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dimanno\Desktop\TCC Exhibitor Forms\"/>
    </mc:Choice>
  </mc:AlternateContent>
  <xr:revisionPtr revIDLastSave="0" documentId="8_{FEA55BFF-40FF-4B40-87DA-46701603AD0C}" xr6:coauthVersionLast="47" xr6:coauthVersionMax="47" xr10:uidLastSave="{00000000-0000-0000-0000-000000000000}"/>
  <workbookProtection workbookAlgorithmName="SHA-512" workbookHashValue="LgnjFwCzx1qMnafC7HBNXnid2jZXpzQANA98uNSiqZ8fA1CM/qCH0DwGJQxDVu8evu/7m2Ff0QLt6tagqYyfOQ==" workbookSaltValue="zt9QBQ6saOMQeG8B5fm3xA==" workbookSpinCount="100000" lockStructure="1"/>
  <bookViews>
    <workbookView xWindow="-108" yWindow="-108" windowWidth="23256" windowHeight="12576" xr2:uid="{00000000-000D-0000-FFFF-FFFF00000000}"/>
  </bookViews>
  <sheets>
    <sheet name="EXHIBITOR ORDER FORM" sheetId="1" r:id="rId1"/>
  </sheets>
  <definedNames>
    <definedName name="_xlnm._FilterDatabase" localSheetId="0" hidden="1">'EXHIBITOR ORDER FORM'!$A$82:$A$91</definedName>
    <definedName name="_MailOriginal" localSheetId="0">'EXHIBITOR ORDER FORM'!#REF!</definedName>
    <definedName name="_xlnm.Print_Area" localSheetId="0">'EXHIBITOR ORDER FORM'!$A$1:$O$71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" i="1" l="1"/>
  <c r="O44" i="1"/>
  <c r="O43" i="1"/>
  <c r="O45" i="1" l="1"/>
  <c r="O46" i="1" l="1"/>
  <c r="O25" i="1"/>
  <c r="N35" i="1"/>
  <c r="N36" i="1"/>
  <c r="N39" i="1"/>
  <c r="N40" i="1"/>
  <c r="N43" i="1"/>
  <c r="N44" i="1"/>
  <c r="N45" i="1"/>
  <c r="N46" i="1"/>
  <c r="N30" i="1"/>
  <c r="N31" i="1"/>
  <c r="N23" i="1"/>
  <c r="N24" i="1"/>
  <c r="N25" i="1"/>
  <c r="O30" i="1"/>
  <c r="O24" i="1"/>
  <c r="O23" i="1"/>
  <c r="O21" i="1"/>
  <c r="O22" i="1"/>
  <c r="K46" i="1"/>
  <c r="K45" i="1"/>
  <c r="K44" i="1"/>
  <c r="K43" i="1"/>
  <c r="L40" i="1"/>
  <c r="L43" i="1"/>
  <c r="L46" i="1"/>
  <c r="L45" i="1"/>
  <c r="L44" i="1"/>
  <c r="L39" i="1"/>
  <c r="K39" i="1"/>
  <c r="K31" i="1"/>
  <c r="L30" i="1"/>
  <c r="K30" i="1"/>
  <c r="L25" i="1"/>
  <c r="L31" i="1"/>
  <c r="L22" i="1"/>
  <c r="L23" i="1"/>
  <c r="L24" i="1"/>
  <c r="N49" i="1" l="1"/>
  <c r="N53" i="1"/>
  <c r="M27" i="1"/>
  <c r="M30" i="1"/>
  <c r="M31" i="1"/>
  <c r="M33" i="1"/>
  <c r="M35" i="1"/>
  <c r="M36" i="1"/>
  <c r="M37" i="1"/>
  <c r="M39" i="1"/>
  <c r="M40" i="1"/>
  <c r="M43" i="1"/>
  <c r="M44" i="1"/>
  <c r="M45" i="1"/>
  <c r="M46" i="1"/>
  <c r="K21" i="1" l="1"/>
  <c r="N21" i="1" s="1"/>
  <c r="K24" i="1"/>
  <c r="K23" i="1"/>
  <c r="K22" i="1"/>
  <c r="N22" i="1" s="1"/>
  <c r="K25" i="1"/>
  <c r="J21" i="1"/>
  <c r="M21" i="1" s="1"/>
  <c r="J23" i="1"/>
  <c r="M23" i="1" s="1"/>
  <c r="J25" i="1"/>
  <c r="M25" i="1" s="1"/>
  <c r="J24" i="1"/>
  <c r="M24" i="1" s="1"/>
  <c r="J22" i="1"/>
  <c r="M22" i="1" s="1"/>
  <c r="N47" i="1" l="1"/>
  <c r="N50" i="1" s="1"/>
  <c r="N51" i="1" l="1"/>
  <c r="N52" i="1" s="1"/>
</calcChain>
</file>

<file path=xl/sharedStrings.xml><?xml version="1.0" encoding="utf-8"?>
<sst xmlns="http://schemas.openxmlformats.org/spreadsheetml/2006/main" count="112" uniqueCount="98">
  <si>
    <t>COMPANY:</t>
  </si>
  <si>
    <t>STREET:</t>
  </si>
  <si>
    <t>CITY:</t>
  </si>
  <si>
    <t>PROV / STATE:</t>
  </si>
  <si>
    <t>E-MAIL:</t>
  </si>
  <si>
    <t>PHONE:</t>
  </si>
  <si>
    <t>ORDERED BY:</t>
  </si>
  <si>
    <t>SHOW NAME:</t>
  </si>
  <si>
    <t>BOOTH #:</t>
  </si>
  <si>
    <t>PO #:</t>
  </si>
  <si>
    <t>INSTALLATION DATE:</t>
  </si>
  <si>
    <t>TIME:</t>
  </si>
  <si>
    <t>EXHIBIT START DATE:</t>
  </si>
  <si>
    <t>EXHIBIT END DATE:</t>
  </si>
  <si>
    <t>CONTACT ON-SITE:</t>
  </si>
  <si>
    <t>QUANTITY</t>
  </si>
  <si>
    <t>EQUIPMENT AVAILABLE</t>
  </si>
  <si>
    <t>VIDEO ACCESSORIES</t>
  </si>
  <si>
    <t>AUDIO EQUIPMENT</t>
  </si>
  <si>
    <t>New Brunswick</t>
  </si>
  <si>
    <t>Nova Scotia</t>
  </si>
  <si>
    <t>Quebec</t>
  </si>
  <si>
    <t>Ontario</t>
  </si>
  <si>
    <t>Manitoba</t>
  </si>
  <si>
    <t>Saskatchewan</t>
  </si>
  <si>
    <t>Alberta</t>
  </si>
  <si>
    <t>British Columbia</t>
  </si>
  <si>
    <t>Newfoundland</t>
  </si>
  <si>
    <t>PROVINCE</t>
  </si>
  <si>
    <t>PST</t>
  </si>
  <si>
    <t>GST or HST</t>
  </si>
  <si>
    <t>VISA</t>
  </si>
  <si>
    <t>MASTERCARD</t>
  </si>
  <si>
    <t>AMEX</t>
  </si>
  <si>
    <t>DINERS</t>
  </si>
  <si>
    <t>CHEQUE</t>
  </si>
  <si>
    <t>PAYMENT</t>
  </si>
  <si>
    <t>PEI</t>
  </si>
  <si>
    <t>DAYS</t>
  </si>
  <si>
    <t>FLAT SCREEN MONITORS</t>
  </si>
  <si>
    <t>FLAT MONITOR FLOOR STAND (RENTED WITH MONITOR ONLY)</t>
  </si>
  <si>
    <t>BAS</t>
  </si>
  <si>
    <t>CODE</t>
  </si>
  <si>
    <t>Subject to availability, please contact us for the full range of available options.</t>
  </si>
  <si>
    <t>PRESENTATION LAPTOP COMPUTER</t>
  </si>
  <si>
    <t>A/V CART WITH SKIRT</t>
  </si>
  <si>
    <t>SMALL POWERED SPEAKER (1/8", 1/4", XLR INPUT)</t>
  </si>
  <si>
    <t>PC DI STEREO TO MONO DIRECT BOX</t>
  </si>
  <si>
    <t>HST #:</t>
  </si>
  <si>
    <t>CONTACT ON-SITE PHONE:</t>
  </si>
  <si>
    <t xml:space="preserve">Please carefully read the following terms &amp; conditions: </t>
  </si>
  <si>
    <t xml:space="preserve">Once form is completed in full, please email to the listed encore representative above. </t>
  </si>
  <si>
    <t>Once this request form is submitted, an Encore Representative will provide you an official work estimate document for review, signature &amp; payment details.</t>
  </si>
  <si>
    <t>ADVANCE RATE</t>
  </si>
  <si>
    <t>REGULAR RATE</t>
  </si>
  <si>
    <t xml:space="preserve">DAYS </t>
  </si>
  <si>
    <t xml:space="preserve">All prices are subject to service fee &amp; applicable sales taxes. Additional Labour &amp; Transport Charges also may apply as required  </t>
  </si>
  <si>
    <t xml:space="preserve">Encore is a full-Service Event Experience Company. If there is anything additional that you may require beyond this list, please feel free to contact the encore representative listed above for a custom solution. </t>
  </si>
  <si>
    <t>COMPUTERS &amp; ACCESSORIES (All computers come with Windows and Office software)</t>
  </si>
  <si>
    <t>POSTAL CODE / ZIP:</t>
  </si>
  <si>
    <t>EVENT SPACE:</t>
  </si>
  <si>
    <r>
      <t xml:space="preserve">BOOTH AUDIO SYSTEM </t>
    </r>
    <r>
      <rPr>
        <sz val="8"/>
        <color rgb="FF1A1344"/>
        <rFont val="Calibri"/>
        <family val="2"/>
        <scheme val="minor"/>
      </rPr>
      <t>(2 POWERED SPEAKERS, MIXER, AUDIO JACK FOR LAPTOP/IPOD &amp; WIRELESS MIC)</t>
    </r>
  </si>
  <si>
    <r>
      <t xml:space="preserve">WIRELESS MICROPHONE KIT (HANDHELD, LAVALIER, OR HEADSET) </t>
    </r>
    <r>
      <rPr>
        <sz val="8"/>
        <color rgb="FF1A1344"/>
        <rFont val="Calibri"/>
        <family val="2"/>
        <scheme val="minor"/>
      </rPr>
      <t>** Mic only ** Additional Speakers Required**</t>
    </r>
  </si>
  <si>
    <t>TOTAL (ADV.)</t>
  </si>
  <si>
    <t>TOTAL (REG.)</t>
  </si>
  <si>
    <t>58287/96</t>
  </si>
  <si>
    <t>UN43MU</t>
  </si>
  <si>
    <t>PSDSHB</t>
  </si>
  <si>
    <t>40" LCD FLAT SCREEN MONITOR</t>
  </si>
  <si>
    <t>43" 4K SMART LCD FLAT SCREEN MONITOR</t>
  </si>
  <si>
    <t>55" LCD FLAT SCREEN MONITOR</t>
  </si>
  <si>
    <t>70" LCD FLAT SCREEN MONITOR</t>
  </si>
  <si>
    <t>SHELF FOR MONITOR FLOOR STAND (RENTED WITH STAND ONLY)</t>
  </si>
  <si>
    <t>SHOW</t>
  </si>
  <si>
    <t xml:space="preserve">USB MEDIA PLAYER FOR MONITOR </t>
  </si>
  <si>
    <t>Subtotal</t>
  </si>
  <si>
    <t>Service Charge</t>
  </si>
  <si>
    <t>HST</t>
  </si>
  <si>
    <t>TOTAL DUE</t>
  </si>
  <si>
    <t>50"X80" 16:10 Ration Pull Up Screen</t>
  </si>
  <si>
    <t>CART42</t>
  </si>
  <si>
    <t>Labour Math</t>
  </si>
  <si>
    <t>255  + 127.5 each additional</t>
  </si>
  <si>
    <t>2 tech 1 hr in, 2 tech 1/2 out + 50% each additional</t>
  </si>
  <si>
    <t>Labour</t>
  </si>
  <si>
    <t>340  + 340 each additional</t>
  </si>
  <si>
    <t>4 tech 1/2 hr in, 4 tech 1/2 out + 100% each additional</t>
  </si>
  <si>
    <t>1 tech 1/4 hr in, 1 tech 1/4 hr out + 100% each addiitional</t>
  </si>
  <si>
    <t>170 each + 85 each additional</t>
  </si>
  <si>
    <t>1 tech x 1 hr in, 1 tech x 1 hr out + 50% each additional</t>
  </si>
  <si>
    <t>63.75 each +31.87 each additional</t>
  </si>
  <si>
    <t>1 tech 1/2 hr in, 1 tech 1/4 hr out + 50% each addional</t>
  </si>
  <si>
    <t>Delivery &amp; Pickup if applicable</t>
  </si>
  <si>
    <r>
      <rPr>
        <b/>
        <sz val="12"/>
        <rFont val="Calibri"/>
        <family val="2"/>
        <scheme val="minor"/>
      </rPr>
      <t>The Toronto Congress Centre</t>
    </r>
    <r>
      <rPr>
        <b/>
        <sz val="11"/>
        <rFont val="Calibri"/>
        <family val="2"/>
        <scheme val="minor"/>
      </rPr>
      <t>| 650 Dixon Road</t>
    </r>
  </si>
  <si>
    <t xml:space="preserve">Once this form is received, an order will be created and sent via DocuSign for a digital signature. 
An Encore representative will reach out to you by phone to process the payement safely and securely. 
</t>
  </si>
  <si>
    <t>49" LCD FLAT SCREEN MONITOR</t>
  </si>
  <si>
    <t xml:space="preserve">  **ALL MONITORS ARE SETUP LANDSCAPE MODE. PLEASE ADVISE IF YOU REQUIRE PORTRAIT SETUP**</t>
  </si>
  <si>
    <t>**PLEASE NOTIFY AHEAD OF SETUP IF MONITOR REQUIRES TO BE MOUNTED TO BOOTH**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</si>
</sst>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;[Red]\-&quot;$&quot;#,##0"/>
    <numFmt numFmtId="165" formatCode="&quot;$&quot;#,##0.00"/>
    <numFmt numFmtId="166" formatCode="0.0\ %"/>
    <numFmt numFmtId="167" formatCode="0.00\ %"/>
    <numFmt numFmtId="168" formatCode="0.000\ %"/>
    <numFmt numFmtId="169" formatCode="&quot;$&quot;0.00;&quot;$&quot;\-0.00;;@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1A134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A1344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sz val="11"/>
      <color rgb="FF1A1344"/>
      <name val="Calibri"/>
      <family val="2"/>
      <scheme val="minor"/>
    </font>
    <font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1A1344"/>
      <name val="Calibri"/>
      <family val="2"/>
      <scheme val="minor"/>
    </font>
    <font>
      <b/>
      <sz val="12"/>
      <color rgb="FF1A1344"/>
      <name val="Calibri"/>
      <family val="2"/>
      <scheme val="minor"/>
    </font>
    <font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A1344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8" fillId="0" borderId="22" xfId="0" applyFont="1" applyFill="1" applyBorder="1" applyAlignment="1" applyProtection="1">
      <alignment horizontal="left"/>
      <protection locked="0"/>
    </xf>
    <xf numFmtId="49" fontId="8" fillId="0" borderId="22" xfId="0" applyNumberFormat="1" applyFont="1" applyFill="1" applyBorder="1" applyAlignment="1" applyProtection="1">
      <alignment horizontal="left"/>
      <protection locked="0"/>
    </xf>
    <xf numFmtId="49" fontId="8" fillId="0" borderId="26" xfId="0" applyNumberFormat="1" applyFont="1" applyFill="1" applyBorder="1" applyAlignment="1" applyProtection="1">
      <alignment horizontal="left"/>
      <protection locked="0"/>
    </xf>
    <xf numFmtId="169" fontId="10" fillId="0" borderId="7" xfId="0" applyNumberFormat="1" applyFont="1" applyBorder="1" applyProtection="1">
      <protection hidden="1"/>
    </xf>
    <xf numFmtId="0" fontId="7" fillId="0" borderId="32" xfId="0" applyFont="1" applyFill="1" applyBorder="1" applyAlignment="1" applyProtection="1">
      <alignment horizontal="center"/>
      <protection locked="0"/>
    </xf>
    <xf numFmtId="0" fontId="7" fillId="0" borderId="34" xfId="0" applyFont="1" applyFill="1" applyBorder="1" applyAlignment="1" applyProtection="1">
      <alignment horizontal="center"/>
      <protection locked="0"/>
    </xf>
    <xf numFmtId="0" fontId="7" fillId="0" borderId="35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10" fillId="3" borderId="11" xfId="0" applyFont="1" applyFill="1" applyBorder="1" applyAlignment="1" applyProtection="1">
      <alignment horizontal="center"/>
    </xf>
    <xf numFmtId="169" fontId="10" fillId="0" borderId="0" xfId="0" applyNumberFormat="1" applyFont="1" applyBorder="1" applyProtection="1">
      <protection hidden="1"/>
    </xf>
    <xf numFmtId="169" fontId="10" fillId="0" borderId="19" xfId="0" applyNumberFormat="1" applyFont="1" applyBorder="1" applyProtection="1">
      <protection hidden="1"/>
    </xf>
    <xf numFmtId="169" fontId="15" fillId="0" borderId="7" xfId="0" applyNumberFormat="1" applyFont="1" applyBorder="1" applyProtection="1">
      <protection hidden="1"/>
    </xf>
    <xf numFmtId="169" fontId="16" fillId="0" borderId="7" xfId="0" applyNumberFormat="1" applyFont="1" applyBorder="1" applyProtection="1">
      <protection hidden="1"/>
    </xf>
    <xf numFmtId="165" fontId="6" fillId="0" borderId="0" xfId="0" applyNumberFormat="1" applyFont="1" applyBorder="1" applyProtection="1">
      <protection hidden="1"/>
    </xf>
    <xf numFmtId="0" fontId="8" fillId="0" borderId="23" xfId="0" applyFont="1" applyFill="1" applyBorder="1" applyAlignment="1" applyProtection="1">
      <alignment horizontal="left"/>
      <protection locked="0"/>
    </xf>
    <xf numFmtId="0" fontId="8" fillId="0" borderId="25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26" xfId="0" applyFont="1" applyFill="1" applyBorder="1" applyAlignment="1" applyProtection="1">
      <alignment horizontal="left"/>
      <protection locked="0"/>
    </xf>
    <xf numFmtId="0" fontId="6" fillId="3" borderId="11" xfId="0" applyFont="1" applyFill="1" applyBorder="1" applyProtection="1"/>
    <xf numFmtId="0" fontId="10" fillId="3" borderId="11" xfId="0" applyFont="1" applyFill="1" applyBorder="1" applyProtection="1"/>
    <xf numFmtId="0" fontId="11" fillId="3" borderId="11" xfId="0" applyFont="1" applyFill="1" applyBorder="1" applyProtection="1"/>
    <xf numFmtId="0" fontId="6" fillId="0" borderId="0" xfId="0" applyFont="1" applyBorder="1" applyAlignme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4" fillId="3" borderId="0" xfId="0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/>
    </xf>
    <xf numFmtId="0" fontId="6" fillId="3" borderId="0" xfId="0" applyFont="1" applyFill="1" applyBorder="1" applyProtection="1"/>
    <xf numFmtId="49" fontId="8" fillId="0" borderId="0" xfId="0" applyNumberFormat="1" applyFont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right"/>
    </xf>
    <xf numFmtId="0" fontId="6" fillId="3" borderId="27" xfId="0" applyFont="1" applyFill="1" applyBorder="1" applyProtection="1"/>
    <xf numFmtId="0" fontId="8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 vertical="top" wrapText="1"/>
    </xf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/>
    <xf numFmtId="0" fontId="7" fillId="0" borderId="21" xfId="0" applyFont="1" applyBorder="1" applyAlignment="1" applyProtection="1"/>
    <xf numFmtId="0" fontId="7" fillId="0" borderId="29" xfId="0" applyFont="1" applyBorder="1" applyAlignment="1" applyProtection="1"/>
    <xf numFmtId="0" fontId="7" fillId="0" borderId="13" xfId="0" applyFont="1" applyBorder="1" applyAlignment="1" applyProtection="1"/>
    <xf numFmtId="0" fontId="7" fillId="0" borderId="3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" fillId="3" borderId="31" xfId="0" applyFont="1" applyFill="1" applyBorder="1" applyAlignment="1" applyProtection="1">
      <alignment horizontal="left" vertical="center" indent="1"/>
    </xf>
    <xf numFmtId="0" fontId="3" fillId="3" borderId="17" xfId="0" applyFont="1" applyFill="1" applyBorder="1" applyAlignment="1" applyProtection="1">
      <alignment vertical="top"/>
    </xf>
    <xf numFmtId="0" fontId="4" fillId="3" borderId="6" xfId="0" applyFont="1" applyFill="1" applyBorder="1" applyAlignment="1" applyProtection="1">
      <alignment vertical="top"/>
    </xf>
    <xf numFmtId="0" fontId="4" fillId="3" borderId="18" xfId="0" applyFont="1" applyFill="1" applyBorder="1" applyAlignment="1" applyProtection="1">
      <alignment vertical="top"/>
    </xf>
    <xf numFmtId="165" fontId="8" fillId="0" borderId="7" xfId="0" applyNumberFormat="1" applyFont="1" applyBorder="1" applyAlignment="1" applyProtection="1">
      <alignment horizontal="center" vertical="top"/>
    </xf>
    <xf numFmtId="3" fontId="8" fillId="0" borderId="7" xfId="0" applyNumberFormat="1" applyFont="1" applyBorder="1" applyAlignment="1" applyProtection="1">
      <alignment horizontal="center" vertical="top"/>
    </xf>
    <xf numFmtId="165" fontId="7" fillId="0" borderId="7" xfId="0" applyNumberFormat="1" applyFont="1" applyBorder="1" applyAlignment="1" applyProtection="1">
      <alignment horizontal="center" vertical="top"/>
    </xf>
    <xf numFmtId="165" fontId="8" fillId="0" borderId="0" xfId="0" applyNumberFormat="1" applyFont="1" applyBorder="1" applyAlignment="1" applyProtection="1">
      <alignment horizontal="center"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0" fontId="7" fillId="0" borderId="32" xfId="0" applyFont="1" applyFill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4" xfId="0" applyFont="1" applyBorder="1" applyProtection="1"/>
    <xf numFmtId="0" fontId="10" fillId="0" borderId="1" xfId="0" applyFont="1" applyBorder="1" applyProtection="1"/>
    <xf numFmtId="0" fontId="10" fillId="0" borderId="2" xfId="0" applyFont="1" applyBorder="1" applyProtection="1"/>
    <xf numFmtId="165" fontId="10" fillId="0" borderId="7" xfId="0" applyNumberFormat="1" applyFont="1" applyBorder="1" applyAlignment="1" applyProtection="1">
      <alignment horizontal="center"/>
    </xf>
    <xf numFmtId="165" fontId="6" fillId="0" borderId="7" xfId="0" applyNumberFormat="1" applyFont="1" applyBorder="1" applyAlignment="1" applyProtection="1">
      <alignment horizontal="center"/>
    </xf>
    <xf numFmtId="1" fontId="6" fillId="0" borderId="7" xfId="0" applyNumberFormat="1" applyFont="1" applyBorder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166" fontId="17" fillId="0" borderId="0" xfId="1" applyNumberFormat="1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vertical="center"/>
    </xf>
    <xf numFmtId="166" fontId="6" fillId="0" borderId="0" xfId="1" applyNumberFormat="1" applyFont="1" applyBorder="1" applyAlignment="1" applyProtection="1">
      <alignment horizontal="center"/>
    </xf>
    <xf numFmtId="0" fontId="10" fillId="0" borderId="4" xfId="0" applyFont="1" applyFill="1" applyBorder="1" applyProtection="1"/>
    <xf numFmtId="3" fontId="6" fillId="0" borderId="7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>
      <alignment horizontal="center" wrapText="1"/>
    </xf>
    <xf numFmtId="166" fontId="9" fillId="0" borderId="0" xfId="1" applyNumberFormat="1" applyFont="1" applyBorder="1" applyAlignment="1" applyProtection="1">
      <alignment horizontal="center"/>
    </xf>
    <xf numFmtId="0" fontId="7" fillId="0" borderId="4" xfId="0" applyFont="1" applyBorder="1" applyProtection="1"/>
    <xf numFmtId="0" fontId="4" fillId="3" borderId="33" xfId="0" applyFont="1" applyFill="1" applyBorder="1" applyAlignment="1" applyProtection="1">
      <alignment horizontal="left" vertical="center" indent="1"/>
    </xf>
    <xf numFmtId="0" fontId="3" fillId="3" borderId="17" xfId="0" applyFont="1" applyFill="1" applyBorder="1" applyAlignment="1" applyProtection="1">
      <alignment horizontal="center" vertical="top"/>
    </xf>
    <xf numFmtId="165" fontId="10" fillId="0" borderId="7" xfId="0" applyNumberFormat="1" applyFont="1" applyBorder="1" applyAlignment="1" applyProtection="1">
      <alignment horizontal="center" vertical="top"/>
    </xf>
    <xf numFmtId="3" fontId="6" fillId="0" borderId="7" xfId="0" applyNumberFormat="1" applyFont="1" applyBorder="1" applyAlignment="1" applyProtection="1">
      <alignment horizontal="center" vertical="top"/>
    </xf>
    <xf numFmtId="1" fontId="6" fillId="0" borderId="7" xfId="0" applyNumberFormat="1" applyFont="1" applyBorder="1" applyAlignment="1" applyProtection="1">
      <alignment horizontal="center" vertical="top"/>
    </xf>
    <xf numFmtId="165" fontId="6" fillId="0" borderId="0" xfId="0" applyNumberFormat="1" applyFont="1" applyBorder="1" applyAlignment="1" applyProtection="1">
      <alignment vertical="top"/>
    </xf>
    <xf numFmtId="0" fontId="10" fillId="0" borderId="12" xfId="0" applyFont="1" applyBorder="1" applyProtection="1"/>
    <xf numFmtId="1" fontId="8" fillId="0" borderId="7" xfId="0" applyNumberFormat="1" applyFont="1" applyBorder="1" applyAlignment="1" applyProtection="1">
      <alignment horizontal="center"/>
    </xf>
    <xf numFmtId="167" fontId="6" fillId="0" borderId="0" xfId="0" applyNumberFormat="1" applyFont="1" applyAlignment="1" applyProtection="1">
      <alignment horizontal="center"/>
    </xf>
    <xf numFmtId="167" fontId="6" fillId="0" borderId="0" xfId="1" applyNumberFormat="1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4" xfId="0" applyFont="1" applyBorder="1" applyProtection="1"/>
    <xf numFmtId="0" fontId="6" fillId="0" borderId="1" xfId="0" applyFont="1" applyBorder="1" applyProtection="1"/>
    <xf numFmtId="0" fontId="6" fillId="0" borderId="2" xfId="0" applyFont="1" applyBorder="1" applyProtection="1"/>
    <xf numFmtId="0" fontId="10" fillId="0" borderId="14" xfId="0" applyFont="1" applyBorder="1" applyAlignment="1" applyProtection="1">
      <alignment horizontal="center"/>
    </xf>
    <xf numFmtId="0" fontId="10" fillId="0" borderId="8" xfId="0" applyFont="1" applyBorder="1" applyProtection="1"/>
    <xf numFmtId="0" fontId="10" fillId="0" borderId="16" xfId="0" applyFont="1" applyBorder="1" applyProtection="1"/>
    <xf numFmtId="0" fontId="7" fillId="0" borderId="36" xfId="0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0" borderId="3" xfId="0" applyFont="1" applyBorder="1" applyProtection="1"/>
    <xf numFmtId="0" fontId="10" fillId="0" borderId="0" xfId="0" applyFont="1" applyBorder="1" applyProtection="1"/>
    <xf numFmtId="0" fontId="10" fillId="0" borderId="9" xfId="0" applyFont="1" applyBorder="1" applyProtection="1"/>
    <xf numFmtId="0" fontId="10" fillId="0" borderId="15" xfId="0" applyFont="1" applyBorder="1" applyProtection="1"/>
    <xf numFmtId="0" fontId="10" fillId="0" borderId="13" xfId="0" applyFont="1" applyBorder="1" applyProtection="1"/>
    <xf numFmtId="0" fontId="10" fillId="0" borderId="1" xfId="0" applyFont="1" applyFill="1" applyBorder="1" applyProtection="1"/>
    <xf numFmtId="0" fontId="10" fillId="0" borderId="2" xfId="0" applyFont="1" applyFill="1" applyBorder="1" applyProtection="1"/>
    <xf numFmtId="0" fontId="10" fillId="0" borderId="19" xfId="0" applyFont="1" applyBorder="1" applyAlignment="1" applyProtection="1">
      <alignment horizontal="center"/>
    </xf>
    <xf numFmtId="0" fontId="10" fillId="0" borderId="17" xfId="0" applyFont="1" applyBorder="1" applyProtection="1"/>
    <xf numFmtId="0" fontId="10" fillId="0" borderId="6" xfId="0" applyFont="1" applyBorder="1" applyProtection="1"/>
    <xf numFmtId="0" fontId="10" fillId="0" borderId="18" xfId="0" applyFont="1" applyBorder="1" applyProtection="1"/>
    <xf numFmtId="165" fontId="6" fillId="0" borderId="19" xfId="0" applyNumberFormat="1" applyFont="1" applyBorder="1" applyAlignment="1" applyProtection="1">
      <alignment horizontal="center"/>
    </xf>
    <xf numFmtId="3" fontId="6" fillId="0" borderId="19" xfId="0" applyNumberFormat="1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165" fontId="10" fillId="0" borderId="0" xfId="0" applyNumberFormat="1" applyFont="1" applyBorder="1" applyAlignment="1" applyProtection="1">
      <alignment horizontal="center"/>
    </xf>
    <xf numFmtId="165" fontId="6" fillId="4" borderId="0" xfId="0" applyNumberFormat="1" applyFont="1" applyFill="1" applyBorder="1" applyAlignment="1" applyProtection="1">
      <alignment horizontal="center"/>
    </xf>
    <xf numFmtId="1" fontId="14" fillId="4" borderId="0" xfId="0" applyNumberFormat="1" applyFont="1" applyFill="1" applyBorder="1" applyAlignment="1" applyProtection="1">
      <alignment horizontal="right"/>
    </xf>
    <xf numFmtId="164" fontId="8" fillId="0" borderId="0" xfId="0" applyNumberFormat="1" applyFont="1" applyProtection="1"/>
    <xf numFmtId="165" fontId="6" fillId="4" borderId="0" xfId="0" applyNumberFormat="1" applyFont="1" applyFill="1" applyBorder="1" applyAlignment="1" applyProtection="1">
      <alignment horizontal="right"/>
    </xf>
    <xf numFmtId="1" fontId="6" fillId="4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Border="1" applyProtection="1"/>
    <xf numFmtId="0" fontId="4" fillId="4" borderId="0" xfId="0" applyFont="1" applyFill="1" applyBorder="1" applyAlignment="1" applyProtection="1">
      <alignment horizontal="center" vertical="center" wrapText="1"/>
    </xf>
    <xf numFmtId="165" fontId="6" fillId="4" borderId="0" xfId="0" applyNumberFormat="1" applyFont="1" applyFill="1" applyBorder="1" applyProtection="1"/>
    <xf numFmtId="0" fontId="6" fillId="4" borderId="0" xfId="0" applyFont="1" applyFill="1" applyAlignment="1" applyProtection="1">
      <alignment horizontal="center"/>
    </xf>
    <xf numFmtId="0" fontId="6" fillId="4" borderId="0" xfId="0" applyFont="1" applyFill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16" fontId="6" fillId="0" borderId="0" xfId="0" applyNumberFormat="1" applyFont="1" applyProtection="1"/>
    <xf numFmtId="0" fontId="12" fillId="0" borderId="0" xfId="0" applyFont="1" applyProtection="1"/>
    <xf numFmtId="0" fontId="4" fillId="0" borderId="0" xfId="0" applyFont="1" applyProtection="1"/>
    <xf numFmtId="16" fontId="4" fillId="0" borderId="0" xfId="0" applyNumberFormat="1" applyFont="1" applyProtection="1"/>
    <xf numFmtId="0" fontId="3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/>
    </xf>
    <xf numFmtId="15" fontId="4" fillId="2" borderId="0" xfId="0" applyNumberFormat="1" applyFont="1" applyFill="1" applyProtection="1"/>
    <xf numFmtId="0" fontId="4" fillId="2" borderId="0" xfId="0" applyFont="1" applyFill="1" applyBorder="1" applyAlignment="1" applyProtection="1">
      <alignment horizontal="left"/>
    </xf>
    <xf numFmtId="166" fontId="4" fillId="2" borderId="0" xfId="1" applyNumberFormat="1" applyFont="1" applyFill="1" applyBorder="1" applyAlignment="1" applyProtection="1">
      <alignment horizontal="center"/>
    </xf>
    <xf numFmtId="0" fontId="4" fillId="2" borderId="0" xfId="0" applyFont="1" applyFill="1" applyProtection="1"/>
    <xf numFmtId="22" fontId="4" fillId="2" borderId="0" xfId="0" applyNumberFormat="1" applyFont="1" applyFill="1" applyProtection="1"/>
    <xf numFmtId="168" fontId="4" fillId="2" borderId="0" xfId="1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10" fillId="0" borderId="24" xfId="0" applyFont="1" applyFill="1" applyBorder="1" applyAlignment="1" applyProtection="1">
      <alignment horizontal="right"/>
      <protection locked="0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left"/>
      <protection locked="0"/>
    </xf>
    <xf numFmtId="0" fontId="8" fillId="0" borderId="24" xfId="0" applyFont="1" applyFill="1" applyBorder="1" applyAlignment="1" applyProtection="1">
      <alignment horizontal="left"/>
      <protection locked="0"/>
    </xf>
    <xf numFmtId="0" fontId="8" fillId="0" borderId="25" xfId="0" applyFont="1" applyFill="1" applyBorder="1" applyAlignment="1" applyProtection="1">
      <alignment horizontal="left"/>
      <protection locked="0"/>
    </xf>
    <xf numFmtId="0" fontId="8" fillId="0" borderId="23" xfId="0" applyFont="1" applyFill="1" applyBorder="1" applyAlignment="1" applyProtection="1">
      <alignment horizontal="right"/>
      <protection locked="0"/>
    </xf>
    <xf numFmtId="0" fontId="8" fillId="0" borderId="24" xfId="0" applyFont="1" applyFill="1" applyBorder="1" applyAlignment="1" applyProtection="1">
      <alignment horizontal="right"/>
      <protection locked="0"/>
    </xf>
    <xf numFmtId="0" fontId="8" fillId="0" borderId="25" xfId="0" applyFont="1" applyFill="1" applyBorder="1" applyAlignment="1" applyProtection="1">
      <alignment horizontal="right"/>
      <protection locked="0"/>
    </xf>
    <xf numFmtId="0" fontId="6" fillId="0" borderId="24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 applyAlignment="1" applyProtection="1">
      <alignment horizontal="left"/>
      <protection locked="0"/>
    </xf>
    <xf numFmtId="0" fontId="8" fillId="0" borderId="23" xfId="0" applyFont="1" applyFill="1" applyBorder="1" applyAlignment="1" applyProtection="1">
      <alignment horizontal="left"/>
    </xf>
    <xf numFmtId="0" fontId="6" fillId="0" borderId="24" xfId="0" applyFont="1" applyFill="1" applyBorder="1" applyAlignment="1" applyProtection="1">
      <alignment horizontal="left"/>
    </xf>
    <xf numFmtId="0" fontId="6" fillId="0" borderId="25" xfId="0" applyFont="1" applyFill="1" applyBorder="1" applyAlignment="1" applyProtection="1">
      <alignment horizontal="left"/>
    </xf>
    <xf numFmtId="0" fontId="6" fillId="0" borderId="24" xfId="0" applyFont="1" applyFill="1" applyBorder="1" applyAlignment="1" applyProtection="1">
      <protection locked="0"/>
    </xf>
    <xf numFmtId="0" fontId="6" fillId="0" borderId="25" xfId="0" applyFont="1" applyFill="1" applyBorder="1" applyAlignment="1" applyProtection="1">
      <protection locked="0"/>
    </xf>
    <xf numFmtId="0" fontId="6" fillId="4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4" fillId="3" borderId="27" xfId="0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3" borderId="27" xfId="0" applyFont="1" applyFill="1" applyBorder="1" applyAlignment="1" applyProtection="1">
      <alignment horizontal="center" vertical="top" wrapText="1"/>
    </xf>
    <xf numFmtId="0" fontId="8" fillId="0" borderId="37" xfId="0" applyFont="1" applyFill="1" applyBorder="1" applyAlignment="1" applyProtection="1">
      <alignment horizontal="left"/>
      <protection locked="0"/>
    </xf>
    <xf numFmtId="0" fontId="0" fillId="0" borderId="11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6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7" fillId="0" borderId="4" xfId="0" applyFont="1" applyBorder="1"/>
    <xf numFmtId="0" fontId="0" fillId="0" borderId="1" xfId="0" applyBorder="1"/>
    <xf numFmtId="0" fontId="0" fillId="0" borderId="2" xfId="0" applyBorder="1"/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/>
    </xf>
    <xf numFmtId="0" fontId="4" fillId="3" borderId="25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3" borderId="27" xfId="0" applyFont="1" applyFill="1" applyBorder="1" applyAlignment="1" applyProtection="1">
      <alignment horizontal="center" vertical="top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6" fillId="3" borderId="27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3" borderId="27" xfId="0" applyFont="1" applyFill="1" applyBorder="1" applyAlignment="1" applyProtection="1">
      <alignment horizontal="left" vertical="top" wrapText="1"/>
    </xf>
    <xf numFmtId="20" fontId="6" fillId="0" borderId="24" xfId="0" applyNumberFormat="1" applyFont="1" applyFill="1" applyBorder="1" applyAlignment="1" applyProtection="1">
      <alignment horizontal="right"/>
      <protection locked="0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20" fontId="8" fillId="0" borderId="24" xfId="0" applyNumberFormat="1" applyFont="1" applyFill="1" applyBorder="1" applyAlignment="1" applyProtection="1">
      <alignment horizontal="righ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A1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2</xdr:col>
      <xdr:colOff>549275</xdr:colOff>
      <xdr:row>0</xdr:row>
      <xdr:rowOff>762433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8E4F80-FD85-46DB-AD6E-6F3EDB063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4450"/>
          <a:ext cx="2540000" cy="717983"/>
        </a:xfrm>
        <a:prstGeom prst="rect">
          <a:avLst/>
        </a:prstGeom>
      </xdr:spPr>
    </xdr:pic>
    <xdr:clientData/>
  </xdr:twoCellAnchor>
  <xdr:twoCellAnchor>
    <xdr:from>
      <xdr:col>9</xdr:col>
      <xdr:colOff>406400</xdr:colOff>
      <xdr:row>0</xdr:row>
      <xdr:rowOff>133350</xdr:rowOff>
    </xdr:from>
    <xdr:to>
      <xdr:col>13</xdr:col>
      <xdr:colOff>816041</xdr:colOff>
      <xdr:row>0</xdr:row>
      <xdr:rowOff>713606</xdr:rowOff>
    </xdr:to>
    <xdr:sp macro="" textlink="">
      <xdr:nvSpPr>
        <xdr:cNvPr id="10" name="TextBox 12">
          <a:extLst>
            <a:ext uri="{FF2B5EF4-FFF2-40B4-BE49-F238E27FC236}">
              <a16:creationId xmlns:a16="http://schemas.microsoft.com/office/drawing/2014/main" id="{31F39EDD-6A74-4038-8ECA-122588837DC9}"/>
            </a:ext>
          </a:extLst>
        </xdr:cNvPr>
        <xdr:cNvSpPr txBox="1"/>
      </xdr:nvSpPr>
      <xdr:spPr>
        <a:xfrm>
          <a:off x="8664575" y="133350"/>
          <a:ext cx="4029141" cy="580256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algn="r"/>
          <a:r>
            <a:rPr lang="en-US" sz="1050">
              <a:solidFill>
                <a:schemeClr val="bg1"/>
              </a:solidFill>
            </a:rPr>
            <a:t>Encore Representative:</a:t>
          </a:r>
          <a:r>
            <a:rPr lang="en-US" sz="1050" baseline="0">
              <a:solidFill>
                <a:schemeClr val="bg1"/>
              </a:solidFill>
            </a:rPr>
            <a:t> </a:t>
          </a:r>
          <a:endParaRPr lang="en-US" sz="1050">
            <a:solidFill>
              <a:schemeClr val="bg1"/>
            </a:solidFill>
          </a:endParaRPr>
        </a:p>
        <a:p>
          <a:pPr algn="r"/>
          <a:r>
            <a:rPr lang="en-US" sz="1050">
              <a:solidFill>
                <a:schemeClr val="bg1"/>
              </a:solidFill>
            </a:rPr>
            <a:t>Diana DiManno</a:t>
          </a:r>
        </a:p>
        <a:p>
          <a:pPr algn="r"/>
          <a:r>
            <a:rPr lang="en-US" sz="1050">
              <a:solidFill>
                <a:schemeClr val="bg1"/>
              </a:solidFill>
            </a:rPr>
            <a:t>tcc@encoreglobal.com</a:t>
          </a:r>
        </a:p>
      </xdr:txBody>
    </xdr:sp>
    <xdr:clientData/>
  </xdr:twoCellAnchor>
  <xdr:twoCellAnchor>
    <xdr:from>
      <xdr:col>3</xdr:col>
      <xdr:colOff>635112</xdr:colOff>
      <xdr:row>0</xdr:row>
      <xdr:rowOff>217394</xdr:rowOff>
    </xdr:from>
    <xdr:to>
      <xdr:col>8</xdr:col>
      <xdr:colOff>1097280</xdr:colOff>
      <xdr:row>0</xdr:row>
      <xdr:rowOff>826994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0EDBEF6-7D9F-43E2-BE4E-BD392BE13E96}"/>
            </a:ext>
          </a:extLst>
        </xdr:cNvPr>
        <xdr:cNvSpPr txBox="1"/>
      </xdr:nvSpPr>
      <xdr:spPr>
        <a:xfrm>
          <a:off x="4315572" y="217394"/>
          <a:ext cx="3228228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solidFill>
                <a:schemeClr val="bg1"/>
              </a:solidFill>
            </a:rPr>
            <a:t>Exhibitor Services - Audio</a:t>
          </a:r>
          <a:r>
            <a:rPr lang="en-US" sz="1800" baseline="0">
              <a:solidFill>
                <a:schemeClr val="bg1"/>
              </a:solidFill>
            </a:rPr>
            <a:t> Visual</a:t>
          </a:r>
        </a:p>
        <a:p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34925</xdr:colOff>
      <xdr:row>55</xdr:row>
      <xdr:rowOff>139700</xdr:rowOff>
    </xdr:from>
    <xdr:to>
      <xdr:col>11</xdr:col>
      <xdr:colOff>234950</xdr:colOff>
      <xdr:row>71</xdr:row>
      <xdr:rowOff>44450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5E7A4BD-3CAA-4E7D-9FAD-AD22BD3A9BA1}"/>
            </a:ext>
          </a:extLst>
        </xdr:cNvPr>
        <xdr:cNvSpPr txBox="1"/>
      </xdr:nvSpPr>
      <xdr:spPr>
        <a:xfrm>
          <a:off x="377825" y="10207625"/>
          <a:ext cx="9763125" cy="314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ADDITIONAL TERMS &amp; CONDITIONS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Written order cancellation must be received at least 5 business days prior to setup date to avoid a 1 day charge.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Your authorized representative must be at your booth at specified date &amp; time to accept delivery of equipment.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note: we cannot leave equipment in your booth without your representative there to receive it.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equipment is your responsibility until picked up by a Encore representative.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Please do not leave equipment unattended in your booth when the show finishes.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extension of the rental period must be arranged prior to termination of the original rental period.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Customer is liable for full replacement value of rented equipment &amp; is responsible for insuring said equipment.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Customer agrees to be bound by all applicable license &amp; copyright laws for software on rented equipment.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Encore is not responsible for any equipment performance problems caused by customer's software.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V100"/>
  <sheetViews>
    <sheetView showGridLines="0" tabSelected="1" zoomScaleNormal="100" workbookViewId="0">
      <selection activeCell="A21" sqref="A21"/>
    </sheetView>
  </sheetViews>
  <sheetFormatPr defaultColWidth="8.77734375" defaultRowHeight="14.4" x14ac:dyDescent="0.3"/>
  <cols>
    <col min="1" max="1" width="17.21875" style="24" customWidth="1"/>
    <col min="2" max="2" width="11" style="24" customWidth="1"/>
    <col min="3" max="3" width="20.44140625" style="24" customWidth="1"/>
    <col min="4" max="4" width="15.77734375" style="24" customWidth="1"/>
    <col min="5" max="5" width="5.21875" style="24" customWidth="1"/>
    <col min="6" max="6" width="2.21875" style="24" customWidth="1"/>
    <col min="7" max="7" width="22.21875" style="24" customWidth="1"/>
    <col min="8" max="8" width="1.21875" style="24" hidden="1" customWidth="1"/>
    <col min="9" max="9" width="24.21875" style="24" customWidth="1"/>
    <col min="10" max="10" width="14" style="24" hidden="1" customWidth="1"/>
    <col min="11" max="11" width="16.21875" style="24" customWidth="1"/>
    <col min="12" max="12" width="6.77734375" style="24" customWidth="1"/>
    <col min="13" max="13" width="12.21875" style="24" hidden="1" customWidth="1"/>
    <col min="14" max="14" width="12.77734375" style="24" customWidth="1"/>
    <col min="15" max="15" width="22.44140625" style="24" hidden="1" customWidth="1"/>
    <col min="16" max="16" width="25.21875" style="23" hidden="1" customWidth="1"/>
    <col min="17" max="17" width="50.21875" style="23" hidden="1" customWidth="1"/>
    <col min="18" max="18" width="10.77734375" style="24" hidden="1" customWidth="1"/>
    <col min="19" max="26" width="0" style="24" hidden="1" customWidth="1"/>
    <col min="27" max="16384" width="8.77734375" style="24"/>
  </cols>
  <sheetData>
    <row r="1" spans="1:15" ht="67.95" customHeight="1" thickBot="1" x14ac:dyDescent="0.35">
      <c r="A1" s="19"/>
      <c r="B1" s="19"/>
      <c r="C1" s="20">
        <v>100</v>
      </c>
      <c r="D1" s="9" t="s">
        <v>22</v>
      </c>
      <c r="E1" s="21"/>
      <c r="F1" s="9">
        <v>2</v>
      </c>
      <c r="G1" s="174"/>
      <c r="H1" s="174"/>
      <c r="I1" s="174"/>
      <c r="J1" s="174"/>
      <c r="K1" s="175"/>
      <c r="L1" s="175"/>
      <c r="M1" s="175"/>
      <c r="N1" s="176"/>
      <c r="O1" s="22"/>
    </row>
    <row r="2" spans="1:15" ht="15" customHeight="1" thickBot="1" x14ac:dyDescent="0.35">
      <c r="A2" s="25" t="s">
        <v>0</v>
      </c>
      <c r="B2" s="144"/>
      <c r="C2" s="145"/>
      <c r="D2" s="146"/>
      <c r="E2" s="26"/>
      <c r="F2" s="27"/>
      <c r="G2" s="25" t="s">
        <v>7</v>
      </c>
      <c r="H2" s="28"/>
      <c r="I2" s="144"/>
      <c r="J2" s="150"/>
      <c r="K2" s="150"/>
      <c r="L2" s="150"/>
      <c r="M2" s="150"/>
      <c r="N2" s="151"/>
      <c r="O2" s="29"/>
    </row>
    <row r="3" spans="1:15" ht="15" customHeight="1" thickBot="1" x14ac:dyDescent="0.35">
      <c r="A3" s="25" t="s">
        <v>1</v>
      </c>
      <c r="B3" s="144"/>
      <c r="C3" s="145"/>
      <c r="D3" s="146"/>
      <c r="E3" s="26"/>
      <c r="F3" s="27"/>
      <c r="G3" s="25" t="s">
        <v>60</v>
      </c>
      <c r="H3" s="28"/>
      <c r="I3" s="152" t="s">
        <v>93</v>
      </c>
      <c r="J3" s="153"/>
      <c r="K3" s="153"/>
      <c r="L3" s="153"/>
      <c r="M3" s="153"/>
      <c r="N3" s="154"/>
      <c r="O3" s="29"/>
    </row>
    <row r="4" spans="1:15" ht="15" customHeight="1" thickBot="1" x14ac:dyDescent="0.35">
      <c r="A4" s="25" t="s">
        <v>2</v>
      </c>
      <c r="B4" s="147"/>
      <c r="C4" s="148"/>
      <c r="D4" s="149"/>
      <c r="E4" s="26"/>
      <c r="F4" s="27"/>
      <c r="G4" s="25" t="s">
        <v>8</v>
      </c>
      <c r="H4" s="28"/>
      <c r="I4" s="144"/>
      <c r="J4" s="150"/>
      <c r="K4" s="155"/>
      <c r="L4" s="155"/>
      <c r="M4" s="155"/>
      <c r="N4" s="156"/>
      <c r="O4" s="29"/>
    </row>
    <row r="5" spans="1:15" ht="15" customHeight="1" thickBot="1" x14ac:dyDescent="0.35">
      <c r="A5" s="25" t="s">
        <v>3</v>
      </c>
      <c r="B5" s="1"/>
      <c r="C5" s="30"/>
      <c r="D5" s="26"/>
      <c r="E5" s="26"/>
      <c r="F5" s="30"/>
      <c r="G5" s="25" t="s">
        <v>10</v>
      </c>
      <c r="H5" s="28"/>
      <c r="I5" s="2"/>
      <c r="K5" s="25" t="s">
        <v>11</v>
      </c>
      <c r="L5" s="183"/>
      <c r="M5" s="184"/>
      <c r="N5" s="185"/>
      <c r="O5" s="31"/>
    </row>
    <row r="6" spans="1:15" ht="15" customHeight="1" thickBot="1" x14ac:dyDescent="0.35">
      <c r="A6" s="25" t="s">
        <v>59</v>
      </c>
      <c r="B6" s="1"/>
      <c r="C6" s="32"/>
      <c r="D6" s="26"/>
      <c r="E6" s="26"/>
      <c r="F6" s="30"/>
      <c r="G6" s="25" t="s">
        <v>12</v>
      </c>
      <c r="H6" s="28"/>
      <c r="I6" s="2"/>
      <c r="K6" s="25" t="s">
        <v>11</v>
      </c>
      <c r="L6" s="186"/>
      <c r="M6" s="184"/>
      <c r="N6" s="185"/>
      <c r="O6" s="31"/>
    </row>
    <row r="7" spans="1:15" ht="15" customHeight="1" thickBot="1" x14ac:dyDescent="0.35">
      <c r="A7" s="25" t="s">
        <v>4</v>
      </c>
      <c r="B7" s="144"/>
      <c r="C7" s="150"/>
      <c r="D7" s="151"/>
      <c r="E7" s="33"/>
      <c r="F7" s="30"/>
      <c r="G7" s="25" t="s">
        <v>13</v>
      </c>
      <c r="H7" s="28"/>
      <c r="I7" s="3"/>
      <c r="K7" s="25" t="s">
        <v>11</v>
      </c>
      <c r="L7" s="186"/>
      <c r="M7" s="184"/>
      <c r="N7" s="185"/>
      <c r="O7" s="31"/>
    </row>
    <row r="8" spans="1:15" ht="15" customHeight="1" thickBot="1" x14ac:dyDescent="0.35">
      <c r="A8" s="25" t="s">
        <v>5</v>
      </c>
      <c r="B8" s="15"/>
      <c r="C8" s="139"/>
      <c r="D8" s="16"/>
      <c r="E8" s="26"/>
      <c r="F8" s="30"/>
      <c r="G8" s="34"/>
      <c r="H8" s="30"/>
      <c r="I8" s="30"/>
      <c r="J8" s="30"/>
      <c r="K8" s="30"/>
      <c r="L8" s="30"/>
      <c r="M8" s="30"/>
      <c r="N8" s="35"/>
      <c r="O8" s="31"/>
    </row>
    <row r="9" spans="1:15" ht="15" customHeight="1" thickBot="1" x14ac:dyDescent="0.35">
      <c r="A9" s="25" t="s">
        <v>6</v>
      </c>
      <c r="B9" s="144"/>
      <c r="C9" s="150"/>
      <c r="D9" s="151"/>
      <c r="E9" s="33"/>
      <c r="F9" s="30"/>
      <c r="G9" s="25" t="s">
        <v>14</v>
      </c>
      <c r="H9" s="28"/>
      <c r="I9" s="144"/>
      <c r="J9" s="150"/>
      <c r="K9" s="150"/>
      <c r="L9" s="150"/>
      <c r="M9" s="150"/>
      <c r="N9" s="151"/>
      <c r="O9" s="29"/>
    </row>
    <row r="10" spans="1:15" ht="15" customHeight="1" x14ac:dyDescent="0.3">
      <c r="A10" s="25" t="s">
        <v>9</v>
      </c>
      <c r="B10" s="17"/>
      <c r="C10" s="25" t="s">
        <v>48</v>
      </c>
      <c r="D10" s="18"/>
      <c r="E10" s="26"/>
      <c r="F10" s="30"/>
      <c r="G10" s="25" t="s">
        <v>49</v>
      </c>
      <c r="H10" s="28"/>
      <c r="I10" s="163"/>
      <c r="J10" s="164"/>
      <c r="K10" s="164"/>
      <c r="L10" s="164"/>
      <c r="M10" s="164"/>
      <c r="N10" s="165"/>
      <c r="O10" s="36"/>
    </row>
    <row r="11" spans="1:15" ht="1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28"/>
    </row>
    <row r="12" spans="1:15" ht="15" customHeight="1" x14ac:dyDescent="0.3">
      <c r="A12" s="177" t="s">
        <v>50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8"/>
    </row>
    <row r="13" spans="1:15" ht="15" customHeight="1" x14ac:dyDescent="0.3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0"/>
    </row>
    <row r="14" spans="1:15" ht="15" customHeight="1" x14ac:dyDescent="0.3">
      <c r="A14" s="181" t="s">
        <v>56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2"/>
    </row>
    <row r="15" spans="1:15" ht="15" customHeight="1" x14ac:dyDescent="0.3">
      <c r="A15" s="159" t="s">
        <v>51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60"/>
    </row>
    <row r="16" spans="1:15" ht="15" customHeight="1" x14ac:dyDescent="0.3">
      <c r="A16" s="159" t="s">
        <v>52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60"/>
    </row>
    <row r="17" spans="1:18" ht="15" customHeight="1" x14ac:dyDescent="0.3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2"/>
    </row>
    <row r="18" spans="1:18" ht="15" customHeight="1" thickBot="1" x14ac:dyDescent="0.3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8" x14ac:dyDescent="0.3">
      <c r="A19" s="38" t="s">
        <v>15</v>
      </c>
      <c r="B19" s="39" t="s">
        <v>42</v>
      </c>
      <c r="C19" s="40"/>
      <c r="D19" s="41" t="s">
        <v>16</v>
      </c>
      <c r="E19" s="42"/>
      <c r="F19" s="42"/>
      <c r="G19" s="40"/>
      <c r="H19" s="43"/>
      <c r="I19" s="41"/>
      <c r="J19" s="44" t="s">
        <v>53</v>
      </c>
      <c r="K19" s="44" t="s">
        <v>54</v>
      </c>
      <c r="L19" s="45" t="s">
        <v>55</v>
      </c>
      <c r="M19" s="46" t="s">
        <v>63</v>
      </c>
      <c r="N19" s="47" t="s">
        <v>64</v>
      </c>
      <c r="O19" s="48" t="s">
        <v>81</v>
      </c>
      <c r="P19" s="48"/>
    </row>
    <row r="20" spans="1:18" s="58" customFormat="1" ht="14.25" customHeight="1" thickBot="1" x14ac:dyDescent="0.3">
      <c r="A20" s="49" t="s">
        <v>39</v>
      </c>
      <c r="B20" s="50"/>
      <c r="C20" s="51"/>
      <c r="D20" s="51"/>
      <c r="E20" s="51"/>
      <c r="F20" s="51"/>
      <c r="G20" s="51"/>
      <c r="H20" s="51"/>
      <c r="I20" s="52"/>
      <c r="J20" s="53"/>
      <c r="K20" s="54"/>
      <c r="L20" s="54"/>
      <c r="M20" s="55"/>
      <c r="N20" s="55"/>
      <c r="O20" s="56"/>
      <c r="P20" s="57"/>
      <c r="Q20" s="57"/>
    </row>
    <row r="21" spans="1:18" ht="14.25" customHeight="1" x14ac:dyDescent="0.3">
      <c r="A21" s="5"/>
      <c r="B21" s="60" t="s">
        <v>65</v>
      </c>
      <c r="C21" s="61" t="s">
        <v>68</v>
      </c>
      <c r="D21" s="62"/>
      <c r="E21" s="62"/>
      <c r="F21" s="62"/>
      <c r="G21" s="62"/>
      <c r="H21" s="62"/>
      <c r="I21" s="63"/>
      <c r="J21" s="64">
        <f>292.05*$F$1</f>
        <v>584.1</v>
      </c>
      <c r="K21" s="65">
        <f>321.25*$F$1</f>
        <v>642.5</v>
      </c>
      <c r="L21" s="66">
        <f>1*$F$1</f>
        <v>2</v>
      </c>
      <c r="M21" s="4">
        <f t="shared" ref="M21:M31" si="0">A21*J21*L21</f>
        <v>0</v>
      </c>
      <c r="N21" s="4" t="str">
        <f>+IF(A21="","",+A21*K21)</f>
        <v/>
      </c>
      <c r="O21" s="14" t="str">
        <f>IF(A21=0,"",IF(A21&gt;1,(255+127.5*(A21-1)),255))</f>
        <v/>
      </c>
      <c r="P21" s="67" t="s">
        <v>82</v>
      </c>
      <c r="Q21" s="68" t="s">
        <v>83</v>
      </c>
      <c r="R21" s="48"/>
    </row>
    <row r="22" spans="1:18" ht="14.25" customHeight="1" x14ac:dyDescent="0.3">
      <c r="A22" s="5"/>
      <c r="B22" s="69" t="s">
        <v>66</v>
      </c>
      <c r="C22" s="61" t="s">
        <v>69</v>
      </c>
      <c r="D22" s="70"/>
      <c r="E22" s="70"/>
      <c r="F22" s="70"/>
      <c r="G22" s="70"/>
      <c r="H22" s="70"/>
      <c r="I22" s="63"/>
      <c r="J22" s="64">
        <f>340*$F$1</f>
        <v>680</v>
      </c>
      <c r="K22" s="65">
        <f>374*$F$1</f>
        <v>748</v>
      </c>
      <c r="L22" s="66">
        <f t="shared" ref="L22:L25" si="1">1*$F$1</f>
        <v>2</v>
      </c>
      <c r="M22" s="4">
        <f t="shared" si="0"/>
        <v>0</v>
      </c>
      <c r="N22" s="4" t="str">
        <f>+IF(A22="","",+A22*K22)</f>
        <v/>
      </c>
      <c r="O22" s="14" t="str">
        <f>IF(A22=0,"",IF(A22&gt;1,(255+127.5*(A22-1)),255))</f>
        <v/>
      </c>
      <c r="P22" s="67" t="s">
        <v>82</v>
      </c>
      <c r="Q22" s="68" t="s">
        <v>83</v>
      </c>
      <c r="R22" s="48"/>
    </row>
    <row r="23" spans="1:18" ht="14.25" customHeight="1" x14ac:dyDescent="0.3">
      <c r="A23" s="5"/>
      <c r="B23" s="69">
        <v>58283</v>
      </c>
      <c r="C23" s="61" t="s">
        <v>95</v>
      </c>
      <c r="D23" s="70"/>
      <c r="E23" s="70"/>
      <c r="F23" s="70"/>
      <c r="G23" s="70"/>
      <c r="H23" s="70"/>
      <c r="I23" s="63"/>
      <c r="J23" s="64">
        <f>438.64*$F$1</f>
        <v>877.28</v>
      </c>
      <c r="K23" s="65">
        <f>482.5*$F$1</f>
        <v>965</v>
      </c>
      <c r="L23" s="66">
        <f t="shared" si="1"/>
        <v>2</v>
      </c>
      <c r="M23" s="4">
        <f t="shared" si="0"/>
        <v>0</v>
      </c>
      <c r="N23" s="4" t="str">
        <f t="shared" ref="N23:N46" si="2">+IF(A23="","",+A23*K23)</f>
        <v/>
      </c>
      <c r="O23" s="14" t="str">
        <f>IF(A23=0,"",IF(A23&gt;1,(255+127.5*(A23-1)),255))</f>
        <v/>
      </c>
      <c r="P23" s="67" t="s">
        <v>82</v>
      </c>
      <c r="Q23" s="68" t="s">
        <v>83</v>
      </c>
      <c r="R23" s="48"/>
    </row>
    <row r="24" spans="1:18" ht="14.25" customHeight="1" x14ac:dyDescent="0.3">
      <c r="A24" s="5"/>
      <c r="B24" s="69">
        <v>58286</v>
      </c>
      <c r="C24" s="61" t="s">
        <v>70</v>
      </c>
      <c r="D24" s="70"/>
      <c r="E24" s="70"/>
      <c r="F24" s="70"/>
      <c r="G24" s="70"/>
      <c r="H24" s="70"/>
      <c r="I24" s="63"/>
      <c r="J24" s="64">
        <f>486.82*$F$1</f>
        <v>973.64</v>
      </c>
      <c r="K24" s="65">
        <f>535.5*$F$1</f>
        <v>1071</v>
      </c>
      <c r="L24" s="66">
        <f t="shared" si="1"/>
        <v>2</v>
      </c>
      <c r="M24" s="4">
        <f t="shared" si="0"/>
        <v>0</v>
      </c>
      <c r="N24" s="4" t="str">
        <f t="shared" si="2"/>
        <v/>
      </c>
      <c r="O24" s="14" t="str">
        <f>IF(A24=0,"",IF(A24&gt;1,(340+340*(A24-1)),340))</f>
        <v/>
      </c>
      <c r="P24" s="67" t="s">
        <v>85</v>
      </c>
      <c r="Q24" s="71" t="s">
        <v>86</v>
      </c>
      <c r="R24" s="71"/>
    </row>
    <row r="25" spans="1:18" ht="14.25" customHeight="1" x14ac:dyDescent="0.3">
      <c r="A25" s="5"/>
      <c r="B25" s="69">
        <v>58333</v>
      </c>
      <c r="C25" s="61" t="s">
        <v>71</v>
      </c>
      <c r="D25" s="62"/>
      <c r="E25" s="62"/>
      <c r="F25" s="62"/>
      <c r="G25" s="62"/>
      <c r="H25" s="62"/>
      <c r="I25" s="63"/>
      <c r="J25" s="64">
        <f>681.6*$F$1</f>
        <v>1363.2</v>
      </c>
      <c r="K25" s="65">
        <f>749.75*$F$1</f>
        <v>1499.5</v>
      </c>
      <c r="L25" s="66">
        <f t="shared" si="1"/>
        <v>2</v>
      </c>
      <c r="M25" s="4">
        <f t="shared" si="0"/>
        <v>0</v>
      </c>
      <c r="N25" s="4" t="str">
        <f t="shared" si="2"/>
        <v/>
      </c>
      <c r="O25" s="14" t="str">
        <f>IF(A25=0,"",IF(A25&gt;1,(340+340*(A25-1)),340))</f>
        <v/>
      </c>
      <c r="P25" s="67" t="s">
        <v>85</v>
      </c>
      <c r="Q25" s="71" t="s">
        <v>86</v>
      </c>
      <c r="R25" s="71"/>
    </row>
    <row r="26" spans="1:18" ht="14.25" customHeight="1" x14ac:dyDescent="0.3">
      <c r="A26" s="5"/>
      <c r="B26" s="69"/>
      <c r="C26" s="61"/>
      <c r="D26" s="62"/>
      <c r="E26" s="62"/>
      <c r="F26" s="62"/>
      <c r="G26" s="62"/>
      <c r="H26" s="62"/>
      <c r="I26" s="63"/>
      <c r="J26" s="64"/>
      <c r="K26" s="65"/>
      <c r="L26" s="66"/>
      <c r="M26" s="4"/>
      <c r="N26" s="4"/>
      <c r="O26" s="14"/>
      <c r="P26" s="67"/>
      <c r="Q26" s="71"/>
      <c r="R26" s="71"/>
    </row>
    <row r="27" spans="1:18" ht="14.25" customHeight="1" x14ac:dyDescent="0.3">
      <c r="A27" s="59"/>
      <c r="B27" s="69"/>
      <c r="C27" s="168" t="s">
        <v>96</v>
      </c>
      <c r="D27" s="169"/>
      <c r="E27" s="169"/>
      <c r="F27" s="169"/>
      <c r="G27" s="169"/>
      <c r="H27" s="169"/>
      <c r="I27" s="170"/>
      <c r="J27" s="64"/>
      <c r="K27" s="73"/>
      <c r="L27" s="66"/>
      <c r="M27" s="4">
        <f t="shared" si="0"/>
        <v>0</v>
      </c>
      <c r="N27" s="4"/>
      <c r="O27" s="14"/>
      <c r="P27" s="74"/>
      <c r="Q27" s="75"/>
      <c r="R27" s="71"/>
    </row>
    <row r="28" spans="1:18" ht="14.25" customHeight="1" x14ac:dyDescent="0.3">
      <c r="A28" s="59"/>
      <c r="B28" s="69"/>
      <c r="C28" s="171" t="s">
        <v>97</v>
      </c>
      <c r="D28" s="172"/>
      <c r="E28" s="172"/>
      <c r="F28" s="172"/>
      <c r="G28" s="172"/>
      <c r="H28" s="172"/>
      <c r="I28" s="173"/>
      <c r="J28" s="64"/>
      <c r="K28" s="73"/>
      <c r="L28" s="66"/>
      <c r="M28" s="4"/>
      <c r="N28" s="4"/>
      <c r="O28" s="14"/>
      <c r="P28" s="74"/>
      <c r="Q28" s="75"/>
      <c r="R28" s="71"/>
    </row>
    <row r="29" spans="1:18" ht="14.25" customHeight="1" x14ac:dyDescent="0.3">
      <c r="A29" s="59"/>
      <c r="B29" s="69"/>
      <c r="C29" s="140"/>
      <c r="D29" s="141"/>
      <c r="E29" s="141"/>
      <c r="F29" s="141"/>
      <c r="G29" s="141"/>
      <c r="H29" s="141"/>
      <c r="I29" s="142"/>
      <c r="J29" s="64"/>
      <c r="K29" s="73"/>
      <c r="L29" s="66"/>
      <c r="M29" s="4"/>
      <c r="N29" s="4"/>
      <c r="O29" s="14"/>
      <c r="P29" s="74"/>
      <c r="Q29" s="75"/>
      <c r="R29" s="71"/>
    </row>
    <row r="30" spans="1:18" ht="14.25" customHeight="1" x14ac:dyDescent="0.3">
      <c r="A30" s="5"/>
      <c r="B30" s="69">
        <v>62141</v>
      </c>
      <c r="C30" s="61" t="s">
        <v>40</v>
      </c>
      <c r="D30" s="62"/>
      <c r="E30" s="62"/>
      <c r="F30" s="62"/>
      <c r="G30" s="62"/>
      <c r="H30" s="62"/>
      <c r="I30" s="63"/>
      <c r="J30" s="64"/>
      <c r="K30" s="65">
        <f>62.5*$F$1</f>
        <v>125</v>
      </c>
      <c r="L30" s="66">
        <f>1*$F$1</f>
        <v>2</v>
      </c>
      <c r="M30" s="4">
        <f t="shared" si="0"/>
        <v>0</v>
      </c>
      <c r="N30" s="4" t="str">
        <f t="shared" si="2"/>
        <v/>
      </c>
      <c r="O30" s="14" t="str">
        <f>IF(A30=0,"",A30*42.5)</f>
        <v/>
      </c>
      <c r="P30" s="74">
        <v>42.5</v>
      </c>
      <c r="Q30" s="71" t="s">
        <v>87</v>
      </c>
      <c r="R30" s="71"/>
    </row>
    <row r="31" spans="1:18" ht="14.25" customHeight="1" x14ac:dyDescent="0.3">
      <c r="A31" s="5"/>
      <c r="B31" s="69" t="s">
        <v>67</v>
      </c>
      <c r="C31" s="61" t="s">
        <v>72</v>
      </c>
      <c r="D31" s="62"/>
      <c r="E31" s="62"/>
      <c r="F31" s="62"/>
      <c r="G31" s="62"/>
      <c r="H31" s="62"/>
      <c r="I31" s="63"/>
      <c r="J31" s="64"/>
      <c r="K31" s="65">
        <f>15.5*$F$1</f>
        <v>31</v>
      </c>
      <c r="L31" s="66">
        <f>1*$F$1</f>
        <v>2</v>
      </c>
      <c r="M31" s="4">
        <f t="shared" si="0"/>
        <v>0</v>
      </c>
      <c r="N31" s="4" t="str">
        <f t="shared" si="2"/>
        <v/>
      </c>
      <c r="O31" s="14"/>
      <c r="P31" s="74"/>
      <c r="Q31" s="75"/>
      <c r="R31" s="71"/>
    </row>
    <row r="32" spans="1:18" ht="14.25" customHeight="1" x14ac:dyDescent="0.3">
      <c r="A32" s="59"/>
      <c r="B32" s="69"/>
      <c r="C32" s="61"/>
      <c r="D32" s="62"/>
      <c r="E32" s="62"/>
      <c r="F32" s="62"/>
      <c r="G32" s="62"/>
      <c r="H32" s="62"/>
      <c r="I32" s="63"/>
      <c r="J32" s="64"/>
      <c r="K32" s="65"/>
      <c r="L32" s="66"/>
      <c r="M32" s="4"/>
      <c r="N32" s="4"/>
      <c r="O32" s="14"/>
      <c r="P32" s="74"/>
      <c r="Q32" s="75"/>
      <c r="R32" s="71"/>
    </row>
    <row r="33" spans="1:18" ht="14.25" customHeight="1" x14ac:dyDescent="0.3">
      <c r="A33" s="59"/>
      <c r="B33" s="69"/>
      <c r="C33" s="76" t="s">
        <v>43</v>
      </c>
      <c r="D33" s="62"/>
      <c r="E33" s="62"/>
      <c r="F33" s="62"/>
      <c r="G33" s="62"/>
      <c r="H33" s="62"/>
      <c r="I33" s="63"/>
      <c r="J33" s="64"/>
      <c r="K33" s="73"/>
      <c r="L33" s="66"/>
      <c r="M33" s="4">
        <f>A33*J33*L33</f>
        <v>0</v>
      </c>
      <c r="N33" s="4"/>
      <c r="O33" s="14"/>
      <c r="P33" s="74"/>
      <c r="Q33" s="75"/>
      <c r="R33" s="71"/>
    </row>
    <row r="34" spans="1:18" s="58" customFormat="1" ht="14.25" customHeight="1" thickBot="1" x14ac:dyDescent="0.35">
      <c r="A34" s="77" t="s">
        <v>58</v>
      </c>
      <c r="B34" s="78"/>
      <c r="C34" s="51"/>
      <c r="D34" s="51"/>
      <c r="E34" s="51"/>
      <c r="F34" s="51"/>
      <c r="G34" s="51"/>
      <c r="H34" s="51"/>
      <c r="I34" s="52"/>
      <c r="J34" s="79"/>
      <c r="K34" s="80"/>
      <c r="L34" s="81"/>
      <c r="M34" s="4"/>
      <c r="N34" s="4"/>
      <c r="O34" s="82"/>
      <c r="P34" s="74"/>
      <c r="Q34" s="75"/>
      <c r="R34" s="71"/>
    </row>
    <row r="35" spans="1:18" ht="14.25" customHeight="1" x14ac:dyDescent="0.3">
      <c r="A35" s="6"/>
      <c r="B35" s="69">
        <v>70173</v>
      </c>
      <c r="C35" s="61" t="s">
        <v>44</v>
      </c>
      <c r="D35" s="70"/>
      <c r="E35" s="83"/>
      <c r="F35" s="62"/>
      <c r="G35" s="62"/>
      <c r="H35" s="62"/>
      <c r="I35" s="63"/>
      <c r="J35" s="64"/>
      <c r="K35" s="65">
        <v>275</v>
      </c>
      <c r="L35" s="84" t="s">
        <v>73</v>
      </c>
      <c r="M35" s="4" t="e">
        <f>A35*J35*L35</f>
        <v>#VALUE!</v>
      </c>
      <c r="N35" s="4" t="str">
        <f t="shared" si="2"/>
        <v/>
      </c>
      <c r="O35" s="14"/>
      <c r="P35" s="74"/>
      <c r="Q35" s="71"/>
      <c r="R35" s="71"/>
    </row>
    <row r="36" spans="1:18" ht="14.25" customHeight="1" x14ac:dyDescent="0.3">
      <c r="A36" s="6"/>
      <c r="B36" s="69">
        <v>99991</v>
      </c>
      <c r="C36" s="61" t="s">
        <v>74</v>
      </c>
      <c r="D36" s="62"/>
      <c r="E36" s="62"/>
      <c r="F36" s="62"/>
      <c r="G36" s="62"/>
      <c r="H36" s="62"/>
      <c r="I36" s="63"/>
      <c r="J36" s="64"/>
      <c r="K36" s="65">
        <v>125</v>
      </c>
      <c r="L36" s="84" t="s">
        <v>73</v>
      </c>
      <c r="M36" s="4" t="e">
        <f>A36*J36*L36</f>
        <v>#VALUE!</v>
      </c>
      <c r="N36" s="4" t="str">
        <f t="shared" si="2"/>
        <v/>
      </c>
      <c r="O36" s="14"/>
      <c r="P36" s="74"/>
      <c r="Q36" s="85"/>
      <c r="R36" s="86"/>
    </row>
    <row r="37" spans="1:18" ht="14.25" customHeight="1" x14ac:dyDescent="0.3">
      <c r="A37" s="59"/>
      <c r="B37" s="87"/>
      <c r="C37" s="88"/>
      <c r="D37" s="89"/>
      <c r="E37" s="89"/>
      <c r="F37" s="89"/>
      <c r="G37" s="89"/>
      <c r="H37" s="89"/>
      <c r="I37" s="90"/>
      <c r="J37" s="69"/>
      <c r="K37" s="65"/>
      <c r="L37" s="66"/>
      <c r="M37" s="4">
        <f>A37*J37*L37</f>
        <v>0</v>
      </c>
      <c r="N37" s="4"/>
      <c r="O37" s="14"/>
      <c r="P37" s="74"/>
    </row>
    <row r="38" spans="1:18" s="58" customFormat="1" ht="14.25" customHeight="1" thickBot="1" x14ac:dyDescent="0.35">
      <c r="A38" s="77" t="s">
        <v>17</v>
      </c>
      <c r="B38" s="78"/>
      <c r="C38" s="51"/>
      <c r="D38" s="51"/>
      <c r="E38" s="51"/>
      <c r="F38" s="51"/>
      <c r="G38" s="51"/>
      <c r="H38" s="51"/>
      <c r="I38" s="52"/>
      <c r="J38" s="79"/>
      <c r="K38" s="65"/>
      <c r="L38" s="80"/>
      <c r="M38" s="4"/>
      <c r="N38" s="4"/>
      <c r="O38" s="82"/>
      <c r="P38" s="74"/>
      <c r="Q38" s="57"/>
    </row>
    <row r="39" spans="1:18" ht="14.25" customHeight="1" x14ac:dyDescent="0.3">
      <c r="A39" s="7"/>
      <c r="B39" s="91">
        <v>55194</v>
      </c>
      <c r="C39" s="92" t="s">
        <v>79</v>
      </c>
      <c r="D39" s="83"/>
      <c r="E39" s="83"/>
      <c r="F39" s="83"/>
      <c r="G39" s="83"/>
      <c r="H39" s="83"/>
      <c r="I39" s="93"/>
      <c r="J39" s="64"/>
      <c r="K39" s="65">
        <f>72.75*$F$1</f>
        <v>145.5</v>
      </c>
      <c r="L39" s="73">
        <f>1*$F$1</f>
        <v>2</v>
      </c>
      <c r="M39" s="4">
        <f>A39*J39*L39</f>
        <v>0</v>
      </c>
      <c r="N39" s="4" t="str">
        <f t="shared" si="2"/>
        <v/>
      </c>
      <c r="O39" s="14"/>
      <c r="P39" s="74"/>
    </row>
    <row r="40" spans="1:18" ht="14.25" customHeight="1" x14ac:dyDescent="0.3">
      <c r="A40" s="6"/>
      <c r="B40" s="69" t="s">
        <v>80</v>
      </c>
      <c r="C40" s="61" t="s">
        <v>45</v>
      </c>
      <c r="D40" s="83"/>
      <c r="E40" s="83"/>
      <c r="F40" s="83"/>
      <c r="G40" s="83"/>
      <c r="H40" s="83"/>
      <c r="I40" s="93"/>
      <c r="J40" s="64"/>
      <c r="K40" s="65">
        <v>33.25</v>
      </c>
      <c r="L40" s="73">
        <f>1*$F$1</f>
        <v>2</v>
      </c>
      <c r="M40" s="4">
        <f>A40*J40*L40</f>
        <v>0</v>
      </c>
      <c r="N40" s="4" t="str">
        <f t="shared" si="2"/>
        <v/>
      </c>
      <c r="O40" s="14"/>
      <c r="P40" s="74"/>
    </row>
    <row r="41" spans="1:18" ht="14.25" customHeight="1" x14ac:dyDescent="0.3">
      <c r="A41" s="94"/>
      <c r="B41" s="95"/>
      <c r="C41" s="96"/>
      <c r="D41" s="97"/>
      <c r="E41" s="97"/>
      <c r="F41" s="97"/>
      <c r="G41" s="97"/>
      <c r="H41" s="97"/>
      <c r="I41" s="98"/>
      <c r="J41" s="64"/>
      <c r="K41" s="65"/>
      <c r="L41" s="73"/>
      <c r="M41" s="4"/>
      <c r="N41" s="4"/>
      <c r="O41" s="14"/>
      <c r="P41" s="74"/>
    </row>
    <row r="42" spans="1:18" s="58" customFormat="1" ht="14.25" customHeight="1" thickBot="1" x14ac:dyDescent="0.35">
      <c r="A42" s="77" t="s">
        <v>18</v>
      </c>
      <c r="B42" s="78"/>
      <c r="C42" s="51"/>
      <c r="D42" s="51"/>
      <c r="E42" s="51"/>
      <c r="F42" s="51"/>
      <c r="G42" s="51"/>
      <c r="H42" s="51"/>
      <c r="I42" s="52"/>
      <c r="J42" s="79"/>
      <c r="K42" s="65"/>
      <c r="L42" s="80"/>
      <c r="M42" s="4"/>
      <c r="N42" s="4"/>
      <c r="O42" s="82"/>
      <c r="P42" s="74"/>
      <c r="Q42" s="57"/>
    </row>
    <row r="43" spans="1:18" ht="14.25" customHeight="1" x14ac:dyDescent="0.3">
      <c r="A43" s="7"/>
      <c r="B43" s="91">
        <v>61310</v>
      </c>
      <c r="C43" s="99" t="s">
        <v>46</v>
      </c>
      <c r="D43" s="100"/>
      <c r="E43" s="83"/>
      <c r="F43" s="83"/>
      <c r="G43" s="83"/>
      <c r="H43" s="83"/>
      <c r="I43" s="93"/>
      <c r="J43" s="64"/>
      <c r="K43" s="65">
        <f>52*$F$1</f>
        <v>104</v>
      </c>
      <c r="L43" s="73">
        <f>1*$F$1</f>
        <v>2</v>
      </c>
      <c r="M43" s="4">
        <f>A43*J43*L43</f>
        <v>0</v>
      </c>
      <c r="N43" s="4" t="str">
        <f t="shared" si="2"/>
        <v/>
      </c>
      <c r="O43" s="14" t="str">
        <f>IF(A43=0,"",IF(A43&gt;1,(63.75+31.87*(A43-1)),63.75))</f>
        <v/>
      </c>
      <c r="P43" s="74" t="s">
        <v>90</v>
      </c>
      <c r="Q43" s="23" t="s">
        <v>91</v>
      </c>
    </row>
    <row r="44" spans="1:18" ht="14.25" customHeight="1" x14ac:dyDescent="0.3">
      <c r="A44" s="6"/>
      <c r="B44" s="69">
        <v>61952</v>
      </c>
      <c r="C44" s="72" t="s">
        <v>47</v>
      </c>
      <c r="D44" s="62"/>
      <c r="E44" s="101"/>
      <c r="F44" s="101"/>
      <c r="G44" s="101"/>
      <c r="H44" s="101"/>
      <c r="I44" s="102"/>
      <c r="J44" s="64"/>
      <c r="K44" s="65">
        <f>41.5*$F$1</f>
        <v>83</v>
      </c>
      <c r="L44" s="73">
        <f>1*$F$1</f>
        <v>2</v>
      </c>
      <c r="M44" s="4">
        <f>A44*J44*L44</f>
        <v>0</v>
      </c>
      <c r="N44" s="4" t="str">
        <f t="shared" si="2"/>
        <v/>
      </c>
      <c r="O44" s="14" t="str">
        <f>IF(A44=0,"",IF(A44&gt;1,(63.75+31.87*(A44-1)),63.75))</f>
        <v/>
      </c>
      <c r="P44" s="74" t="s">
        <v>90</v>
      </c>
      <c r="Q44" s="23" t="s">
        <v>91</v>
      </c>
    </row>
    <row r="45" spans="1:18" ht="14.25" customHeight="1" x14ac:dyDescent="0.3">
      <c r="A45" s="6"/>
      <c r="B45" s="69">
        <v>61602</v>
      </c>
      <c r="C45" s="61" t="s">
        <v>62</v>
      </c>
      <c r="D45" s="97"/>
      <c r="E45" s="62"/>
      <c r="F45" s="62"/>
      <c r="G45" s="62"/>
      <c r="H45" s="62"/>
      <c r="I45" s="63"/>
      <c r="J45" s="64"/>
      <c r="K45" s="65">
        <f>156*$F$1</f>
        <v>312</v>
      </c>
      <c r="L45" s="73">
        <f>1*$F$1</f>
        <v>2</v>
      </c>
      <c r="M45" s="4">
        <f>A45*J45*L45</f>
        <v>0</v>
      </c>
      <c r="N45" s="4" t="str">
        <f t="shared" si="2"/>
        <v/>
      </c>
      <c r="O45" s="14" t="str">
        <f>IF(A45=0,"",IF(A45&gt;1,(63.75+31.87*(A45-1)),63.75))</f>
        <v/>
      </c>
      <c r="P45" s="74" t="s">
        <v>90</v>
      </c>
      <c r="Q45" s="23" t="s">
        <v>91</v>
      </c>
    </row>
    <row r="46" spans="1:18" ht="14.25" customHeight="1" thickBot="1" x14ac:dyDescent="0.35">
      <c r="A46" s="8"/>
      <c r="B46" s="103" t="s">
        <v>41</v>
      </c>
      <c r="C46" s="104" t="s">
        <v>61</v>
      </c>
      <c r="D46" s="105"/>
      <c r="E46" s="105"/>
      <c r="F46" s="105"/>
      <c r="G46" s="105"/>
      <c r="H46" s="105"/>
      <c r="I46" s="106"/>
      <c r="J46" s="64"/>
      <c r="K46" s="107">
        <f>455.25*$F$1</f>
        <v>910.5</v>
      </c>
      <c r="L46" s="108">
        <f>1*$F$1</f>
        <v>2</v>
      </c>
      <c r="M46" s="11">
        <f>A46*J46*L46</f>
        <v>0</v>
      </c>
      <c r="N46" s="4" t="str">
        <f t="shared" si="2"/>
        <v/>
      </c>
      <c r="O46" s="14" t="str">
        <f>IF(A46=0,"",IF(A46&gt;1,(170+85*(A46-1)),170))</f>
        <v/>
      </c>
      <c r="P46" s="74" t="s">
        <v>88</v>
      </c>
      <c r="Q46" s="23" t="s">
        <v>89</v>
      </c>
    </row>
    <row r="47" spans="1:18" ht="15" customHeight="1" x14ac:dyDescent="0.3">
      <c r="A47" s="109"/>
      <c r="B47" s="110"/>
      <c r="C47" s="97"/>
      <c r="D47" s="97"/>
      <c r="E47" s="97"/>
      <c r="F47" s="97"/>
      <c r="G47" s="97"/>
      <c r="H47" s="97"/>
      <c r="I47" s="97"/>
      <c r="J47" s="111"/>
      <c r="K47" s="112"/>
      <c r="L47" s="113" t="s">
        <v>75</v>
      </c>
      <c r="M47" s="10"/>
      <c r="N47" s="4" t="str">
        <f>+IF(SUM(N21:N46)=0,"",SUM(N21:N46))</f>
        <v/>
      </c>
      <c r="O47" s="14"/>
      <c r="P47" s="74"/>
    </row>
    <row r="48" spans="1:18" ht="15" customHeight="1" x14ac:dyDescent="0.3">
      <c r="A48" s="166" t="s">
        <v>94</v>
      </c>
      <c r="B48" s="167"/>
      <c r="C48" s="167"/>
      <c r="D48" s="167"/>
      <c r="E48" s="167"/>
      <c r="F48" s="167"/>
      <c r="G48" s="167"/>
      <c r="H48" s="97"/>
      <c r="I48" s="97"/>
      <c r="J48" s="111"/>
      <c r="K48" s="113" t="s">
        <v>92</v>
      </c>
      <c r="L48" s="114">
        <v>100</v>
      </c>
      <c r="M48" s="10"/>
      <c r="N48" s="12"/>
      <c r="O48" s="14"/>
      <c r="P48" s="74"/>
    </row>
    <row r="49" spans="1:22" ht="15" customHeight="1" x14ac:dyDescent="0.3">
      <c r="A49" s="167"/>
      <c r="B49" s="167"/>
      <c r="C49" s="167"/>
      <c r="D49" s="167"/>
      <c r="E49" s="167"/>
      <c r="F49" s="167"/>
      <c r="G49" s="167"/>
      <c r="H49" s="97"/>
      <c r="I49" s="97"/>
      <c r="J49" s="111"/>
      <c r="K49" s="112"/>
      <c r="L49" s="113" t="s">
        <v>84</v>
      </c>
      <c r="M49" s="10"/>
      <c r="N49" s="12">
        <f>SUM(O:O)</f>
        <v>0</v>
      </c>
      <c r="O49" s="14"/>
      <c r="P49" s="74"/>
    </row>
    <row r="50" spans="1:22" ht="15" customHeight="1" x14ac:dyDescent="0.3">
      <c r="A50" s="167"/>
      <c r="B50" s="167"/>
      <c r="C50" s="167"/>
      <c r="D50" s="167"/>
      <c r="E50" s="167"/>
      <c r="F50" s="167"/>
      <c r="G50" s="167"/>
      <c r="H50" s="97"/>
      <c r="I50" s="97"/>
      <c r="J50" s="111"/>
      <c r="K50" s="115"/>
      <c r="L50" s="113" t="s">
        <v>76</v>
      </c>
      <c r="M50" s="10"/>
      <c r="N50" s="12">
        <f>SUM(N47:N49)*0.1</f>
        <v>0</v>
      </c>
      <c r="O50" s="14"/>
      <c r="P50" s="74"/>
      <c r="S50" s="28"/>
    </row>
    <row r="51" spans="1:22" ht="14.25" customHeight="1" x14ac:dyDescent="0.3">
      <c r="A51" s="167"/>
      <c r="B51" s="167"/>
      <c r="C51" s="167"/>
      <c r="D51" s="167"/>
      <c r="E51" s="167"/>
      <c r="F51" s="167"/>
      <c r="G51" s="167"/>
      <c r="H51" s="97"/>
      <c r="I51" s="97"/>
      <c r="J51" s="111"/>
      <c r="K51" s="112"/>
      <c r="L51" s="113" t="s">
        <v>77</v>
      </c>
      <c r="M51" s="10"/>
      <c r="N51" s="12">
        <f>SUM(N47:N50)*13%</f>
        <v>0</v>
      </c>
      <c r="O51" s="14"/>
      <c r="P51" s="74"/>
    </row>
    <row r="52" spans="1:22" ht="15" customHeight="1" x14ac:dyDescent="0.3">
      <c r="A52" s="167"/>
      <c r="B52" s="167"/>
      <c r="C52" s="167"/>
      <c r="D52" s="167"/>
      <c r="E52" s="167"/>
      <c r="F52" s="167"/>
      <c r="G52" s="167"/>
      <c r="H52" s="97"/>
      <c r="I52" s="97"/>
      <c r="J52" s="111"/>
      <c r="K52" s="112"/>
      <c r="L52" s="113" t="s">
        <v>78</v>
      </c>
      <c r="M52" s="10"/>
      <c r="N52" s="13">
        <f>SUM(N47:N51)</f>
        <v>0</v>
      </c>
      <c r="O52" s="14"/>
      <c r="P52" s="74"/>
      <c r="T52" s="28"/>
      <c r="U52" s="28"/>
      <c r="V52" s="28"/>
    </row>
    <row r="53" spans="1:22" ht="14.25" customHeight="1" x14ac:dyDescent="0.3">
      <c r="A53" s="109"/>
      <c r="B53" s="110"/>
      <c r="C53" s="97"/>
      <c r="D53" s="97"/>
      <c r="E53" s="97"/>
      <c r="F53" s="97"/>
      <c r="G53" s="97"/>
      <c r="H53" s="97"/>
      <c r="I53" s="97"/>
      <c r="J53" s="111"/>
      <c r="K53" s="112"/>
      <c r="L53" s="116"/>
      <c r="M53" s="10"/>
      <c r="N53" s="10">
        <f t="shared" ref="N53" si="3">A53*K53*L53</f>
        <v>0</v>
      </c>
      <c r="O53" s="14"/>
      <c r="P53" s="74"/>
      <c r="U53" s="28"/>
    </row>
    <row r="54" spans="1:22" ht="14.25" customHeight="1" x14ac:dyDescent="0.3">
      <c r="A54" s="157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4"/>
      <c r="P54" s="74"/>
    </row>
    <row r="55" spans="1:22" ht="56.7" customHeight="1" x14ac:dyDescent="0.3">
      <c r="A55" s="158" t="s">
        <v>57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17"/>
    </row>
    <row r="56" spans="1:22" s="121" customFormat="1" ht="15" customHeight="1" x14ac:dyDescent="0.3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9"/>
      <c r="P56" s="120"/>
      <c r="Q56" s="120"/>
    </row>
    <row r="57" spans="1:22" s="121" customFormat="1" ht="15" customHeight="1" x14ac:dyDescent="0.3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9"/>
      <c r="P57" s="120"/>
      <c r="Q57" s="120"/>
    </row>
    <row r="58" spans="1:22" ht="15" customHeight="1" x14ac:dyDescent="0.3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7"/>
    </row>
    <row r="59" spans="1:22" ht="18" customHeight="1" x14ac:dyDescent="0.3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</row>
    <row r="60" spans="1:22" ht="10.5" customHeight="1" x14ac:dyDescent="0.3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</row>
    <row r="61" spans="1:22" ht="16.5" customHeight="1" x14ac:dyDescent="0.3">
      <c r="A61" s="123"/>
      <c r="D61" s="124"/>
    </row>
    <row r="62" spans="1:22" ht="16.5" customHeight="1" x14ac:dyDescent="0.3">
      <c r="A62" s="123"/>
      <c r="D62" s="124"/>
    </row>
    <row r="63" spans="1:22" ht="16.5" customHeight="1" x14ac:dyDescent="0.3">
      <c r="A63" s="123"/>
      <c r="D63" s="124"/>
    </row>
    <row r="64" spans="1:22" ht="16.5" customHeight="1" x14ac:dyDescent="0.3">
      <c r="A64" s="123"/>
      <c r="B64" s="125"/>
      <c r="D64" s="124"/>
    </row>
    <row r="65" spans="1:4" ht="16.5" customHeight="1" x14ac:dyDescent="0.3">
      <c r="A65" s="123"/>
      <c r="B65" s="125"/>
      <c r="D65" s="124"/>
    </row>
    <row r="66" spans="1:4" ht="16.5" customHeight="1" x14ac:dyDescent="0.3">
      <c r="A66" s="123"/>
      <c r="D66" s="124"/>
    </row>
    <row r="67" spans="1:4" ht="16.5" customHeight="1" x14ac:dyDescent="0.3">
      <c r="A67" s="123"/>
      <c r="B67" s="125"/>
      <c r="D67" s="124"/>
    </row>
    <row r="68" spans="1:4" ht="16.5" customHeight="1" x14ac:dyDescent="0.3">
      <c r="A68" s="123"/>
      <c r="B68" s="125"/>
      <c r="D68" s="124"/>
    </row>
    <row r="69" spans="1:4" ht="16.5" customHeight="1" x14ac:dyDescent="0.3">
      <c r="A69" s="123"/>
      <c r="D69" s="124"/>
    </row>
    <row r="70" spans="1:4" ht="16.5" customHeight="1" x14ac:dyDescent="0.3">
      <c r="A70" s="123"/>
      <c r="D70" s="124"/>
    </row>
    <row r="71" spans="1:4" ht="16.5" customHeight="1" x14ac:dyDescent="0.3">
      <c r="A71" s="123"/>
      <c r="D71" s="124"/>
    </row>
    <row r="72" spans="1:4" ht="16.5" customHeight="1" x14ac:dyDescent="0.3">
      <c r="D72" s="124"/>
    </row>
    <row r="73" spans="1:4" ht="16.5" customHeight="1" x14ac:dyDescent="0.3">
      <c r="D73" s="124"/>
    </row>
    <row r="74" spans="1:4" ht="16.5" customHeight="1" x14ac:dyDescent="0.3">
      <c r="D74" s="124"/>
    </row>
    <row r="75" spans="1:4" ht="16.5" customHeight="1" x14ac:dyDescent="0.3">
      <c r="D75" s="124"/>
    </row>
    <row r="76" spans="1:4" ht="16.5" customHeight="1" x14ac:dyDescent="0.3">
      <c r="D76" s="124"/>
    </row>
    <row r="77" spans="1:4" ht="16.5" customHeight="1" x14ac:dyDescent="0.3">
      <c r="D77" s="124"/>
    </row>
    <row r="78" spans="1:4" ht="16.5" customHeight="1" x14ac:dyDescent="0.3">
      <c r="D78" s="124"/>
    </row>
    <row r="79" spans="1:4" ht="16.5" customHeight="1" x14ac:dyDescent="0.3">
      <c r="D79" s="124"/>
    </row>
    <row r="80" spans="1:4" ht="16.5" customHeight="1" x14ac:dyDescent="0.3">
      <c r="A80" s="126"/>
      <c r="B80" s="126"/>
      <c r="C80" s="126"/>
      <c r="D80" s="127"/>
    </row>
    <row r="81" spans="1:4" x14ac:dyDescent="0.3">
      <c r="A81" s="128" t="s">
        <v>28</v>
      </c>
      <c r="B81" s="129" t="s">
        <v>29</v>
      </c>
      <c r="C81" s="130" t="s">
        <v>30</v>
      </c>
      <c r="D81" s="131" t="s">
        <v>36</v>
      </c>
    </row>
    <row r="82" spans="1:4" x14ac:dyDescent="0.3">
      <c r="A82" s="132" t="s">
        <v>27</v>
      </c>
      <c r="B82" s="133">
        <v>0</v>
      </c>
      <c r="C82" s="133">
        <v>0.15</v>
      </c>
      <c r="D82" s="131" t="s">
        <v>31</v>
      </c>
    </row>
    <row r="83" spans="1:4" x14ac:dyDescent="0.3">
      <c r="A83" s="132" t="s">
        <v>19</v>
      </c>
      <c r="B83" s="133">
        <v>0</v>
      </c>
      <c r="C83" s="133">
        <v>0.15</v>
      </c>
      <c r="D83" s="134" t="s">
        <v>32</v>
      </c>
    </row>
    <row r="84" spans="1:4" x14ac:dyDescent="0.3">
      <c r="A84" s="132" t="s">
        <v>37</v>
      </c>
      <c r="B84" s="133">
        <v>0</v>
      </c>
      <c r="C84" s="133">
        <v>0.15</v>
      </c>
      <c r="D84" s="135" t="s">
        <v>33</v>
      </c>
    </row>
    <row r="85" spans="1:4" x14ac:dyDescent="0.3">
      <c r="A85" s="132" t="s">
        <v>20</v>
      </c>
      <c r="B85" s="133">
        <v>0</v>
      </c>
      <c r="C85" s="133">
        <v>0.15</v>
      </c>
      <c r="D85" s="134" t="s">
        <v>34</v>
      </c>
    </row>
    <row r="86" spans="1:4" x14ac:dyDescent="0.3">
      <c r="A86" s="132" t="s">
        <v>21</v>
      </c>
      <c r="B86" s="136">
        <v>9.9750000000000005E-2</v>
      </c>
      <c r="C86" s="133">
        <v>0.05</v>
      </c>
      <c r="D86" s="134" t="s">
        <v>35</v>
      </c>
    </row>
    <row r="87" spans="1:4" x14ac:dyDescent="0.3">
      <c r="A87" s="132" t="s">
        <v>22</v>
      </c>
      <c r="B87" s="133">
        <v>0</v>
      </c>
      <c r="C87" s="133">
        <v>0.13</v>
      </c>
      <c r="D87" s="134"/>
    </row>
    <row r="88" spans="1:4" x14ac:dyDescent="0.3">
      <c r="A88" s="132" t="s">
        <v>23</v>
      </c>
      <c r="B88" s="133">
        <v>0.08</v>
      </c>
      <c r="C88" s="133">
        <v>0.05</v>
      </c>
      <c r="D88" s="134"/>
    </row>
    <row r="89" spans="1:4" x14ac:dyDescent="0.3">
      <c r="A89" s="132" t="s">
        <v>24</v>
      </c>
      <c r="B89" s="133">
        <v>0.06</v>
      </c>
      <c r="C89" s="133">
        <v>0.05</v>
      </c>
      <c r="D89" s="134"/>
    </row>
    <row r="90" spans="1:4" x14ac:dyDescent="0.3">
      <c r="A90" s="132" t="s">
        <v>25</v>
      </c>
      <c r="B90" s="133">
        <v>0</v>
      </c>
      <c r="C90" s="133">
        <v>0.05</v>
      </c>
      <c r="D90" s="134"/>
    </row>
    <row r="91" spans="1:4" x14ac:dyDescent="0.3">
      <c r="A91" s="132" t="s">
        <v>26</v>
      </c>
      <c r="B91" s="133">
        <v>7.0000000000000007E-2</v>
      </c>
      <c r="C91" s="133">
        <v>0.05</v>
      </c>
      <c r="D91" s="134"/>
    </row>
    <row r="92" spans="1:4" x14ac:dyDescent="0.3">
      <c r="A92" s="134"/>
      <c r="B92" s="134"/>
      <c r="C92" s="134"/>
      <c r="D92" s="134"/>
    </row>
    <row r="93" spans="1:4" x14ac:dyDescent="0.3">
      <c r="A93" s="137" t="s">
        <v>38</v>
      </c>
      <c r="B93" s="134"/>
      <c r="C93" s="134"/>
      <c r="D93" s="134"/>
    </row>
    <row r="94" spans="1:4" x14ac:dyDescent="0.3">
      <c r="A94" s="138">
        <v>1</v>
      </c>
      <c r="B94" s="134"/>
      <c r="C94" s="134"/>
      <c r="D94" s="134"/>
    </row>
    <row r="95" spans="1:4" x14ac:dyDescent="0.3">
      <c r="A95" s="138">
        <v>2</v>
      </c>
      <c r="B95" s="134"/>
      <c r="C95" s="134"/>
      <c r="D95" s="134"/>
    </row>
    <row r="96" spans="1:4" x14ac:dyDescent="0.3">
      <c r="A96" s="138">
        <v>3</v>
      </c>
      <c r="B96" s="134"/>
      <c r="C96" s="134"/>
      <c r="D96" s="134"/>
    </row>
    <row r="97" spans="1:4" x14ac:dyDescent="0.3">
      <c r="A97" s="138">
        <v>4</v>
      </c>
      <c r="B97" s="134"/>
      <c r="C97" s="134"/>
      <c r="D97" s="134"/>
    </row>
    <row r="98" spans="1:4" x14ac:dyDescent="0.3">
      <c r="A98" s="138">
        <v>5</v>
      </c>
      <c r="B98" s="134"/>
      <c r="C98" s="134"/>
      <c r="D98" s="134"/>
    </row>
    <row r="99" spans="1:4" x14ac:dyDescent="0.3">
      <c r="A99" s="126"/>
      <c r="B99" s="126"/>
      <c r="C99" s="126"/>
      <c r="D99" s="126"/>
    </row>
    <row r="100" spans="1:4" x14ac:dyDescent="0.3">
      <c r="A100" s="126"/>
      <c r="B100" s="126"/>
      <c r="C100" s="126"/>
      <c r="D100" s="126"/>
    </row>
  </sheetData>
  <sheetProtection algorithmName="SHA-512" hashValue="DU//qa/ecbrVrxBFiKJVt0wMdj5Gxi/YMCT4ub9RJjDV/vK0HE4QZ2jhCFih8e/aeCl/7dLyohPbQrFaD50Z7Q==" saltValue="s4E9uP5rgbgvOCYw3etYEA==" spinCount="100000" sheet="1" objects="1" scenarios="1" selectLockedCells="1"/>
  <mergeCells count="27">
    <mergeCell ref="G1:J1"/>
    <mergeCell ref="K1:N1"/>
    <mergeCell ref="A12:N12"/>
    <mergeCell ref="A13:N13"/>
    <mergeCell ref="A14:N14"/>
    <mergeCell ref="B7:D7"/>
    <mergeCell ref="B9:D9"/>
    <mergeCell ref="I9:N9"/>
    <mergeCell ref="B2:D2"/>
    <mergeCell ref="L5:N5"/>
    <mergeCell ref="L6:N6"/>
    <mergeCell ref="L7:N7"/>
    <mergeCell ref="A59:N59"/>
    <mergeCell ref="B3:D3"/>
    <mergeCell ref="B4:D4"/>
    <mergeCell ref="I2:N2"/>
    <mergeCell ref="I3:N3"/>
    <mergeCell ref="I4:N4"/>
    <mergeCell ref="A54:N54"/>
    <mergeCell ref="A55:N55"/>
    <mergeCell ref="A15:N15"/>
    <mergeCell ref="A17:N17"/>
    <mergeCell ref="A16:N16"/>
    <mergeCell ref="I10:N10"/>
    <mergeCell ref="A48:G52"/>
    <mergeCell ref="C27:I27"/>
    <mergeCell ref="C28:I28"/>
  </mergeCells>
  <phoneticPr fontId="2" type="noConversion"/>
  <dataValidations count="3">
    <dataValidation type="list" allowBlank="1" showInputMessage="1" showErrorMessage="1" sqref="A98" xr:uid="{00000000-0002-0000-0000-000000000000}">
      <formula1>"a136:a141"</formula1>
    </dataValidation>
    <dataValidation type="list" showInputMessage="1" showErrorMessage="1" sqref="D1" xr:uid="{00000000-0002-0000-0000-000002000000}">
      <formula1>$A$81:$A$91</formula1>
    </dataValidation>
    <dataValidation type="list" allowBlank="1" showInputMessage="1" showErrorMessage="1" sqref="F1" xr:uid="{00000000-0002-0000-0000-000003000000}">
      <formula1>$A$93:$A$98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scale="54" fitToHeight="0" orientation="portrait" r:id="rId1"/>
  <headerFooter scaleWithDoc="0" alignWithMargins="0">
    <oddFooter>&amp;L&amp;8&amp;F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haredContentType xmlns="Microsoft.SharePoint.Taxonomy.ContentTypeSync" SourceId="1f0710b3-835f-424b-90e1-4e618a523134" ContentTypeId="0x0101003512114D6AEDEE439BC9274F5DA7B4E9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c61509-4d8d-46f6-bf7e-dd1af6466c16">
      <Value>9</Value>
      <Value>15</Value>
      <Value>13</Value>
    </TaxCatchAll>
    <e1dcb9d4f6fd424e8295232a287185e3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Freeman Audio Visual Canada</TermName>
          <TermId xmlns="http://schemas.microsoft.com/office/infopath/2007/PartnerControls">4280a9a0-f770-445a-8871-cdce01e32931</TermId>
        </TermInfo>
      </Terms>
    </e1dcb9d4f6fd424e8295232a287185e3>
    <e77b33b1bde14fc4aa83ff017914e115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Freeman Audio Visual Canada</TermName>
          <TermId xmlns="http://schemas.microsoft.com/office/infopath/2007/PartnerControls">4280a9a0-f770-445a-8871-cdce01e32931</TermId>
        </TermInfo>
      </Terms>
    </e77b33b1bde14fc4aa83ff017914e115>
    <FreemanDescription xmlns="f5c61509-4d8d-46f6-bf7e-dd1af6466c16" xsi:nil="true"/>
    <o17394bb30bc440bb3e4a17dd836c93b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758d8b00-28cc-4928-8f89-408ea3e8d309</TermId>
        </TermInfo>
      </Terms>
    </o17394bb30bc440bb3e4a17dd836c93b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reeman Document" ma:contentTypeID="0x0101003512114D6AEDEE439BC9274F5DA7B4E9003ED1D3C52426A943A476418BF85335CD" ma:contentTypeVersion="3" ma:contentTypeDescription="" ma:contentTypeScope="" ma:versionID="085600f9fe19334bbccfcb53528c054b">
  <xsd:schema xmlns:xsd="http://www.w3.org/2001/XMLSchema" xmlns:xs="http://www.w3.org/2001/XMLSchema" xmlns:p="http://schemas.microsoft.com/office/2006/metadata/properties" xmlns:ns2="f5c61509-4d8d-46f6-bf7e-dd1af6466c16" targetNamespace="http://schemas.microsoft.com/office/2006/metadata/properties" ma:root="true" ma:fieldsID="bb9338e1e8370e65142ffa721425ea10" ns2:_="">
    <xsd:import namespace="f5c61509-4d8d-46f6-bf7e-dd1af6466c16"/>
    <xsd:element name="properties">
      <xsd:complexType>
        <xsd:sequence>
          <xsd:element name="documentManagement">
            <xsd:complexType>
              <xsd:all>
                <xsd:element ref="ns2:e1dcb9d4f6fd424e8295232a287185e3" minOccurs="0"/>
                <xsd:element ref="ns2:TaxCatchAll" minOccurs="0"/>
                <xsd:element ref="ns2:TaxCatchAllLabel" minOccurs="0"/>
                <xsd:element ref="ns2:e77b33b1bde14fc4aa83ff017914e115" minOccurs="0"/>
                <xsd:element ref="ns2:o17394bb30bc440bb3e4a17dd836c93b" minOccurs="0"/>
                <xsd:element ref="ns2:Freeman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61509-4d8d-46f6-bf7e-dd1af6466c16" elementFormDefault="qualified">
    <xsd:import namespace="http://schemas.microsoft.com/office/2006/documentManagement/types"/>
    <xsd:import namespace="http://schemas.microsoft.com/office/infopath/2007/PartnerControls"/>
    <xsd:element name="e1dcb9d4f6fd424e8295232a287185e3" ma:index="8" nillable="true" ma:taxonomy="true" ma:internalName="e1dcb9d4f6fd424e8295232a287185e3" ma:taxonomyFieldName="FreemanLocation" ma:displayName="Freeman Location" ma:indexed="true" ma:readOnly="false" ma:default="" ma:fieldId="{e1dcb9d4-f6fd-424e-8295-232a287185e3}" ma:sspId="1f0710b3-835f-424b-90e1-4e618a523134" ma:termSetId="7b718689-3652-45d4-8e6b-ffef5905d3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a163a74-b61e-4644-8e27-721f0d06e121}" ma:internalName="TaxCatchAll" ma:showField="CatchAllData" ma:web="c8282da1-0869-45d9-b12e-36b6dd78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a163a74-b61e-4644-8e27-721f0d06e121}" ma:internalName="TaxCatchAllLabel" ma:readOnly="true" ma:showField="CatchAllDataLabel" ma:web="c8282da1-0869-45d9-b12e-36b6dd78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77b33b1bde14fc4aa83ff017914e115" ma:index="12" nillable="true" ma:taxonomy="true" ma:internalName="e77b33b1bde14fc4aa83ff017914e115" ma:taxonomyFieldName="BusinessArea" ma:displayName="Business Area" ma:indexed="true" ma:readOnly="false" ma:default="" ma:fieldId="{e77b33b1-bde1-4fc4-aa83-ff017914e115}" ma:sspId="1f0710b3-835f-424b-90e1-4e618a523134" ma:termSetId="5b68540b-6d6d-41e2-a61c-174528c32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7394bb30bc440bb3e4a17dd836c93b" ma:index="14" nillable="true" ma:taxonomy="true" ma:internalName="o17394bb30bc440bb3e4a17dd836c93b" ma:taxonomyFieldName="DocumentType" ma:displayName="Document Type" ma:indexed="true" ma:readOnly="false" ma:default="" ma:fieldId="{817394bb-30bc-440b-b3e4-a17dd836c93b}" ma:sspId="1f0710b3-835f-424b-90e1-4e618a523134" ma:termSetId="f407d369-bd44-44d2-82a0-dec65193a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reemanDescription" ma:index="16" nillable="true" ma:displayName="Description" ma:internalName="FreemanDescrip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40623D-57A1-4510-B3FD-1D4E2F4BCAD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4404735-064A-4CA1-A814-35871301B09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0B856F5-DB28-48F9-B42B-F3321700F002}">
  <ds:schemaRefs>
    <ds:schemaRef ds:uri="f5c61509-4d8d-46f6-bf7e-dd1af6466c1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79FE0D4-3CD5-48DF-A8FD-B416B0637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c61509-4d8d-46f6-bf7e-dd1af6466c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EF1799A-D204-47D9-9CA2-D024F780C5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EXHIBITOR ORDER FORM</vt:lpstr>
      <vt:lpstr>'EXHIBITOR ORDER FORM'!Print_Area</vt:lpstr>
    </vt:vector>
  </TitlesOfParts>
  <Company>AVW-TELAV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I.T.Department</dc:creator>
  <cp:lastModifiedBy>Diana DiManno</cp:lastModifiedBy>
  <cp:lastPrinted>2021-11-05T17:33:15Z</cp:lastPrinted>
  <dcterms:created xsi:type="dcterms:W3CDTF">2007-02-05T22:05:48Z</dcterms:created>
  <dcterms:modified xsi:type="dcterms:W3CDTF">2022-11-22T19:30:39Z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/>
  </property>
  <property fmtid="{D5CDD505-2E9C-101B-9397-08002B2CF9AE}" pid="3" name="_dlc_policyId">
    <vt:lpwstr/>
  </property>
  <property fmtid="{D5CDD505-2E9C-101B-9397-08002B2CF9AE}" pid="4" name="DocumentType">
    <vt:lpwstr>13;#Form|758d8b00-28cc-4928-8f89-408ea3e8d309</vt:lpwstr>
  </property>
  <property fmtid="{D5CDD505-2E9C-101B-9397-08002B2CF9AE}" pid="5" name="FreemanLocation">
    <vt:lpwstr>15;#Freeman Audio Visual Canada|4280a9a0-f770-445a-8871-cdce01e32931</vt:lpwstr>
  </property>
  <property fmtid="{D5CDD505-2E9C-101B-9397-08002B2CF9AE}" pid="6" name="BusinessArea">
    <vt:lpwstr>9;#Freeman Audio Visual Canada|4280a9a0-f770-445a-8871-cdce01e32931</vt:lpwstr>
  </property>
  <property fmtid="{D5CDD505-2E9C-101B-9397-08002B2CF9AE}" pid="7" name="Order">
    <vt:lpwstr>78900.0000000000</vt:lpwstr>
  </property>
  <property fmtid="{D5CDD505-2E9C-101B-9397-08002B2CF9AE}" pid="8" name="Doc Type">
    <vt:lpwstr>Master Forms</vt:lpwstr>
  </property>
</Properties>
</file>