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mc:AlternateContent xmlns:mc="http://schemas.openxmlformats.org/markup-compatibility/2006">
    <mc:Choice Requires="x15">
      <x15ac:absPath xmlns:x15ac="http://schemas.microsoft.com/office/spreadsheetml/2010/11/ac" url="https://mobileuk-my.sharepoint.com/personal/hm_mobileuk_org/Documents/MIF/building safety/"/>
    </mc:Choice>
  </mc:AlternateContent>
  <xr:revisionPtr revIDLastSave="5" documentId="8_{BADCDE3B-07A7-47CF-AFAD-8623B15FF3EA}" xr6:coauthVersionLast="47" xr6:coauthVersionMax="47" xr10:uidLastSave="{C517547D-91A3-4549-AADE-DB5EB1F22178}"/>
  <bookViews>
    <workbookView xWindow="-98" yWindow="-98" windowWidth="21795" windowHeight="14235" xr2:uid="{630117FC-8E36-454F-A9D0-973F5943898C}"/>
  </bookViews>
  <sheets>
    <sheet name="How to fill , RACI &amp;  issue log" sheetId="38" r:id="rId1"/>
    <sheet name="Site and contact Details" sheetId="6" r:id="rId2"/>
    <sheet name="Document Issue Control Sheet" sheetId="27" r:id="rId3"/>
    <sheet name="Gateway 2 application" sheetId="39" r:id="rId4"/>
    <sheet name="BR compliance statement" sheetId="33" r:id="rId5"/>
    <sheet name="CCP SUPERSEDED BY WORD" sheetId="40" r:id="rId6"/>
    <sheet name="Construction Control Plan" sheetId="45" r:id="rId7"/>
    <sheet name="Change Control SUPERSEDED " sheetId="41" r:id="rId8"/>
    <sheet name="Project Change Control Form 2" sheetId="42" r:id="rId9"/>
    <sheet name="MORP SUPERSEDED" sheetId="43" r:id="rId10"/>
    <sheet name="Mandatory Occurrence Form" sheetId="44" r:id="rId11"/>
    <sheet name="Golden Thread Arrangements" sheetId="46" r:id="rId12"/>
    <sheet name="Fire and Emergency File " sheetId="35" r:id="rId13"/>
    <sheet name="Approved Document A " sheetId="2" r:id="rId14"/>
    <sheet name="Approved Document B" sheetId="5" r:id="rId15"/>
    <sheet name="Approved Document C" sheetId="7" r:id="rId16"/>
    <sheet name="Approved Document D" sheetId="10" r:id="rId17"/>
    <sheet name="Approved Document E" sheetId="11" r:id="rId18"/>
    <sheet name="Approved Document F" sheetId="12" r:id="rId19"/>
    <sheet name="Approved Document G" sheetId="14" r:id="rId20"/>
    <sheet name="Approved Document H" sheetId="15" r:id="rId21"/>
    <sheet name="Approved Document J" sheetId="16" r:id="rId22"/>
    <sheet name="Approved Document K" sheetId="17" r:id="rId23"/>
    <sheet name="Approved Document L" sheetId="18" r:id="rId24"/>
    <sheet name="Approved Document M" sheetId="19" r:id="rId25"/>
    <sheet name="Approved Document O" sheetId="20" r:id="rId26"/>
    <sheet name="Approved Document P" sheetId="21" r:id="rId27"/>
    <sheet name="Approved Document Q" sheetId="22" r:id="rId28"/>
    <sheet name="Approved Document R" sheetId="23" r:id="rId29"/>
    <sheet name="Approved Document S" sheetId="24" r:id="rId30"/>
    <sheet name="Approved Document T" sheetId="25" r:id="rId31"/>
    <sheet name="Approved Document 7" sheetId="26" r:id="rId32"/>
  </sheets>
  <definedNames>
    <definedName name="_xlnm._FilterDatabase" localSheetId="13" hidden="1">'Approved Document A '!$B$10:$F$18</definedName>
    <definedName name="_xlnm._FilterDatabase" localSheetId="14" hidden="1">'Approved Document B'!$D$42:$F$42</definedName>
    <definedName name="_xlnm._FilterDatabase" localSheetId="4" hidden="1">'BR compliance statement'!$C$23:$G$69</definedName>
    <definedName name="_xlnm._FilterDatabase" localSheetId="5" hidden="1">'CCP SUPERSEDED BY WORD'!#REF!</definedName>
    <definedName name="_xlnm._FilterDatabase" localSheetId="7" hidden="1">'Change Control SUPERSEDED '!#REF!</definedName>
    <definedName name="_xlnm._FilterDatabase" localSheetId="6" hidden="1">'Construction Control Plan'!$C$135:$G$143</definedName>
    <definedName name="_xlnm._FilterDatabase" localSheetId="0" hidden="1">'How to fill , RACI &amp;  issue log'!$B$7:$I$30</definedName>
    <definedName name="ACompliance" localSheetId="31">'Approved Document 7'!#REF!</definedName>
    <definedName name="ACompliance" localSheetId="14">'Approved Document B'!#REF!</definedName>
    <definedName name="ACompliance" localSheetId="15">'Approved Document C'!#REF!</definedName>
    <definedName name="ACompliance" localSheetId="16">'Approved Document D'!#REF!</definedName>
    <definedName name="ACompliance" localSheetId="17">'Approved Document E'!#REF!</definedName>
    <definedName name="ACompliance" localSheetId="18">'Approved Document F'!#REF!</definedName>
    <definedName name="ACompliance" localSheetId="19">'Approved Document G'!#REF!</definedName>
    <definedName name="ACompliance" localSheetId="20">'Approved Document H'!#REF!</definedName>
    <definedName name="ACompliance" localSheetId="21">'Approved Document J'!#REF!</definedName>
    <definedName name="ACompliance" localSheetId="22">'Approved Document K'!#REF!</definedName>
    <definedName name="ACompliance" localSheetId="23">'Approved Document L'!#REF!</definedName>
    <definedName name="ACompliance" localSheetId="24">'Approved Document M'!#REF!</definedName>
    <definedName name="ACompliance" localSheetId="25">'Approved Document O'!#REF!</definedName>
    <definedName name="ACompliance" localSheetId="26">'Approved Document P'!#REF!</definedName>
    <definedName name="ACompliance" localSheetId="27">'Approved Document Q'!#REF!</definedName>
    <definedName name="ACompliance" localSheetId="28">'Approved Document R'!#REF!</definedName>
    <definedName name="ACompliance" localSheetId="29">'Approved Document S'!#REF!</definedName>
    <definedName name="ACompliance" localSheetId="30">'Approved Document T'!#REF!</definedName>
    <definedName name="ACompliance" localSheetId="5">#REF!</definedName>
    <definedName name="ACompliance" localSheetId="7">#REF!</definedName>
    <definedName name="ACompliance" localSheetId="3">#REF!</definedName>
    <definedName name="ACompliance" localSheetId="0">#REF!</definedName>
    <definedName name="ACompliance" localSheetId="10">#REF!</definedName>
    <definedName name="ACompliance" localSheetId="9">#REF!</definedName>
    <definedName name="ACompliance" localSheetId="8">#REF!</definedName>
    <definedName name="ACompliance">'Approved Document A '!$B$7</definedName>
    <definedName name="AScope">'Approved Document A '!$B$4</definedName>
    <definedName name="Bcompliance" localSheetId="31">'Approved Document 7'!#REF!</definedName>
    <definedName name="Bcompliance" localSheetId="15">'Approved Document C'!#REF!</definedName>
    <definedName name="Bcompliance" localSheetId="16">'Approved Document D'!#REF!</definedName>
    <definedName name="Bcompliance" localSheetId="17">'Approved Document E'!#REF!</definedName>
    <definedName name="Bcompliance" localSheetId="18">'Approved Document F'!#REF!</definedName>
    <definedName name="Bcompliance" localSheetId="19">'Approved Document G'!#REF!</definedName>
    <definedName name="Bcompliance" localSheetId="20">'Approved Document H'!#REF!</definedName>
    <definedName name="Bcompliance" localSheetId="21">'Approved Document J'!#REF!</definedName>
    <definedName name="Bcompliance" localSheetId="22">'Approved Document K'!#REF!</definedName>
    <definedName name="Bcompliance" localSheetId="23">'Approved Document L'!#REF!</definedName>
    <definedName name="Bcompliance" localSheetId="24">'Approved Document M'!#REF!</definedName>
    <definedName name="Bcompliance" localSheetId="25">'Approved Document O'!#REF!</definedName>
    <definedName name="Bcompliance" localSheetId="26">'Approved Document P'!#REF!</definedName>
    <definedName name="Bcompliance" localSheetId="27">'Approved Document Q'!#REF!</definedName>
    <definedName name="Bcompliance" localSheetId="28">'Approved Document R'!#REF!</definedName>
    <definedName name="Bcompliance" localSheetId="29">'Approved Document S'!#REF!</definedName>
    <definedName name="Bcompliance" localSheetId="30">'Approved Document T'!#REF!</definedName>
    <definedName name="Bcompliance" localSheetId="5">#REF!</definedName>
    <definedName name="Bcompliance" localSheetId="7">#REF!</definedName>
    <definedName name="Bcompliance" localSheetId="3">#REF!</definedName>
    <definedName name="Bcompliance" localSheetId="0">#REF!</definedName>
    <definedName name="Bcompliance" localSheetId="10">#REF!</definedName>
    <definedName name="Bcompliance" localSheetId="9">#REF!</definedName>
    <definedName name="Bcompliance" localSheetId="8">#REF!</definedName>
    <definedName name="Bcompliance">'Approved Document B'!$B$7</definedName>
    <definedName name="Bcpmpliance" localSheetId="31">'Approved Document 7'!#REF!</definedName>
    <definedName name="Bcpmpliance" localSheetId="15">'Approved Document C'!#REF!</definedName>
    <definedName name="Bcpmpliance" localSheetId="16">'Approved Document D'!#REF!</definedName>
    <definedName name="Bcpmpliance" localSheetId="17">'Approved Document E'!#REF!</definedName>
    <definedName name="Bcpmpliance" localSheetId="18">'Approved Document F'!#REF!</definedName>
    <definedName name="Bcpmpliance" localSheetId="19">'Approved Document G'!#REF!</definedName>
    <definedName name="Bcpmpliance" localSheetId="20">'Approved Document H'!#REF!</definedName>
    <definedName name="Bcpmpliance" localSheetId="21">'Approved Document J'!#REF!</definedName>
    <definedName name="Bcpmpliance" localSheetId="22">'Approved Document K'!#REF!</definedName>
    <definedName name="Bcpmpliance" localSheetId="23">'Approved Document L'!#REF!</definedName>
    <definedName name="Bcpmpliance" localSheetId="24">'Approved Document M'!#REF!</definedName>
    <definedName name="Bcpmpliance" localSheetId="25">'Approved Document O'!#REF!</definedName>
    <definedName name="Bcpmpliance" localSheetId="26">'Approved Document P'!#REF!</definedName>
    <definedName name="Bcpmpliance" localSheetId="27">'Approved Document Q'!#REF!</definedName>
    <definedName name="Bcpmpliance" localSheetId="28">'Approved Document R'!#REF!</definedName>
    <definedName name="Bcpmpliance" localSheetId="29">'Approved Document S'!#REF!</definedName>
    <definedName name="Bcpmpliance" localSheetId="30">'Approved Document T'!#REF!</definedName>
    <definedName name="Bcpmpliance" localSheetId="5">#REF!</definedName>
    <definedName name="Bcpmpliance" localSheetId="7">#REF!</definedName>
    <definedName name="Bcpmpliance" localSheetId="3">#REF!</definedName>
    <definedName name="Bcpmpliance" localSheetId="0">#REF!</definedName>
    <definedName name="Bcpmpliance" localSheetId="10">#REF!</definedName>
    <definedName name="Bcpmpliance" localSheetId="9">#REF!</definedName>
    <definedName name="Bcpmpliance" localSheetId="8">#REF!</definedName>
    <definedName name="Bcpmpliance">'Approved Document B'!#REF!</definedName>
    <definedName name="BScope">'Approved Document B'!$B$4</definedName>
    <definedName name="CivilsContractor1Name">'Site and contact Details'!$C$138</definedName>
    <definedName name="Civilscontractoraddress">'Site and contact Details'!$C$148</definedName>
    <definedName name="Civilscontractorcompany">'Site and contact Details'!$C$146</definedName>
    <definedName name="Civilscontractoremail">'Site and contact Details'!$C$142</definedName>
    <definedName name="Civilscontractorposition">'Site and contact Details'!$C$140</definedName>
    <definedName name="Civilscontractortelnumber">'Site and contact Details'!$C$144</definedName>
    <definedName name="Clientaddress">'Site and contact Details'!$C$35</definedName>
    <definedName name="Clientcompany">'Site and contact Details'!$C$33</definedName>
    <definedName name="Clientemail">'Site and contact Details'!$C$29</definedName>
    <definedName name="Clientnumber">'Site and contact Details'!$C$31</definedName>
    <definedName name="Clientperson">'Site and contact Details'!$C$25</definedName>
    <definedName name="Clientposition">'Site and contact Details'!$C$27</definedName>
    <definedName name="Compliance7" localSheetId="5">#REF!</definedName>
    <definedName name="Compliance7" localSheetId="7">#REF!</definedName>
    <definedName name="Compliance7" localSheetId="3">#REF!</definedName>
    <definedName name="Compliance7" localSheetId="0">#REF!</definedName>
    <definedName name="Compliance7" localSheetId="10">#REF!</definedName>
    <definedName name="Compliance7" localSheetId="9">#REF!</definedName>
    <definedName name="Compliance7" localSheetId="8">#REF!</definedName>
    <definedName name="Compliance7">'Approved Document 7'!$B$7</definedName>
    <definedName name="ComplianceC" localSheetId="31">'Approved Document 7'!#REF!</definedName>
    <definedName name="ComplianceC" localSheetId="16">'Approved Document D'!#REF!</definedName>
    <definedName name="ComplianceC" localSheetId="17">'Approved Document E'!#REF!</definedName>
    <definedName name="ComplianceC" localSheetId="18">'Approved Document F'!#REF!</definedName>
    <definedName name="ComplianceC" localSheetId="19">'Approved Document G'!#REF!</definedName>
    <definedName name="ComplianceC" localSheetId="20">'Approved Document H'!#REF!</definedName>
    <definedName name="ComplianceC" localSheetId="21">'Approved Document J'!#REF!</definedName>
    <definedName name="ComplianceC" localSheetId="22">'Approved Document K'!#REF!</definedName>
    <definedName name="ComplianceC" localSheetId="23">'Approved Document L'!#REF!</definedName>
    <definedName name="ComplianceC" localSheetId="24">'Approved Document M'!#REF!</definedName>
    <definedName name="ComplianceC" localSheetId="25">'Approved Document O'!#REF!</definedName>
    <definedName name="ComplianceC" localSheetId="26">'Approved Document P'!#REF!</definedName>
    <definedName name="ComplianceC" localSheetId="27">'Approved Document Q'!#REF!</definedName>
    <definedName name="ComplianceC" localSheetId="28">'Approved Document R'!#REF!</definedName>
    <definedName name="ComplianceC" localSheetId="29">'Approved Document S'!#REF!</definedName>
    <definedName name="ComplianceC" localSheetId="30">'Approved Document T'!#REF!</definedName>
    <definedName name="ComplianceC" localSheetId="5">#REF!</definedName>
    <definedName name="ComplianceC" localSheetId="7">#REF!</definedName>
    <definedName name="ComplianceC" localSheetId="3">#REF!</definedName>
    <definedName name="ComplianceC" localSheetId="0">#REF!</definedName>
    <definedName name="ComplianceC" localSheetId="10">#REF!</definedName>
    <definedName name="ComplianceC" localSheetId="9">#REF!</definedName>
    <definedName name="ComplianceC" localSheetId="8">#REF!</definedName>
    <definedName name="ComplianceC">'Approved Document C'!$B$7</definedName>
    <definedName name="ComplianceD" localSheetId="31">'Approved Document 7'!#REF!</definedName>
    <definedName name="ComplianceD" localSheetId="17">'Approved Document E'!$B$7</definedName>
    <definedName name="ComplianceD" localSheetId="18">'Approved Document F'!#REF!</definedName>
    <definedName name="ComplianceD" localSheetId="19">'Approved Document G'!#REF!</definedName>
    <definedName name="ComplianceD" localSheetId="20">'Approved Document H'!#REF!</definedName>
    <definedName name="ComplianceD" localSheetId="21">'Approved Document J'!#REF!</definedName>
    <definedName name="ComplianceD" localSheetId="22">'Approved Document K'!#REF!</definedName>
    <definedName name="ComplianceD" localSheetId="23">'Approved Document L'!#REF!</definedName>
    <definedName name="ComplianceD" localSheetId="24">'Approved Document M'!#REF!</definedName>
    <definedName name="ComplianceD" localSheetId="25">'Approved Document O'!#REF!</definedName>
    <definedName name="ComplianceD" localSheetId="26">'Approved Document P'!#REF!</definedName>
    <definedName name="ComplianceD" localSheetId="27">'Approved Document Q'!#REF!</definedName>
    <definedName name="ComplianceD" localSheetId="28">'Approved Document R'!#REF!</definedName>
    <definedName name="ComplianceD" localSheetId="29">'Approved Document S'!#REF!</definedName>
    <definedName name="ComplianceD" localSheetId="30">'Approved Document T'!#REF!</definedName>
    <definedName name="ComplianceD" localSheetId="5">#REF!</definedName>
    <definedName name="ComplianceD" localSheetId="7">#REF!</definedName>
    <definedName name="ComplianceD" localSheetId="3">#REF!</definedName>
    <definedName name="ComplianceD" localSheetId="0">#REF!</definedName>
    <definedName name="ComplianceD" localSheetId="10">#REF!</definedName>
    <definedName name="ComplianceD" localSheetId="9">#REF!</definedName>
    <definedName name="ComplianceD" localSheetId="8">#REF!</definedName>
    <definedName name="ComplianceD">'Approved Document D'!$B$7</definedName>
    <definedName name="CScope">'Approved Document C'!$B$4</definedName>
    <definedName name="Designeraddress">'Site and contact Details'!$C$132</definedName>
    <definedName name="Designercompany">'Site and contact Details'!$C$130</definedName>
    <definedName name="Designeremail">'Site and contact Details'!$C$105</definedName>
    <definedName name="DesignerName">'Site and contact Details'!$C$101</definedName>
    <definedName name="DesignerPosition">'Site and contact Details'!$C$103</definedName>
    <definedName name="Designertelnumber">'Site and contact Details'!$C$125</definedName>
    <definedName name="DocApreconstructiondocs" localSheetId="5">#REF!</definedName>
    <definedName name="DocApreconstructiondocs" localSheetId="7">#REF!</definedName>
    <definedName name="DocApreconstructiondocs" localSheetId="3">#REF!</definedName>
    <definedName name="DocApreconstructiondocs" localSheetId="0">#REF!</definedName>
    <definedName name="DocApreconstructiondocs" localSheetId="10">#REF!</definedName>
    <definedName name="DocApreconstructiondocs" localSheetId="9">#REF!</definedName>
    <definedName name="DocApreconstructiondocs" localSheetId="8">#REF!</definedName>
    <definedName name="DocApreconstructiondocs">'Approved Document A '!#REF!</definedName>
    <definedName name="DScope">'Approved Document D'!$B$4</definedName>
    <definedName name="ElectricalContractorAddress">'Site and contact Details'!$C$162</definedName>
    <definedName name="ElectricalContractorCompany">'Site and contact Details'!$C$160</definedName>
    <definedName name="ElectricalContractorEmail">'Site and contact Details'!$C$156</definedName>
    <definedName name="ElectricalContractorName">'Site and contact Details'!$C$152</definedName>
    <definedName name="ElectricalContractorNumber">'Site and contact Details'!$C$158</definedName>
    <definedName name="EScope">'Approved Document E'!$B$4</definedName>
    <definedName name="Fcompliance" localSheetId="31">'Approved Document 7'!#REF!</definedName>
    <definedName name="Fcompliance" localSheetId="19">'Approved Document G'!#REF!</definedName>
    <definedName name="Fcompliance" localSheetId="20">'Approved Document H'!#REF!</definedName>
    <definedName name="Fcompliance" localSheetId="21">'Approved Document J'!#REF!</definedName>
    <definedName name="Fcompliance" localSheetId="22">'Approved Document K'!#REF!</definedName>
    <definedName name="Fcompliance" localSheetId="23">'Approved Document L'!#REF!</definedName>
    <definedName name="Fcompliance" localSheetId="24">'Approved Document M'!#REF!</definedName>
    <definedName name="Fcompliance" localSheetId="25">'Approved Document O'!#REF!</definedName>
    <definedName name="Fcompliance" localSheetId="26">'Approved Document P'!#REF!</definedName>
    <definedName name="Fcompliance" localSheetId="27">'Approved Document Q'!#REF!</definedName>
    <definedName name="Fcompliance" localSheetId="28">'Approved Document R'!#REF!</definedName>
    <definedName name="Fcompliance" localSheetId="29">'Approved Document S'!#REF!</definedName>
    <definedName name="Fcompliance" localSheetId="30">'Approved Document T'!#REF!</definedName>
    <definedName name="Fcompliance" localSheetId="5">#REF!</definedName>
    <definedName name="Fcompliance" localSheetId="7">#REF!</definedName>
    <definedName name="Fcompliance" localSheetId="3">#REF!</definedName>
    <definedName name="Fcompliance" localSheetId="0">#REF!</definedName>
    <definedName name="Fcompliance" localSheetId="10">#REF!</definedName>
    <definedName name="Fcompliance" localSheetId="9">#REF!</definedName>
    <definedName name="Fcompliance" localSheetId="8">#REF!</definedName>
    <definedName name="Fcompliance">'Approved Document F'!$B$7</definedName>
    <definedName name="FScope">'Approved Document F'!$B$4</definedName>
    <definedName name="GCompliance" localSheetId="31">'Approved Document 7'!#REF!</definedName>
    <definedName name="GCompliance" localSheetId="20">'Approved Document H'!#REF!</definedName>
    <definedName name="GCompliance" localSheetId="21">'Approved Document J'!#REF!</definedName>
    <definedName name="GCompliance" localSheetId="22">'Approved Document K'!#REF!</definedName>
    <definedName name="GCompliance" localSheetId="23">'Approved Document L'!#REF!</definedName>
    <definedName name="GCompliance" localSheetId="24">'Approved Document M'!#REF!</definedName>
    <definedName name="GCompliance" localSheetId="25">'Approved Document O'!#REF!</definedName>
    <definedName name="GCompliance" localSheetId="26">'Approved Document P'!#REF!</definedName>
    <definedName name="GCompliance" localSheetId="27">'Approved Document Q'!#REF!</definedName>
    <definedName name="GCompliance" localSheetId="28">'Approved Document R'!#REF!</definedName>
    <definedName name="GCompliance" localSheetId="29">'Approved Document S'!#REF!</definedName>
    <definedName name="GCompliance" localSheetId="30">'Approved Document T'!#REF!</definedName>
    <definedName name="GCompliance" localSheetId="5">#REF!</definedName>
    <definedName name="GCompliance" localSheetId="7">#REF!</definedName>
    <definedName name="GCompliance" localSheetId="3">#REF!</definedName>
    <definedName name="GCompliance" localSheetId="0">#REF!</definedName>
    <definedName name="GCompliance" localSheetId="10">#REF!</definedName>
    <definedName name="GCompliance" localSheetId="9">#REF!</definedName>
    <definedName name="GCompliance" localSheetId="8">#REF!</definedName>
    <definedName name="GCompliance">'Approved Document G'!$B$7</definedName>
    <definedName name="GScope">'Approved Document G'!$B$4</definedName>
    <definedName name="HCompliance" localSheetId="31">'Approved Document 7'!#REF!</definedName>
    <definedName name="HCompliance" localSheetId="21">'Approved Document J'!#REF!</definedName>
    <definedName name="HCompliance" localSheetId="22">'Approved Document K'!#REF!</definedName>
    <definedName name="HCompliance" localSheetId="23">'Approved Document L'!#REF!</definedName>
    <definedName name="HCompliance" localSheetId="24">'Approved Document M'!#REF!</definedName>
    <definedName name="HCompliance" localSheetId="25">'Approved Document O'!#REF!</definedName>
    <definedName name="HCompliance" localSheetId="26">'Approved Document P'!#REF!</definedName>
    <definedName name="HCompliance" localSheetId="27">'Approved Document Q'!#REF!</definedName>
    <definedName name="HCompliance" localSheetId="28">'Approved Document R'!#REF!</definedName>
    <definedName name="HCompliance" localSheetId="29">'Approved Document S'!#REF!</definedName>
    <definedName name="HCompliance" localSheetId="30">'Approved Document T'!#REF!</definedName>
    <definedName name="HCompliance" localSheetId="5">#REF!</definedName>
    <definedName name="HCompliance" localSheetId="7">#REF!</definedName>
    <definedName name="HCompliance" localSheetId="3">#REF!</definedName>
    <definedName name="HCompliance" localSheetId="0">#REF!</definedName>
    <definedName name="HCompliance" localSheetId="10">#REF!</definedName>
    <definedName name="HCompliance" localSheetId="9">#REF!</definedName>
    <definedName name="HCompliance" localSheetId="8">#REF!</definedName>
    <definedName name="HCompliance">'Approved Document H'!$B$7</definedName>
    <definedName name="HRBreference">'Site and contact Details'!$C$11</definedName>
    <definedName name="HScope">'Approved Document H'!$B$4</definedName>
    <definedName name="Jcompliance" localSheetId="31">'Approved Document 7'!#REF!</definedName>
    <definedName name="Jcompliance" localSheetId="22">'Approved Document K'!#REF!</definedName>
    <definedName name="Jcompliance" localSheetId="23">'Approved Document L'!#REF!</definedName>
    <definedName name="Jcompliance" localSheetId="24">'Approved Document M'!#REF!</definedName>
    <definedName name="Jcompliance" localSheetId="25">'Approved Document O'!#REF!</definedName>
    <definedName name="Jcompliance" localSheetId="26">'Approved Document P'!#REF!</definedName>
    <definedName name="Jcompliance" localSheetId="27">'Approved Document Q'!#REF!</definedName>
    <definedName name="Jcompliance" localSheetId="28">'Approved Document R'!#REF!</definedName>
    <definedName name="Jcompliance" localSheetId="29">'Approved Document S'!#REF!</definedName>
    <definedName name="Jcompliance" localSheetId="30">'Approved Document T'!#REF!</definedName>
    <definedName name="Jcompliance">'Approved Document J'!$B$7</definedName>
    <definedName name="Jscope">'Approved Document J'!$B$4</definedName>
    <definedName name="KCompliance" localSheetId="31">'Approved Document 7'!#REF!</definedName>
    <definedName name="KCompliance" localSheetId="23">'Approved Document L'!#REF!</definedName>
    <definedName name="KCompliance" localSheetId="24">'Approved Document M'!#REF!</definedName>
    <definedName name="KCompliance" localSheetId="25">'Approved Document O'!#REF!</definedName>
    <definedName name="KCompliance" localSheetId="26">'Approved Document P'!#REF!</definedName>
    <definedName name="KCompliance" localSheetId="27">'Approved Document Q'!#REF!</definedName>
    <definedName name="KCompliance" localSheetId="28">'Approved Document R'!#REF!</definedName>
    <definedName name="KCompliance" localSheetId="29">'Approved Document S'!#REF!</definedName>
    <definedName name="KCompliance" localSheetId="30">'Approved Document T'!#REF!</definedName>
    <definedName name="KCompliance" localSheetId="5">#REF!</definedName>
    <definedName name="KCompliance" localSheetId="7">#REF!</definedName>
    <definedName name="KCompliance" localSheetId="3">#REF!</definedName>
    <definedName name="KCompliance" localSheetId="0">#REF!</definedName>
    <definedName name="KCompliance" localSheetId="10">#REF!</definedName>
    <definedName name="KCompliance" localSheetId="9">#REF!</definedName>
    <definedName name="KCompliance" localSheetId="8">#REF!</definedName>
    <definedName name="KCompliance">'Approved Document K'!$B$7</definedName>
    <definedName name="KScope">'Approved Document K'!$B$4</definedName>
    <definedName name="LCompliance" localSheetId="31">'Approved Document 7'!#REF!</definedName>
    <definedName name="LCompliance" localSheetId="24">'Approved Document M'!#REF!</definedName>
    <definedName name="LCompliance" localSheetId="25">'Approved Document O'!#REF!</definedName>
    <definedName name="LCompliance" localSheetId="26">'Approved Document P'!#REF!</definedName>
    <definedName name="LCompliance" localSheetId="27">'Approved Document Q'!#REF!</definedName>
    <definedName name="LCompliance" localSheetId="28">'Approved Document R'!#REF!</definedName>
    <definedName name="LCompliance" localSheetId="29">'Approved Document S'!#REF!</definedName>
    <definedName name="LCompliance" localSheetId="30">'Approved Document T'!#REF!</definedName>
    <definedName name="LCompliance" localSheetId="5">#REF!</definedName>
    <definedName name="LCompliance" localSheetId="7">#REF!</definedName>
    <definedName name="LCompliance" localSheetId="3">#REF!</definedName>
    <definedName name="LCompliance" localSheetId="0">#REF!</definedName>
    <definedName name="LCompliance" localSheetId="10">#REF!</definedName>
    <definedName name="LCompliance" localSheetId="9">#REF!</definedName>
    <definedName name="LCompliance" localSheetId="8">#REF!</definedName>
    <definedName name="LCompliance">'Approved Document L'!$B$7</definedName>
    <definedName name="LScope">'Approved Document L'!$B$4</definedName>
    <definedName name="MCompliance" localSheetId="31">'Approved Document 7'!#REF!</definedName>
    <definedName name="MCompliance" localSheetId="25">'Approved Document O'!#REF!</definedName>
    <definedName name="MCompliance" localSheetId="26">'Approved Document P'!#REF!</definedName>
    <definedName name="MCompliance" localSheetId="27">'Approved Document Q'!#REF!</definedName>
    <definedName name="MCompliance" localSheetId="28">'Approved Document R'!#REF!</definedName>
    <definedName name="MCompliance" localSheetId="29">'Approved Document S'!#REF!</definedName>
    <definedName name="MCompliance" localSheetId="30">'Approved Document T'!#REF!</definedName>
    <definedName name="MCompliance" localSheetId="5">#REF!</definedName>
    <definedName name="MCompliance" localSheetId="7">#REF!</definedName>
    <definedName name="MCompliance" localSheetId="3">#REF!</definedName>
    <definedName name="MCompliance" localSheetId="0">#REF!</definedName>
    <definedName name="MCompliance" localSheetId="10">#REF!</definedName>
    <definedName name="MCompliance" localSheetId="9">#REF!</definedName>
    <definedName name="MCompliance" localSheetId="8">#REF!</definedName>
    <definedName name="MCompliance">'Approved Document M'!$B$7</definedName>
    <definedName name="Mscope">'Approved Document M'!$B$4</definedName>
    <definedName name="OCompliance" localSheetId="31">'Approved Document 7'!#REF!</definedName>
    <definedName name="OCompliance" localSheetId="26">'Approved Document P'!#REF!</definedName>
    <definedName name="OCompliance" localSheetId="27">'Approved Document Q'!#REF!</definedName>
    <definedName name="OCompliance" localSheetId="28">'Approved Document R'!#REF!</definedName>
    <definedName name="OCompliance" localSheetId="29">'Approved Document S'!#REF!</definedName>
    <definedName name="OCompliance" localSheetId="30">'Approved Document T'!#REF!</definedName>
    <definedName name="OCompliance" localSheetId="5">#REF!</definedName>
    <definedName name="OCompliance" localSheetId="7">#REF!</definedName>
    <definedName name="OCompliance" localSheetId="3">#REF!</definedName>
    <definedName name="OCompliance" localSheetId="0">#REF!</definedName>
    <definedName name="OCompliance" localSheetId="10">#REF!</definedName>
    <definedName name="OCompliance" localSheetId="9">#REF!</definedName>
    <definedName name="OCompliance" localSheetId="8">#REF!</definedName>
    <definedName name="OCompliance">'Approved Document O'!$B$7</definedName>
    <definedName name="OScope">'Approved Document O'!$B$4</definedName>
    <definedName name="PAPemail">'Site and contact Details'!$C$19</definedName>
    <definedName name="PAPind">'Site and contact Details'!$C$15</definedName>
    <definedName name="PAPnumber">'Site and contact Details'!$C$21</definedName>
    <definedName name="PAPorg">'Site and contact Details'!$C$13</definedName>
    <definedName name="PAPposition">'Site and contact Details'!$C$17</definedName>
    <definedName name="PC1address">'Site and contact Details'!$C$81</definedName>
    <definedName name="PC1company">'Site and contact Details'!$C$79</definedName>
    <definedName name="PC1email">'Site and contact Details'!$C$75</definedName>
    <definedName name="PC1Name">'Site and contact Details'!$C$71</definedName>
    <definedName name="PC1phone">'Site and contact Details'!$C$77</definedName>
    <definedName name="PC1Position">'Site and contact Details'!$C$73</definedName>
    <definedName name="PC2address">'Site and contact Details'!$C$96</definedName>
    <definedName name="PC2company">'Site and contact Details'!$C$94</definedName>
    <definedName name="PC2email">'Site and contact Details'!$C$90</definedName>
    <definedName name="PC2Name">'Site and contact Details'!$C$86</definedName>
    <definedName name="PC2Position">'Site and contact Details'!$C$88</definedName>
    <definedName name="PC2telnumber">'Site and contact Details'!$C$92</definedName>
    <definedName name="PCompliance" localSheetId="31">'Approved Document 7'!#REF!</definedName>
    <definedName name="PCompliance" localSheetId="27">'Approved Document Q'!#REF!</definedName>
    <definedName name="PCompliance" localSheetId="28">'Approved Document R'!#REF!</definedName>
    <definedName name="PCompliance" localSheetId="29">'Approved Document S'!#REF!</definedName>
    <definedName name="PCompliance" localSheetId="30">'Approved Document T'!#REF!</definedName>
    <definedName name="PCompliance" localSheetId="5">#REF!</definedName>
    <definedName name="PCompliance" localSheetId="7">#REF!</definedName>
    <definedName name="PCompliance" localSheetId="3">#REF!</definedName>
    <definedName name="PCompliance" localSheetId="0">#REF!</definedName>
    <definedName name="PCompliance" localSheetId="10">#REF!</definedName>
    <definedName name="PCompliance" localSheetId="9">#REF!</definedName>
    <definedName name="PCompliance" localSheetId="8">#REF!</definedName>
    <definedName name="PCompliance">'Approved Document P'!$B$7</definedName>
    <definedName name="PD1address">'Site and contact Details'!$C$50</definedName>
    <definedName name="PD1ContactName">'Site and contact Details'!$C$40</definedName>
    <definedName name="PD1email">'Site and contact Details'!$C$44</definedName>
    <definedName name="PD1title">'Site and contact Details'!$C$42</definedName>
    <definedName name="PD2address">'Site and contact Details'!$C$65</definedName>
    <definedName name="PD2company">'Site and contact Details'!$C$63</definedName>
    <definedName name="PD2ContactName">'Site and contact Details'!$C$55</definedName>
    <definedName name="PD2email">'Site and contact Details'!$C$59</definedName>
    <definedName name="PD2phone">'Site and contact Details'!$C$61</definedName>
    <definedName name="PD2Position">'Site and contact Details'!$C$57</definedName>
    <definedName name="PDcompany">'Site and contact Details'!$C$48</definedName>
    <definedName name="PDtelnumber">'Site and contact Details'!$C$46</definedName>
    <definedName name="Postcode">'Site and contact Details'!$C$9</definedName>
    <definedName name="_xlnm.Print_Area" localSheetId="31">'Approved Document 7'!$B$1:$F$32</definedName>
    <definedName name="_xlnm.Print_Area" localSheetId="13">'Approved Document A '!$B$1:$F$140</definedName>
    <definedName name="_xlnm.Print_Area" localSheetId="14">'Approved Document B'!$B$1:$F$135</definedName>
    <definedName name="_xlnm.Print_Area" localSheetId="15">'Approved Document C'!$B$1:$F$33</definedName>
    <definedName name="_xlnm.Print_Area" localSheetId="16">'Approved Document D'!$B$1:$F$23</definedName>
    <definedName name="_xlnm.Print_Area" localSheetId="17">'Approved Document E'!$B$1:$F$25</definedName>
    <definedName name="_xlnm.Print_Area" localSheetId="18">'Approved Document F'!$B$1:$F$24</definedName>
    <definedName name="_xlnm.Print_Area" localSheetId="19">'Approved Document G'!$B$1:$F$24</definedName>
    <definedName name="_xlnm.Print_Area" localSheetId="20">'Approved Document H'!$A$1:$F$26</definedName>
    <definedName name="_xlnm.Print_Area" localSheetId="21">'Approved Document J'!$B$1:$F$24</definedName>
    <definedName name="_xlnm.Print_Area" localSheetId="22">'Approved Document K'!$B$1:$F$26</definedName>
    <definedName name="_xlnm.Print_Area" localSheetId="23">'Approved Document L'!$B$1:$F$28</definedName>
    <definedName name="_xlnm.Print_Area" localSheetId="24">'Approved Document M'!$A$1:$F$26</definedName>
    <definedName name="_xlnm.Print_Area" localSheetId="25">'Approved Document O'!$B$1:$F$25</definedName>
    <definedName name="_xlnm.Print_Area" localSheetId="26">'Approved Document P'!$B$1:$F$30</definedName>
    <definedName name="_xlnm.Print_Area" localSheetId="27">'Approved Document Q'!$B$1:$F$25</definedName>
    <definedName name="_xlnm.Print_Area" localSheetId="28">'Approved Document R'!$B$1:$F$27</definedName>
    <definedName name="_xlnm.Print_Area" localSheetId="29">'Approved Document S'!$A$1:$F$24</definedName>
    <definedName name="_xlnm.Print_Area" localSheetId="30">'Approved Document T'!$B$1:$F$24</definedName>
    <definedName name="_xlnm.Print_Area" localSheetId="4">'BR compliance statement'!$C$1:$G$95</definedName>
    <definedName name="_xlnm.Print_Area" localSheetId="5">'CCP SUPERSEDED BY WORD'!$C$1:$G$57</definedName>
    <definedName name="_xlnm.Print_Area" localSheetId="6">'Construction Control Plan'!$C$1:$G$230</definedName>
    <definedName name="_xlnm.Print_Area" localSheetId="2">'Document Issue Control Sheet'!$A$1:$E$51</definedName>
    <definedName name="_xlnm.Print_Area" localSheetId="12">'Fire and Emergency File '!$B$1:$F$77</definedName>
    <definedName name="_xlnm.Print_Area" localSheetId="3">'Gateway 2 application'!$D$1:$H$37</definedName>
    <definedName name="_xlnm.Print_Area" localSheetId="11">'Golden Thread Arrangements'!$B$1:$F$93</definedName>
    <definedName name="_xlnm.Print_Area" localSheetId="0">'How to fill , RACI &amp;  issue log'!$B$5:$I$39</definedName>
    <definedName name="_xlnm.Print_Area" localSheetId="10">'Mandatory Occurrence Form'!$B$1:$G$142</definedName>
    <definedName name="_xlnm.Print_Area" localSheetId="9">'MORP SUPERSEDED'!$B$1:$F$119</definedName>
    <definedName name="_xlnm.Print_Area" localSheetId="8">'Project Change Control Form 2'!$B$1:$F$85</definedName>
    <definedName name="_xlnm.Print_Area" localSheetId="1">'Site and contact Details'!$A$1:$E$190</definedName>
    <definedName name="Pscope">'Approved Document P'!$B$4</definedName>
    <definedName name="QCompliance" localSheetId="31">'Approved Document 7'!#REF!</definedName>
    <definedName name="QCompliance" localSheetId="28">'Approved Document R'!#REF!</definedName>
    <definedName name="QCompliance" localSheetId="29">'Approved Document S'!#REF!</definedName>
    <definedName name="QCompliance" localSheetId="30">'Approved Document T'!#REF!</definedName>
    <definedName name="QCompliance" localSheetId="5">#REF!</definedName>
    <definedName name="QCompliance" localSheetId="7">#REF!</definedName>
    <definedName name="QCompliance" localSheetId="3">#REF!</definedName>
    <definedName name="QCompliance" localSheetId="0">#REF!</definedName>
    <definedName name="QCompliance" localSheetId="10">#REF!</definedName>
    <definedName name="QCompliance" localSheetId="9">#REF!</definedName>
    <definedName name="QCompliance" localSheetId="8">#REF!</definedName>
    <definedName name="QCompliance">'Approved Document Q'!$B$7</definedName>
    <definedName name="Qscope">'Approved Document Q'!$B$4</definedName>
    <definedName name="RCompliance" localSheetId="31">'Approved Document 7'!#REF!</definedName>
    <definedName name="RCompliance" localSheetId="29">'Approved Document S'!#REF!</definedName>
    <definedName name="RCompliance" localSheetId="30">'Approved Document T'!#REF!</definedName>
    <definedName name="RCompliance" localSheetId="5">#REF!</definedName>
    <definedName name="RCompliance" localSheetId="7">#REF!</definedName>
    <definedName name="RCompliance" localSheetId="3">#REF!</definedName>
    <definedName name="RCompliance" localSheetId="0">#REF!</definedName>
    <definedName name="RCompliance" localSheetId="10">#REF!</definedName>
    <definedName name="RCompliance" localSheetId="9">#REF!</definedName>
    <definedName name="RCompliance" localSheetId="8">#REF!</definedName>
    <definedName name="RCompliance">'Approved Document R'!$B$7</definedName>
    <definedName name="Rscope">'Approved Document R'!$B$4</definedName>
    <definedName name="SComplliance" localSheetId="31">'Approved Document 7'!#REF!</definedName>
    <definedName name="SComplliance" localSheetId="30">'Approved Document T'!#REF!</definedName>
    <definedName name="SComplliance" localSheetId="5">#REF!</definedName>
    <definedName name="SComplliance" localSheetId="7">#REF!</definedName>
    <definedName name="SComplliance" localSheetId="3">#REF!</definedName>
    <definedName name="SComplliance" localSheetId="0">#REF!</definedName>
    <definedName name="SComplliance" localSheetId="10">#REF!</definedName>
    <definedName name="SComplliance" localSheetId="9">#REF!</definedName>
    <definedName name="SComplliance" localSheetId="8">#REF!</definedName>
    <definedName name="SComplliance">'Approved Document S'!$B$7</definedName>
    <definedName name="Scope7">'Approved Document 7'!$B$4</definedName>
    <definedName name="SiteAddress">'Site and contact Details'!$C$7</definedName>
    <definedName name="SiteName">'Site and contact Details'!$C$5</definedName>
    <definedName name="Sscope">'Approved Document S'!$B$4</definedName>
    <definedName name="Structaddress">'Site and contact Details'!$I$132</definedName>
    <definedName name="Structcomp">'Site and contact Details'!$I$130</definedName>
    <definedName name="Structemail">'Site and contact Details'!$I$105</definedName>
    <definedName name="StructName">'Site and contact Details'!$I$101</definedName>
    <definedName name="Structphone">'Site and contact Details'!$I$125</definedName>
    <definedName name="StructPos">'Site and contact Details'!$I$103</definedName>
    <definedName name="Subcontractor1Address">'Site and contact Details'!$C$176</definedName>
    <definedName name="Subcontractor1Company">'Site and contact Details'!$C$174</definedName>
    <definedName name="Subcontractor1email">'Site and contact Details'!$C$170</definedName>
    <definedName name="Subcontractor1Name">'Site and contact Details'!$C$166</definedName>
    <definedName name="Subcontractor1phonenumber">'Site and contact Details'!$C$172</definedName>
    <definedName name="Subcontractor1Position">'Site and contact Details'!$C$168</definedName>
    <definedName name="Subcontractorwebsite">'Site and contact Details'!$C$189</definedName>
    <definedName name="Subontractor2Company">'Site and contact Details'!$C$188</definedName>
    <definedName name="Subontractor2email">'Site and contact Details'!$C$184</definedName>
    <definedName name="Subontractor2Name">'Site and contact Details'!$C$180</definedName>
    <definedName name="Subontractor2phone">'Site and contact Details'!$C$186</definedName>
    <definedName name="Subontractor2Position">'Site and contact Details'!$C$182</definedName>
    <definedName name="Supplier1Address">'Site and contact Details'!$C$205</definedName>
    <definedName name="Supplier1CompanyName">'Site and contact Details'!$C$203</definedName>
    <definedName name="Supplier1email">'Site and contact Details'!$C$199</definedName>
    <definedName name="Supplier1Name">'Site and contact Details'!$C$195</definedName>
    <definedName name="Supplier1phonenumber">'Site and contact Details'!$C$201</definedName>
    <definedName name="Supplier1Position">'Site and contact Details'!$C$197</definedName>
    <definedName name="TCompliance" localSheetId="31">'Approved Document 7'!#REF!</definedName>
    <definedName name="TCompliance" localSheetId="5">#REF!</definedName>
    <definedName name="TCompliance" localSheetId="7">#REF!</definedName>
    <definedName name="TCompliance" localSheetId="3">#REF!</definedName>
    <definedName name="TCompliance" localSheetId="0">#REF!</definedName>
    <definedName name="TCompliance" localSheetId="10">#REF!</definedName>
    <definedName name="TCompliance" localSheetId="9">#REF!</definedName>
    <definedName name="TCompliance" localSheetId="8">#REF!</definedName>
    <definedName name="TCompliance">'Approved Document T'!$B$7</definedName>
    <definedName name="Tscope">'Approved Document T'!$B$4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35" l="1"/>
  <c r="D10" i="35"/>
  <c r="B10" i="35"/>
  <c r="E9" i="35"/>
  <c r="D9" i="35"/>
  <c r="C9" i="35"/>
  <c r="B9" i="35"/>
  <c r="B154" i="2"/>
  <c r="F77" i="35"/>
  <c r="E77" i="35"/>
  <c r="D77" i="35"/>
  <c r="F93" i="46"/>
  <c r="E93" i="46"/>
  <c r="D93" i="46"/>
  <c r="C42" i="46"/>
  <c r="B42" i="46"/>
  <c r="B36" i="46"/>
  <c r="F29" i="21"/>
  <c r="E29" i="21"/>
  <c r="D29" i="21"/>
  <c r="F24" i="14"/>
  <c r="E24" i="14"/>
  <c r="D24" i="14"/>
  <c r="D148" i="5"/>
  <c r="B148" i="5"/>
  <c r="D142" i="5"/>
  <c r="D155" i="2"/>
  <c r="D154" i="2"/>
  <c r="D149" i="2"/>
  <c r="D148" i="2"/>
  <c r="D147" i="2"/>
  <c r="D146" i="2"/>
  <c r="C88" i="33"/>
  <c r="C87" i="33"/>
  <c r="D87" i="33"/>
  <c r="E87" i="33"/>
  <c r="F87" i="33"/>
  <c r="G87" i="33"/>
  <c r="C86" i="33"/>
  <c r="D86" i="33"/>
  <c r="E86" i="33"/>
  <c r="F86" i="33"/>
  <c r="G86" i="33"/>
  <c r="C91" i="33"/>
  <c r="D91" i="33"/>
  <c r="E91" i="33"/>
  <c r="F91" i="33"/>
  <c r="G91" i="33"/>
  <c r="C92" i="33"/>
  <c r="D92" i="33"/>
  <c r="E92" i="33"/>
  <c r="F92" i="33"/>
  <c r="G92" i="33"/>
  <c r="C93" i="33"/>
  <c r="D93" i="33"/>
  <c r="E93" i="33"/>
  <c r="F93" i="33"/>
  <c r="G93" i="33"/>
  <c r="G69" i="33"/>
  <c r="F69" i="33"/>
  <c r="E69" i="33"/>
  <c r="F43" i="33"/>
  <c r="F25" i="33"/>
  <c r="F22" i="2"/>
  <c r="E22" i="2"/>
  <c r="D22" i="2"/>
  <c r="F92" i="46"/>
  <c r="E92" i="46"/>
  <c r="D92" i="46"/>
  <c r="F91" i="46"/>
  <c r="E91" i="46"/>
  <c r="D91" i="46"/>
  <c r="D87" i="46"/>
  <c r="C87" i="46"/>
  <c r="B87" i="46"/>
  <c r="D86" i="46"/>
  <c r="C86" i="46"/>
  <c r="B86" i="46"/>
  <c r="D85" i="46"/>
  <c r="C85" i="46"/>
  <c r="B85" i="46"/>
  <c r="D84" i="46"/>
  <c r="C84" i="46"/>
  <c r="B84" i="46"/>
  <c r="D83" i="46"/>
  <c r="C83" i="46"/>
  <c r="B83" i="46"/>
  <c r="F41" i="42"/>
  <c r="E41" i="42"/>
  <c r="D41" i="42"/>
  <c r="C41" i="42"/>
  <c r="F40" i="42"/>
  <c r="E40" i="42"/>
  <c r="D40" i="42"/>
  <c r="C40" i="42"/>
  <c r="F39" i="42"/>
  <c r="E39" i="42"/>
  <c r="D39" i="42"/>
  <c r="C39" i="42"/>
  <c r="E5" i="42"/>
  <c r="D5" i="42"/>
  <c r="C5" i="42"/>
  <c r="B5" i="42"/>
  <c r="G11" i="41"/>
  <c r="F11" i="41"/>
  <c r="E11" i="41"/>
  <c r="D11" i="41"/>
  <c r="G10" i="41"/>
  <c r="F10" i="41"/>
  <c r="E10" i="41"/>
  <c r="D10" i="41"/>
  <c r="G9" i="41"/>
  <c r="F9" i="41"/>
  <c r="E9" i="41"/>
  <c r="D9" i="41"/>
  <c r="G8" i="41"/>
  <c r="F8" i="41"/>
  <c r="E8" i="41"/>
  <c r="D8" i="41"/>
  <c r="F4" i="41"/>
  <c r="E4" i="41"/>
  <c r="D4" i="41"/>
  <c r="C4" i="41"/>
  <c r="F4" i="45"/>
  <c r="E4" i="45"/>
  <c r="D4" i="45"/>
  <c r="C4" i="45"/>
  <c r="G11" i="45"/>
  <c r="F11" i="45"/>
  <c r="E11" i="45"/>
  <c r="D11" i="45"/>
  <c r="G10" i="45"/>
  <c r="F10" i="45"/>
  <c r="E10" i="45"/>
  <c r="D10" i="45"/>
  <c r="G9" i="45"/>
  <c r="F9" i="45"/>
  <c r="E9" i="45"/>
  <c r="D9" i="45"/>
  <c r="G8" i="45"/>
  <c r="F8" i="45"/>
  <c r="E8" i="45"/>
  <c r="D8" i="45"/>
  <c r="G11" i="40"/>
  <c r="F11" i="40"/>
  <c r="E11" i="40"/>
  <c r="D11" i="40"/>
  <c r="G10" i="40"/>
  <c r="F10" i="40"/>
  <c r="E10" i="40"/>
  <c r="D10" i="40"/>
  <c r="G9" i="40"/>
  <c r="F9" i="40"/>
  <c r="E9" i="40"/>
  <c r="D9" i="40"/>
  <c r="G8" i="40"/>
  <c r="F8" i="40"/>
  <c r="E8" i="40"/>
  <c r="D8" i="40"/>
  <c r="F4" i="40"/>
  <c r="E4" i="40"/>
  <c r="D4" i="40"/>
  <c r="C4" i="40"/>
  <c r="F76" i="35"/>
  <c r="E76" i="35"/>
  <c r="D76" i="35"/>
  <c r="F75" i="35"/>
  <c r="E75" i="35"/>
  <c r="D75" i="35"/>
  <c r="E5" i="35"/>
  <c r="D5" i="35"/>
  <c r="C5" i="35"/>
  <c r="B5" i="35"/>
  <c r="G201" i="45"/>
  <c r="F201" i="45"/>
  <c r="E201" i="45"/>
  <c r="G202" i="45"/>
  <c r="F202" i="45"/>
  <c r="E202" i="45"/>
  <c r="F203" i="45"/>
  <c r="E203" i="45"/>
  <c r="G203" i="45"/>
  <c r="E167" i="45"/>
  <c r="C167" i="45"/>
  <c r="E126" i="45"/>
  <c r="D126" i="45"/>
  <c r="C126" i="45"/>
  <c r="C122" i="45"/>
  <c r="C80" i="45"/>
  <c r="C77" i="45"/>
  <c r="E36" i="45"/>
  <c r="E35" i="45"/>
  <c r="E27" i="45"/>
  <c r="D27" i="45"/>
  <c r="C27" i="45"/>
  <c r="E5" i="46"/>
  <c r="D5" i="46"/>
  <c r="C5" i="46"/>
  <c r="B5" i="46"/>
  <c r="E5" i="44"/>
  <c r="D5" i="44"/>
  <c r="C5" i="44"/>
  <c r="B5" i="44"/>
  <c r="E5" i="43"/>
  <c r="D5" i="43"/>
  <c r="C5" i="43"/>
  <c r="B5" i="43"/>
  <c r="F25" i="11"/>
  <c r="E25" i="11"/>
  <c r="D25" i="11"/>
  <c r="F24" i="11"/>
  <c r="E24" i="11"/>
  <c r="D24" i="11"/>
  <c r="F23" i="39"/>
  <c r="F22" i="39"/>
  <c r="F21" i="39"/>
  <c r="F20" i="39"/>
  <c r="H7" i="39"/>
  <c r="G7" i="39"/>
  <c r="F7" i="39"/>
  <c r="E7" i="39"/>
  <c r="H6" i="39"/>
  <c r="G6" i="39"/>
  <c r="F6" i="39"/>
  <c r="F26" i="15"/>
  <c r="E26" i="15"/>
  <c r="D26" i="15"/>
  <c r="F25" i="15"/>
  <c r="E25" i="15"/>
  <c r="D25" i="15"/>
  <c r="F30" i="26"/>
  <c r="E30" i="26"/>
  <c r="D30" i="26"/>
  <c r="F29" i="26"/>
  <c r="E29" i="26"/>
  <c r="D29" i="26"/>
  <c r="F24" i="25"/>
  <c r="E24" i="25"/>
  <c r="D24" i="25"/>
  <c r="F23" i="25"/>
  <c r="E23" i="25"/>
  <c r="D23" i="25"/>
  <c r="F24" i="24"/>
  <c r="E24" i="24"/>
  <c r="D24" i="24"/>
  <c r="F23" i="24"/>
  <c r="E23" i="24"/>
  <c r="D23" i="24"/>
  <c r="F27" i="23"/>
  <c r="E27" i="23"/>
  <c r="D27" i="23"/>
  <c r="F26" i="23"/>
  <c r="E26" i="23"/>
  <c r="D26" i="23"/>
  <c r="F25" i="22"/>
  <c r="E25" i="22"/>
  <c r="D25" i="22"/>
  <c r="F24" i="22"/>
  <c r="E24" i="22"/>
  <c r="D24" i="22"/>
  <c r="F30" i="21"/>
  <c r="E30" i="21"/>
  <c r="D30" i="21"/>
  <c r="F28" i="21"/>
  <c r="E28" i="21"/>
  <c r="D28" i="21"/>
  <c r="F25" i="20"/>
  <c r="E25" i="20"/>
  <c r="D25" i="20"/>
  <c r="F24" i="20"/>
  <c r="E24" i="20"/>
  <c r="D24" i="20"/>
  <c r="F26" i="19"/>
  <c r="E26" i="19"/>
  <c r="D26" i="19"/>
  <c r="F25" i="19"/>
  <c r="E25" i="19"/>
  <c r="D25" i="19"/>
  <c r="F28" i="18"/>
  <c r="E28" i="18"/>
  <c r="D28" i="18"/>
  <c r="F27" i="18"/>
  <c r="E27" i="18"/>
  <c r="D27" i="18"/>
  <c r="F26" i="17"/>
  <c r="E26" i="17"/>
  <c r="D26" i="17"/>
  <c r="F25" i="17"/>
  <c r="E25" i="17"/>
  <c r="D25" i="17"/>
  <c r="F24" i="16"/>
  <c r="E24" i="16"/>
  <c r="D24" i="16"/>
  <c r="F23" i="16"/>
  <c r="E23" i="16"/>
  <c r="D23" i="16"/>
  <c r="F24" i="12"/>
  <c r="E24" i="12"/>
  <c r="D24" i="12"/>
  <c r="F23" i="12"/>
  <c r="E23" i="12"/>
  <c r="D23" i="12"/>
  <c r="F23" i="10"/>
  <c r="E23" i="10"/>
  <c r="D23" i="10"/>
  <c r="D22" i="10"/>
  <c r="E22" i="10"/>
  <c r="F22" i="10"/>
  <c r="F33" i="7"/>
  <c r="E33" i="7"/>
  <c r="D33" i="7"/>
  <c r="F32" i="7"/>
  <c r="E32" i="7"/>
  <c r="D32" i="7"/>
  <c r="D42" i="5"/>
  <c r="E42" i="5"/>
  <c r="F42" i="5"/>
  <c r="F41" i="5"/>
  <c r="E41" i="5"/>
  <c r="D41" i="5"/>
  <c r="E32" i="5"/>
  <c r="D32" i="5"/>
  <c r="C32" i="5"/>
  <c r="B32" i="5"/>
  <c r="F23" i="2"/>
  <c r="E23" i="2"/>
  <c r="D23" i="2"/>
  <c r="D63" i="33"/>
  <c r="D61" i="33" a="1"/>
  <c r="D61" i="33" s="1"/>
  <c r="D59" i="33"/>
  <c r="D57" i="33" a="1"/>
  <c r="D57" i="33" s="1"/>
  <c r="D55" i="33"/>
  <c r="D53" i="33" a="1"/>
  <c r="D53" i="33" s="1"/>
  <c r="D51" i="33"/>
  <c r="D49" i="33"/>
  <c r="D28" i="33"/>
  <c r="D25" i="33"/>
  <c r="D47" i="33"/>
  <c r="D45" i="33"/>
  <c r="D43" i="33"/>
  <c r="D41" i="33"/>
  <c r="D39" i="33"/>
  <c r="D37" i="33"/>
  <c r="D35" i="33"/>
  <c r="D33" i="33"/>
  <c r="D31" i="33"/>
  <c r="E16" i="33"/>
  <c r="F16" i="33"/>
  <c r="G16" i="33"/>
  <c r="E17" i="33"/>
  <c r="F17" i="33"/>
  <c r="G17" i="33"/>
  <c r="D17" i="33"/>
  <c r="D16" i="33"/>
  <c r="C16" i="33"/>
  <c r="C17" i="33"/>
  <c r="G12" i="33"/>
  <c r="F12" i="33"/>
  <c r="E12" i="33"/>
  <c r="D12" i="33"/>
  <c r="G11" i="33"/>
  <c r="F11" i="33"/>
  <c r="E11" i="33"/>
  <c r="D11" i="33"/>
  <c r="G10" i="33"/>
  <c r="F10" i="33"/>
  <c r="E10" i="33"/>
  <c r="D10" i="33"/>
  <c r="G9" i="33"/>
  <c r="F9" i="33"/>
  <c r="E9" i="33"/>
  <c r="D9" i="33"/>
  <c r="F5" i="33"/>
  <c r="E5" i="33"/>
  <c r="D5" i="33"/>
  <c r="C5" i="33"/>
  <c r="E6" i="39"/>
  <c r="H5" i="39"/>
  <c r="G5" i="39"/>
  <c r="F5" i="39"/>
  <c r="E5" i="39"/>
  <c r="F45" i="33"/>
  <c r="B43" i="35"/>
  <c r="B23" i="25"/>
  <c r="B23" i="24"/>
  <c r="B26" i="23"/>
  <c r="B24" i="22"/>
  <c r="B24" i="20"/>
  <c r="B25" i="19"/>
  <c r="B27" i="18"/>
  <c r="B25" i="17"/>
  <c r="B23" i="16"/>
  <c r="B25" i="15"/>
  <c r="B23" i="14"/>
  <c r="B23" i="12"/>
  <c r="B24" i="11"/>
  <c r="B22" i="10"/>
  <c r="B32" i="7"/>
  <c r="D23" i="14" l="1"/>
  <c r="F23" i="14"/>
  <c r="E23" i="14"/>
  <c r="F27" i="5"/>
  <c r="F69" i="46" l="1"/>
  <c r="E69" i="46"/>
  <c r="D69" i="46"/>
  <c r="C69" i="46"/>
  <c r="B69" i="46"/>
  <c r="B65" i="46"/>
  <c r="B64" i="46"/>
  <c r="B63" i="46"/>
  <c r="F58" i="46"/>
  <c r="B58" i="46"/>
  <c r="C50" i="46"/>
  <c r="B50" i="46"/>
  <c r="F47" i="46"/>
  <c r="D46" i="46"/>
  <c r="F33" i="46"/>
  <c r="D26" i="46"/>
  <c r="C25" i="46"/>
  <c r="B25" i="46"/>
  <c r="C19" i="46"/>
  <c r="B19" i="46"/>
  <c r="F11" i="46"/>
  <c r="E11" i="46"/>
  <c r="C11" i="46"/>
  <c r="C16" i="45"/>
  <c r="C17" i="45"/>
  <c r="F17" i="45"/>
  <c r="G17" i="45"/>
  <c r="C18" i="45"/>
  <c r="F18" i="45"/>
  <c r="C19" i="45"/>
  <c r="D19" i="45"/>
  <c r="C22" i="45"/>
  <c r="B7" i="46" s="1"/>
  <c r="C23" i="45"/>
  <c r="D24" i="45"/>
  <c r="E24" i="45"/>
  <c r="C29" i="45"/>
  <c r="C33" i="45"/>
  <c r="D33" i="45"/>
  <c r="E33" i="45"/>
  <c r="C34" i="45"/>
  <c r="D34" i="45"/>
  <c r="E34" i="45"/>
  <c r="C35" i="45"/>
  <c r="D35" i="45"/>
  <c r="C36" i="45"/>
  <c r="D36" i="45"/>
  <c r="C41" i="45"/>
  <c r="D41" i="45"/>
  <c r="E41" i="45"/>
  <c r="F41" i="45"/>
  <c r="G41" i="45"/>
  <c r="C42" i="45"/>
  <c r="D42" i="45"/>
  <c r="E42" i="45"/>
  <c r="F42" i="45"/>
  <c r="G42" i="45"/>
  <c r="C49" i="45"/>
  <c r="D49" i="45"/>
  <c r="E49" i="45"/>
  <c r="F49" i="45"/>
  <c r="C50" i="45"/>
  <c r="D50" i="45"/>
  <c r="E50" i="45"/>
  <c r="F50" i="45"/>
  <c r="C51" i="45"/>
  <c r="D51" i="45"/>
  <c r="E51" i="45"/>
  <c r="F51" i="45"/>
  <c r="F52" i="45"/>
  <c r="C56" i="45"/>
  <c r="B12" i="46" s="1"/>
  <c r="D56" i="45"/>
  <c r="C12" i="46" s="1"/>
  <c r="E56" i="45"/>
  <c r="E12" i="46" s="1"/>
  <c r="G56" i="45"/>
  <c r="C57" i="45"/>
  <c r="B13" i="46" s="1"/>
  <c r="D57" i="45"/>
  <c r="C13" i="46" s="1"/>
  <c r="E57" i="45"/>
  <c r="E13" i="46" s="1"/>
  <c r="G57" i="45"/>
  <c r="C58" i="45"/>
  <c r="B14" i="46" s="1"/>
  <c r="E58" i="45"/>
  <c r="E14" i="46" s="1"/>
  <c r="C59" i="45"/>
  <c r="B15" i="46" s="1"/>
  <c r="D59" i="45"/>
  <c r="C15" i="46" s="1"/>
  <c r="E59" i="45"/>
  <c r="E15" i="46" s="1"/>
  <c r="F59" i="45"/>
  <c r="G59" i="45"/>
  <c r="C60" i="45"/>
  <c r="B16" i="46" s="1"/>
  <c r="D60" i="45"/>
  <c r="C16" i="46" s="1"/>
  <c r="E60" i="45"/>
  <c r="E16" i="46" s="1"/>
  <c r="F60" i="45"/>
  <c r="G60" i="45"/>
  <c r="C65" i="45"/>
  <c r="B20" i="46" s="1"/>
  <c r="D65" i="45"/>
  <c r="C20" i="46" s="1"/>
  <c r="C66" i="45"/>
  <c r="B21" i="46" s="1"/>
  <c r="D66" i="45"/>
  <c r="C21" i="46" s="1"/>
  <c r="G71" i="45"/>
  <c r="C74" i="45"/>
  <c r="B29" i="46" s="1"/>
  <c r="C76" i="45"/>
  <c r="C79" i="45"/>
  <c r="C82" i="45"/>
  <c r="C84" i="45"/>
  <c r="D84" i="45"/>
  <c r="E84" i="45"/>
  <c r="F84" i="45"/>
  <c r="C85" i="45"/>
  <c r="D85" i="45"/>
  <c r="E85" i="45"/>
  <c r="F85" i="45"/>
  <c r="C86" i="45"/>
  <c r="D86" i="45"/>
  <c r="E86" i="45"/>
  <c r="F86" i="45"/>
  <c r="C87" i="45"/>
  <c r="D87" i="45"/>
  <c r="E87" i="45"/>
  <c r="F87" i="45"/>
  <c r="C88" i="45"/>
  <c r="D88" i="45"/>
  <c r="E88" i="45"/>
  <c r="F88" i="45"/>
  <c r="C90" i="45"/>
  <c r="E90" i="45"/>
  <c r="F90" i="45"/>
  <c r="G90" i="45"/>
  <c r="C92" i="45"/>
  <c r="D92" i="45"/>
  <c r="E92" i="45"/>
  <c r="F92" i="45"/>
  <c r="G92" i="45"/>
  <c r="C93" i="45"/>
  <c r="D93" i="45"/>
  <c r="E93" i="45"/>
  <c r="F93" i="45"/>
  <c r="G93" i="45"/>
  <c r="C95" i="45"/>
  <c r="E95" i="45"/>
  <c r="F95" i="45"/>
  <c r="G95" i="45"/>
  <c r="C97" i="45"/>
  <c r="D97" i="45"/>
  <c r="E97" i="45"/>
  <c r="F97" i="45"/>
  <c r="G97" i="45"/>
  <c r="C98" i="45"/>
  <c r="D98" i="45"/>
  <c r="E98" i="45"/>
  <c r="F98" i="45"/>
  <c r="G98" i="45"/>
  <c r="C99" i="45"/>
  <c r="D99" i="45"/>
  <c r="E99" i="45"/>
  <c r="F99" i="45"/>
  <c r="C100" i="45"/>
  <c r="D100" i="45"/>
  <c r="E100" i="45"/>
  <c r="F100" i="45"/>
  <c r="G100" i="45"/>
  <c r="C101" i="45"/>
  <c r="D101" i="45"/>
  <c r="E101" i="45"/>
  <c r="F101" i="45"/>
  <c r="G101" i="45"/>
  <c r="C103" i="45"/>
  <c r="F103" i="45"/>
  <c r="G103" i="45"/>
  <c r="C105" i="45"/>
  <c r="B33" i="46" s="1"/>
  <c r="D105" i="45"/>
  <c r="E105" i="45"/>
  <c r="C33" i="46" s="1"/>
  <c r="F105" i="45"/>
  <c r="E33" i="46" s="1"/>
  <c r="G105" i="45"/>
  <c r="C106" i="45"/>
  <c r="B34" i="46" s="1"/>
  <c r="D106" i="45"/>
  <c r="E106" i="45"/>
  <c r="C34" i="46" s="1"/>
  <c r="F106" i="45"/>
  <c r="E34" i="46" s="1"/>
  <c r="G106" i="45"/>
  <c r="F34" i="46" s="1"/>
  <c r="C107" i="45"/>
  <c r="B35" i="46" s="1"/>
  <c r="D107" i="45"/>
  <c r="E107" i="45"/>
  <c r="C35" i="46" s="1"/>
  <c r="F107" i="45"/>
  <c r="E35" i="46" s="1"/>
  <c r="F35" i="46"/>
  <c r="C108" i="45"/>
  <c r="D108" i="45"/>
  <c r="C59" i="46" s="1"/>
  <c r="E108" i="45"/>
  <c r="F108" i="45"/>
  <c r="G108" i="45"/>
  <c r="C109" i="45"/>
  <c r="D109" i="45"/>
  <c r="E109" i="45"/>
  <c r="F109" i="45"/>
  <c r="G109" i="45"/>
  <c r="C110" i="45"/>
  <c r="D110" i="45"/>
  <c r="E110" i="45"/>
  <c r="F110" i="45"/>
  <c r="G110" i="45"/>
  <c r="C112" i="45"/>
  <c r="F112" i="45"/>
  <c r="G112" i="45"/>
  <c r="C114" i="45"/>
  <c r="B39" i="46" s="1"/>
  <c r="D114" i="45"/>
  <c r="C39" i="46" s="1"/>
  <c r="F114" i="45"/>
  <c r="G114" i="45"/>
  <c r="C115" i="45"/>
  <c r="B40" i="46" s="1"/>
  <c r="D115" i="45"/>
  <c r="C40" i="46" s="1"/>
  <c r="F115" i="45"/>
  <c r="E40" i="46" s="1"/>
  <c r="G115" i="45"/>
  <c r="C116" i="45"/>
  <c r="B41" i="46" s="1"/>
  <c r="D116" i="45"/>
  <c r="C41" i="46" s="1"/>
  <c r="F116" i="45"/>
  <c r="E41" i="46" s="1"/>
  <c r="G116" i="45"/>
  <c r="C117" i="45"/>
  <c r="D117" i="45"/>
  <c r="F117" i="45"/>
  <c r="G117" i="45"/>
  <c r="C118" i="45"/>
  <c r="D118" i="45"/>
  <c r="F118" i="45"/>
  <c r="G118" i="45"/>
  <c r="C120" i="45"/>
  <c r="B44" i="46" s="1"/>
  <c r="D120" i="45"/>
  <c r="E120" i="45"/>
  <c r="F120" i="45"/>
  <c r="G120" i="45"/>
  <c r="C121" i="45"/>
  <c r="E121" i="45"/>
  <c r="F121" i="45"/>
  <c r="F126" i="45"/>
  <c r="C130" i="45"/>
  <c r="D130" i="45"/>
  <c r="E130" i="45"/>
  <c r="F130" i="45"/>
  <c r="F131" i="45"/>
  <c r="G131" i="45"/>
  <c r="C132" i="45"/>
  <c r="D132" i="45"/>
  <c r="F132" i="45"/>
  <c r="C133" i="45"/>
  <c r="D133" i="45"/>
  <c r="F133" i="45"/>
  <c r="C135" i="45"/>
  <c r="D135" i="45"/>
  <c r="C137" i="45"/>
  <c r="D137" i="45"/>
  <c r="E137" i="45"/>
  <c r="F137" i="45"/>
  <c r="G137" i="45"/>
  <c r="C138" i="45"/>
  <c r="D138" i="45"/>
  <c r="E138" i="45"/>
  <c r="F138" i="45"/>
  <c r="G138" i="45"/>
  <c r="C139" i="45"/>
  <c r="D139" i="45"/>
  <c r="E139" i="45"/>
  <c r="F139" i="45"/>
  <c r="G139" i="45"/>
  <c r="C141" i="45"/>
  <c r="C142" i="45"/>
  <c r="B47" i="46" s="1"/>
  <c r="D142" i="45"/>
  <c r="C47" i="46" s="1"/>
  <c r="E142" i="45"/>
  <c r="E47" i="46" s="1"/>
  <c r="F142" i="45"/>
  <c r="G142" i="45"/>
  <c r="C143" i="45"/>
  <c r="B48" i="46" s="1"/>
  <c r="D143" i="45"/>
  <c r="C48" i="46" s="1"/>
  <c r="E143" i="45"/>
  <c r="E48" i="46" s="1"/>
  <c r="F143" i="45"/>
  <c r="G143" i="45"/>
  <c r="C144" i="45"/>
  <c r="B49" i="46" s="1"/>
  <c r="D144" i="45"/>
  <c r="E144" i="45"/>
  <c r="E49" i="46" s="1"/>
  <c r="F144" i="45"/>
  <c r="G144" i="45"/>
  <c r="C145" i="45"/>
  <c r="D145" i="45"/>
  <c r="E145" i="45"/>
  <c r="F145" i="45"/>
  <c r="G145" i="45"/>
  <c r="C147" i="45"/>
  <c r="D147" i="45"/>
  <c r="E147" i="45"/>
  <c r="D52" i="46" s="1"/>
  <c r="F147" i="45"/>
  <c r="G147" i="45"/>
  <c r="C148" i="45"/>
  <c r="B53" i="46" s="1"/>
  <c r="D148" i="45"/>
  <c r="C53" i="46" s="1"/>
  <c r="F148" i="45"/>
  <c r="E53" i="46" s="1"/>
  <c r="G148" i="45"/>
  <c r="C149" i="45"/>
  <c r="B54" i="46" s="1"/>
  <c r="D149" i="45"/>
  <c r="C54" i="46" s="1"/>
  <c r="F149" i="45"/>
  <c r="E54" i="46" s="1"/>
  <c r="G149" i="45"/>
  <c r="C150" i="45"/>
  <c r="B55" i="46" s="1"/>
  <c r="D150" i="45"/>
  <c r="F150" i="45"/>
  <c r="E55" i="46" s="1"/>
  <c r="G150" i="45"/>
  <c r="C151" i="45"/>
  <c r="B56" i="46" s="1"/>
  <c r="D151" i="45"/>
  <c r="C56" i="46" s="1"/>
  <c r="F151" i="45"/>
  <c r="E56" i="46" s="1"/>
  <c r="G151" i="45"/>
  <c r="C161" i="45"/>
  <c r="D161" i="45"/>
  <c r="C162" i="45"/>
  <c r="D162" i="45"/>
  <c r="E162" i="45"/>
  <c r="F162" i="45"/>
  <c r="G162" i="45"/>
  <c r="C163" i="45"/>
  <c r="D163" i="45"/>
  <c r="E163" i="45"/>
  <c r="F163" i="45"/>
  <c r="C164" i="45"/>
  <c r="D164" i="45"/>
  <c r="E164" i="45"/>
  <c r="F164" i="45"/>
  <c r="G164" i="45"/>
  <c r="C165" i="45"/>
  <c r="D165" i="45"/>
  <c r="C166" i="45"/>
  <c r="D166" i="45"/>
  <c r="E166" i="45"/>
  <c r="F166" i="45"/>
  <c r="G166" i="45"/>
  <c r="C169" i="45"/>
  <c r="B67" i="46" s="1"/>
  <c r="D169" i="45"/>
  <c r="C170" i="45"/>
  <c r="B68" i="46" s="1"/>
  <c r="D170" i="45"/>
  <c r="C68" i="46" s="1"/>
  <c r="E170" i="45"/>
  <c r="D68" i="46" s="1"/>
  <c r="F170" i="45"/>
  <c r="E68" i="46" s="1"/>
  <c r="G170" i="45"/>
  <c r="F68" i="46" s="1"/>
  <c r="C171" i="45"/>
  <c r="D171" i="45"/>
  <c r="E171" i="45"/>
  <c r="F171" i="45"/>
  <c r="G171" i="45"/>
  <c r="C172" i="45"/>
  <c r="D172" i="45"/>
  <c r="E172" i="45"/>
  <c r="F172" i="45"/>
  <c r="G172" i="45"/>
  <c r="C174" i="45"/>
  <c r="B72" i="46" s="1"/>
  <c r="D174" i="45"/>
  <c r="E174" i="45"/>
  <c r="F174" i="45"/>
  <c r="G174" i="45"/>
  <c r="C175" i="45"/>
  <c r="B73" i="46" s="1"/>
  <c r="D175" i="45"/>
  <c r="C73" i="46" s="1"/>
  <c r="E175" i="45"/>
  <c r="D73" i="46" s="1"/>
  <c r="F175" i="45"/>
  <c r="E73" i="46" s="1"/>
  <c r="G175" i="45"/>
  <c r="F73" i="46" s="1"/>
  <c r="C176" i="45"/>
  <c r="B74" i="46" s="1"/>
  <c r="D176" i="45"/>
  <c r="C74" i="46" s="1"/>
  <c r="E176" i="45"/>
  <c r="D74" i="46" s="1"/>
  <c r="F176" i="45"/>
  <c r="E74" i="46" s="1"/>
  <c r="G176" i="45"/>
  <c r="F74" i="46" s="1"/>
  <c r="C178" i="45"/>
  <c r="B76" i="46" s="1"/>
  <c r="D178" i="45"/>
  <c r="F178" i="45"/>
  <c r="G178" i="45"/>
  <c r="C179" i="45"/>
  <c r="B77" i="46" s="1"/>
  <c r="D179" i="45"/>
  <c r="C77" i="46" s="1"/>
  <c r="F179" i="45"/>
  <c r="E77" i="46" s="1"/>
  <c r="G179" i="45"/>
  <c r="F77" i="46" s="1"/>
  <c r="C180" i="45"/>
  <c r="B78" i="46" s="1"/>
  <c r="D180" i="45"/>
  <c r="C78" i="46" s="1"/>
  <c r="F180" i="45"/>
  <c r="E78" i="46" s="1"/>
  <c r="G180" i="45"/>
  <c r="F78" i="46" s="1"/>
  <c r="C181" i="45"/>
  <c r="B79" i="46" s="1"/>
  <c r="D181" i="45"/>
  <c r="C79" i="46" s="1"/>
  <c r="F181" i="45"/>
  <c r="E79" i="46" s="1"/>
  <c r="G181" i="45"/>
  <c r="F79" i="46" s="1"/>
  <c r="C183" i="45"/>
  <c r="C184" i="45"/>
  <c r="C185" i="45"/>
  <c r="D185" i="45"/>
  <c r="E185" i="45"/>
  <c r="F185" i="45"/>
  <c r="G185" i="45"/>
  <c r="C213" i="45"/>
  <c r="C214" i="45"/>
  <c r="D214" i="45"/>
  <c r="E214" i="45"/>
  <c r="F214" i="45"/>
  <c r="G214" i="45"/>
  <c r="C215" i="45"/>
  <c r="D215" i="45"/>
  <c r="E215" i="45"/>
  <c r="F215" i="45"/>
  <c r="G215" i="45"/>
  <c r="C216" i="45"/>
  <c r="D216" i="45"/>
  <c r="E216" i="45"/>
  <c r="F216" i="45"/>
  <c r="G216" i="45"/>
  <c r="C217" i="45"/>
  <c r="D217" i="45"/>
  <c r="E217" i="45"/>
  <c r="F217" i="45"/>
  <c r="G217" i="45"/>
  <c r="C218" i="45"/>
  <c r="D218" i="45"/>
  <c r="E218" i="45"/>
  <c r="F218" i="45"/>
  <c r="G218" i="45"/>
  <c r="D48" i="46" l="1"/>
  <c r="C49" i="46"/>
  <c r="F19" i="35"/>
  <c r="F20" i="35"/>
  <c r="F21" i="35"/>
  <c r="E19" i="35"/>
  <c r="E20" i="35"/>
  <c r="E21" i="35"/>
  <c r="D19" i="35"/>
  <c r="D20" i="35"/>
  <c r="D21" i="35"/>
  <c r="C19" i="35"/>
  <c r="C20" i="35"/>
  <c r="C21" i="35"/>
  <c r="C78" i="33"/>
  <c r="D78" i="33"/>
  <c r="E78" i="33"/>
  <c r="F78" i="33"/>
  <c r="G78" i="33"/>
  <c r="G84" i="33"/>
  <c r="G85" i="33"/>
  <c r="F84" i="33"/>
  <c r="F85" i="33"/>
  <c r="E84" i="33"/>
  <c r="E85" i="33"/>
  <c r="D84" i="33"/>
  <c r="D85" i="33"/>
  <c r="C85" i="33"/>
  <c r="C84" i="33"/>
  <c r="B25" i="7"/>
  <c r="C25" i="7"/>
  <c r="D25" i="7"/>
  <c r="E25" i="7"/>
  <c r="F25" i="7"/>
  <c r="B26" i="7"/>
  <c r="C26" i="7"/>
  <c r="D26" i="7"/>
  <c r="E26" i="7"/>
  <c r="F26" i="7"/>
  <c r="B24" i="7"/>
  <c r="C24" i="7"/>
  <c r="D24" i="7"/>
  <c r="E24" i="7"/>
  <c r="F24" i="7"/>
  <c r="C155" i="45"/>
  <c r="B26" i="46" s="1"/>
  <c r="G56" i="40"/>
  <c r="F56" i="40"/>
  <c r="E56" i="40"/>
  <c r="C15" i="40"/>
  <c r="F28" i="33"/>
  <c r="D9" i="42"/>
  <c r="D8" i="42"/>
  <c r="D47" i="42"/>
  <c r="D46" i="42"/>
  <c r="E35" i="42"/>
  <c r="E34" i="42"/>
  <c r="D24" i="42"/>
  <c r="F32" i="5"/>
  <c r="B48" i="7"/>
  <c r="D48" i="7"/>
  <c r="D42" i="7"/>
  <c r="E133" i="45" s="1"/>
  <c r="D40" i="7"/>
  <c r="E132" i="45" s="1"/>
  <c r="C27" i="5"/>
  <c r="D27" i="5"/>
  <c r="E27" i="5"/>
  <c r="B27" i="5"/>
  <c r="B60" i="46" l="1"/>
  <c r="B24" i="5"/>
  <c r="C24" i="5"/>
  <c r="D24" i="5"/>
  <c r="E24" i="5"/>
  <c r="F24" i="5"/>
  <c r="B25" i="5"/>
  <c r="C25" i="5"/>
  <c r="D25" i="5"/>
  <c r="E25" i="5"/>
  <c r="F25" i="5"/>
  <c r="B26" i="5"/>
  <c r="C26" i="5"/>
  <c r="D26" i="5"/>
  <c r="E26" i="5"/>
  <c r="F26" i="5"/>
  <c r="B21" i="7"/>
  <c r="C21" i="7"/>
  <c r="D21" i="7"/>
  <c r="E21" i="7"/>
  <c r="F21" i="7"/>
  <c r="B22" i="7"/>
  <c r="C22" i="7"/>
  <c r="D22" i="7"/>
  <c r="E22" i="7"/>
  <c r="F22" i="7"/>
  <c r="B23" i="7"/>
  <c r="C23" i="7"/>
  <c r="D23" i="7"/>
  <c r="E23" i="7"/>
  <c r="F23" i="7"/>
  <c r="C20" i="7"/>
  <c r="D20" i="7"/>
  <c r="E20" i="7"/>
  <c r="F20" i="7"/>
  <c r="B20" i="7"/>
  <c r="C23" i="5"/>
  <c r="D23" i="5"/>
  <c r="E23" i="5"/>
  <c r="F23" i="5"/>
  <c r="B23" i="5"/>
  <c r="C73" i="33"/>
  <c r="D73" i="33"/>
  <c r="E73" i="33"/>
  <c r="F73" i="33"/>
  <c r="G73" i="33"/>
  <c r="C74" i="33"/>
  <c r="D74" i="33"/>
  <c r="E74" i="33"/>
  <c r="F74" i="33"/>
  <c r="G74" i="33"/>
  <c r="C75" i="33"/>
  <c r="D75" i="33"/>
  <c r="E75" i="33"/>
  <c r="F75" i="33"/>
  <c r="G75" i="33"/>
  <c r="C76" i="33"/>
  <c r="D76" i="33"/>
  <c r="E76" i="33"/>
  <c r="G76" i="33"/>
  <c r="C77" i="33"/>
  <c r="D77" i="33"/>
  <c r="E77" i="33"/>
  <c r="F77" i="33"/>
  <c r="G77" i="33"/>
  <c r="C79" i="33"/>
  <c r="D79" i="33"/>
  <c r="E79" i="33"/>
  <c r="F79" i="33"/>
  <c r="G79" i="33"/>
  <c r="C80" i="33"/>
  <c r="D80" i="33"/>
  <c r="E80" i="33"/>
  <c r="F80" i="33"/>
  <c r="G80" i="33"/>
  <c r="C81" i="33"/>
  <c r="D81" i="33"/>
  <c r="E81" i="33"/>
  <c r="G81" i="33"/>
  <c r="C82" i="33"/>
  <c r="D82" i="33"/>
  <c r="E82" i="33"/>
  <c r="F82" i="33"/>
  <c r="G82" i="33"/>
  <c r="C83" i="33"/>
  <c r="D83" i="33"/>
  <c r="E83" i="33"/>
  <c r="F83" i="33"/>
  <c r="G83" i="33"/>
  <c r="D72" i="33"/>
  <c r="E72" i="33"/>
  <c r="F72" i="33"/>
  <c r="G72" i="33"/>
  <c r="C72" i="33"/>
  <c r="C24" i="45" l="1"/>
  <c r="C72" i="45" s="1"/>
  <c r="C41" i="5" l="1"/>
  <c r="B38" i="35"/>
  <c r="B40" i="35"/>
  <c r="B37" i="35"/>
  <c r="F17" i="35"/>
  <c r="C18" i="35"/>
  <c r="D18" i="35"/>
  <c r="E18" i="35"/>
  <c r="F18" i="35"/>
  <c r="D17" i="35"/>
  <c r="E17" i="35"/>
  <c r="B17" i="35"/>
  <c r="C17" i="35"/>
  <c r="F63" i="33"/>
  <c r="F61" i="33"/>
  <c r="F59" i="33"/>
  <c r="F57" i="33"/>
  <c r="F55" i="33"/>
  <c r="F53" i="33"/>
  <c r="F51" i="33"/>
  <c r="F49" i="33"/>
  <c r="F47" i="33"/>
  <c r="F41" i="33"/>
  <c r="F39" i="33"/>
  <c r="F37" i="33"/>
  <c r="F35" i="33"/>
  <c r="F33" i="33"/>
  <c r="F31" i="33"/>
  <c r="B27" i="26"/>
  <c r="B21" i="25"/>
  <c r="B21" i="24"/>
  <c r="B24" i="23"/>
  <c r="B86" i="22"/>
  <c r="B79" i="22"/>
  <c r="B72" i="22"/>
  <c r="B22" i="22"/>
  <c r="B26" i="21"/>
  <c r="B22" i="20"/>
  <c r="B23" i="19"/>
  <c r="B25" i="18"/>
  <c r="B23" i="17"/>
  <c r="B21" i="16"/>
  <c r="B87" i="15"/>
  <c r="B80" i="15"/>
  <c r="B73" i="15"/>
  <c r="B23" i="15"/>
  <c r="B85" i="14"/>
  <c r="B78" i="14"/>
  <c r="B71" i="14"/>
  <c r="B21" i="14"/>
  <c r="B85" i="12"/>
  <c r="B78" i="12"/>
  <c r="B71" i="12"/>
  <c r="B21" i="12"/>
  <c r="B22" i="11"/>
  <c r="B20" i="10"/>
  <c r="B30" i="7"/>
  <c r="B39" i="5"/>
  <c r="B20" i="2"/>
  <c r="C23" i="25" l="1"/>
  <c r="C25" i="19"/>
  <c r="C25" i="17"/>
  <c r="C24" i="20"/>
  <c r="C24" i="11"/>
  <c r="C22" i="10"/>
  <c r="C25" i="15"/>
  <c r="C27" i="18"/>
  <c r="C23" i="14"/>
  <c r="C24" i="22"/>
  <c r="C23" i="12"/>
  <c r="C23"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
    <bk>
      <extLst>
        <ext uri="{3e2802c4-a4d2-4d8b-9148-e3be6c30e623}">
          <xlrd:rvb i="0"/>
        </ext>
      </extLst>
    </bk>
    <bk>
      <extLst>
        <ext uri="{3e2802c4-a4d2-4d8b-9148-e3be6c30e623}">
          <xlrd:rvb i="1"/>
        </ext>
      </extLst>
    </bk>
  </future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<sst xmlns="http://schemas.openxmlformats.org/spreadsheetml/2006/main" count="3212" uniqueCount="1294">
  <si>
    <t xml:space="preserve">How to fill </t>
  </si>
  <si>
    <t>RACI and completion register</t>
  </si>
  <si>
    <t xml:space="preserve">Is the sheet applicable to the works? </t>
  </si>
  <si>
    <t>Designer</t>
  </si>
  <si>
    <t>Principal Designer</t>
  </si>
  <si>
    <t xml:space="preserve">Contractor </t>
  </si>
  <si>
    <t>Principal Contractor</t>
  </si>
  <si>
    <t>Duty Holder comments</t>
  </si>
  <si>
    <t xml:space="preserve">Duty holder assessment of completion </t>
  </si>
  <si>
    <t>Principal Designer to select)</t>
  </si>
  <si>
    <t xml:space="preserve">Form </t>
  </si>
  <si>
    <t>in progress</t>
  </si>
  <si>
    <t>Site and contact details</t>
  </si>
  <si>
    <t>Yes</t>
  </si>
  <si>
    <t>Responsible</t>
  </si>
  <si>
    <t>Accountable</t>
  </si>
  <si>
    <t>Informed</t>
  </si>
  <si>
    <t>Document Issue Control Sheet</t>
  </si>
  <si>
    <t>In progress</t>
  </si>
  <si>
    <t>Structure: Approved Document A</t>
  </si>
  <si>
    <t>Consulted</t>
  </si>
  <si>
    <t>Fire safety: Approved Document B</t>
  </si>
  <si>
    <t>Site preparation and resistance to contaminates and moisture: Approved Document C</t>
  </si>
  <si>
    <t>Toxic substances: Approved Document D</t>
  </si>
  <si>
    <t>No</t>
  </si>
  <si>
    <t xml:space="preserve">not applicable </t>
  </si>
  <si>
    <t>not applicable</t>
  </si>
  <si>
    <t>Resistance to sound: Approved Document E</t>
  </si>
  <si>
    <t>Ventilation: Approved Document F</t>
  </si>
  <si>
    <t>Sanitation, hot water safety and water efficiency: Approved Document G</t>
  </si>
  <si>
    <t>Drainage and waste disposal: Approved Document H</t>
  </si>
  <si>
    <t>Combustion appliances and fuel storage systems: Approved Document J</t>
  </si>
  <si>
    <t>Protection from falling, collision and impact: Approved Document K</t>
  </si>
  <si>
    <t xml:space="preserve">No identified issues. </t>
  </si>
  <si>
    <t>Conservation of fuel and power: Approved Document L</t>
  </si>
  <si>
    <t xml:space="preserve">Comments on insulation / warm roof.   Insert </t>
  </si>
  <si>
    <t>Access to and use of buildings: Approved Document M</t>
  </si>
  <si>
    <t>PD to complete.  No identified issue.</t>
  </si>
  <si>
    <t>Overheating: Approved Document O</t>
  </si>
  <si>
    <t>Electrical safety: Approved Document P</t>
  </si>
  <si>
    <t xml:space="preserve">Contractor to complete </t>
  </si>
  <si>
    <t>Security in dwellings: Approved Document Q</t>
  </si>
  <si>
    <t>Completed by PD</t>
  </si>
  <si>
    <t>Infrastructure for electronic communications: Approved Document R</t>
  </si>
  <si>
    <t>complete</t>
  </si>
  <si>
    <t>Infrastructure for charging electric vehicles: Approved Document S</t>
  </si>
  <si>
    <t>Toilet accommodation: Approved Document T</t>
  </si>
  <si>
    <t>Material and workmanship: Approved Document 7</t>
  </si>
  <si>
    <t>Completed</t>
  </si>
  <si>
    <t xml:space="preserve">responsibility </t>
  </si>
  <si>
    <t>Status</t>
  </si>
  <si>
    <t>COMMENTS</t>
  </si>
  <si>
    <t>Date</t>
  </si>
  <si>
    <t>BR compliance statement'!A1</t>
  </si>
  <si>
    <t>PD</t>
  </si>
  <si>
    <t>Need  calculations to  be corrected</t>
  </si>
  <si>
    <t>Construction Control Plan'!A1</t>
  </si>
  <si>
    <t>PD AND PC</t>
  </si>
  <si>
    <t xml:space="preserve">PC inputs required </t>
  </si>
  <si>
    <t>Project Change Control'!A1</t>
  </si>
  <si>
    <t>PC</t>
  </si>
  <si>
    <t>Complete</t>
  </si>
  <si>
    <t xml:space="preserve">Standard document </t>
  </si>
  <si>
    <t>Project Change Control Notes'!A1</t>
  </si>
  <si>
    <t>Mandatory Occurrence Form'!A1</t>
  </si>
  <si>
    <t>Golden Thread Arrangements'!A1</t>
  </si>
  <si>
    <t xml:space="preserve">Once construction control complete this will be complete. </t>
  </si>
  <si>
    <t>Fire and Emergency File '!A1</t>
  </si>
  <si>
    <t>PD AND PC, RESPONSIBLE PERSON</t>
  </si>
  <si>
    <t xml:space="preserve">75% complete.  In progress 24/06/25.  Need to confirm who will install the call point/ sounder (responsible person to confirm) </t>
  </si>
  <si>
    <t>Back to RACI</t>
  </si>
  <si>
    <t xml:space="preserve">Site Details </t>
  </si>
  <si>
    <t xml:space="preserve">Site Name </t>
  </si>
  <si>
    <t xml:space="preserve">Site Address </t>
  </si>
  <si>
    <t>Postcode</t>
  </si>
  <si>
    <t>High risk building reference</t>
  </si>
  <si>
    <t xml:space="preserve">Principal Accountable Person </t>
  </si>
  <si>
    <t xml:space="preserve">Position </t>
  </si>
  <si>
    <t>email address</t>
  </si>
  <si>
    <t xml:space="preserve">Phone number </t>
  </si>
  <si>
    <t>Client</t>
  </si>
  <si>
    <t xml:space="preserve">Contact Name </t>
  </si>
  <si>
    <t xml:space="preserve">email address </t>
  </si>
  <si>
    <t xml:space="preserve">Company name </t>
  </si>
  <si>
    <t xml:space="preserve">Address and postcode </t>
  </si>
  <si>
    <t xml:space="preserve">Principal Designer </t>
  </si>
  <si>
    <t>Webpage</t>
  </si>
  <si>
    <t>Unit 27F-G
Hartlebury Trading Estate
Crown Lane
Hartlebury
Worcestershire
DY10 4JD</t>
  </si>
  <si>
    <t>Individual Principal Designer #2</t>
  </si>
  <si>
    <t>michael.noel@circet.co.uk</t>
  </si>
  <si>
    <t>07376739642</t>
  </si>
  <si>
    <t xml:space="preserve">Principal Contractor </t>
  </si>
  <si>
    <t xml:space="preserve">Webpage </t>
  </si>
  <si>
    <t>Principal Contractor  #2</t>
  </si>
  <si>
    <t xml:space="preserve">Designer </t>
  </si>
  <si>
    <t>073 8669 8053</t>
  </si>
  <si>
    <t xml:space="preserve">Civils Contractor </t>
  </si>
  <si>
    <t xml:space="preserve">Electrical Contractor </t>
  </si>
  <si>
    <t>Dan Thacker</t>
  </si>
  <si>
    <t xml:space="preserve">Fire  System Contractor </t>
  </si>
  <si>
    <t xml:space="preserve">Roofing company </t>
  </si>
  <si>
    <t>Document Issue Register and Control Sheet</t>
  </si>
  <si>
    <t>Version of this document</t>
  </si>
  <si>
    <t xml:space="preserve">Reason for revision </t>
  </si>
  <si>
    <t xml:space="preserve">Date of issue </t>
  </si>
  <si>
    <t xml:space="preserve">Manifest of documents submitted to support Building Regulations Compliance Statement </t>
  </si>
  <si>
    <t xml:space="preserve">Competency declaration and contractor appointment related documents </t>
  </si>
  <si>
    <t xml:space="preserve">Document Name </t>
  </si>
  <si>
    <t xml:space="preserve">Filename </t>
  </si>
  <si>
    <t>Version</t>
  </si>
  <si>
    <t>Version date</t>
  </si>
  <si>
    <t>Summary of content</t>
  </si>
  <si>
    <t xml:space="preserve">Drawings </t>
  </si>
  <si>
    <t xml:space="preserve">Cornerstone Unwind Construction drawings </t>
  </si>
  <si>
    <t>E365323_CTIL_30322100_VMO2_88942_VF_28842_DD_REV_C</t>
  </si>
  <si>
    <t>C</t>
  </si>
  <si>
    <t>Detailed design drawings in PDF</t>
  </si>
  <si>
    <t>Detailed design drawings in .dwg</t>
  </si>
  <si>
    <t xml:space="preserve">Design Risk Assessment </t>
  </si>
  <si>
    <t>E365323_CTIL_30322100_VMO2_88942_VF_28842_DRA</t>
  </si>
  <si>
    <t>-</t>
  </si>
  <si>
    <t>09.04.25</t>
  </si>
  <si>
    <t xml:space="preserve">DRA for  CDM </t>
  </si>
  <si>
    <t xml:space="preserve">Structural documents </t>
  </si>
  <si>
    <t>Expires  20/05/2027</t>
  </si>
  <si>
    <t>Shearfab ISOQAR UK BSEN 1090 certificate of conformity FPC</t>
  </si>
  <si>
    <t xml:space="preserve">Fire Safety related documents </t>
  </si>
  <si>
    <t>Fire strategy plan</t>
  </si>
  <si>
    <t>Existing  Golden Thread  Fire strategy</t>
  </si>
  <si>
    <t>Fire compartmentation survey</t>
  </si>
  <si>
    <t xml:space="preserve">Existing Golden Thread </t>
  </si>
  <si>
    <t>Electrical Services Technical Specification, including fire alarm system</t>
  </si>
  <si>
    <t>5495-KGA-00-XX-SP-E-0001 - Electrical Specification</t>
  </si>
  <si>
    <t>Site provider's specification for previous electrical works, including fire alarm system installation and integration</t>
  </si>
  <si>
    <t>Fire Risk Assessment</t>
  </si>
  <si>
    <t>9117191605~23-09-2022 FRA</t>
  </si>
  <si>
    <t xml:space="preserve">Savills Limited FRA.  The document expiry was  23/09/2023 but document referenced for general information. </t>
  </si>
  <si>
    <t>Fire stopping detail</t>
  </si>
  <si>
    <t xml:space="preserve">Roxtec R100 with modules (zip file) </t>
  </si>
  <si>
    <t xml:space="preserve">Electrical Safety related documents </t>
  </si>
  <si>
    <t xml:space="preserve">Electrical calculations </t>
  </si>
  <si>
    <t xml:space="preserve">Rooftop waterproofing related documents </t>
  </si>
  <si>
    <t>Drawing  L42669</t>
  </si>
  <si>
    <t xml:space="preserve">Drawing of Langley  Parafoam Ultra F foam insulation system.  This drawing is included in the detailed design. </t>
  </si>
  <si>
    <t xml:space="preserve">506-HANDRAIL/SAFETY BARRIER OR SIMILAR </t>
  </si>
  <si>
    <t xml:space="preserve">RBM-W-506-V11112024 </t>
  </si>
  <si>
    <t>UNDATED</t>
  </si>
  <si>
    <t xml:space="preserve">Drawing of standard detail of waterproofing requirements supplied by Langley.  This detail has been applied to the rooftop pedestal design. </t>
  </si>
  <si>
    <t>509-SVP WITH WEATHERING COLLAR</t>
  </si>
  <si>
    <t>RBM-W-509-V03122019-PIPE WITH WEATHERING COLLAR</t>
  </si>
  <si>
    <t>Manifest of additional documents submitted to support Construction Control Plan</t>
  </si>
  <si>
    <t>See above</t>
  </si>
  <si>
    <t>Gateway 2 Application</t>
  </si>
  <si>
    <t xml:space="preserve">Fill the following fields in readiness to input the answers into the Gateway 2 web-form. </t>
  </si>
  <si>
    <t>Main Duty holders</t>
  </si>
  <si>
    <t>Name</t>
  </si>
  <si>
    <t>Address</t>
  </si>
  <si>
    <t>Telephone number</t>
  </si>
  <si>
    <t>This application is made under the terms of The Building (Higher-Risk Buildings Procedures) (England) Regulations 2023</t>
  </si>
  <si>
    <t xml:space="preserve">Provide a description of the existing higher-risk building by filling  the following fields. </t>
  </si>
  <si>
    <t>Describe the current use of the Higher Risk Building , including the current use of each storey;</t>
  </si>
  <si>
    <t xml:space="preserve">Answer here </t>
  </si>
  <si>
    <t>Answer here</t>
  </si>
  <si>
    <t>State the building's height as determined in accordance with regulation 5 of the Higher-Risk Buildings (Descriptions and Supplementary Provisions) Regulations 2023(1);  height  from ground level to the top floor, not the roof:</t>
  </si>
  <si>
    <t>State the number of storeys it has above ground as determined in accordance with regulation 6 of the Higher-Risk Buildings (Descriptions and Supplementary Provisions) Regulations 2023;</t>
  </si>
  <si>
    <t>Flats</t>
  </si>
  <si>
    <t>Residential rooms</t>
  </si>
  <si>
    <t xml:space="preserve">Commercial units </t>
  </si>
  <si>
    <t>State the number of flats, the number of residential rooms and the number of commercial units contained in the higher-risk building;</t>
  </si>
  <si>
    <t>Describe the proposed work</t>
  </si>
  <si>
    <t xml:space="preserve">Civil and structural works, including  Building Works as defined in the Building Regulations 2010. </t>
  </si>
  <si>
    <t>Works relating to fire safety, including  Building Works as defined in the Building Regulations 2010</t>
  </si>
  <si>
    <t>Works relating to site preparation and resistance to contaminates and moisture, including  Building Works as defined in the Building Regulations 2010</t>
  </si>
  <si>
    <t>Works relating to Electrical Safety, including  Building Works as defined in the Building Regulations 2010</t>
  </si>
  <si>
    <t>Any other works not covered by any of the above  sections</t>
  </si>
  <si>
    <t xml:space="preserve">Other works not summarised above are described in the Building Regulations compliance statement. </t>
  </si>
  <si>
    <t xml:space="preserve">The following are general questions about the effect of the proposed work on the higher risk building </t>
  </si>
  <si>
    <t xml:space="preserve">Yes/ No response  here </t>
  </si>
  <si>
    <t>Written response here.</t>
  </si>
  <si>
    <t>Does the work change the use of any part of the higher-risk building ? If so provide details of the intended use of each storey</t>
  </si>
  <si>
    <t>Is the  height of any part of the higher-risk building changing?  Provide the height of the building after the proposed work as determined in accordance with regulation 5 of the Higher-Risk Buildings (Descriptions and Supplementary Provisions) Regulations 2023;</t>
  </si>
  <si>
    <t>Is the number of storeys in the higher-risk building changing? State the number of storeys as determined in accordance with regulation 6 of the Higher-Risk Buildings (Descriptions and Supplementary Provisions) Regulations 2023;</t>
  </si>
  <si>
    <t>If  the number of flats or residential rooms in the higher-risk building is changing state the number of flats or residential rooms to be contained in the higher-risk building;</t>
  </si>
  <si>
    <t xml:space="preserve">No change </t>
  </si>
  <si>
    <t>Is provision to be made for the drainage of the building or extension?</t>
  </si>
  <si>
    <t>if provision is to be made, list the precautions to be taken in the building over a drain, sewer or disposal main to comply with the requirements of paragraph H4 of Schedule 1 to the 2010 Regulations</t>
  </si>
  <si>
    <t xml:space="preserve">Describe any steps to be taken to comply with any  applicable, local enactment </t>
  </si>
  <si>
    <t xml:space="preserve">Commencement date and nominal project plan </t>
  </si>
  <si>
    <t xml:space="preserve">Date </t>
  </si>
  <si>
    <t>Add comment here</t>
  </si>
  <si>
    <t>Provide the date when it is proposed the work will reach the point when it is to be regarded as commenced in accordance with regulation 46A (lapse of building control approval: commencement of work) of the 2010 Regulations:</t>
  </si>
  <si>
    <t>Provide the date when it is proposed that the Building Work is considered by the client to be 15% complete.</t>
  </si>
  <si>
    <t>Provide details of the work which the client considers amounts to 15% of the proposed work</t>
  </si>
  <si>
    <t>Building Regulations Compliance Statement</t>
  </si>
  <si>
    <r>
      <t xml:space="preserve">IMPORTANT NOTE: the statement summaries below are populated via the </t>
    </r>
    <r>
      <rPr>
        <b/>
        <sz val="12"/>
        <color rgb="FFFFFFFF"/>
        <rFont val="Calibri"/>
        <family val="2"/>
      </rPr>
      <t>respective approved document worksheet</t>
    </r>
    <r>
      <rPr>
        <sz val="12"/>
        <color rgb="FFFFFFFF"/>
        <rFont val="Calibri"/>
        <family val="2"/>
      </rPr>
      <t xml:space="preserve">. Select whether the approved document is applicable to the works, confirm that that the respective worksheets are complete, and sign the bottom of this sheet. </t>
    </r>
  </si>
  <si>
    <t>Post code</t>
  </si>
  <si>
    <t xml:space="preserve">Project  Name </t>
  </si>
  <si>
    <t xml:space="preserve">Unwind </t>
  </si>
  <si>
    <t>Duty Holders</t>
  </si>
  <si>
    <t>Duty holder</t>
  </si>
  <si>
    <t xml:space="preserve">Name </t>
  </si>
  <si>
    <t>Phone</t>
  </si>
  <si>
    <t xml:space="preserve">email </t>
  </si>
  <si>
    <t>Company</t>
  </si>
  <si>
    <t xml:space="preserve">Individual Principal Designer </t>
  </si>
  <si>
    <t>Individual Principal Contractor</t>
  </si>
  <si>
    <t xml:space="preserve">Client </t>
  </si>
  <si>
    <t>Existing Safety  Case and Comments</t>
  </si>
  <si>
    <t xml:space="preserve">Building Regulations Compliance Statement  By Approved Document </t>
  </si>
  <si>
    <t xml:space="preserve">Link to Approved Document  (England) </t>
  </si>
  <si>
    <t>Yes Category A</t>
  </si>
  <si>
    <t>Yes  Category B</t>
  </si>
  <si>
    <t>Other Standards where Approved Document does not apply</t>
  </si>
  <si>
    <t xml:space="preserve">No works not covered within approved documents. </t>
  </si>
  <si>
    <t xml:space="preserve">The Construction Control Plan will meet the requirements of the Approved Documents and related  Building Regulations as described in the Building  Regulations Compliance Statement </t>
  </si>
  <si>
    <t>Signature</t>
  </si>
  <si>
    <t>Phone number</t>
  </si>
  <si>
    <t xml:space="preserve">Signature of  Individual Principal Designer </t>
  </si>
  <si>
    <t>Manifest of documents submitted to support Building Regulations Compliance Statement</t>
  </si>
  <si>
    <t xml:space="preserve">Construction Control Plan </t>
  </si>
  <si>
    <t>Unwind</t>
  </si>
  <si>
    <t>email</t>
  </si>
  <si>
    <t>telephone number</t>
  </si>
  <si>
    <t xml:space="preserve">Principal  Accountable Person </t>
  </si>
  <si>
    <t>Objective of  Construction Control Plan</t>
  </si>
  <si>
    <t xml:space="preserve">The Construction Control Plan set out details of work, and the appropriate reasonable steps to control the building work and ensure it is in accordance with all applicable requirements of the building regulations.
It  ensures management arrangements are in place to plan, manage and monitor the works . 
It ensure that when built, the building does satisfy all applicable functional requirements of building regulations.
It sets out the management arrangements have been made  to ensure sufficient evidence of the as built is captured to support the completion certificate application and what arrangements are made for ensuring the information, instruction and training provided to those carrying out the building work is sufficient.
</t>
  </si>
  <si>
    <t xml:space="preserve">Legal provisions </t>
  </si>
  <si>
    <t>The Building (Higher-Risk Buildings Procedures) (England) Regulations 2023 and HRB SCHEDULE 1, Paragraph 2
The Building (Higher-Risk Buildings Procedures) (England) Regulations 2023 – Regulation 2
The Higher-Risk Buildings (Descriptions and Supplementary Provisions) Regulations 2023 (defines a HRB and separate sections of the building).
The Building Safety Act 2022
Building Regulations 2010 (as amended).
Construction (Design and Management) Regulations 2015 (CDM 2015).
Work at Height Regulations 2005.
Lifting Operations and Lifting Equipment Regulations 1998 (LOLER).
Health and Safety at Work Act 1974.</t>
  </si>
  <si>
    <t>Key  Duties</t>
  </si>
  <si>
    <r>
      <rPr>
        <b/>
        <sz val="12"/>
        <color theme="1"/>
        <rFont val="Aptos Narrow"/>
        <family val="2"/>
        <scheme val="minor"/>
      </rPr>
      <t xml:space="preserve">Summary of Responsibilities 
</t>
    </r>
    <r>
      <rPr>
        <sz val="12"/>
        <color theme="1"/>
        <rFont val="Aptos Narrow"/>
        <family val="2"/>
        <scheme val="minor"/>
      </rPr>
      <t xml:space="preserve">
The Building (Higher-Risk Buildings Procedures) (England) Regulations 2023 and HRB SCHEDULE 1, Paragraph 2
(a)	the strategies, policies and procedures the client has adopted for planning, managing and monitoring the HRB work, a stage of HRB work or work to existing HRB so as to ensure compliance with—
(i) the applicable requirements of the building regulations and to record evidence of that compliance including describing the arrangements the client has adopted to maintain the golden thread information;
(ii) the duties in Chapter 4 (duties of duty holders) of Part 2A of the 2010 Regulations;
(b) The strategies, policies and procedures the client has adopted to identify, assess and keep under review the competence of the persons carrying out the HRB work, a stage of HRB work or work to existing HRB or involved in the design of the higher-risk building or design of the building work to the higher-risk building, including the procedures to be followed—
(i) to determine whether a serious sanction (as defined in regulation 11E of the 2010 Regulations) has occurred in relation to a person to be appointed;
(ii) to consider any past behaviour in relation to any serious sanction which might call into question the suitability of a person to be appointed;
(iii) if a person in relation to which a serious sanction has occurred is appointed, to prevent a repeat of the behaviour;
(c) The strategies, policies and procedures the client has adopted to support co-operation between designers, contractors and any other persons involved in the HRB work, a stage of HRB work or work to existing HRB, including the sharing of all necessary information;
(d)	a schedule of each appointment which has been made as at the date of the application, giving the name of—
(i) the person who the client has appointed as the principal contractor (or sole contractor);
(ii) the person who the client has appointed as the principal designer (or sole or lead designer);
(iii) any other person (excluding individuals except where they are a sole trader) the client has appointed to work on the project;
(iv) any person (excluding individuals except where they are a sole trader) the principal contractor (or sole contractor) has appointed to work on the project, and
(v) any person (excluding individuals except where they are a sole trader) the principal designer (or sole or lead designer) has appointed to work on the project, and a summary of their responsibilities;
(e) the policies the client has adopted to review the construction control plan.
</t>
    </r>
  </si>
  <si>
    <r>
      <rPr>
        <b/>
        <sz val="12"/>
        <color theme="1"/>
        <rFont val="Aptos Narrow"/>
        <family val="2"/>
        <scheme val="minor"/>
      </rPr>
      <t xml:space="preserve">The Principal Designer (BR) </t>
    </r>
    <r>
      <rPr>
        <sz val="12"/>
        <color theme="1"/>
        <rFont val="Aptos Narrow"/>
        <family val="2"/>
        <scheme val="minor"/>
      </rPr>
      <t>is responsible for ensuring compliance with Building Regulations and managing design-related risks and ensuring compliance with The Building (Higher-Risk Buildings Procedures) (England) Regulations 2023 regulation 31.</t>
    </r>
  </si>
  <si>
    <r>
      <rPr>
        <b/>
        <sz val="12"/>
        <color theme="1"/>
        <rFont val="Aptos Narrow"/>
        <family val="2"/>
        <scheme val="minor"/>
      </rPr>
      <t>The Principal Contractor (PC)</t>
    </r>
    <r>
      <rPr>
        <sz val="12"/>
        <color theme="1"/>
        <rFont val="Aptos Narrow"/>
        <family val="2"/>
        <scheme val="minor"/>
      </rPr>
      <t xml:space="preserve"> oversees construction safety, site management, and coordination between subcontractors and ensures compliance with The Building (Higher-Risk Buildings Procedures) (England) Regulations 2023 regulation 31.</t>
    </r>
  </si>
  <si>
    <t>Project Organisation and Responsibilities</t>
  </si>
  <si>
    <t>Construction Management  - Strategies,  Policies and Procedures</t>
  </si>
  <si>
    <t xml:space="preserve">Planning ,  Managing and Monitoring Works </t>
  </si>
  <si>
    <t>Include a detailed strategy for:
●	Method Statements: Site-specific method statements for steelwork installation, lifting operations, and electrical works.
●	Risk Assessments: How risks (e.g., working at height, crane operations) will be identified, managed, and mitigated.
●	Programme Management: Integration of the CCP with the overall project programme and milestones.</t>
  </si>
  <si>
    <t>Checking the CCP remains effective</t>
  </si>
  <si>
    <t>Expand on the mechanisms to ensure the CCP adapts to changes:
●	Dynamic Risk Assessments: Conduct periodic assessments to address evolving risks during construction.
●	Feedback Loops: Include feedback from site operatives, residents, and health and safety audits to refine the CCP.</t>
  </si>
  <si>
    <t xml:space="preserve">Capturing  ' As Built' Evidence </t>
  </si>
  <si>
    <t>●	Detail the types of evidence to be captured, such as structural testing reports, photos of completed works, and inspection certificates.
●	Specify who will be responsible for maintaining and submitting this evidence.</t>
  </si>
  <si>
    <t>Competency and  Behaviour Management</t>
  </si>
  <si>
    <t xml:space="preserve">●	Clarify the processes for disciplinary action in case of non-compliance.
●	Include methods for promoting a positive safety culture, such as reward systems for exemplary </t>
  </si>
  <si>
    <t xml:space="preserve">Site-Specific Requirements </t>
  </si>
  <si>
    <t>Crane access</t>
  </si>
  <si>
    <t xml:space="preserve">This  position and overfly of the crane will be confirmed at  Gateway 3. </t>
  </si>
  <si>
    <t xml:space="preserve">Rooftop works,  including pedestal construction,  steelwork assembly,  and  testing. </t>
  </si>
  <si>
    <t xml:space="preserve">Detailed in later pages </t>
  </si>
  <si>
    <t xml:space="preserve">Core-drilling penetrations for the routing of submain and fibre cables from the ground floor to the exterior </t>
  </si>
  <si>
    <t xml:space="preserve">Misconduct and Sanctions Check </t>
  </si>
  <si>
    <r>
      <t>Use the box below to note any events of misconduct or sanctions    - see also  Company Handbooks</t>
    </r>
    <r>
      <rPr>
        <i/>
        <sz val="14"/>
        <color rgb="FFFFFFFF"/>
        <rFont val="Calibri"/>
        <family val="2"/>
      </rPr>
      <t xml:space="preserve"> 014 Subcontractor Management </t>
    </r>
  </si>
  <si>
    <t xml:space="preserve">Link to 014 Subcontractor Management </t>
  </si>
  <si>
    <t>Answer</t>
  </si>
  <si>
    <t xml:space="preserve">Name and company  </t>
  </si>
  <si>
    <t xml:space="preserve">Have any of the named individuals in this construction control plan been subject to any sanction or non-conformance investigation? </t>
  </si>
  <si>
    <t xml:space="preserve">Have any of the Contractors or Companies  identified in  this construction control plan been subject to any sanction or non-conformance investigation? </t>
  </si>
  <si>
    <t xml:space="preserve">Signature of  Individual Principal Contractor </t>
  </si>
  <si>
    <t xml:space="preserve">Notes on this plan </t>
  </si>
  <si>
    <t xml:space="preserve">This section of the  Construction Control Plan  describes the works to be undetaken to ensure that the design work, when built, will be in accordance with all relevant requirements of the listed approved documents.    Category A building works have been described as they relate to each approved document.   Contractors  are identified  and their competencies to complete the applicable works are described.   The tests,  photographs, certificates, and inspections required to be recorded  as evidence  that the building works have been completed to meet the relevant requirements of the Building Regulations are listed under each approved document seciton.  </t>
  </si>
  <si>
    <t xml:space="preserve">Main Contractor(s) to undertake structural works </t>
  </si>
  <si>
    <t>Contractor Name</t>
  </si>
  <si>
    <t xml:space="preserve">Person in Charge of Works </t>
  </si>
  <si>
    <t>Person in Charge of Works email and mobile number</t>
  </si>
  <si>
    <t>Competencies and Accreditations</t>
  </si>
  <si>
    <t>20 plus years experience. ;  Alcumus Safe Contractor Certificate - 18092024</t>
  </si>
  <si>
    <t xml:space="preserve">Work element </t>
  </si>
  <si>
    <t xml:space="preserve">Applicable standard(s) </t>
  </si>
  <si>
    <t>Contractor to complete this element  (Name)</t>
  </si>
  <si>
    <t>Competency statement  and accreditations of Contractor completing work</t>
  </si>
  <si>
    <t xml:space="preserve">Use the cell below to  describe the  competencies of the company to undertake the work. </t>
  </si>
  <si>
    <t>https://www.shearfab.co.uk/quality/  See  Alcumus Isoqar UK CERTIFICATE of conformity Factory Production Control
Certificate No: 0513-CPR-201-004</t>
  </si>
  <si>
    <t>CONSTRUCTION CONTROL PLAN  - Contractor appointments.</t>
  </si>
  <si>
    <t xml:space="preserve">go back </t>
  </si>
  <si>
    <t xml:space="preserve">Contractor  Name </t>
  </si>
  <si>
    <r>
      <t xml:space="preserve">Accreditations  (memberships) .  Supply copy in </t>
    </r>
    <r>
      <rPr>
        <b/>
        <i/>
        <sz val="11"/>
        <color theme="0"/>
        <rFont val="Aptos Narrow"/>
        <family val="2"/>
        <scheme val="minor"/>
      </rPr>
      <t xml:space="preserve"> Construction Control  Supporting  Documents</t>
    </r>
  </si>
  <si>
    <t xml:space="preserve">Person in Charge of works (name) </t>
  </si>
  <si>
    <t>Qualifications (Supply copy in  Construction Control  Supporting  Documents)</t>
  </si>
  <si>
    <t xml:space="preserve">Years  of experience in role. </t>
  </si>
  <si>
    <t>CONSTRUCTION CONTROL PLAN  -Material compliance</t>
  </si>
  <si>
    <t xml:space="preserve">Materials used  in this work (add lines) </t>
  </si>
  <si>
    <t>Applicable standards</t>
  </si>
  <si>
    <t>Certificate of material conformance  filename  ( (Supply copy in  Construction Control  Supporting  Documents)</t>
  </si>
  <si>
    <t xml:space="preserve">INPUTS FOR CONSTRUCTION CONTROL PLAN  - Evidence of workmanship during construction </t>
  </si>
  <si>
    <t xml:space="preserve">Consult with Principal Designer </t>
  </si>
  <si>
    <t xml:space="preserve">Work description </t>
  </si>
  <si>
    <t>Required evidence pre-construction</t>
  </si>
  <si>
    <t>Required evidence to be recorded   during construction</t>
  </si>
  <si>
    <t>Required documents to be recorded post construction</t>
  </si>
  <si>
    <t>Inspection  (When, Responsibility )</t>
  </si>
  <si>
    <t xml:space="preserve">INPUTS for CONSTRUCTION CONTROL PLAN  - As Built requirements </t>
  </si>
  <si>
    <t xml:space="preserve">Deliverable </t>
  </si>
  <si>
    <t xml:space="preserve">Describe requirement </t>
  </si>
  <si>
    <t xml:space="preserve">Applicable test standards </t>
  </si>
  <si>
    <t>Certificate   filename  ( (Supply copy in  As Built Supporting  Documents)</t>
  </si>
  <si>
    <t>General Statement of Contractor Competencies</t>
  </si>
  <si>
    <t xml:space="preserve">INSPECTION REQUIREMENTS   -  Additional comments </t>
  </si>
  <si>
    <t xml:space="preserve">Principal Contractor to fill </t>
  </si>
  <si>
    <t>No fibre plan under current scope</t>
  </si>
  <si>
    <t xml:space="preserve">Contractors to undertake Roofing  works </t>
  </si>
  <si>
    <t xml:space="preserve">General Statement of Contractor Competencies </t>
  </si>
  <si>
    <t xml:space="preserve">INSPECTION REQUIREMENTS </t>
  </si>
  <si>
    <t>Scope</t>
  </si>
  <si>
    <t xml:space="preserve">Principal Contractor Notes following inspection </t>
  </si>
  <si>
    <t xml:space="preserve">Describe any  applicable elements of the scope. </t>
  </si>
  <si>
    <t xml:space="preserve">Installation and commissioning of electrical equipment in the cabin, installation and commissioning of low power DC supplied equipment on the equipment grillages. </t>
  </si>
  <si>
    <t>NICEIC</t>
  </si>
  <si>
    <t>NICEIC Competent Person Scheme and telecoms specific</t>
  </si>
  <si>
    <t>&gt;10</t>
  </si>
  <si>
    <r>
      <t xml:space="preserve">Use the box below to note measures taken to ensure compliance to material and workmanship  standards listed in Approved Document 7 </t>
    </r>
    <r>
      <rPr>
        <b/>
        <i/>
        <sz val="15"/>
        <color theme="0"/>
        <rFont val="Aptos Narrow"/>
        <family val="2"/>
        <scheme val="minor"/>
      </rPr>
      <t>Applicable Standards</t>
    </r>
  </si>
  <si>
    <t>Forecast Safety Case at the end of the  construction works</t>
  </si>
  <si>
    <t xml:space="preserve">Signature of  Organistional Principal Contractor </t>
  </si>
  <si>
    <t>Manifest of  additional documents submitted to support Construction Control Plan</t>
  </si>
  <si>
    <t xml:space="preserve">Proposed cable transit used for submain, earthing and Openreach/ Virgin media  fibre routing .  Consolidated transit gland to avoid further cable routing by others.  </t>
  </si>
  <si>
    <t xml:space="preserve">Change Control Plan </t>
  </si>
  <si>
    <t>Objective of  Change Control Plan</t>
  </si>
  <si>
    <t>Schedule 1, The Building (Higher-Risk Buildings Procedures) (England) Regulations 2023, states the requirements for a Change Control Plan are:</t>
  </si>
  <si>
    <t>3	(1) A change control plan must set out the  strategies, policies and procedures the client has adopted to ensure any controlled change takes place in accordance with regulation 18 (change control), and to log each controlled change in accordance with regulation 19 (change control: record-keeping) including explaining -
(a)	How proposed changes will be identified and to whom they must be reported;
(b)	How the impacts of proposed changes are identified and considered;
(c)	In relation to proposed changes, the decision-making procedures adopted for agreeing a change including whose advice is to be sought;
(d)	How changes are recorded and by when;
(e)	The procedure to identify which changes require notification to the regulator and which changes require a change control application;
(f)	How the effectiveness of the change control plan will be reviewed by dutyholders periodically.</t>
  </si>
  <si>
    <t xml:space="preserve">The Building (Higher-Risk Buildings Procedures) (England) Regulations 2023   regulation 26 
The Higher-Risk Buildings (Descriptions and Supplementary Provisions) Regulations 2023 
The Building Safety Act 2022 
Building Regulations 2010 (as amended).   regulations 18 (5) ,  19(1),  schedule1  paragraph 3, regulation 26 
Construction (Design and Management) Regulations 2015 (CDM 2015).
</t>
  </si>
  <si>
    <t xml:space="preserve">The Dutyholders must analyse the effect of change on the original Gateway 2 and Gateway  3  approval applications  before the changes are implemented.   Changes that affect the building works must be recorded by a change control form, and by revisions to documents and drawings which will collectively show the change for approval.   Such accepted  changes will subsequently be presented in the as built  drawings and  documents for inclusion in the 'Golden Thread', alongside a change log record.  </t>
  </si>
  <si>
    <t xml:space="preserve">Reg.18(1) controlled changes can be any one of the following:
(a)	a change to any current plans of any work or proposed work or the carrying out of work otherwise than in accordance with the current plans;
(b)	a change to any stage of HRB work, including adding or removing a stage;
(c)	a change to any strategies, policies or procedures described in any current agreed document.
There are three district categories of “Controlled Change”  
</t>
  </si>
  <si>
    <r>
      <t xml:space="preserve">a)  Major change 
A major change  undermines the basis by which building control approval was granted  and an application </t>
    </r>
    <r>
      <rPr>
        <sz val="12"/>
        <color rgb="FFFF0000"/>
        <rFont val="Aptos Narrow"/>
        <family val="2"/>
        <scheme val="minor"/>
      </rPr>
      <t>MUST</t>
    </r>
    <r>
      <rPr>
        <sz val="12"/>
        <color theme="1"/>
        <rFont val="Aptos Narrow"/>
        <family val="2"/>
        <scheme val="minor"/>
      </rPr>
      <t xml:space="preserve">  be made to the Building Safety Regulator</t>
    </r>
    <r>
      <rPr>
        <sz val="12"/>
        <color rgb="FFFF0000"/>
        <rFont val="Aptos Narrow"/>
        <family val="2"/>
        <scheme val="minor"/>
      </rPr>
      <t xml:space="preserve"> BEFORE</t>
    </r>
    <r>
      <rPr>
        <sz val="12"/>
        <color theme="1"/>
        <rFont val="Aptos Narrow"/>
        <family val="2"/>
        <scheme val="minor"/>
      </rPr>
      <t xml:space="preserve">  it can be commenced</t>
    </r>
  </si>
  <si>
    <t>A major change  undermines the basis by which building control approval was granted  and means  an application must be made to the Building Safety Regulator before it can be commenced . 
 •	a change which is a material change of use to any part of a proposed higher-risk building; 
•	a change to the number of storeys in a proposed higher-risk building (including adding or removing a mezzanine or gallery floor)
•	a change to the structural design or structural loading of the building
•	a change to the number or width of the staircases or a change to the length of any other escape route or the number or width of any escape route 
 	(including evacuation lift) within the proposed building;
•	a change to the external wall of a proposed higher-risk building including a wall tie, wall restraint fixing or support system in the wall;
•	a change to any part of the active fire safety measures or passive fire safety measures referred to in the fire and emergency file;
•	a change to the layout or dimensions of the common parts of the building.
•	change of any construction product or building element to be used, such that its replacement is of a lower classification under the reaction to fire classification  •	(within the meaning in regulation 2(6) of the 2010 Regulations(2));
•	a change to any assumptions made in the design as set out in the Building Regulations compliance statement;
•	a change which would propose early occupation of any part of the proposed higher-risk building before all the work is completed.</t>
  </si>
  <si>
    <t xml:space="preserve">b)  Notifiable change 
one that potentially has an impact on compliance. The Building Safety Regulator must be notified. </t>
  </si>
  <si>
    <t>A notifiable change  potentially has an impact on compliance. The Building Safety Regulator must be notified. 
A notifiable change can be started once the Building Safety Regulator has been notified.
A Notifiable change within the scope of this specific project could include:
•	a change to the construction control plan;
•	a change to the change control plan;
•	a change to the layout of a room;
•	a change to the number or dimensions of any openings in any wall, ceiling or other building element for any pipe, duct or cable;
•	a change to the wall tie, wall restraint fixing or support system in any wall or proposed wall (excluding an external wall);
•	a change of any construction product or building element to be used in or on a proposed higher-risk building (or to be used as part of works) where its replacement •	is of the same or higher classification under the reaction to fire classification (within the meaning in regulation 2(6) of the 2010 Regulations);
•	any other change to the fire and emergency file or the fire safety compliance information;
•	a change specified by the regulator as a notifiable change by notice given in accordance with regulation 25 (change control: regulator power to specify notifiable •	changes and major changes);
•	a change to the partial completion strategy or a change to a staged work statement or a subsequent stages statement (as defined in regulation 4(3)</t>
  </si>
  <si>
    <t xml:space="preserve">C)  Recordable  change 
</t>
  </si>
  <si>
    <t>A change that has no effect on the Building Regulation Application or impact on compliance.</t>
  </si>
  <si>
    <t>Change Control  Process</t>
  </si>
  <si>
    <t xml:space="preserve">All site changes, deviations from those specified in the detailed design must be reported to the PICW to log within the Circet IMS-FRM-240B Project Change Control form. (A Blank Copy is inserted into Appendix A) 
All change requests MUST be logged and approved before the change is carried out.
The flow chart below presents the change management flow required for building regulations management.  All contractors and personnel working on site will be inducted and this process detailed to all to ensure compliance. 
</t>
  </si>
  <si>
    <t xml:space="preserve">Change  Control Application </t>
  </si>
  <si>
    <t>Where the controlled change is a major change, the client must make an application for building control approval in respect of the change (a “change control application”) to the Building Safety Regulator in accordance with Reg.21 (change control applications). A major change must not be carried out, and the work to which it relates must not start, until the change control application is granted; a record is made of the controlled change in the Change Control Log; and a revised version of any agreed document(s) affected by the change is produced.
Requirements:
•	A major change application must be in writing, signed by the client, and must include -
(a)	the name, address, telephone number and (if available) email address of the client
,
(b)	the name, address, telephone number and (if available) email address of the principal contractor (or sole contractor) and the principal designer (or sole or lead designer),
(c)	a statement that the application is made under this regulation, and
(d)	a description of the proposed controlled change.
•	The application must be accompanied by -
(a)	an explanation of the reasons why the change has been proposed,
(b)	a list of the name and occupation of each person, if any, whose advice was sought in relation to the proposed change and a summary of any advice provided,
(c)	where the change is to the number of flats or residential rooms, plans showing the number of flats or residential rooms it is proposed the higher-risk building will contain,
(d)	an assessment of the agreed documents affected by the proposed change,
(e)	a compliance explanation in relation to the proposed change, and
(f)	where the application is made by someone on behalf of the client, a statement signed by the client confirming they agree to the application being made and that the information contained in the application is correct,
b)	and the application must be accompanied by the revised version of the agreed document(s).
For information, the Building Safety Regulator must determine a valid major change application within 6 weeks beginning with the date the application is received or within such longer period as at any time the regulator and the applicant agrees in writing.</t>
  </si>
  <si>
    <t xml:space="preserve">Notifiable Change </t>
  </si>
  <si>
    <t>Where the controlled change is a notifiable change, the client must notify the regulator in accordance with  Reg.20 (change control: notification requirements). A notifiable change must not be carried out, and the work to which it relates must not start, until the notification to the Building Safety Regulator has occurred; a record is made of the controlled change in the Change Control Log; and a revised version of any agreed document(s) affected by the change is produced.
Requirements:
A notifiable change must be in writing, signed by the client, and must include -
a)	a description of the proposed controlled change,
b)	an explanation of the reasons why the change has been proposed,
c)	a list of the name and occupation of each person, if any, whose advice was sought in relation to the proposed change and a summary of any advice provided,
d)	an assessment of the agreed documents affected by the proposed change,
e)	a compliance explanation in relation to the proposed change, and
f)	where the notification is made by someone on behalf of the client, a statement signed by the client confirming they agree to the notification being given and that the information contained in the application is correct, and the notice must be accompanied by the revised version of the agreed document(s)
The Building Safety Regulator may, by notice in writing, require the person giving the notification to provide further information in relation to the proposed controlled change. This is to be provided within 10 working days of receipt of the notice.</t>
  </si>
  <si>
    <t>Recordable Change</t>
  </si>
  <si>
    <t>Recordable changes do not require notification / application to the Building Safety Regulator, but must be recorded on the Change Control Log as detailed below.</t>
  </si>
  <si>
    <t>Project Change Control Form</t>
  </si>
  <si>
    <t>Project Details</t>
  </si>
  <si>
    <t>Project Title:</t>
  </si>
  <si>
    <t>Instruction</t>
  </si>
  <si>
    <t xml:space="preserve">All site changes, deviations from those specified in the detailed design must be reported to the PICW to log within this Project Change Control form. 
All change requests MUST be logged and approved before the change is carried out.
All sub contractors and personnel working on site will be inducted and this process detailed to all to ensure compliance. </t>
  </si>
  <si>
    <t>Section 3 is completed by the Person in Charge of Works.  
The PICW is to issue the form to the Principal Contractor and Principal Designer by email.  
The  client in communication with the dutyholders complete the evaluation</t>
  </si>
  <si>
    <t xml:space="preserve">On completion of the evaluation by  the Dutyholders this file is either submitted to the  BSR under the change control application process,  or submitted to the BSR under the notification  process  or recorded as a recordable change in the Sitelive project folders (05. Handover Pack Site Acceptance / 05. Golden Thread).  The Change is logged in the Sitelive site area / change folder. 
</t>
  </si>
  <si>
    <t>Change Request</t>
  </si>
  <si>
    <t>Originator Name  (Person in Charge of Works):</t>
  </si>
  <si>
    <t>Date of Request:</t>
  </si>
  <si>
    <t>Contact Information:</t>
  </si>
  <si>
    <t>Change ID:</t>
  </si>
  <si>
    <t>Items to be changed:</t>
  </si>
  <si>
    <r>
      <t xml:space="preserve">Change Type </t>
    </r>
    <r>
      <rPr>
        <i/>
        <sz val="12"/>
        <color rgb="FFFFFFFF"/>
        <rFont val="Calibri"/>
        <family val="2"/>
      </rPr>
      <t>as assessed by the PICW</t>
    </r>
  </si>
  <si>
    <t>Select</t>
  </si>
  <si>
    <t>This is the assessment from the PICW. It is NOT the assessment of the Client and Dutyholders</t>
  </si>
  <si>
    <t>Major / Notifiable/ Recordable)</t>
  </si>
  <si>
    <t>Instruction (auotpopulated)</t>
  </si>
  <si>
    <t xml:space="preserve">Completed  by the Person In Charge of Works </t>
  </si>
  <si>
    <t>Full Name:</t>
  </si>
  <si>
    <t>Position:</t>
  </si>
  <si>
    <t>Signature:</t>
  </si>
  <si>
    <t>Date:</t>
  </si>
  <si>
    <t>This form is to be sent to the Dutyholders by the Person In Charge of Works by email</t>
  </si>
  <si>
    <t>Change Evaluation by The Client and dutyholders</t>
  </si>
  <si>
    <t>CROSS REFERENCE TO MANDATORY OCCURRENCE REPORTING</t>
  </si>
  <si>
    <t>What  design elements are impacted by this change ?</t>
  </si>
  <si>
    <t xml:space="preserve">How does the change affect Building Regulations Compliance?  Is the alteration  material to a relevant reequipment , resulting in the building, service or fitting becoming non-compliant or less compliant? </t>
  </si>
  <si>
    <t>If the change affects compliance, is the change MAJOR as defined to the change control plan?</t>
  </si>
  <si>
    <t>If the change affects compliance, is the change NOTIFIABLE as defined to the change control plan?</t>
  </si>
  <si>
    <t>Major Change Application</t>
  </si>
  <si>
    <t>Details of change  (whether major or notifiable)</t>
  </si>
  <si>
    <t>Complete this section whether the change is major or notifiable</t>
  </si>
  <si>
    <t xml:space="preserve">List the relevant requirements that have been affected by this change, adding lines as required. </t>
  </si>
  <si>
    <t xml:space="preserve">Referencing the relevant requirements, how does the change affect Building Regulations Compliance?  Is the alteration  material to a relevant reequipment , resulting in the building, service or fitting becoming non-compliant or less compliant? </t>
  </si>
  <si>
    <t>Additional Comments</t>
  </si>
  <si>
    <t>Who was consulted in relation to this proposed change?</t>
  </si>
  <si>
    <t>Role</t>
  </si>
  <si>
    <t>Summary of advice provided</t>
  </si>
  <si>
    <t xml:space="preserve">Has the change affected the number of flats, residential units?  If so provided plans to show this change.  </t>
  </si>
  <si>
    <t>Drawing / document reference.</t>
  </si>
  <si>
    <t xml:space="preserve">List the documents affected by the change , and state the changes made. </t>
  </si>
  <si>
    <t>Summary of change to content</t>
  </si>
  <si>
    <t xml:space="preserve">Explain how the change complies to the relevant requirement </t>
  </si>
  <si>
    <t xml:space="preserve">If the change is not notifiable or major it is still recordable.   Make  a record of the change in the change log. </t>
  </si>
  <si>
    <t>Client  Signature and Submission</t>
  </si>
  <si>
    <t>Completed by the Client</t>
  </si>
  <si>
    <t>By signing below, you confirm that the Change Application has been reviewed for submission to the Building Safety Regulator     By signing below the Client agrees to communicate this change to the Building Safety Regulator in accordance with the evaluation</t>
  </si>
  <si>
    <t>Submission on behalf of the Client</t>
  </si>
  <si>
    <t xml:space="preserve">By signing below, you confirm that  the  Change Application has been reviewed and the Principal Contractor has been authorised to submit the Change Application  to the Building Safety Regulator     </t>
  </si>
  <si>
    <t>Completed by the Principal Contractor</t>
  </si>
  <si>
    <t>By signing below, you confirm that you are submitting the application on behalf of the Client   By signing below the Principal Contractor agrees to communicate this  change to the Building Safety Regulator in accordance with the evaluation</t>
  </si>
  <si>
    <t>Change Log (CUMULATIVE)</t>
  </si>
  <si>
    <t>This form is part of a Building Regulations Compliance workflow system which records change</t>
  </si>
  <si>
    <t>Each change to be saved as a pdf in the Sitelive project folder (05. Handover Pack Site Acceptance / 05. Golden Thread).  The live version of this document is saved in Building Regulations Compliance Workflow Tool</t>
  </si>
  <si>
    <t xml:space="preserve">PDF filename of THIS change  </t>
  </si>
  <si>
    <t>Major, Notifiable,  Recordable</t>
  </si>
  <si>
    <t>Evaluation Date</t>
  </si>
  <si>
    <t>Approval Date</t>
  </si>
  <si>
    <t xml:space="preserve">Mandatory Occurrence Reporting System </t>
  </si>
  <si>
    <t>Reference Document</t>
  </si>
  <si>
    <t>Reference</t>
  </si>
  <si>
    <t>Created by</t>
  </si>
  <si>
    <t>Adverse Events Policy</t>
  </si>
  <si>
    <t xml:space="preserve">IMS-POL-032 </t>
  </si>
  <si>
    <t xml:space="preserve">Scott Millington </t>
  </si>
  <si>
    <t>Adverse Events Procedure</t>
  </si>
  <si>
    <t xml:space="preserve">IMS-PRO-032 </t>
  </si>
  <si>
    <t>Uses and Definitions</t>
  </si>
  <si>
    <t>The Building (Higher-Risk Buildings Procedures) (England) Regulations 2023 have brought in duties for the principal dutyholders of projects in relation to higher-risk building work, a stage of higher-risk building work or work to an existing higher-risk building. This requires the Client to take all reasonable steps to satisfy themselves that a suitable mandatory occurrence reporting system is in place prior to the construction phase and to ensure it is maintained throughout the construction phase. Reg. 32 and 33.</t>
  </si>
  <si>
    <t xml:space="preserve">The works to this project relate to a higher-risk building and therefore the above applies. </t>
  </si>
  <si>
    <t>Regulations 32 and 33 of The Building (Higher-Risk Buildings Procedures) (England) Regulations 2023  read as follows</t>
  </si>
  <si>
    <t xml:space="preserve">(1) The principal dutyholders must - </t>
  </si>
  <si>
    <t>(a)</t>
  </si>
  <si>
    <t>before the construction phase begins, establish a system which enables as far as is reasonably practicable the prompt reporting of every safety occurrence to the principal dutyholders by reporting persons, and</t>
  </si>
  <si>
    <t>(b)</t>
  </si>
  <si>
    <t>maintain the system throughout the construction phase.</t>
  </si>
  <si>
    <t>(2) the principal dutyholders must take reasonable steps to ensure each reporting person is provided with adequate instruction and information on the system established by virtue of Reg.32(1) and the incidents or situations that should be reported by the reporting person through the system -</t>
  </si>
  <si>
    <t>in the case of a designer or contractor, before beginning any work;</t>
  </si>
  <si>
    <t>in the case of any other person, as soon as reasonably practicable after first entering the site of the work.</t>
  </si>
  <si>
    <t>(3) The principal contractor (or sole contractor) must ensure an appropriate frequency of inspections of the work for safety occurrences throughout the construction phase.</t>
  </si>
  <si>
    <t>(4) The principal designer (or sole or lead designer) must ensure an appropriate frequency of inspections of HRB design work for safety occurrences throughout the construction phase.</t>
  </si>
  <si>
    <t>(5) The requirements of this regulation do not apply to work to existing HRB which consists only of -</t>
  </si>
  <si>
    <t>exempt work, or</t>
  </si>
  <si>
    <t>work to which regulation 10 (notification of emergency repairs to existing HRB) applies.</t>
  </si>
  <si>
    <t>Mandatory occurrence reporting: reporting to the regulator</t>
  </si>
  <si>
    <t>(1) Where there is a safety occurrence during the construction phase, a principal dutyholder must follow the reporting procedure on becoming aware of the occurrence.</t>
  </si>
  <si>
    <t>(2) For the purposes of this regulation, “the reporting procedure” means -</t>
  </si>
  <si>
    <t>notifying the regulator of the safety occurrence by the quickest practicable means without undue delay, and</t>
  </si>
  <si>
    <t>providing a written report of the occurrence containing the required information (as set out in paragraph (3)) to the regulator within the period of 10 days beginning with the date the principal dutyholder becomes aware of the safety occurrence.</t>
  </si>
  <si>
    <t>(3) The required information referred to in paragraph (2) is -</t>
  </si>
  <si>
    <t>the date and time of the safety occurrence;</t>
  </si>
  <si>
    <t>the address of the site at which the occurrence happened;</t>
  </si>
  <si>
    <t>(c)</t>
  </si>
  <si>
    <t>the name, address, telephone number and (if available) an email address of the principal dutyholder making the report;</t>
  </si>
  <si>
    <t>(d)</t>
  </si>
  <si>
    <t>the type and details of the occurrence (including the nature of the risk);</t>
  </si>
  <si>
    <t>(e)</t>
  </si>
  <si>
    <t>details of remedial measures or mitigation carried out.</t>
  </si>
  <si>
    <t>(4) Information provided by a person under the reporting procedure is not admissible in evidence against that person in criminal proceedings except -</t>
  </si>
  <si>
    <t>in proceedings for an offence under section 35 of the 1984 Act (offence of contravening building regulations etc) relating to breach of the duty in paragraph (1),</t>
  </si>
  <si>
    <t>in proceedings for an offence under section 24 of the 2022 Act (provision of false or misleading information to regulator),</t>
  </si>
  <si>
    <t>in proceedings for an offence of perverting the course of justice, or</t>
  </si>
  <si>
    <t>if in the proceedings -</t>
  </si>
  <si>
    <t>(i) in giving evidence the person makes a statement inconsistent with the information, and</t>
  </si>
  <si>
    <t>(ii) evidence as to the information that was provided is adduced, or a question relating to it is asked, by or on behalf of the person.</t>
  </si>
  <si>
    <t>1.     Definitions</t>
  </si>
  <si>
    <t>In the above regulations -</t>
  </si>
  <si>
    <t>1984 Act means The Building Act 1984</t>
  </si>
  <si>
    <t>2022 Act means The Building Safety Act 2022</t>
  </si>
  <si>
    <t>“HRB or higher-risk building” means a building at least 18m in height or has at least 7 storeys and being of a description specified in regulations made by the Secretary of State;</t>
  </si>
  <si>
    <t>“construction phase” means the period of time beginning when the HRB work, a stage of HRB work or work to existing HRB starts and ending when the work is completed;</t>
  </si>
  <si>
    <t>“HRB design work” means design of any HRB work, stage of HRB work or work to existing HRB;</t>
  </si>
  <si>
    <t>“principal dutyholders” means the principal contractor (or sole contractor) and the principal designer (or sole or lead designer); as defined in PART 2A Dutyholders and competence, The Building Regulations 2010; These are detailed below.</t>
  </si>
  <si>
    <t>“reporting person” means -</t>
  </si>
  <si>
    <t>any designer (including the principal designer),</t>
  </si>
  <si>
    <t>any contractor (including the principal contractor), and</t>
  </si>
  <si>
    <t>any other person who is a periodic visitor on the site of work;</t>
  </si>
  <si>
    <t>“safety occurrence” means—</t>
  </si>
  <si>
    <t>in relation to a design, an aspect of the design relating to the structural integrity or fire safety of a higher-risk building that would, if built, meet the risk condition;</t>
  </si>
  <si>
    <t>otherwise, an incident or situation relating to the structural integrity or fire safety of a higher-risk building that meets the risk condition.</t>
  </si>
  <si>
    <t>(2) In the definition of “safety occurrence”, the “risk condition” is that use of the building in question without the incident or situation being remedied would be likely to present a risk of a significant number of deaths, or serious injury to a significant number of people.</t>
  </si>
  <si>
    <t>What is a Building Safety Occurrence?</t>
  </si>
  <si>
    <t>A building safety occurrence is an incident involving, or risk that could cause:</t>
  </si>
  <si>
    <t>·        structural failure, which poses a risk to people in and around the building;</t>
  </si>
  <si>
    <t>·        the spread of fire or smoke, which poses a risk to people in and around the building</t>
  </si>
  <si>
    <t xml:space="preserve">If the incident or risk could cause either of these a mandatory occurrence report must be issued to the Building Safety Regulator. The Mandatory  Occurrence Form links the user to the Evotix reporting system which outputs reports to the duty holders and to the health and safety team. </t>
  </si>
  <si>
    <t xml:space="preserve">What must be reported to the Building Safety Regulator ? </t>
  </si>
  <si>
    <t>Mandatory occurrence reports only relate to the building in construction or to the building undergoing building work. They do not relate to the construction site in general or any temporary structures.</t>
  </si>
  <si>
    <t>A mandatory occurrence report must be submitted for all building safety occurrences that resulted in, or are likely to result in:</t>
  </si>
  <si>
    <t>·        the death of a significant number of people</t>
  </si>
  <si>
    <t>·        serious injury that needs immediate treatment in hospital for a significant number of people</t>
  </si>
  <si>
    <t>·        a permanent or irreversible disabling condition to a significant number of people</t>
  </si>
  <si>
    <t>Mandatory occurrences must always be reported, even if the cause of the incident or risk is immediately fixed.</t>
  </si>
  <si>
    <t>For these works, the Principal Contractor has a duty to make a mandatory occurrence report. It is noted that where the relevant dutyholder has a duty to make a mandatory occurrence report and knowingly fails to make a report, the relevant designated individual can be subject to enforcement action including prosecution.</t>
  </si>
  <si>
    <t>Examples of building safety occurrences that could meet the criteria of what must be reported to Building Safety Regulator, include:</t>
  </si>
  <si>
    <t>·       defective building work, including defective competent person scheme work that has been done as part of the wider building work</t>
  </si>
  <si>
    <t>·        fire safety issues likely to result in the spread of fire</t>
  </si>
  <si>
    <t>·        the use of non-compliant products or incompatible compliant products in the construction of the building</t>
  </si>
  <si>
    <t>·        inappropriate or incorrect installation of construction products</t>
  </si>
  <si>
    <t>·        product failure against specification and claimed performance</t>
  </si>
  <si>
    <t xml:space="preserve">The relevant Dutyholder will report faults discovered in the design  if these  resulted in or are likely to result in the above reporting criteria.  </t>
  </si>
  <si>
    <t xml:space="preserve">Mandatory Occurrence Form </t>
  </si>
  <si>
    <t xml:space="preserve">The Mandatory Occurrence Form is an link enabled  Excel form that  a reporting person uses to initiate Evotix incident processes on-line.   These online system enables the prompt reporting of every safety occurrence to the Principal Duty Holders and the Circet HSEQT team.    The instructions are provided in the form and are further provided through the online process.  </t>
  </si>
  <si>
    <t>Mandatory Occurrence Notice</t>
  </si>
  <si>
    <t>The relevant Dutyholder will submit a notice as soon as possible when an incident occurs, or if they have discovered a risk that meets the criteria of what must be reported to the Building Safety Regulator.</t>
  </si>
  <si>
    <t>The notice will contain the following, as noted on the template in Mandatory Occurrence Form</t>
  </si>
  <si>
    <t>·        Designated individual’s name and contact details</t>
  </si>
  <si>
    <t>·        the building control application reference, or the building’s registration number</t>
  </si>
  <si>
    <t>·        if the building is occupied, complete but not occupied, or under construction</t>
  </si>
  <si>
    <t>·        the site or building address</t>
  </si>
  <si>
    <t>·        a brief description of the risk or incident</t>
  </si>
  <si>
    <t>·        the date and time the risk or incident happened or was identified</t>
  </si>
  <si>
    <t>The relevant Dutyholder will also note if action has already been taken or if they have a plan in place to keep people safe.</t>
  </si>
  <si>
    <t>Mandatory Occurrence Report</t>
  </si>
  <si>
    <t>Following submission of a notice, a full report will be provided by the relevant dutyholder to the Building Safety Regulator within 10 days of the incident occurring, or the risk being discovered, if the information is not immediately available. In addition to the information contained within the initial notice the full report will include the following, as noted on the template in Appendix A:</t>
  </si>
  <si>
    <t>·        Details of the principal contractor and principal designer</t>
  </si>
  <si>
    <t>·        Whether it is a report for an incident or a risk</t>
  </si>
  <si>
    <t>·        Details of whether the incident or risk relates to structural failure or the spread of fire, or both</t>
  </si>
  <si>
    <t>·        What happened and what caused it</t>
  </si>
  <si>
    <t>·        Who has been affected and in what way</t>
  </si>
  <si>
    <t>·        What has been done to keep people safe, which includes any action taken to address the incident or risk</t>
  </si>
  <si>
    <t>·        How the incident or risk was discovered</t>
  </si>
  <si>
    <t>·        Details of any supporting information, for example scanned documents or photographs.</t>
  </si>
  <si>
    <t>Change Management</t>
  </si>
  <si>
    <t xml:space="preserve">The dutyholders will assess if a change control application is required  if any incident, heads up, or accident has occurred.   Change management processes will be initiated following this access </t>
  </si>
  <si>
    <t>Golden Thread</t>
  </si>
  <si>
    <t>A log of all Mandatory occurrences is included in  Golden Thread documentation</t>
  </si>
  <si>
    <t>Mandatory Occurrence Reporting Form</t>
  </si>
  <si>
    <t>Dated</t>
  </si>
  <si>
    <r>
      <t xml:space="preserve">This form is to be used to record all Building Safety Occurrences on High-Risk Buildings. All Safety Occurrences MUST be recorded on the </t>
    </r>
    <r>
      <rPr>
        <b/>
        <sz val="12"/>
        <color theme="1"/>
        <rFont val="Calibri"/>
        <family val="2"/>
      </rPr>
      <t xml:space="preserve">Adverse Event Register </t>
    </r>
    <r>
      <rPr>
        <sz val="12"/>
        <color theme="1"/>
        <rFont val="Calibri"/>
        <family val="2"/>
      </rPr>
      <t xml:space="preserve">and completed forms MUST be held in the secure case file in the </t>
    </r>
    <r>
      <rPr>
        <b/>
        <sz val="12"/>
        <color theme="1"/>
        <rFont val="Calibri"/>
        <family val="2"/>
      </rPr>
      <t>Adverse Event Library</t>
    </r>
    <r>
      <rPr>
        <sz val="12"/>
        <color theme="1"/>
        <rFont val="Calibri"/>
        <family val="2"/>
      </rPr>
      <t>.</t>
    </r>
  </si>
  <si>
    <t>General Details</t>
  </si>
  <si>
    <t>Circet Division:</t>
  </si>
  <si>
    <t>Department:</t>
  </si>
  <si>
    <t>Client:</t>
  </si>
  <si>
    <t>Site Supervisor:</t>
  </si>
  <si>
    <t>Project:</t>
  </si>
  <si>
    <t>Project Manager:</t>
  </si>
  <si>
    <t>Location Details</t>
  </si>
  <si>
    <t>Site ID:</t>
  </si>
  <si>
    <t>Building Address:</t>
  </si>
  <si>
    <t>Site Name:</t>
  </si>
  <si>
    <t>(Inc Postcode)</t>
  </si>
  <si>
    <t>Building Type:</t>
  </si>
  <si>
    <t>Specific Location of Safety Occurrence:</t>
  </si>
  <si>
    <t>Safety Occurrence Details</t>
  </si>
  <si>
    <t>Case Reference:</t>
  </si>
  <si>
    <t>Investigator:</t>
  </si>
  <si>
    <t>Incident Date:</t>
  </si>
  <si>
    <t>Select Date</t>
  </si>
  <si>
    <t>Incident Time:</t>
  </si>
  <si>
    <t>Summary of</t>
  </si>
  <si>
    <t>Safety Occurrence:</t>
  </si>
  <si>
    <t>Witness Details</t>
  </si>
  <si>
    <t>Full Name</t>
  </si>
  <si>
    <t>Job Title</t>
  </si>
  <si>
    <t>Contact Details</t>
  </si>
  <si>
    <t>Safety Occurrence Category</t>
  </si>
  <si>
    <t>Structural Failure</t>
  </si>
  <si>
    <t>Tick</t>
  </si>
  <si>
    <t>Spread of Fire / Smoke</t>
  </si>
  <si>
    <t>RISK</t>
  </si>
  <si>
    <t>The Potential for Structural Failure</t>
  </si>
  <si>
    <t>The Potential for the Spread of Fire or Smoke</t>
  </si>
  <si>
    <t>INCIDENT</t>
  </si>
  <si>
    <r>
      <t xml:space="preserve">Structural Failure: </t>
    </r>
    <r>
      <rPr>
        <sz val="11"/>
        <color rgb="FF000000"/>
        <rFont val="Calibri"/>
        <family val="2"/>
      </rPr>
      <t>Serious Injury for a Significant Number of People</t>
    </r>
  </si>
  <si>
    <r>
      <t>Spread of Fire or Smoke:</t>
    </r>
    <r>
      <rPr>
        <sz val="11"/>
        <color rgb="FF000000"/>
        <rFont val="Calibri"/>
        <family val="2"/>
      </rPr>
      <t xml:space="preserve"> Serious Injury for a Significant Number of People</t>
    </r>
  </si>
  <si>
    <r>
      <t xml:space="preserve">Structural Failure: </t>
    </r>
    <r>
      <rPr>
        <sz val="11"/>
        <color rgb="FF000000"/>
        <rFont val="Calibri"/>
        <family val="2"/>
      </rPr>
      <t>Permanent Disabling Condition to a Significant Number of People</t>
    </r>
  </si>
  <si>
    <r>
      <t>Spread of Fire or Smoke:</t>
    </r>
    <r>
      <rPr>
        <sz val="11"/>
        <color rgb="FF000000"/>
        <rFont val="Calibri"/>
        <family val="2"/>
      </rPr>
      <t xml:space="preserve"> Permanent Disabling Condition to a Significant Number of People</t>
    </r>
  </si>
  <si>
    <r>
      <t xml:space="preserve">Structural Failure: </t>
    </r>
    <r>
      <rPr>
        <sz val="11"/>
        <color rgb="FF000000"/>
        <rFont val="Calibri"/>
        <family val="2"/>
      </rPr>
      <t>Death of a Significant Number of People</t>
    </r>
  </si>
  <si>
    <r>
      <t>Spread of Fire or Smoke:</t>
    </r>
    <r>
      <rPr>
        <sz val="11"/>
        <color rgb="FF000000"/>
        <rFont val="Calibri"/>
        <family val="2"/>
      </rPr>
      <t xml:space="preserve"> Death of a Significant Number of People</t>
    </r>
  </si>
  <si>
    <t>Building Safety Occurrences (High Risk Buildings)</t>
  </si>
  <si>
    <t>Safety Occurrence Notices, Reports and guidance can be found online using https://www.gov.uk/guidance/submit-a-mandatory-occurrence-notice-and-report. For ALL Safety Occurrences the Building Safety Regulator (BSR) MUST be notified by submitting a [Mandatory Occurrence Notice] as soon as possible, and a [Mandatory Occurrence Report] within 10 days of the Safety Occurrence being identified. For more information contact the Safety Occurrence Help Centre using 0300 7906787.</t>
  </si>
  <si>
    <t>Building Registration Reference:</t>
  </si>
  <si>
    <t>Building Control Reference:</t>
  </si>
  <si>
    <t>Reference:</t>
  </si>
  <si>
    <t>Submitted By:</t>
  </si>
  <si>
    <t>Submission Date:</t>
  </si>
  <si>
    <t>Submission Time:</t>
  </si>
  <si>
    <t>Timeline of Events</t>
  </si>
  <si>
    <t>Add More Rows as Required</t>
  </si>
  <si>
    <t>Date / Time</t>
  </si>
  <si>
    <t>Description</t>
  </si>
  <si>
    <t>Event -8</t>
  </si>
  <si>
    <t>Event -7</t>
  </si>
  <si>
    <t>Event -6</t>
  </si>
  <si>
    <t>Event -5</t>
  </si>
  <si>
    <t>Event -4</t>
  </si>
  <si>
    <t>Event -3</t>
  </si>
  <si>
    <t>Event -2</t>
  </si>
  <si>
    <t>Event -1</t>
  </si>
  <si>
    <t>Event</t>
  </si>
  <si>
    <t>Event +1</t>
  </si>
  <si>
    <t>Event +2</t>
  </si>
  <si>
    <t>Event +3</t>
  </si>
  <si>
    <t>Event +4</t>
  </si>
  <si>
    <t>Event +5</t>
  </si>
  <si>
    <t>Event +6</t>
  </si>
  <si>
    <t>Event +7</t>
  </si>
  <si>
    <t>Event +8</t>
  </si>
  <si>
    <t>Information Gathering</t>
  </si>
  <si>
    <t>Building Materials</t>
  </si>
  <si>
    <t>EG Compatibility, Integrity, Quality etc.</t>
  </si>
  <si>
    <t>Work Environment</t>
  </si>
  <si>
    <t>EG Site Conditions, Weather, Workplace Layout etc.</t>
  </si>
  <si>
    <t>Safe System of Work</t>
  </si>
  <si>
    <t>EG Suitability of RAMS, DRA, CPP, Permits, Isolations etc.</t>
  </si>
  <si>
    <t>Competency</t>
  </si>
  <si>
    <t>PPE, Tools and Equipment</t>
  </si>
  <si>
    <t>EG Suitability, Condition, Servicing, Maintenance, Inspection, Calibration etc.</t>
  </si>
  <si>
    <t>Mental Health and Wellbeing</t>
  </si>
  <si>
    <t>EG Medical Fitness, Drugs, Alcohol, Fatigue, Stress, Medications etc.</t>
  </si>
  <si>
    <t>Other Factors</t>
  </si>
  <si>
    <t>EG Contractors, External Influences</t>
  </si>
  <si>
    <t>Causation Analysis</t>
  </si>
  <si>
    <t>Responsibility of Duty Holders</t>
  </si>
  <si>
    <t>Immediate Cause:</t>
  </si>
  <si>
    <t>The Direct Cause of the Safety Occurrence</t>
  </si>
  <si>
    <t>Immediate Cause</t>
  </si>
  <si>
    <t>Explanation / Justification</t>
  </si>
  <si>
    <t>Underlying Cause(s):</t>
  </si>
  <si>
    <t xml:space="preserve">Unsafe Acts , Unsafe Conditions and factors that contributed to the Safety Occurrence </t>
  </si>
  <si>
    <t xml:space="preserve">Unsafe Act, Conditions, and factors </t>
  </si>
  <si>
    <t>Training, skills and competency</t>
  </si>
  <si>
    <t xml:space="preserve">Use the box below to describe any further causes not categorised in the above selection lists. </t>
  </si>
  <si>
    <t>Supporting Evidence</t>
  </si>
  <si>
    <t>Title and Description</t>
  </si>
  <si>
    <t xml:space="preserve">Attach </t>
  </si>
  <si>
    <t>Title</t>
  </si>
  <si>
    <t>Action Plan</t>
  </si>
  <si>
    <r>
      <t>ALL</t>
    </r>
    <r>
      <rPr>
        <sz val="12"/>
        <color rgb="FFFFFFFF"/>
        <rFont val="Calibri"/>
        <family val="2"/>
      </rPr>
      <t xml:space="preserve"> identified actions </t>
    </r>
    <r>
      <rPr>
        <b/>
        <u/>
        <sz val="12"/>
        <color rgb="FFFFFFFF"/>
        <rFont val="Calibri"/>
        <family val="2"/>
      </rPr>
      <t>MUST</t>
    </r>
    <r>
      <rPr>
        <sz val="12"/>
        <color rgb="FFFFFFFF"/>
        <rFont val="Calibri"/>
        <family val="2"/>
      </rPr>
      <t xml:space="preserve"> be added to the </t>
    </r>
    <r>
      <rPr>
        <b/>
        <sz val="12"/>
        <color rgb="FFFFFFFF"/>
        <rFont val="Calibri"/>
        <family val="2"/>
      </rPr>
      <t>[Action Log]</t>
    </r>
    <r>
      <rPr>
        <sz val="12"/>
        <color rgb="FFFFFFFF"/>
        <rFont val="Calibri"/>
        <family val="2"/>
      </rPr>
      <t xml:space="preserve"> and closed out within required timescales.</t>
    </r>
  </si>
  <si>
    <t>Action ID</t>
  </si>
  <si>
    <t>Priority</t>
  </si>
  <si>
    <t>Action Owner(s)</t>
  </si>
  <si>
    <t>Due Date</t>
  </si>
  <si>
    <t>People Involved in the Investigation</t>
  </si>
  <si>
    <t>RIDDDOR</t>
  </si>
  <si>
    <t>LINK  Make a RIDDOR report - How to make a RIDDOR report - HSE</t>
  </si>
  <si>
    <t xml:space="preserve">Has a RIDDOR notice been submitted </t>
  </si>
  <si>
    <t>Date of  submission</t>
  </si>
  <si>
    <t>RIDDOR reference</t>
  </si>
  <si>
    <t>Who submitted the RIDDOR form</t>
  </si>
  <si>
    <t>Declaration</t>
  </si>
  <si>
    <r>
      <t xml:space="preserve">Completed by the </t>
    </r>
    <r>
      <rPr>
        <b/>
        <u/>
        <sz val="12"/>
        <color rgb="FFFFFFFF"/>
        <rFont val="Calibri"/>
        <family val="2"/>
      </rPr>
      <t>Investigator</t>
    </r>
  </si>
  <si>
    <t>Fire safety issue or risk  related to building works</t>
  </si>
  <si>
    <t>Fire safety issue or risk  related to building</t>
  </si>
  <si>
    <r>
      <t xml:space="preserve">Completed by the </t>
    </r>
    <r>
      <rPr>
        <b/>
        <u/>
        <sz val="12"/>
        <color rgb="FFFFFFFF"/>
        <rFont val="Calibri"/>
        <family val="2"/>
      </rPr>
      <t>Duty Holder</t>
    </r>
  </si>
  <si>
    <t>I confirm that I have read this report, and agree with the information, conclusions, and actions to be taken to prevent a recurrence.</t>
  </si>
  <si>
    <t>Structural issue or risk relating to building works</t>
  </si>
  <si>
    <t xml:space="preserve">Structural issue or risk relating to building </t>
  </si>
  <si>
    <t>Product non-compliance or incompatibility</t>
  </si>
  <si>
    <t xml:space="preserve">Inadequate  design or engineering </t>
  </si>
  <si>
    <t>Inadequate change management</t>
  </si>
  <si>
    <t xml:space="preserve">Insufficient training or skills </t>
  </si>
  <si>
    <t xml:space="preserve">Insufficient competency for task </t>
  </si>
  <si>
    <t>Failure of management or supervision</t>
  </si>
  <si>
    <t xml:space="preserve">Failure to follow procedure </t>
  </si>
  <si>
    <t>Improper use of tools or equipment</t>
  </si>
  <si>
    <t xml:space="preserve">Use of defective tools or equipment </t>
  </si>
  <si>
    <t>Other tool or equipment related.</t>
  </si>
  <si>
    <t>Lack of use of protective method</t>
  </si>
  <si>
    <t>Improper use of protective method</t>
  </si>
  <si>
    <t>Lack of protective method</t>
  </si>
  <si>
    <t>Inattention /lack of awareness</t>
  </si>
  <si>
    <t>Inadequate of defective protective systems</t>
  </si>
  <si>
    <t>Inadequate or defective tools, equipment and plant</t>
  </si>
  <si>
    <t>Exposure to a hazard</t>
  </si>
  <si>
    <t>Workplace environment hazard</t>
  </si>
  <si>
    <t>Physical capability or condition</t>
  </si>
  <si>
    <t>Mental state and mental stress</t>
  </si>
  <si>
    <t>Behaviour</t>
  </si>
  <si>
    <t>None of the above categories  - detail below</t>
  </si>
  <si>
    <t>DISTRIBUTION LIST</t>
  </si>
  <si>
    <t>Date  issued</t>
  </si>
  <si>
    <t>Golden Thread Arrangements</t>
  </si>
  <si>
    <t xml:space="preserve">GOLDEN THREAD  - Evidence of workmanship  recorded before and during construction </t>
  </si>
  <si>
    <t xml:space="preserve">Contractor to fill </t>
  </si>
  <si>
    <t xml:space="preserve">Zip file here (or document reference) </t>
  </si>
  <si>
    <t>Golden Thread- As Builts</t>
  </si>
  <si>
    <t>Zip file or document reference</t>
  </si>
  <si>
    <t>GOLDEN THREAD -INSPECTION REPORTS</t>
  </si>
  <si>
    <t xml:space="preserve">Inspector's reports. </t>
  </si>
  <si>
    <t xml:space="preserve">INSPECTION REPORT FILE REFERENCE OR COMMENTS </t>
  </si>
  <si>
    <t xml:space="preserve">GOLDEN THREAD  - Evidence of fire safety workmanship recorded during and after construction </t>
  </si>
  <si>
    <t xml:space="preserve">GOLDEN THREAD  - As Built requirements </t>
  </si>
  <si>
    <t>As Built File reference</t>
  </si>
  <si>
    <t xml:space="preserve">Golden Thread  - Evidence of moisture resistance workmanship taken during construction </t>
  </si>
  <si>
    <t xml:space="preserve">Golden Thread - As Builts </t>
  </si>
  <si>
    <t xml:space="preserve">Letter from roofing contractor confirming that the works have been completed in accordance with design and that the existing warranty terms and period remain applicable. </t>
  </si>
  <si>
    <t>Inspector</t>
  </si>
  <si>
    <t xml:space="preserve">The Golden Thread material presents compliance to the applicable requirements of  Approved Documents and related  Building Regulations as described in the Building  Regulations Compliance Statement </t>
  </si>
  <si>
    <t>Signature when completed</t>
  </si>
  <si>
    <t>Project Fire and Emergency File</t>
  </si>
  <si>
    <t>Contacts</t>
  </si>
  <si>
    <t>Name  and company</t>
  </si>
  <si>
    <t xml:space="preserve">Role </t>
  </si>
  <si>
    <t>mobile number</t>
  </si>
  <si>
    <t>Activity</t>
  </si>
  <si>
    <t>Building Safety Manager</t>
  </si>
  <si>
    <t>Existing fire and emergency file document references</t>
  </si>
  <si>
    <t xml:space="preserve">Fire risk assessment </t>
  </si>
  <si>
    <t xml:space="preserve">Existing  site information </t>
  </si>
  <si>
    <t>Entry</t>
  </si>
  <si>
    <t>Number of floors</t>
  </si>
  <si>
    <t>Recommended evacuation strategy</t>
  </si>
  <si>
    <t xml:space="preserve">Stay put </t>
  </si>
  <si>
    <t xml:space="preserve">Number of apartments </t>
  </si>
  <si>
    <t xml:space="preserve">Last FRA rating </t>
  </si>
  <si>
    <t>Low</t>
  </si>
  <si>
    <t>Ground floor area</t>
  </si>
  <si>
    <t>26  m x 32 m  = 832 m2</t>
  </si>
  <si>
    <t xml:space="preserve">Risk rating post remedial works </t>
  </si>
  <si>
    <t xml:space="preserve">Tolerable </t>
  </si>
  <si>
    <t xml:space="preserve">Work scope </t>
  </si>
  <si>
    <t xml:space="preserve">Describe how the works affect the fire strategy </t>
  </si>
  <si>
    <t>Effect of scope on existing fire strategy</t>
  </si>
  <si>
    <t xml:space="preserve">Comments on the spread of fire and structural resistance. </t>
  </si>
  <si>
    <t>The proposed firestopping of the penetrations will be compatible with the fire ratings of the respective walls and panels through which the penetrations are proposed  .  There will be no changes in the fire ratings of the walls at the end of the works.</t>
  </si>
  <si>
    <t>Fire Evacuation</t>
  </si>
  <si>
    <t>Describe how the works affect the fire evacuation strategy</t>
  </si>
  <si>
    <t xml:space="preserve">The VMO2  cell installation will increase the frequency of access events to the the roof, predominantly by two person teams appointed by  VMO2 or its contracted companies to maintain,  inspect, and upgrade  cabinet contents and  radio equipment  at each tripod .    Cable tray installations to these location will not impede  evacuation routes to the roof top access door.   
As  telecoms cell sites may require access at night a luminaire will be fitted above the plant room door. </t>
  </si>
  <si>
    <t>Comments on fire evacuation during construction</t>
  </si>
  <si>
    <t>Effect on fire and rescue measures and effect on water-supply for fire-fighting</t>
  </si>
  <si>
    <t xml:space="preserve">Describe how the works affect existing fire-fighting measures </t>
  </si>
  <si>
    <t xml:space="preserve">There will be no effect on fire and rescue measures inside the building.  
An additional fire extinguisher will be kept on the roof during the works.  The pedestal installation work will not involve hot works. 
</t>
  </si>
  <si>
    <t xml:space="preserve">Review and expiry dates </t>
  </si>
  <si>
    <r>
      <t xml:space="preserve">As builts , images,   and certificates will be produced  by the Principal Contractor and the Principal Designer in accordance with </t>
    </r>
    <r>
      <rPr>
        <i/>
        <sz val="12"/>
        <color theme="1"/>
        <rFont val="Aptos Narrow"/>
        <family val="2"/>
        <scheme val="minor"/>
      </rPr>
      <t xml:space="preserve">Golden Thread Arrangements.     </t>
    </r>
    <r>
      <rPr>
        <sz val="12"/>
        <color theme="1"/>
        <rFont val="Aptos Narrow"/>
        <family val="2"/>
        <scheme val="minor"/>
      </rPr>
      <t xml:space="preserve">The Fire Strategy and Fire Strategy Drawing  will be updated using this information  by the Responsible Person's appointed fire company under their instruction.   </t>
    </r>
  </si>
  <si>
    <t xml:space="preserve">This Fire and Emergency File is compliant to the  requirements of  Approved Documents and related  Building Regulations as described in the Building  Regulations Compliance Statement </t>
  </si>
  <si>
    <t xml:space="preserve">General statement of compliance  to  Approved Document </t>
  </si>
  <si>
    <t>Applicable Standards Compliance   (note only standards listed in Approved Document A are considered)</t>
  </si>
  <si>
    <t xml:space="preserve">Standard Reference </t>
  </si>
  <si>
    <t xml:space="preserve">Applicable / Non-applicable </t>
  </si>
  <si>
    <t xml:space="preserve">If applicable cite drawing or document references where standard has been applied. </t>
  </si>
  <si>
    <t xml:space="preserve">Notes on design compliance .  How will the design meet this Regulation? </t>
  </si>
  <si>
    <t xml:space="preserve">APPLICABLE </t>
  </si>
  <si>
    <t>Calculations demonstrate that the proposed and reused existing steel work and concrete plinth interfaces and concrete rooftop  will  be sufficient  to bear dead, design, dynamic and accidental loads on  parts, assemblies and existing structures .</t>
  </si>
  <si>
    <t xml:space="preserve">BS EN 1991 + UK NA
Multi-part Document
BS EN 1991-1 - Eurocode 1. Actions on structures
Part 1 Eurocode 1. Actions on structures. General actions. Densities, self-weight, imposed loads for buildings
Part 2 Eurocode 1. Actions on structures. General actions. Actions on structures exposed to fire not applied
Part 3 Eurocode 1. Actions on structures. General actions. Snow loads
Part 4 Eurocode 1. Actions on structures. General actions. Wind actions
Part 5 Eurocode 1. Actions on structures. General actions. Thermal actions  not applied . 
Part 6 Eurocode 1. Actions on structures. General actions. Actions during execution
Part 7 Eurocode 1. Actions on structures. General actions. Accidental actions  applied. </t>
  </si>
  <si>
    <t xml:space="preserve">APPLICABLE PARTS </t>
  </si>
  <si>
    <t>BS EN 1992 + UK NA 
Multi-part Document
BS EN 1992 - Eurocode 2. Design of concrete structures
Part 1-1 Eurocode 2: Design of concrete structures. General rules and rules for buildings
Part 1-2 Eurocode 2. Design of concrete structures. General rules. Structural fire design
Part 4 Eurocode 2. Design of concrete structures. Design of fastenings for use in concrete</t>
  </si>
  <si>
    <t>APPLICABLE  PARTS</t>
  </si>
  <si>
    <t xml:space="preserve">BS EN 1993 + UK NA
Multi-part Document
BS EN 1993 - Eurocode 3. Design of steel structures
Part 1-1 Eurocode 3. Design of steel structures. General rules and rules for buildings
Part 1-7 Eurocode 3. Design of steel structures. Plated structures subject to out of plane loading
Part 1-8 Eurocode 3. Design of steel structures. Design of joints
Part 1-9 Eurocode 3. Design of steel structures. Fatigue
Part 1-10 Eurocode 3. Design of steel structures. Material toughness and through-thickness properties
Part 1-11 Eurocode 3. Design of steel structures. Design of structures with tension components
Part 3-1 Eurocode 3. Design of steel structures. Towers, masts and chimneys. Towers and masts
Part 3-2 Eurocode 3. Design of steel structures. Towers, masts and chimneys. Chimneys
</t>
  </si>
  <si>
    <t>BS EN 1996 + UK NA
Multi-part Document
BS EN 1996 - Eurocode 6. Design of masonry structures
Part 1-1 Eurocode 6. Design of masonry structures. General rules for reinforced and unreinforced masonry structures
Part 1-2 Eurocode 6. Design of masonry structures. General rules. Structural fire design
Part 2 Eurocode 6. Design of masonry structures. Design considerations,  materials and execution of masonry
Part 3 Eurocode 6. Design of masonry structures. Simplified calculation methods for unreinforced masonry structures</t>
  </si>
  <si>
    <t>ETA 11/0493</t>
  </si>
  <si>
    <t>Injection system Hilti HIT-HY 200-A</t>
  </si>
  <si>
    <t>EOTA TR029 Design of 
Bonded Anchors
TR 029
Edition June 2007
Amended September 2010</t>
  </si>
  <si>
    <t xml:space="preserve">Applicable </t>
  </si>
  <si>
    <t>This document provides type proof of adequacy of the  proposed bonded anchors for the proposed application .</t>
  </si>
  <si>
    <t>BS 8500 - Method of Specifying Concrete)</t>
  </si>
  <si>
    <t xml:space="preserve">Not applicable </t>
  </si>
  <si>
    <t xml:space="preserve">Revision 3 of the detailed design changed upstand designs from reinforced concrete plinth to steel pedestals.  This has eliminated the requirement to complete concrete works on the Langley Waterproofing  warm roof. </t>
  </si>
  <si>
    <t xml:space="preserve">Signature of  Structrural Engineer </t>
  </si>
  <si>
    <t>Approved Document A Relevant Requirements</t>
  </si>
  <si>
    <t>Building Regulations 2010</t>
  </si>
  <si>
    <t>Response</t>
  </si>
  <si>
    <t xml:space="preserve">A1,(1)  The building shall be constructed so that the combine dead, imposed, and wind loads are sustained and transmitted by it to the ground: </t>
  </si>
  <si>
    <t>Compliant</t>
  </si>
  <si>
    <t xml:space="preserve">(a)  safely; and </t>
  </si>
  <si>
    <t xml:space="preserve">Calculations demonstrate that the  additional loading  imposed by the telecommunications equipment  on the  rooftop slab and its supporting elements will  be transmitted to the ground safely. </t>
  </si>
  <si>
    <t>(b) without causing such deflection or deformation of any part of the building, or such movement of the ground, as will impair the stability of any part of another building.</t>
  </si>
  <si>
    <t>The capacity of the existing construction of the rooftop slab and its supporting elements has been confirmed to be adequate by calculation</t>
  </si>
  <si>
    <t>Ground Movement</t>
  </si>
  <si>
    <t>A2. The building shall be constructed so that ground movement caused by:</t>
  </si>
  <si>
    <t xml:space="preserve">No change from existing compliance. </t>
  </si>
  <si>
    <t xml:space="preserve">(a)  swelling, shrinkage or freezing of the subsoil; or </t>
  </si>
  <si>
    <t xml:space="preserve">(b) land-slip or subsidence (other than subsidence arising from shrinkage), in so far as the risk can be reasonably foreseen, will not impair the stability of any part of the building. </t>
  </si>
  <si>
    <t xml:space="preserve">Introduction </t>
  </si>
  <si>
    <t xml:space="preserve">0.2  The safety of a structure depends on the successful combination of design and completed construction, particularly: </t>
  </si>
  <si>
    <t>Noted</t>
  </si>
  <si>
    <t xml:space="preserve">The design should be based on the identification of the hazards to which the building is likely to be subjected and assessment of the risks. The selection of relevant critical situations for design should be made reflecting the conditions that can reasonably be foreseen during future use. </t>
  </si>
  <si>
    <t>Loading.  Dead load, imposed load and wind load should be in accordance with the current Codes of practice referred to in Section 1 of  the approved document</t>
  </si>
  <si>
    <t xml:space="preserve">Properties of materials. </t>
  </si>
  <si>
    <t xml:space="preserve">Detailed design and assembly of structure. </t>
  </si>
  <si>
    <t>Safety factors.</t>
  </si>
  <si>
    <t>Workmanship.</t>
  </si>
  <si>
    <t xml:space="preserve">The numeric values of safety factors, whether expressed explicitly or implicitly in design equations, or design values, should be derived from considerations of the above aspects of design and construction as a whole.  A change in any one of these aspects may disturb the safety of the structure. </t>
  </si>
  <si>
    <t xml:space="preserve">Loads used in calculations should allow for possible dynamic, concentrated and peak load effects that may occur. </t>
  </si>
  <si>
    <t xml:space="preserve">Grandstands and structures erected in places of public assembly may need to sustain the synchronous or rhythmic movement of numbers of people.  It is important to ensure that the design of the structure takes these factors into account so as to avoid the structure being impaired or causing alarm to people using the structure. </t>
  </si>
  <si>
    <t>Not applicable</t>
  </si>
  <si>
    <t>Eurocode 0: Basis of structural design</t>
  </si>
  <si>
    <t>BS EN 1990 Basis of structural design with UK annex to BS EN 1990: 2002 + A1:2005</t>
  </si>
  <si>
    <t>Eurocode 1: Actions on structures</t>
  </si>
  <si>
    <t>Not compliant</t>
  </si>
  <si>
    <t>BS EN 1991-1-1 General actions - Densities, self-weight, imposed loads for buildings; with UK National Annex to BS EN 1991-1-1:2002</t>
  </si>
  <si>
    <t>BS EN 1991-1-2 General actions - Actions on structures exposed to fire</t>
  </si>
  <si>
    <t>BSI PD 6688-1-1:2011 Published Document - Recommendations for the design of structures to BS EN 1991-1-1</t>
  </si>
  <si>
    <t>BS EN 1991-1-3 General actions - Snow loads; with UK National Annex to BS EN 1992-1-3:2003</t>
  </si>
  <si>
    <t>BS EN 1991-1-4 General actions - Wind actions; with UK National Annex to BS EN 1991-1-3:2003</t>
  </si>
  <si>
    <t>BSI PD 6688-1-4:2009 Published Document - Background information to the National Annex to BS EN 1991-1-4 and additional guidance</t>
  </si>
  <si>
    <t>BS EN 1991-1-5 General actions - Thermal actions with UK National Annex to BS EN 1991-1-5 :2003</t>
  </si>
  <si>
    <t>BS EN 1991-1-6 General actions - Actions during execution with UK National Annex to BS EN 1991-1-6:2005</t>
  </si>
  <si>
    <t>BS EN 1991-1-7 General actions - Accidental actions with UK National Annex to BS EN 1991-1-7:2006</t>
  </si>
  <si>
    <t xml:space="preserve">BSI PD 6688-1-7:2009 Published Document -Recommendations for the design of structures to BS EN 1991-1-7 </t>
  </si>
  <si>
    <t xml:space="preserve">BS EN 1991-3 Actions induced by cranes and machinery with UK National Annex to BS EN 1991-3 </t>
  </si>
  <si>
    <t>Eurocode 2: Design of concrete structures</t>
  </si>
  <si>
    <t>BS EN 1992-1-1: 2004 General rules and rules for buildings with UK National Annex to BS EN 1992-1-1: 2004</t>
  </si>
  <si>
    <t>BSI PD 6687-1:2010 Published Document - Background paper to the UK National Annexes to BS EN 1992-1 and BS EN 1992-3.</t>
  </si>
  <si>
    <t>EN 1992-1-2 General rules - Structural fire design</t>
  </si>
  <si>
    <t>Eurocode 3: Design of steel structures</t>
  </si>
  <si>
    <t>EN 1993-1-1 General rules and rules for buildings; with UK National Annex to BS EN 1993-1-1 :2005</t>
  </si>
  <si>
    <t>BS EN 1993-1-2 General rules - Structural fire design</t>
  </si>
  <si>
    <t>BS EN 1993-1-3 Eurocode 3: General rules - Supplementary rules for cold formed members and sheeting;  with UK National Annex to BS EN 1993-1-3 :2006</t>
  </si>
  <si>
    <t>BS EN 1993-1-4 General rules - Supplementary rules for stainless steels with UK National Annex to BS EN 1993-1-4 :2006</t>
  </si>
  <si>
    <t>BS EN 1993-1-5 General rules - Supplementary rules for planar plated structures without transverse loading ;  with UK National Annex to BS EN 1993-1-5:2006</t>
  </si>
  <si>
    <t>BS EN 1993-1-6 General rules - Supplementary rules for the shell structures</t>
  </si>
  <si>
    <t>BS EN 1993-1-7 General rules - Supplementary rules for planar plated structural elements with out of plane loading</t>
  </si>
  <si>
    <t>BS EN 1993-1-8 Design of joints;  with UK National Annex to BS EN 1993-1-8 :2005</t>
  </si>
  <si>
    <t>BS EN 1993-1-9 Fatigue; with UK National Annex to BS EN 1993-1-9:2005</t>
  </si>
  <si>
    <t>BS EN 1993-1-10 Material toughness and through-thickness properties; With UK National Annex to BS EN 1993-1-10 :2005</t>
  </si>
  <si>
    <t>BSI PD 6695-1-10:2009 Published Document - Recommendations for the design of structures to BS EN 1993-1-10</t>
  </si>
  <si>
    <t>BS EN 1993-1-11 Design of structures with tension components ; with UK National Annex to BS EN 1993-1-11 :2006</t>
  </si>
  <si>
    <t>BS EN 1993-1-12 Additional rules for the extension of EN 1993 up to steel grades S 700;with UK National Annex to BS EN 1993-1-12 :2007</t>
  </si>
  <si>
    <t>EN 1993-3-1 Towers, masts and chimneys - Towers and masts</t>
  </si>
  <si>
    <t xml:space="preserve">BS EN 1993-5 Piling; with UK National Annex to BS EN 1993-5:2007 +A1:2012 </t>
  </si>
  <si>
    <t>BS EN 1993-6 Crane supporting structures; with UK National Annex to BS EN 1993-6 :2007</t>
  </si>
  <si>
    <t>BS EN 1090-2:2008 + A1:2011 Execution of steel structures and Aluminium structures - Part 2: Technical requirements for the execution of steel structures</t>
  </si>
  <si>
    <t xml:space="preserve">BRE Digest 437 Industrial platform floors: mezzanine and raised storage. </t>
  </si>
  <si>
    <t>Eurocode 4: Design of composite steel and concrete structures</t>
  </si>
  <si>
    <t>BS EN 1994-1-1 General rules and rules for buildings; with UK National Annex to BS EN 1994-1-1 :2004</t>
  </si>
  <si>
    <t xml:space="preserve">BSI PD 6693-1:2012 Published Document - Recommendations for the design of timber structures to Eurocode 5: Design of timber structures Part 1: General - Common rules and rules for buildings. </t>
  </si>
  <si>
    <t xml:space="preserve">BS 8103 -3 :2009 Structural design of low-rise buildings - Part 3: Code of practice for timber floors and roofs for housing. </t>
  </si>
  <si>
    <t>Eurocode 5: Design of timber structures</t>
  </si>
  <si>
    <t>BS EN 1995-1-1 General - Common rules and rules for buildings; with UK National Annex to BS EN 1995-1-1 :2004+ A1:2008</t>
  </si>
  <si>
    <t>Eurocode 6: Design of masonry structures</t>
  </si>
  <si>
    <t>BS EN 1996-1-1:2005 + A1:2012  General rules for buildings - Rules for reinforced and unreinforced masonry structures; with UK National Annex to BS EN 1996-1-1:2005 + A1:2012</t>
  </si>
  <si>
    <t>BS EN 1996-2:2006 General rules - Design considerations, selection of materials and execution of masonry; with UK National Annex to BS EN 1996-2:2006</t>
  </si>
  <si>
    <t xml:space="preserve">
BS 8103 - Structural design of low-rise buildings BS 8103-1:2011 Structural design of low-rise buildings - Code of practice for stability, site investigation, foundations, precast concrete floors and ground floor slabs for housing</t>
  </si>
  <si>
    <t>BS 8103-2:2013 Structural design of low-rise buildings - Code of practice for masonry walls for housing</t>
  </si>
  <si>
    <t>Eurocode 7: Geotechnical design</t>
  </si>
  <si>
    <t>BS EN 1997-1 General rules; with UK National Annex to BS EN 1997-1 :2004</t>
  </si>
  <si>
    <t xml:space="preserve">BS EN 1997-2 Ground investigation and testing; with UK National Annex to BSEN 1997-2:2007 </t>
  </si>
  <si>
    <t>Eurocode 8: Design of structures for earthquake resistance</t>
  </si>
  <si>
    <t>BS EN 1998-1 :2004 + A1:20213 General rules, seismic actions and rules for buildings; with UK National Annex to BS EN 1998-1 :2004</t>
  </si>
  <si>
    <t xml:space="preserve">BS EN 1998-5 Foundations, retaining structures and geotechnical aspects;  with UK National Annex to BS EN 1998-5:2004 </t>
  </si>
  <si>
    <t>EN 1998-6 Towers, masts and chimneys</t>
  </si>
  <si>
    <t xml:space="preserve">BSI PD 6698:2009 Published Document - Recommendations for the design of structures  for earthquake resistance to BS EN 1998 </t>
  </si>
  <si>
    <t>Eurocode 9: Design of aluminium structures</t>
  </si>
  <si>
    <t>EN 1999-1-1 General rules - General rules and rules for buildings</t>
  </si>
  <si>
    <t>EN 1999-1-2 General rules - Structural fire design</t>
  </si>
  <si>
    <t>EN 1999-1-3 Additional rules for structures susceptible to fatigue</t>
  </si>
  <si>
    <t>EN 1999-1-4 Supplementary rules for trapezoidal sheeting</t>
  </si>
  <si>
    <t>EN 1999-1-5 Supplementary rules for shell structures</t>
  </si>
  <si>
    <t>Section 2 :  Sizes of structural elements for certain residential buildings and other small buildings of traditional construction.</t>
  </si>
  <si>
    <t>Section 2 does not apply to this building because the building is more than 3 storeys high</t>
  </si>
  <si>
    <t xml:space="preserve">Section 3: Wall Cladding </t>
  </si>
  <si>
    <t xml:space="preserve">Section 3 : Wall Cladding .  </t>
  </si>
  <si>
    <t xml:space="preserve">No work is to be completed on the external fascia of this building. </t>
  </si>
  <si>
    <t xml:space="preserve">Section 4:  Roof covering </t>
  </si>
  <si>
    <r>
      <t>4.1  All materials used to cover roofs, excluding windows of glass in residential buildings with roof pitches of not less than 15</t>
    </r>
    <r>
      <rPr>
        <vertAlign val="superscript"/>
        <sz val="11"/>
        <color theme="1"/>
        <rFont val="Aptos Narrow"/>
        <family val="2"/>
        <scheme val="minor"/>
      </rPr>
      <t>o</t>
    </r>
    <r>
      <rPr>
        <sz val="11"/>
        <color theme="1"/>
        <rFont val="Aptos Narrow"/>
        <family val="2"/>
        <scheme val="minor"/>
      </rPr>
      <t xml:space="preserve">, shall be capable of safely withstanding the concentrated imposed loads upon roofs specified in BS EN1991-1-1:2002 with its National Annex.  Transparent or translucent covering materials for roofs not accessible except for normal maintenance and repair are excluded from the requirement to carry the concentrated load upon roofs if they are non-fragile or are otherwise suitably protected against collapse. </t>
    </r>
  </si>
  <si>
    <t xml:space="preserve">4.2  The recovering of roofs is commonly undertaken to extend the useful life of buildings.  Roof structures may be required to carry underdrawing or insulation provided at a time later than their initial construction.  This section provides guidance on determining whether such work to a roof  constitutes a material alteration under the Building Regulations. </t>
  </si>
  <si>
    <t xml:space="preserve">4.3 Where the work involves a significant change in the applied loading the structural integrity of the roof structure and the supporting structure should be checked to ensure that upon completion of the work the building is not less compliant with Requirement A1than the original building. </t>
  </si>
  <si>
    <t xml:space="preserve">This section relates to roof covering, but is applicable in content .  Structural calculations provide evidence that the building will not be less compliant with Requirement A1 upon the completion of the building works. </t>
  </si>
  <si>
    <t xml:space="preserve">4.4  A significant change in roof loading is when the loading upon the roof is increased by more than 15%. Consideration might also be given to whether the roof covering being replaced is the original as-built covering. </t>
  </si>
  <si>
    <t xml:space="preserve">4.5 Where such checking of the existing roof structure indicates that the construction is unable to sustain any proposed increase in loading (e.g. due to overstressed members or unacceptable deflection leading to ponding), appropriate strengthening work or replacement of roofing members should be  undertaken. This is classified as a material alteration. </t>
  </si>
  <si>
    <t xml:space="preserve">This section relates to roof covering, but is applicable in content . No rooftop elements or members have been shown to require strengthening or replacement as a result of the additional roof load.  </t>
  </si>
  <si>
    <t>4.6  In carrying out the checks mentioned in paragraph 4.3 an increase of stress in a structural member arising from increased loading does not necessarily indicate that the roof structure is less compliant than the original roof provided an adequate factor of safety is maintained.</t>
  </si>
  <si>
    <t xml:space="preserve">4.7 Where work will significantly decrease the roof dead loading, the roof structure and its anchorage to the supporting structure should be checked to ensure than an adequate factor of safety is maintained against uplift of the roof under imposed wind loading. </t>
  </si>
  <si>
    <t>Section A3: Disproportionate Collapse</t>
  </si>
  <si>
    <t>A3,  The building shall be constructed so that in the event of an accident the building will not suffer collapse to an extent disproportionate to the cause.</t>
  </si>
  <si>
    <t xml:space="preserve">CONSTRUCTION CONTROL PLAN  - Contractor Competencies </t>
  </si>
  <si>
    <t xml:space="preserve">Fabrication of  Pedestals </t>
  </si>
  <si>
    <t xml:space="preserve">BS EN 1090-2 exec 2 </t>
  </si>
  <si>
    <t>Fabrication of  General steelwork   (tripod and grillage assemblies</t>
  </si>
  <si>
    <t>Pedestal installation</t>
  </si>
  <si>
    <t>Tripod and grillage assembly</t>
  </si>
  <si>
    <t>SO9001:2015 ; BS EN 1090 Execution Class 2 of steel structures and aluminium structures.</t>
  </si>
  <si>
    <t xml:space="preserve">See  https://www.shearfab.co.uk/quality/  ; Shearfab ISOQAR UK BSEN 1090 certificate of conformity FPCShearfab ISOQAR ISO 9001 2015 certificate of registration </t>
  </si>
  <si>
    <t>35 years</t>
  </si>
  <si>
    <t>Alcumus Safe Contractor Certificate - 18092024</t>
  </si>
  <si>
    <t>20 years</t>
  </si>
  <si>
    <t>Blank</t>
  </si>
  <si>
    <t xml:space="preserve">Pedestal fabrication </t>
  </si>
  <si>
    <r>
      <t xml:space="preserve">BS10025 </t>
    </r>
    <r>
      <rPr>
        <b/>
        <sz val="11"/>
        <color theme="1"/>
        <rFont val="Aptos Narrow"/>
        <family val="2"/>
        <scheme val="minor"/>
      </rPr>
      <t>S355</t>
    </r>
    <r>
      <rPr>
        <sz val="11"/>
        <color theme="1"/>
        <rFont val="Aptos Narrow"/>
        <family val="2"/>
        <scheme val="minor"/>
      </rPr>
      <t xml:space="preserve"> steel  and 8.8 fixings </t>
    </r>
  </si>
  <si>
    <t>All other steel</t>
  </si>
  <si>
    <t xml:space="preserve">BS10025 S275 steel  and 8.8 fixings </t>
  </si>
  <si>
    <t xml:space="preserve">All galvanising </t>
  </si>
  <si>
    <t>All steel galvanised</t>
  </si>
  <si>
    <t>EN ISO 1461</t>
  </si>
  <si>
    <t xml:space="preserve">Tripod  pedestal and cabinet pedestal  pre-construction </t>
  </si>
  <si>
    <t xml:space="preserve">Photos of rooftop opening for all pedestal locations to present slab surface prior to drilling.  </t>
  </si>
  <si>
    <t>Photos at each pedestal location taken from 5 m  (for context)  and 1 m  (to show slab condition</t>
  </si>
  <si>
    <t xml:space="preserve">Anchor  installation </t>
  </si>
  <si>
    <t xml:space="preserve">Proof of depth of anchor drills - provide evidence that rebar embedments are 110 mm depth into the existing slab. </t>
  </si>
  <si>
    <t xml:space="preserve">Photos at each pedestal location from 1 m  to show evidence of anchor depth to 110 mm.  (2 photos per plinth location). </t>
  </si>
  <si>
    <t>Anchor  installation  - pull out tests</t>
  </si>
  <si>
    <t>10 kN Pull out tests in accordance with BS 8539:2012+A1:2021
Code of practice for the selection and installation of post-installed anchors in concrete and masonry;  Test one quarter of all anchors at each tripod and grillage location</t>
  </si>
  <si>
    <t xml:space="preserve">Pedestal installation </t>
  </si>
  <si>
    <t xml:space="preserve">Photos of pedestal installation </t>
  </si>
  <si>
    <t xml:space="preserve">Take before and after photos of pedestal installations, demonstrating level with a spirit level. </t>
  </si>
  <si>
    <t xml:space="preserve">As built photos </t>
  </si>
  <si>
    <t xml:space="preserve">Take photos to demonstrate the setting out, using guide steelwork to show positioning of pedestals relative to roof edge and to eachother. </t>
  </si>
  <si>
    <t xml:space="preserve">As built drawings </t>
  </si>
  <si>
    <t>Set of redline drawings based on 601 to 612 capturing any deviation from position, design and construction of pedestals.</t>
  </si>
  <si>
    <t xml:space="preserve">Steel  certificates of conformity from supplier. </t>
  </si>
  <si>
    <t>Certificates from  fabricator  with accreditations and competencies  (steel grade, galvanising)</t>
  </si>
  <si>
    <t xml:space="preserve">Applicable Standards Compliance </t>
  </si>
  <si>
    <t>Standard Reference  and main title</t>
  </si>
  <si>
    <t>Compliant / Non-compliant</t>
  </si>
  <si>
    <t xml:space="preserve">Notes on compliance </t>
  </si>
  <si>
    <t>BS 476-6:1989+A1:2009.</t>
  </si>
  <si>
    <t xml:space="preserve">NOT APPLICABLE </t>
  </si>
  <si>
    <t>BS EN1366-3: 2009  Fire resistance tests for service installations</t>
  </si>
  <si>
    <t>COMPLIANT</t>
  </si>
  <si>
    <t>BS476: Part 20: 1987. Fire tests on building materials and structures. Method for determination of the fire resistance of elements of construction (general principles)</t>
  </si>
  <si>
    <t>EN 13501-2</t>
  </si>
  <si>
    <t xml:space="preserve">COMPLIANT </t>
  </si>
  <si>
    <t xml:space="preserve">BS EN 13501-5. Fire classification of construction products and building elements. Classification using data from external fire exposure to roofs tests </t>
  </si>
  <si>
    <t>EN 13163 / EN 14303.</t>
  </si>
  <si>
    <t>CEN/TS 45545-2</t>
  </si>
  <si>
    <t>BS EN 15725:2023 Extended application on the fire performance of construction products and building elements: Principle of EXAP standards and EXAP reports</t>
  </si>
  <si>
    <t xml:space="preserve">EN1026 (air tightness) </t>
  </si>
  <si>
    <t>ISO 7240-11:2011  ISO 7240-11:2011-Fire detection and alarm systems-Part 11: Manual call points</t>
  </si>
  <si>
    <t xml:space="preserve">Document references </t>
  </si>
  <si>
    <t>Responsible Person and other contacts</t>
  </si>
  <si>
    <t xml:space="preserve">Insert Images and other references applicable to compliance statement </t>
  </si>
  <si>
    <t xml:space="preserve">Signature of  Designer </t>
  </si>
  <si>
    <t xml:space="preserve">COMPLIANCE ASSESSMENT  TO REQUIREMENTS B1 TO B5 </t>
  </si>
  <si>
    <t>Requirement B1: Means of warning and escape</t>
  </si>
  <si>
    <t>Reference survey notes and existing golden thread information</t>
  </si>
  <si>
    <t xml:space="preserve">Describe the effect of the design proposal on the relevant requirement </t>
  </si>
  <si>
    <t>Pre-construction</t>
  </si>
  <si>
    <t>Post -construction</t>
  </si>
  <si>
    <t xml:space="preserve">Detail the BS5839 electrical fire detection and alarm (or detection only) system comprising manual call points and/or automatic detection, providing product name, installer detail,  existing rooftop sounder / call point information , nearest point of interconnection to the roof. </t>
  </si>
  <si>
    <t>A  BS 5839 Part 1 Category L5 fire detection system  is in place in designated risk areas , interlinked with AOVs, situated at either end of the 
communal lobbies</t>
  </si>
  <si>
    <t>Describe the existing and future route of fire escape from the roof to the fire exit, stating the fire rating of any stairwells, construction,  fire door types and ratings,  electrically operated access controls, key control, access to fire-fighting, signage and lighting,  and any identified non-compliances</t>
  </si>
  <si>
    <t xml:space="preserve">The roof is accessible via a door at the top of the stairwell. Travel distances on the roof are less than 60m and is fully open to air, this is deemed as acceptable. 
The one stairwell serving all floors in the building terminates the  roof plant room. It is  treated 
as a firefighting stair, the stair discharges into fresh air in front of the building. </t>
  </si>
  <si>
    <t xml:space="preserve">Photos of the access door to the roof. </t>
  </si>
  <si>
    <t xml:space="preserve">Is there a secondary means of exit anywhere along this route? </t>
  </si>
  <si>
    <t xml:space="preserve">No,   the single stairwell is the means of exit in the even of a fire. </t>
  </si>
  <si>
    <t xml:space="preserve">Is the escape route adequately lit? </t>
  </si>
  <si>
    <t>Is the escape route free of obstructions</t>
  </si>
  <si>
    <t>Requirement B2: Internal fire spread (linings)</t>
  </si>
  <si>
    <t>Inhibit the spread of fire over internal linings of buildings.</t>
  </si>
  <si>
    <t xml:space="preserve">Referencing Golden Thread fire information,  are all surface linings in the common areas accessible via the access route to the roof rated to C-ds3, d2, or conformant to BS EN15102 ?   Will the construction effect any of these elements? </t>
  </si>
  <si>
    <t xml:space="preserve">No change to existing compliance </t>
  </si>
  <si>
    <t xml:space="preserve">Referencing Golden Thread fire information and survey information confirm if  any rooflights, insulating core panels, suspended ceilings, or  lighting diffusers in accessible common areas have been assessed as non-compliant.  Note the effect of the construction project on any internal element. </t>
  </si>
  <si>
    <t>Requirement B3: Internal fire spread (structure)</t>
  </si>
  <si>
    <t>The building must be built such that all of the following are achieved in the event of a fire:   a. the premature collapse of the building is avoided ;b. sufficient fire separation is provided within buildings and between adjoining buildings;  c. automatic fire suppression is provided where necessary ;d. the unseen spread of fire and smoke in cavities is restricted.</t>
  </si>
  <si>
    <t>Response to these questions assumes access to  existing fire risk assessment information alongside survey notes</t>
  </si>
  <si>
    <t xml:space="preserve">Comment  </t>
  </si>
  <si>
    <t xml:space="preserve">Instruction </t>
  </si>
  <si>
    <t xml:space="preserve">Are any new cable, cable ducts,  or replacement cable or ducts  to be installed  from the ground floor and through the building  ?   This includes electrical cables, fibre cables, and RF feeders. </t>
  </si>
  <si>
    <t>Completed sections A &amp; D</t>
  </si>
  <si>
    <t xml:space="preserve">Are any new cables or ducts  or replacement cables or ducts to be installed on any elevation? </t>
  </si>
  <si>
    <t>Completed sections B &amp; D</t>
  </si>
  <si>
    <t xml:space="preserve">Are existing cables going to be re-routed or replaced? </t>
  </si>
  <si>
    <t>Sections C &amp; D</t>
  </si>
  <si>
    <t xml:space="preserve">Are any existing cables going to be reused? </t>
  </si>
  <si>
    <t>Will any new air conditioning pipes be installed through walls/floors</t>
  </si>
  <si>
    <t>Section A Proposed internal cable routing</t>
  </si>
  <si>
    <t>Applicable</t>
  </si>
  <si>
    <t>Describe the cables to be routed, including their size, function,   and their covers or jackets</t>
  </si>
  <si>
    <t xml:space="preserve">L/N 4Cx25mm² SWA/PVC70/Cu L:60m  CPC armour   submain and  a 35 mm tri-rated earth. </t>
  </si>
  <si>
    <t xml:space="preserve">Summarise their routes through the building, from their point of origin to their connection to cell equipment.  Add additional lines for each cable.  </t>
  </si>
  <si>
    <t xml:space="preserve">The submain and earth will be routed from the landlords switch room through a core drilled penetration in to a redundant gas main riser.   100 mm core drilled penetrations will be made through thirteen 185 mm thick  reinforced concrete floors  to floor thirteen.  A 50 mm penetration will be drilled at circa 2.5 m above floor level  between the gas main riser and floor 13 of the stairwell to enter a proposed  1 m length of  galvanised steel trunking.    A further 50 mm hole will be core drilled through the roof of the thirteenth floor stairwell for the submain to route into the rooftop access room / top of the stairwell.   The cable will  enter a Roxtec gland for exit to the roof.   The cable will be routed 2 .2 m down the plant room masonry face  on cable tray  to transition to a Sure foot mounted cable tray to the VMO2 cabinet grillage.
No other cables are proposed to route through the building under this scope.  Note that  Virgin Media is proposing a fibre installation via a separate wayleave proposal.  This is to be routed externally.  </t>
  </si>
  <si>
    <t xml:space="preserve">Use this section to summarise the  existing or new penetrations between compartments through which the cables will be routed,  stating  wall / floor construction , fire rating  REI, thickness. Add sketches and image mark ups below. </t>
  </si>
  <si>
    <t>The submain will be routed from the landlords switch room through a core drilled 100 mm diameter penetration into a redundant gas main riser.  This is a 60 min REI wall.   100 mm core drilled penetrations will be made through thirteen 185 mm thick  floors  to floor thirteen.   Each floor is rated 90 minute REI.  A 50 mm penetration will be made to the stairwell at floor 13 through a 60 minute rated wall   A further 50mm penetration will be made through the 90 minute rated roof of the floor 13 stairwell into the roof access room, from which it will exit on to the plant room via a Roxtec gland on to the roof via a masonry 60 minute rated. wall</t>
  </si>
  <si>
    <t xml:space="preserve">INTERNAL SUBMAIN ROUTE </t>
  </si>
  <si>
    <t xml:space="preserve">Show by photo mark up how cables are to route through each penetration.  Add a caption to state  the penetration location, and note the construction of the wall/floor.  Note or sketch how the cables are to  enter and exit the penetration . Add lines as required. </t>
  </si>
  <si>
    <t xml:space="preserve">Photos of wall/ floor with mark up of penetration point </t>
  </si>
  <si>
    <t xml:space="preserve">Caption/ comment </t>
  </si>
  <si>
    <t>Proposed firestopping product  (including rating and BS compliance)</t>
  </si>
  <si>
    <t xml:space="preserve">Proposed firestopping product </t>
  </si>
  <si>
    <t xml:space="preserve">INTERNAL FIBRE ROUTE </t>
  </si>
  <si>
    <t xml:space="preserve">Proposed firestopping product   (fire company to fill) </t>
  </si>
  <si>
    <t xml:space="preserve">Proposed firestopping product   </t>
  </si>
  <si>
    <t xml:space="preserve">Routes through internal  public areas </t>
  </si>
  <si>
    <t xml:space="preserve">If  cables must be routed through common areas such as corridors or stairwells, describe the  cable management to be proposed to house the cables from point of entry to the point of exit. </t>
  </si>
  <si>
    <t xml:space="preserve">Photos of Common area with mark up </t>
  </si>
  <si>
    <t xml:space="preserve">Proposed conduit or trunking, providing fire rating or BS compliance.  </t>
  </si>
  <si>
    <t>Section B Proposed external cable routing to roof</t>
  </si>
  <si>
    <t xml:space="preserve">NOTE Virgin Media have  a separate fibre proposal, which is to be externally routed up the north elevation to the roof.   The Virgin Media scope is  not presented in this design.    </t>
  </si>
  <si>
    <t>Summarise their routes out of the  building, where applicable from their point of origin to the exterior .  Add additional lines for each cable.    Comment on the choice of external route</t>
  </si>
  <si>
    <t xml:space="preserve">Use this section to summarise  the route to the roof, noting any existing or new cable management to be reused or installed. </t>
  </si>
  <si>
    <t xml:space="preserve">Show by photo mark up how cables are to route externally .  Add a caption to identify the face /location for this exterior route.  State the construction of the wall, roof or fascia. </t>
  </si>
  <si>
    <t xml:space="preserve">Photos </t>
  </si>
  <si>
    <t>Transition to the roof</t>
  </si>
  <si>
    <t xml:space="preserve">Not applicable to this scope. </t>
  </si>
  <si>
    <t xml:space="preserve">Photos of route to cabinet locations. </t>
  </si>
  <si>
    <t xml:space="preserve">Proposed connection detail to wall, roof, or external cladding </t>
  </si>
  <si>
    <t xml:space="preserve">Section C  Proposed reuse of existing submain and fibre. </t>
  </si>
  <si>
    <t xml:space="preserve">Take context and close up photos of the existing submain and fibre routes from the point of supply to the roof at accessible points along the route. </t>
  </si>
  <si>
    <t xml:space="preserve">Photo any decal stickers applied to existing fire stopping. </t>
  </si>
  <si>
    <t xml:space="preserve">Take context and close up photos of any evidence of  missing or defective firestopping </t>
  </si>
  <si>
    <t xml:space="preserve">Section D  Cable routing across the roof. </t>
  </si>
  <si>
    <t xml:space="preserve">Show by photo mark up how cables are to route across the roof .  Provide commentary on proposed cable management and  measures taken to facilitate emergency escape where cable management will cross access routes. </t>
  </si>
  <si>
    <t>Photos here</t>
  </si>
  <si>
    <t>Requirement B5: Access and facilities for the fire service</t>
  </si>
  <si>
    <t xml:space="preserve">Will the proposed cell site affect access  for fire-fighting </t>
  </si>
  <si>
    <t xml:space="preserve">Contractor Name  to complete this element </t>
  </si>
  <si>
    <t xml:space="preserve">Fire stopping </t>
  </si>
  <si>
    <t>BS EN1366-3 &amp; EN13501-2:2016</t>
  </si>
  <si>
    <t>bmtrada Q-mark ;  UKAS Product Certification 0142</t>
  </si>
  <si>
    <t>20+</t>
  </si>
  <si>
    <t>Datasheet or certificate  filename  ( (Supply copy in  Construction Control  Supporting  Documents)</t>
  </si>
  <si>
    <t>Notes</t>
  </si>
  <si>
    <t xml:space="preserve">Fire stopping of  sub-main route </t>
  </si>
  <si>
    <t>BS EN1366-3 &amp; EN13501-2</t>
  </si>
  <si>
    <t xml:space="preserve">Fire stopping of  fibre route </t>
  </si>
  <si>
    <t xml:space="preserve">CONSTRUCTION CONTROL PLAN  - Evidence of workmanship during and after construction </t>
  </si>
  <si>
    <t xml:space="preserve"> none </t>
  </si>
  <si>
    <t>Photos of fire stopping  at each surface ,  5m photos to be taken so that the identity of the location is clear; 1m photos to show workmanship</t>
  </si>
  <si>
    <t>Photos of decals at each surface , showing context to show location</t>
  </si>
  <si>
    <t>none</t>
  </si>
  <si>
    <t xml:space="preserve">CONSTRUCTION CONTROL PLAN  - As Built requirements </t>
  </si>
  <si>
    <t xml:space="preserve">As built drawing to capture position and type of each fire stop </t>
  </si>
  <si>
    <t>BS 6229:2018
Flat roofs with continuously supported flexible waterproof coverings. Code of practice</t>
  </si>
  <si>
    <t xml:space="preserve">Compliant </t>
  </si>
  <si>
    <t>BS 5250:2021
Management of moisture in buildings. Code of practice</t>
  </si>
  <si>
    <t>BS EN ISO 13788:2002</t>
  </si>
  <si>
    <t>BS 8500 - Method of Specifying Concrete</t>
  </si>
  <si>
    <t xml:space="preserve">Optional </t>
  </si>
  <si>
    <t xml:space="preserve">Cutting open roof material </t>
  </si>
  <si>
    <t>BS 6229:2018</t>
  </si>
  <si>
    <t>Pedestal dressing</t>
  </si>
  <si>
    <t>CONSTRUCTION CONTROL PLAN  - Individual appointments.</t>
  </si>
  <si>
    <t>Person in Charge of works (name and number</t>
  </si>
  <si>
    <t>NFRC,  Construction Line,   Approved Langley Waterproofing System installer.</t>
  </si>
  <si>
    <t xml:space="preserve">&gt;10 </t>
  </si>
  <si>
    <t xml:space="preserve">CONSTRUCTION CONTROL PLAN  -Pre-construction evidence of material compliance </t>
  </si>
  <si>
    <t>Certificate of  datasheet or material conformance  filename  ( (Supply copy in  Construction Control  Supporting  Documents)</t>
  </si>
  <si>
    <t xml:space="preserve">Redressing of plinths </t>
  </si>
  <si>
    <t xml:space="preserve">The pedestals will be dressed using Langley approved materials. </t>
  </si>
  <si>
    <t>To be supplied at Gateway 3</t>
  </si>
  <si>
    <t xml:space="preserve">CONSTRUCTION CONTROL PLAN  - Evidence of workmanship to be taken during construction </t>
  </si>
  <si>
    <t>Inspection  (When, Responsibility, Deliverables)</t>
  </si>
  <si>
    <t xml:space="preserve">Cutting open </t>
  </si>
  <si>
    <t xml:space="preserve">10 photos taken at each rooftop opening location to present :
1) 5m context shot of location 
2) 1 m distant shots of rooftop opening, presenting layers exposed </t>
  </si>
  <si>
    <t>During works; Contractor,  Photo report</t>
  </si>
  <si>
    <t xml:space="preserve">10  1 m photos taken at each installation to show pedestal  redressing, including overlaps.  Use measuring stick to photo overlap distances ,  Show depth and  quality of chamfering at base of plinth .  Show sufficient overlap of felt and waterproof layers under cowl.  
</t>
  </si>
  <si>
    <t xml:space="preserve">Letter of re-warranty  from roofing manufacturer; letter of completion by Rooftopworker competent person. </t>
  </si>
  <si>
    <t>During works; Contractor &amp; PICW,  Photo report</t>
  </si>
  <si>
    <t xml:space="preserve">As built </t>
  </si>
  <si>
    <t xml:space="preserve">Redline any deviations for detailed design </t>
  </si>
  <si>
    <t>None</t>
  </si>
  <si>
    <t xml:space="preserve">N/a </t>
  </si>
  <si>
    <t xml:space="preserve">Warranty letter from roofing contractor. </t>
  </si>
  <si>
    <t>A letter to confirm that the remaining period of the existing warranty remains in effect.</t>
  </si>
  <si>
    <t xml:space="preserve">Certificates of Material Conformity. </t>
  </si>
  <si>
    <t>Data sheets of materials used in the roofing works</t>
  </si>
  <si>
    <t xml:space="preserve">Document name </t>
  </si>
  <si>
    <t xml:space="preserve">File name </t>
  </si>
  <si>
    <t>Document description</t>
  </si>
  <si>
    <t>Version number</t>
  </si>
  <si>
    <t xml:space="preserve">CONSTRUCTION CONTROL PLAN  - Evidence of workmanship during construction </t>
  </si>
  <si>
    <t xml:space="preserve">Insert a zip file into the supplied  box  to provide any supporting evidence of compliance, contractor accreditations, membership accreditations,, certificates of material supply, qualifications, </t>
  </si>
  <si>
    <t xml:space="preserve">Documents in Zip file </t>
  </si>
  <si>
    <t xml:space="preserve">Documents in Zip </t>
  </si>
  <si>
    <t xml:space="preserve">Insert a zip file into the supplied  box  to provide the deliverables listed in the as built requirements. </t>
  </si>
  <si>
    <t>BS EN13141-1 Ventilation for buildings.</t>
  </si>
  <si>
    <t>not applicable.</t>
  </si>
  <si>
    <t xml:space="preserve">Internal room… </t>
  </si>
  <si>
    <r>
      <t>Insert a zip file into the supplied  box  containing any</t>
    </r>
    <r>
      <rPr>
        <sz val="12"/>
        <color theme="0"/>
        <rFont val="Aptos Narrow"/>
        <family val="2"/>
        <scheme val="minor"/>
      </rPr>
      <t xml:space="preserve"> evidence of workmanship during build, including medium sized images of  measures  taken to  meet ventilation related relevant requirements during  and after installation</t>
    </r>
  </si>
  <si>
    <t xml:space="preserve">Not applicable. </t>
  </si>
  <si>
    <t>Certificate   filename  (Supply copy in  As Built Supporting  Documents)</t>
  </si>
  <si>
    <t>BS 6229: 2018</t>
  </si>
  <si>
    <t xml:space="preserve">Use the cell below to  describe the the competencies of the company to undertake the work. </t>
  </si>
  <si>
    <t xml:space="preserve">Insert a zip file into the supplied  box  to provide any supporting evidence of compliance, contractor accreditations,membership accreditations,, certificaties of material supply, qualifications, </t>
  </si>
  <si>
    <t>.</t>
  </si>
  <si>
    <t>BS7671 Requirements for Electrical Installations [2008+ A1:2011 [IET Wiring Regulations 18th Edition</t>
  </si>
  <si>
    <t>BS EN 62305 2011</t>
  </si>
  <si>
    <t>BS 7430 2015</t>
  </si>
  <si>
    <t>Report Export-89149</t>
  </si>
  <si>
    <t xml:space="preserve">INPUTS TO CONSTRUCTION CONTROL PLAN  - Contractor Competencies </t>
  </si>
  <si>
    <t xml:space="preserve">Competency statement  and accreditations of Contractor completing work (Use the cell below to  describe the  competencies of the company to undertake the work) </t>
  </si>
  <si>
    <t xml:space="preserve">Installation of switchgear and associated cabling </t>
  </si>
  <si>
    <t>NICEIC Competent Person Scheme</t>
  </si>
  <si>
    <t xml:space="preserve">Notes on fire ratings. </t>
  </si>
  <si>
    <t xml:space="preserve">Electrical schematic </t>
  </si>
  <si>
    <t xml:space="preserve">Updated electrical schematic presenting works in accordance with the detailed design and any variation from the detailed design in redline. </t>
  </si>
  <si>
    <t xml:space="preserve">Electrical  calculations </t>
  </si>
  <si>
    <t>Updated electrical  calculations</t>
  </si>
  <si>
    <r>
      <t>Insert a zip file into the supplied  box  containing any</t>
    </r>
    <r>
      <rPr>
        <sz val="12"/>
        <color theme="0"/>
        <rFont val="Aptos Narrow"/>
        <family val="2"/>
        <scheme val="minor"/>
      </rPr>
      <t xml:space="preserve"> evidence of workmanship during build, including medium sized images of  measures  taken to  meet Approved Document Q  related relevant requirements during  and after installation</t>
    </r>
  </si>
  <si>
    <t>BS 8000-1 Workmanship on building sites 1989</t>
  </si>
  <si>
    <t xml:space="preserve">applicable </t>
  </si>
  <si>
    <t>compliant</t>
  </si>
  <si>
    <t>BS8000-2-1 Workmanship on building sites.  Code of practice for concrete work. Mixing and transporting concrete</t>
  </si>
  <si>
    <t xml:space="preserve">BS8000-2-2  Workmanship on building sites.  Code of practice for concrete work.  Sitework with in situ and precast concrete 1990 </t>
  </si>
  <si>
    <t>BS8000-3</t>
  </si>
  <si>
    <t>BS8000-4  Workmanship on building sites. Code of practice for waterproofing</t>
  </si>
  <si>
    <t xml:space="preserve">BS8000-9 Workmanship on building sites. Cementitious levelling screeds and wearing screeds. Code of Practice </t>
  </si>
  <si>
    <t xml:space="preserve">not applicable ( no plan to re-level) </t>
  </si>
  <si>
    <t>There will be no change to the existing  category 5 fire detection system</t>
  </si>
  <si>
    <r>
      <rPr>
        <b/>
        <sz val="12"/>
        <color theme="1"/>
        <rFont val="Aptos Narrow"/>
        <family val="2"/>
        <scheme val="minor"/>
      </rPr>
      <t xml:space="preserve">Fire safety measures during construction </t>
    </r>
    <r>
      <rPr>
        <sz val="12"/>
        <color theme="1"/>
        <rFont val="Aptos Narrow"/>
        <family val="2"/>
        <scheme val="minor"/>
      </rPr>
      <t xml:space="preserve">
 The lack of a fire sounder or call point on the roof increases the risk that workers will be trapped on the roof in the event of a fire during the works.  An on-site fire marshal will be appointed  during the works and local fire alarm and evacuation procedures will be listed in the health and safety file for the project. </t>
    </r>
    <r>
      <rPr>
        <i/>
        <sz val="12"/>
        <color theme="1"/>
        <rFont val="Aptos Narrow"/>
        <family val="2"/>
        <scheme val="minor"/>
      </rPr>
      <t xml:space="preserve">
</t>
    </r>
    <r>
      <rPr>
        <sz val="12"/>
        <color theme="1"/>
        <rFont val="Aptos Narrow"/>
        <family val="2"/>
        <scheme val="minor"/>
      </rPr>
      <t xml:space="preserve">
NO hot works are required as part of the building works on the rooftop .  Cold applied sealants will be used to restore the Langley roofing system.
Fire-fighting equipment will be available on the roof throughout the duration of the building works. 
</t>
    </r>
  </si>
  <si>
    <r>
      <t>BS EN 1990 + UK National Annex (</t>
    </r>
    <r>
      <rPr>
        <sz val="12"/>
        <color theme="1"/>
        <rFont val="Aptos Narrow"/>
        <family val="2"/>
        <scheme val="minor"/>
      </rPr>
      <t>NA)   (BS NA EN 1990: UK National Annex for Eurocode. Basis of structural design)</t>
    </r>
  </si>
  <si>
    <t>Construction Control Plan Part 2   (Appendix A)</t>
  </si>
  <si>
    <t>There will be effect on access through the building</t>
  </si>
  <si>
    <t xml:space="preserve">Drawing 1 </t>
  </si>
  <si>
    <t>Drawing 2</t>
  </si>
  <si>
    <t>DRA</t>
  </si>
  <si>
    <t xml:space="preserve">Declaration </t>
  </si>
  <si>
    <t xml:space="preserve">appointment </t>
  </si>
  <si>
    <t xml:space="preserve"> Structural Calculations </t>
  </si>
  <si>
    <t>Other structural calculations or GDC</t>
  </si>
  <si>
    <t>GDC calculation</t>
  </si>
  <si>
    <t xml:space="preserve">Structural  calculation </t>
  </si>
  <si>
    <t>adcde</t>
  </si>
  <si>
    <t>fghij</t>
  </si>
  <si>
    <t>a</t>
  </si>
  <si>
    <t>klmno</t>
  </si>
  <si>
    <t>b</t>
  </si>
  <si>
    <t xml:space="preserve">xxxx report on structural investigations including roof. </t>
  </si>
  <si>
    <t xml:space="preserve"> STRUCTURAL INVESTIGATION 
</t>
  </si>
  <si>
    <t xml:space="preserve"> Ground Penetrating radar scan </t>
  </si>
  <si>
    <t>Steel work certificate.</t>
  </si>
  <si>
    <t xml:space="preserve">INSERT AN IMAGE HERE </t>
  </si>
  <si>
    <t>SUMMARISE THE SAFETY CASE, REFERENCING FIRE AND STRUCTURAL GOLDEN THREAD</t>
  </si>
  <si>
    <t>F Scope</t>
  </si>
  <si>
    <t>G Scope</t>
  </si>
  <si>
    <t>H Scope</t>
  </si>
  <si>
    <t>L Scope</t>
  </si>
  <si>
    <t>L Compliance</t>
  </si>
  <si>
    <t>M Scope</t>
  </si>
  <si>
    <t>O Compliance</t>
  </si>
  <si>
    <t>O Scope</t>
  </si>
  <si>
    <t>P Scope</t>
  </si>
  <si>
    <t>P Compliance</t>
  </si>
  <si>
    <t>Q Scope</t>
  </si>
  <si>
    <t>Q Compliance</t>
  </si>
  <si>
    <t>R Scope</t>
  </si>
  <si>
    <t>R compliance</t>
  </si>
  <si>
    <t>S  Scope</t>
  </si>
  <si>
    <t>S compliance</t>
  </si>
  <si>
    <t>T  Scope</t>
  </si>
  <si>
    <t>T compliance</t>
  </si>
  <si>
    <t>7 scope</t>
  </si>
  <si>
    <t>7 compliance</t>
  </si>
  <si>
    <t>Responsible: Designer ; PD</t>
  </si>
  <si>
    <t>Structural Engineer and Principal Designer</t>
  </si>
  <si>
    <t>The existing construction of the rooftop slab and its supporting elements has been confirmed via calculation</t>
  </si>
  <si>
    <t xml:space="preserve">The building meets the criterion of  Consequence Class XX .  
No disproportionate collapse assessment has been done under this project becauseitis not considered reasonanbly  practicable to do so.   
The consequence class of this building is  2b.   At this consequence level the building will have been required to have either been built with or upgraded with these additional measures effective horizontal ties, designed according  to BS 5628: Part 1: 1992, clause 37.3 and Table 13, plus  vertical loadbearing members being able to act as vertical ties  according to clause 37.4 and Table 14 of BS 5628: Part 1  or to have been assessed for disproportionate collapse risk u by modelling the effect of  the removal of load bearing elements
It is not known if the building does include these measures.  
The proposed building works will not affect any existing additional measures and hence the existing disproportionate collapse assessment has not been affected.’
The assessment of the risk of disproportionate collapse would require information on the tie measures originally installed or installed as additional measures 
The Principal  Accountable Person may adopt the approach is to show that loadbearing members can be notionally removed, one at a time, 
without causing collapse of a part of the building exceeding the limits given in consideration of the removal of loadbearing members.   . </t>
  </si>
  <si>
    <t xml:space="preserve">Write a general statement to describe  how the design is compliant.   Describe  the  calculation evidence that the design complies.  Cite any BSEN codes that relate to the compliance.   Note if the building pre-dated the codes applied, and provide a structural justification for the design and structutal calculation approaches adopted. </t>
  </si>
  <si>
    <t xml:space="preserve">INSERT OTHER </t>
  </si>
  <si>
    <t xml:space="preserve">WRITE A GENERAL STATEMENT OF COMPLIANCE, REFERENCING THE SCOPE ELEMENTS AND THE EXISTING SAFETY CASE.   DESCRIBE THE MEASURES PROPOSED TO MEETTHE RELEVANT REQUIREMENTS. </t>
  </si>
  <si>
    <t xml:space="preserve">Rooftop waterproofing related documents    (Approved document C) </t>
  </si>
  <si>
    <t>D scope</t>
  </si>
  <si>
    <t>E scope input</t>
  </si>
  <si>
    <t>E compliance input</t>
  </si>
  <si>
    <t>H compliance :</t>
  </si>
  <si>
    <t>J scope</t>
  </si>
  <si>
    <t>J compliance</t>
  </si>
  <si>
    <t>K scope</t>
  </si>
  <si>
    <t>K compliance</t>
  </si>
  <si>
    <t>Signature of Electrical Designer</t>
  </si>
  <si>
    <t xml:space="preserve">WRITE DESCRIPTION IN THIS BOX
</t>
  </si>
  <si>
    <t xml:space="preserve">USE APPROVED DOCUMENT B SCOPE FIELD TO INPUT  SCOPE ELEMENTS THAT WILL OR COULD CAUSE A MATERIAL ALTERATION RELEVANT TO APPROVED DOCUMENT B ,  CONSIDERING ALL SECTIONS BE1 TO B5 
</t>
  </si>
  <si>
    <t xml:space="preserve">USE APPROVED DOCUMENT B GENERAL STATEMENT OF COMPLIANCE FIELD TO WRITE A GENERAL STATEMENT OF COMPLIANCE, REFERENCING THE SCOPE ELEMENTS AND THE EXISTING SAFETY CASE. </t>
  </si>
  <si>
    <t>INPUT  SCOPE ELEMENTS THAT WILL OR COULD CAUSE A MATERIAL ALTERATION RELEVANT TO APPROVED DOCUMENT C IN APPROVED DOCUMENT C SCOPE FIELD</t>
  </si>
  <si>
    <t xml:space="preserve">INPUT  SCOPE ELEMENTS  INTO  'APPROVED DOCUMENT A'   NOTE ELEMENTS THAT WILL OR COULD CAUSE A MATERIAL ALTERATION RELEVANT TO APPROVED DOCUMENT A 
</t>
  </si>
  <si>
    <t xml:space="preserve">THESE FIELDS AUTOPOPULATE FROM  APPROVED DOCUMENTS </t>
  </si>
  <si>
    <t>INPUT  .   EXAMPLE By day three of the mobilisation the tripod and grillage upstands will have been installed and re-dressed.   The core drills through the risers will have been completed and the Roxtec glands installed .  Electrical switchgear will have been mounted but not commissioned. Tripod and grillage steel members will be in the process of assembly on the roof for mounting on the upstands.  See also  the construction phase plan (CDM) , appendix B of the Construction  Control Plan</t>
  </si>
  <si>
    <t>INPUT This date is dependent on client approvals.</t>
  </si>
  <si>
    <t xml:space="preserve">Scope summaries  from  the  Approved Document Spreadsheets </t>
  </si>
  <si>
    <t xml:space="preserve">FILL THIS FIELD Applicable to works  y/n
Is the work Category A or B </t>
  </si>
  <si>
    <t xml:space="preserve">General compliance Statement Summary from approved document worksheets. </t>
  </si>
  <si>
    <t>D  Compliance</t>
  </si>
  <si>
    <t xml:space="preserve">F compliance </t>
  </si>
  <si>
    <t>Note assumes fibre to be installed under this scope of works.   Virgin Media may install fibre under separate scope of works (under separate  Gateway 2 application)</t>
  </si>
  <si>
    <t xml:space="preserve">input the forecast changes to the existing safety case at the end of the building works.  </t>
  </si>
  <si>
    <t>Describe how the contractors are competent for their duties ,  referencing their skills, experience and behaviours</t>
  </si>
  <si>
    <t xml:space="preserve">1)  Designer  and Principal Designer complete the Building Regulations Compliance sections of the Approved Document  worksheets  at General Arrangement phase. 
2) Designer and Principal  Designer complete the Construction Control  input sections outside of the print areas of the Approved Document (AD) worksheets at the end of the the general arrangement phase, 
3)  Contractor and Principal Contractor select Contractors for each scope element and complete the construction control inputs in the AD worksheets
4) Construction Control Plan and  Fire and Emergency File fields filled by designer and principal designer at detailed design,  in consultation with the principal accountable person and the client.
5) Principal  Contractor and Contractors complete competency sections of the construction control plan.  
6)  All duty holders meet  to review the draft Gateway 2 application at site and revise the worksheets. 
7) Principal Contractor authors the   Construction Control Plan,  Change Control Plan  and Mandatory Occurrence Reporting Plan documents in Word,  and  extracts respective forms  from the Building Regulation  Compliance System (BRCS) for insertion in to each document in their appendix sections.    
8)  Principal Designer extracts the Building Regulations Compliance Statement from the BRCS  together with the approved documents  and compiles a Building Regulations Compliance Statement. 
9) Principal Designer extracts  the  Fire and Emergency  File ,  Golden  Thread Arrangements, and Gateway 2 application documents from the BRCS and converts to PDF
10) All documents saved in the project folders by the authors
11)  Duty holders and Dependency Manager review the documents ,  correct errors,  and re-print.
12)  All documents converted to PDF  using Adobe Pro  or Nitro Pro
13)  Draft Gateway 2 documents issued to client,  principal accountable person, and  consultants
14)  Client authorises  Gateway 2 documents to be issued to the Building Safety Regulator 
15)  Dependency Manager  submits the Gateway 2 application. </t>
  </si>
  <si>
    <t xml:space="preserve">Complete this section if the change is 'Major' </t>
  </si>
  <si>
    <t>Applicable / Non-applicable    (select)</t>
  </si>
  <si>
    <t xml:space="preserve">Structural Engineer </t>
  </si>
  <si>
    <t>Site Address</t>
  </si>
  <si>
    <t>Site Postcode</t>
  </si>
  <si>
    <t>HRB000000000</t>
  </si>
  <si>
    <t xml:space="preserve">Site PAP company </t>
  </si>
  <si>
    <t xml:space="preserve">PAP dutyholder name </t>
  </si>
  <si>
    <t>PAP dutyholder email</t>
  </si>
  <si>
    <t>PAP dutyholder phone</t>
  </si>
  <si>
    <t xml:space="preserve">Client contact name </t>
  </si>
  <si>
    <t>Client contact  position</t>
  </si>
  <si>
    <t>PAP dutyholder position</t>
  </si>
  <si>
    <t>Client email address</t>
  </si>
  <si>
    <t>Client phone number</t>
  </si>
  <si>
    <t>Client  company name</t>
  </si>
  <si>
    <t>Client company address</t>
  </si>
  <si>
    <t xml:space="preserve">Individual Principal Designer Name </t>
  </si>
  <si>
    <t xml:space="preserve">Individual Principal Designer  position </t>
  </si>
  <si>
    <t>Individual Principal Designer email</t>
  </si>
  <si>
    <t>Individual Principal Designer  telephone number</t>
  </si>
  <si>
    <t xml:space="preserve">Principal Designer Company </t>
  </si>
  <si>
    <t>Principal Designer address</t>
  </si>
  <si>
    <t>Organisational Principal  Designer name</t>
  </si>
  <si>
    <t>Organisational Principal  Designer position</t>
  </si>
  <si>
    <t xml:space="preserve">Organisational Principal  Designer email </t>
  </si>
  <si>
    <t xml:space="preserve">OPD telephone </t>
  </si>
  <si>
    <t xml:space="preserve">OPD company  name </t>
  </si>
  <si>
    <t>Organisational Principal  Designer address</t>
  </si>
  <si>
    <t>Individual Principal Contractor Name</t>
  </si>
  <si>
    <t>Individual Principal Contractor position</t>
  </si>
  <si>
    <t>Individual Principal Contractor email</t>
  </si>
  <si>
    <t>Individual Principal Contractor phone number</t>
  </si>
  <si>
    <t>Individual Principal Contractor Company</t>
  </si>
  <si>
    <t>Individual Principal Contractor address</t>
  </si>
  <si>
    <t>Organisational Principal Contractor Name</t>
  </si>
  <si>
    <t>Organisational Principal Contractor Position</t>
  </si>
  <si>
    <t>Organisational Principal Contractor email</t>
  </si>
  <si>
    <t>OPC phone number</t>
  </si>
  <si>
    <t xml:space="preserve">Organisational Principal Contractor company name </t>
  </si>
  <si>
    <t>Organisational Principal Contractor address</t>
  </si>
  <si>
    <t xml:space="preserve">Designer name </t>
  </si>
  <si>
    <t xml:space="preserve">Designer position </t>
  </si>
  <si>
    <t xml:space="preserve">Designer email </t>
  </si>
  <si>
    <t>Designer phone number</t>
  </si>
  <si>
    <t>Designer company</t>
  </si>
  <si>
    <t>Designer address</t>
  </si>
  <si>
    <t xml:space="preserve">Structural Engineer Name </t>
  </si>
  <si>
    <t>Structural Engineer position</t>
  </si>
  <si>
    <t>Structural Engineer email</t>
  </si>
  <si>
    <t>Structural Engineer phone number</t>
  </si>
  <si>
    <t xml:space="preserve">Structural Engineer  Company Name </t>
  </si>
  <si>
    <t>Structural Engineer Address</t>
  </si>
  <si>
    <t xml:space="preserve">Contractor 1 Name </t>
  </si>
  <si>
    <t>Contractor 1 Position</t>
  </si>
  <si>
    <t>Contractor 1 email</t>
  </si>
  <si>
    <t>Contractor 1 phone number</t>
  </si>
  <si>
    <t>Contractor 1 company name</t>
  </si>
  <si>
    <t>Contractor 1 address</t>
  </si>
  <si>
    <t xml:space="preserve">Electrical Contractor Name </t>
  </si>
  <si>
    <t>Electrical Contractor Position</t>
  </si>
  <si>
    <t>Electrical Contractor email</t>
  </si>
  <si>
    <t>Electrical Contractor Phone number</t>
  </si>
  <si>
    <t xml:space="preserve">Electrical Contractor Company Name </t>
  </si>
  <si>
    <t>Electrical Contractor address</t>
  </si>
  <si>
    <t>Subcontractor 2 Position</t>
  </si>
  <si>
    <t xml:space="preserve">Subcontractor 1 Name </t>
  </si>
  <si>
    <t>Subcontractor 1 Position</t>
  </si>
  <si>
    <t>Subcontractor 1 email</t>
  </si>
  <si>
    <t>Subcontractor 1 Phone number</t>
  </si>
  <si>
    <t>Subcontractor 1 company name</t>
  </si>
  <si>
    <t>Subcontractor 1  address</t>
  </si>
  <si>
    <t xml:space="preserve">Summarise work scope of this contractor here </t>
  </si>
  <si>
    <t>Subcontractor 2 Name</t>
  </si>
  <si>
    <t xml:space="preserve">Subcontractor 2 email </t>
  </si>
  <si>
    <t>Subcontractor 2 Phone Number</t>
  </si>
  <si>
    <t xml:space="preserve">Subcontractor 2 Company name </t>
  </si>
  <si>
    <t>Subcontractor 2 Address</t>
  </si>
  <si>
    <t xml:space="preserve">FRA-  External walls </t>
  </si>
  <si>
    <t xml:space="preserve">Other  fire safety  document </t>
  </si>
  <si>
    <t xml:space="preserve"> Fire strategy plan  filename </t>
  </si>
  <si>
    <t xml:space="preserve"> SURVEY REPORT  filename </t>
  </si>
  <si>
    <t xml:space="preserve">FRA 1 filename </t>
  </si>
  <si>
    <t xml:space="preserve">FRA  - EW  fiilename </t>
  </si>
  <si>
    <t xml:space="preserve">Other fire-filename </t>
  </si>
  <si>
    <t xml:space="preserve">FRA  EW issued by  company x  </t>
  </si>
  <si>
    <t>Describe</t>
  </si>
  <si>
    <t>Existing  compartmentation survey issued by xxxx on</t>
  </si>
  <si>
    <t>Existing  Golden Thread  Fire strategy  issued by xxx</t>
  </si>
  <si>
    <t xml:space="preserve">Electrical calculations filename </t>
  </si>
  <si>
    <t>A</t>
  </si>
  <si>
    <t>Electrical calculations by .    AC calculations,  DC calculations.</t>
  </si>
  <si>
    <t xml:space="preserve">Existing roofing warranty </t>
  </si>
  <si>
    <t>Warranty filename</t>
  </si>
  <si>
    <t xml:space="preserve">Warranty </t>
  </si>
  <si>
    <t>Client's  Filename convention</t>
  </si>
  <si>
    <t>Client's  Filename convention  DRA</t>
  </si>
  <si>
    <t xml:space="preserve">Client's  Filename convention  other drawing </t>
  </si>
  <si>
    <t xml:space="preserve">Drawing of standard detail of waterproofing requirements supplied by xxxx . </t>
  </si>
  <si>
    <t xml:space="preserve">Add additional rows where needed and adjust the compliance statement or approved document  document reference tables to match </t>
  </si>
  <si>
    <t xml:space="preserve">Manufacturer's document </t>
  </si>
  <si>
    <t>Revise as required</t>
  </si>
  <si>
    <t>Fill as required</t>
  </si>
  <si>
    <t>eg fabricator)</t>
  </si>
  <si>
    <t>Company  website</t>
  </si>
  <si>
    <t xml:space="preserve">Supplier 1 Name </t>
  </si>
  <si>
    <t>Supplier 1 Position</t>
  </si>
  <si>
    <t>Supplier 1 email</t>
  </si>
  <si>
    <t>Supplier 1 phone number</t>
  </si>
  <si>
    <t>Supplier 1 company</t>
  </si>
  <si>
    <t>Supplier 1 address</t>
  </si>
  <si>
    <t xml:space="preserve">Supplier 2 Name </t>
  </si>
  <si>
    <t>Supplier 2 Position</t>
  </si>
  <si>
    <t xml:space="preserve">Supplier 2 email </t>
  </si>
  <si>
    <t>Supplier 2 phone number</t>
  </si>
  <si>
    <t>Supplier 2 address</t>
  </si>
  <si>
    <t xml:space="preserve"> Supplier 2  </t>
  </si>
  <si>
    <t xml:space="preserve">Supplier 1  </t>
  </si>
  <si>
    <t>(eg  handrail)</t>
  </si>
  <si>
    <t>80%.    PAP concerned about the number of penetrations and wants proof of consultation with  xyz  and www</t>
  </si>
  <si>
    <t>Using Roxtec product would require xxx transits.  Must use xx product instead in 13th floor riser to stairwell .   Floors are 90 minute rated</t>
  </si>
  <si>
    <t xml:space="preserve">Needs structural calculations revised  - 185 mm slab thickness.    Insufficient information on… </t>
  </si>
  <si>
    <t>Minor issue. xxxx</t>
  </si>
  <si>
    <t>information missing</t>
  </si>
  <si>
    <t>risk</t>
  </si>
  <si>
    <t>This  Fire and  Emergency File shall be reviewed at the pre-start meeting by the Duty holders in consultation with XXX    This File shall expire on 12 of May 2026</t>
  </si>
  <si>
    <t>9117191605~21-04-2023#Site Name  L25 7UZ Fire strategy plan</t>
  </si>
  <si>
    <t>1-79 Site Name  L25 7UZ SURVEY REPORT</t>
  </si>
  <si>
    <t>Site Name  Tower CTF Drawing</t>
  </si>
  <si>
    <t xml:space="preserve">Site Name  is a thirteen storey  residential building , 36.4 m to the highest occupied floor.    It contains 79 self-contained  1 &amp; 2 bedroom flats, all  accessed by internal common lobbies.  The building is of a reinforced concrete construction with a reinforced concrete flat roof.  It's external wall is masonry.  All flats are provided single directional escapes via the central stairwell.  The stairs are the firefighting stair. 
The dry rising inlet is located externally on the north east elevation.  The outlet is in the common lobby . 
Both lifts are provided with a fireman's override.
The roof is accessed via the stairwell through a roof access door.  There are extinguishers provided in the tank room and the lift motor room. 
There is a Grade A automatic fire detection/alarm system within the ground floor ancillary accommodation of the building comprising of a fire alarm panel, manual call-points, smoke detectors and sounders. Grade D smoke detection is provided in the flats and lobbies for the control of the smoke ventilation system.
</t>
  </si>
  <si>
    <t>The proposed firestopping of the penetrations will be compatible with the fire ratings of the respective walls and panels through which the penetrations are proposed  .  There will be no changes in the fire ratings of the walls at the end of the works.
There is currently no fire alarm sounder or call point on the Site Name  roof.   The roof is accessible via a door at the top of the stairwell. Travel distances on the roof are less than 60m and is fully open to air.   XXXX  operates a stay-put strategy at   XXXXX,  meaning that there are no manual call points through communal areas.  There will  be no change to the resident's stay-put strategy    Rooftop workers will complete and record risk assessments prior to construction and maintenance activities on site, and will apply risk mitigations during the works. During the building works the contractor will  appoint its own fire warden.  In the event of fire workers will leave the rooftop via the roof door, close the roof door, and exit the building through the protected staircase and call emergency services.</t>
  </si>
  <si>
    <t xml:space="preserve">This_Company UK Limited </t>
  </si>
  <si>
    <t xml:space="preserve">Michael Noel on behalf of This_Company Limited </t>
  </si>
  <si>
    <t xml:space="preserve">The Change Control Plan sets out  how This_Company will manage the change control process in engagement with other duty-holders, contractors and designers. It sets out how changes will be assessed for their impact, how they will be recorded, and how the Building Safety Regulator will be notified of the changes which affect building works.")  </t>
  </si>
  <si>
    <t xml:space="preserve">Contractor X Installations Limited </t>
  </si>
  <si>
    <t>Post anchor cure ; Contractor X</t>
  </si>
  <si>
    <t xml:space="preserve">Contractor X is a  civil engineering contractor with over 20 years of experience in the telecoms sector. They specialise in delivering high-quality infrastructure solutions, including concrete plinths, steelwork, fire stopping, handrails, and roofing. 
Their civil construction teams are competent through on-site  training and experience .
Contractor X Limited is listed in Circet's approved contractor list.   They are also on  the MBNL   (telecom tower company)  approved contractor list  (MBNL H&amp;S Bulletin Issue 019 August 2024) published by Turner and Townsend </t>
  </si>
  <si>
    <t xml:space="preserve">Contractor X Limited </t>
  </si>
  <si>
    <t xml:space="preserve">During pedestal installation ; Contractor X </t>
  </si>
  <si>
    <t xml:space="preserve">During anchor embedment construction ; Contractor X </t>
  </si>
  <si>
    <t>Prior to tripod and grillage installations., Contractor X PICW and Contractor</t>
  </si>
  <si>
    <t xml:space="preserve">bmtrada Certificate of Registration
Certificate Number 3626 for Group A and Group B fire stopping filename Contractor X Installations Ltd Hickman 3626 05b FINAL 061124
</t>
  </si>
  <si>
    <t>In accordance with the Building Regulations 2010, the Client’s key duties during the project are:-
To make suitable arrangements for planning, managing and monitoring a project. Reg 11A(1)
To ensure sufficient time and resources are allocated. Reg 11A(1)
To ensure that the design work is carried out so that the building work to which the design relates, if built, would be in compliance with all relevant requirements. Reg 11A(2)(a)
To ensure the building work is carried out in accordance with all relevant requirements. Reg 11A(2)(b)
To ensure that effective mechanisms are in place for members of the project team to communicate and cooperate with each other and coordinate their activities. Reg 11A(2)(c) &amp; Reg 11(5)
To ensure periodic review of the design and building work is included in the project so as to identify whether it is higher-risk building work. Reg 11A(2)(d)
To ensure that arrangements, as listed above, are maintained and reviewed throughout the project. Reg 11A(3)
To provide building information as soon as is practicable to every designer and contractor on the project. Reg 11A(4)
To make suitable arrangements to periodically review the design and building work and ensure information is provided to designers and contractors working on a project which includes any higher-risk building. Reg 11B(1) and (2)
To ensure that a designer with control over the design work is appointed as the principal designer. Reg 11D(1)(a) &amp; Reg 11D(7)(a) &amp; (b); a contractor with control over the building work is appointed as the principal contractor. Reg 11D(1)(b) &amp; Reg 11D(6)
To ensure that people and organisations whom they appoint have the necessary skills, knowlContractor Y, experience and behaviours and if an organisation the organisational capability to undertake their duties. Reg 11E, 11F, 11G, 11H</t>
  </si>
  <si>
    <t xml:space="preserve">VMO2  plans, manages and monitors the project through the appointment of a project team. It has management tools in place, including Siteflo,  which facilitate the flow of site,  design and  construction information between the project team.  
 Designs are progressed through  specific phases during which the  relevant requirements, risks and issues related to the design are  resolved until the design is ready for  detailed design and design validation. 
VMO2  publishes its own  telecommunications related  design specifications and guidance, which collectively set out its requirements . These specifications reference relevant requirements were they relate. 
VMO2  employs or contracts  its own structural engineers, electrical engineers, design auditors,  and  building regulations inspectors  to review  designs and construction plans in accordance with a strictly  maintained milestone process.  
Design and construction activities are coordinated through a general policy  to  contract design and construction to the same company.  Where this approach is not  possible the designer and contractor hold handovers and subsequent progress meeting and  a prestart meeting,  attended but the designer and the contractor are held in advance of construction.
Designs are reviewed  to identify  building work and higher-risk building work from pre-survey to detailed design. 
The project team  is retained   throughout the project to ensure continuous design review and to manage change.  Siteflo and other document management  systems are used to track the progress of the project, and to manage the review of document deliverables by engineers, auditors, and inspectors. 
VMO2 maintains archive drawings and documents accessible to the designer.   Some Golden Thread information is not stored by VMO2 .    Fire information in particular is  managed by the  site provider's Principal Accountable Person or Responsible Person.  VMO2 supports access to this information through its site acquisition  activities. 
Design and construction plans are reviewed at milestone events  and at any change even through standard processes. 
VMO2 has appointed This_Company Limited as the principal designer. 
VMO2 has appointed This_Company Limited as the principal contractor/
VMO2 has assessed This_Company for its necessary organisational and individual skills, knowlContractor Y, experience and behaviours  to undertake their duties. Reg 11E, 11F, 11G, 11H
</t>
  </si>
  <si>
    <t xml:space="preserve">The Principal Designer’s key duties are:-
•To not undertake any design work, nor act as the principal designer, if they do not satisfy the requirements in Reg. 11F(1) and (2) (competence: general requirement)  and 11G(1) (competence: principal designer) at the time of appointment. Reg 11E(6) &amp; (7)(a)
•To ensure that any person carrying out design work must have -
•	the necessary skills, knowlContractor Y, experience and behaviours Reg 11F(1)(a), 11F(2)(a), 11G(1)(a), 11G(3)
•	and if an organisation, the organisational capability. Reg 11F(1)(b), 11F(2)(b), 11G(1)(b)
To carry out the design work so that the building to which the design relates, if built, would be in accordance with all relevant requirements. Reg 11F(1)(b)(ii)
To designate an individual tasked with managing the functions of the principal designer. Reg 11G(2)
To plan, manage and monitor design work so that the design is such that if built, would be in accordance with all relevant requirements. Reg 11J(4), 11M(1)(a) &amp; (b)
To communicate, cooperate and coordinate with other members of the project team. Reg 11J(2), 11K(3),(4) &amp; (5), 11M(2)(a), (b) &amp; (c), 11M(3)(a) &amp; (b), 11M(4)
To ensure the Client is aware of their duties and assist them in carrying out their duties. Reg 11K(1)
To assist the Client in providing information to other designers and contractors. Reg 11M(5)(a)
To liaise with the principal contractor. Reg 11N(4)
</t>
  </si>
  <si>
    <t xml:space="preserve">This_Company  Limited  has been appointed  as principal designer by  VMO2 as it has satisfied itself that meets the requirements of regulation 11 F (1) and (2)  and 11G (1). 
This_Company employs and contracts  persons with the necessary skills, knowlContractor Y , experience and behaviours to undertake the design as further detailed in the  Building Regulations Compliance Statement and the  Construction Control Plan .   
This_Company has appointed Michael Noel as  the Individual Principal Designer for this project.  
This_Company has produced the design and design documents that constitute this Gateway 2 application to plan and manage the design such that if built, would be in accordance with all relevant requirements. Reg 11J(4), 11M(1)(a) &amp; (b)
This_Company is also acting as designer for some elements  and is  acting as Principal Contractor.  As Principal Designer it  communicates with other duty holders,  designers and  contractors,   during the design phase and through construction.
This_Company has made VMO2 aware of its duties as client, and assists them with their duties, which includes the dissemination of its information to designers and contractors </t>
  </si>
  <si>
    <t xml:space="preserve">The Principal Contractor’s key duties are:-
To not undertake any building work, nor act as the principal contractor, if they do not satisfy the requirements in Reg. 11F(1) and (2) (competence: general requirement)  and 11H(1) (competence: principal contractor) at the time of appointment. Reg 11E(6) &amp; (7)(b)
To ensure that any person carrying out building work must have -
•	the necessary skills, knowlContractor Y, experience and behaviours Reg 11F(1)(a), 11F(2)(a), 11H(1)(a), 11H(3)
•	and if an organisation, the organisational capability. Reg 11F(1)(b), 11F(2)(b), 11H(1)(b)
to carry out the building work in accordance with all relevant requirements. Reg 11F(1)(b)(i)
To designate an individual tasked with managing the functions of the principal contractor. Reg 11H(2)
To plan, manage and monitor building work so as to be in compliance with all relevant requirements. Reg 11J(1), 11N(1)(a) &amp; (b)
To communicate, cooperate and coordinate with other members of the project team. Reg 11J(3), 11L(3),(4) &amp; (5), 11N(2)(a), (b) &amp; (c), 11N(3)(a) &amp; (b), 11N(4), 11N(5)(a)
To ensure the Client is aware of their duties and assist them in carrying out their duties. Reg 11L(1)
To assist the Client in providing information to other designers and contractors. Reg 11N(5)(a)
To liaise with the principal designer. Reg 11N(4)
 </t>
  </si>
  <si>
    <t xml:space="preserve">This_Company  Limited  has been appointed  as principal contractor by  VMO2 as VMO2 has satisfied itself that This_Company meets the requirements of regulation 11 F (1) and (2)  and 11H (1) through its own compliance assessment.
This_Company employs and contracts  persons with the necessary skills, knowlContractor Y , experience and behaviours to undertake the design as further detailed in the  Building Regulations Compliance Statement and the  Construction Control Plan .   
This_Company has appointed Simon Siu as  the Individual Principal Contractor  for this project.  
This_Company  will plan, manage, and monitor its building work so that it is in accordance with all relevant requirements. Reg 11J(4), 11M(1)(a) &amp; (b)
This_Company is also acting as designer for some elements  and is  acting as Principal Designer.  As Principal Contractor r it  communicates with other duty holders,  designers and  contractors,   prior to and during the build phase. 
This_Company has made VMO2 aware of its duties as client, and assists them with their duties, which includes the dissemination of its information to designers and contractors </t>
  </si>
  <si>
    <t>By completing the  below, you confirm that the information in this form is (to the best of your knowlContractor Y) true and accurate.</t>
  </si>
  <si>
    <t>EG Training, KnowlContractor Y and Experience of Individuals Involved</t>
  </si>
  <si>
    <t>I confirm that the information in this report is (to the best of my knowlContractor Y) true and accurate.</t>
  </si>
  <si>
    <t xml:space="preserve">Describe  how the cable is to transition over the parapet or rooftop Contractor Y , and how it will be routed to the cell equipment. </t>
  </si>
  <si>
    <t xml:space="preserve">Contractor Y Electrical  Solutions  </t>
  </si>
  <si>
    <t xml:space="preserve">Contractor Y Electrical Solutions </t>
  </si>
  <si>
    <t>https://www.Contractor Zroofing.co.uk/</t>
  </si>
  <si>
    <t xml:space="preserve">The existing safety case will be largely unchanged. 
The installation of the two grillages and three tripods will have increased roof loading .  The structural calculations demonstrate the adequacy of the steelwork construction,  the rooftop interface or connection,  and the primary load bearing elements of the roof to withstand the proposed static and dynamic loads of the telecommunications equipment to be installed.  Pull out tests will have been completed  on the Hilti fixed anchors holding down the pedestals.
New penetrations requred to route the  proposed submain cable  and an associated earth  from the switch room to the rooftop mounted VMO2 cabinet grillage will be fire-stopped using Roxtec transits and Quel-fire firestopping.  The firestopping will be  fitted with decals to indentify who installed the firestopping, and on what date.  
The existing residential fire strategy of stay put will not be affected by the installation.  
Rooftop evacuation  in the eventof fire during the building works will by managed in accordance with the  works related. risk assessment and method statement.  
The building works will not affect evacuation through the building. 
The  Langley waterproofing system will be penetrated by 17 pedestals to support the cabinet grillages and antenna tripods.   The pedestal waterproofing, designed in collaboration with Langley Limited and Contractor Z roofing,  will have been completed  to the satisfaction of Langley Limited,  and a letter of rewarranty published by Langley Limited. 
Evidence that the building works have been completed in accordance with the relevant requirements of each applicable approved document will have been recorded via the Golden Thread Arrangements proforma supplied.  </t>
  </si>
  <si>
    <t>Approved Langley  contractor.  The site provider  requires the appointment of Contractor Z Roofing.    NFRC, CHAS, Construction Line Gold Member</t>
  </si>
  <si>
    <t>SCRIPT</t>
  </si>
  <si>
    <t>ENTER</t>
  </si>
  <si>
    <t>Bobby Moinazad, Mobile Infrastructure Forum</t>
  </si>
  <si>
    <t>Version 1, Issued 14th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</si>
</sst>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d\-mmm\-yyyy;@"/>
    <numFmt numFmtId="166" formatCode="[$-F800]dddd\,\ mmmm\ dd\,\ yyyy"/>
  </numFmts>
  <fonts count="91" x14ac:knownFonts="1">
    <font>
      <sz val="11"/>
      <color theme="1"/>
      <name val="Aptos Narrow"/>
      <family val="2"/>
      <scheme val="minor"/>
    </font>
    <font>
      <b/>
      <sz val="13"/>
      <color theme="3"/>
      <name val="Aptos Narrow"/>
      <family val="2"/>
      <scheme val="minor"/>
    </font>
    <font>
      <sz val="8"/>
      <color rgb="FF333333"/>
      <name val="Arial"/>
      <family val="2"/>
    </font>
    <font>
      <u/>
      <sz val="11"/>
      <color theme="10"/>
      <name val="Aptos Narrow"/>
      <family val="2"/>
      <scheme val="minor"/>
    </font>
    <font>
      <b/>
      <sz val="15"/>
      <color theme="3"/>
      <name val="Aptos Narrow"/>
      <family val="2"/>
      <scheme val="minor"/>
    </font>
    <font>
      <sz val="11"/>
      <color theme="0"/>
      <name val="Aptos Narrow"/>
      <family val="2"/>
      <scheme val="minor"/>
    </font>
    <font>
      <b/>
      <sz val="15"/>
      <color theme="0"/>
      <name val="Aptos Narrow"/>
      <family val="2"/>
      <scheme val="minor"/>
    </font>
    <font>
      <sz val="12"/>
      <color theme="0"/>
      <name val="Aptos Narrow"/>
      <family val="2"/>
      <scheme val="minor"/>
    </font>
    <font>
      <sz val="16"/>
      <color theme="0"/>
      <name val="Aptos Narrow"/>
      <family val="2"/>
      <scheme val="minor"/>
    </font>
    <font>
      <sz val="8"/>
      <name val="Aptos Narrow"/>
      <family val="2"/>
      <scheme val="minor"/>
    </font>
    <font>
      <b/>
      <sz val="11"/>
      <color theme="0"/>
      <name val="Aptos Narrow"/>
      <family val="2"/>
      <scheme val="minor"/>
    </font>
    <font>
      <sz val="16"/>
      <color theme="1"/>
      <name val="Aptos Narrow"/>
      <family val="2"/>
      <scheme val="minor"/>
    </font>
    <font>
      <b/>
      <sz val="16"/>
      <color rgb="FFFF0000"/>
      <name val="Aptos Narrow"/>
      <family val="2"/>
      <scheme val="minor"/>
    </font>
    <font>
      <b/>
      <sz val="12"/>
      <color rgb="FFFF0000"/>
      <name val="Aptos Narrow"/>
      <family val="2"/>
      <scheme val="minor"/>
    </font>
    <font>
      <b/>
      <sz val="12"/>
      <color theme="0"/>
      <name val="Aptos Narrow"/>
      <family val="2"/>
      <scheme val="minor"/>
    </font>
    <font>
      <b/>
      <i/>
      <sz val="11"/>
      <color theme="0"/>
      <name val="Aptos Narrow"/>
      <family val="2"/>
      <scheme val="minor"/>
    </font>
    <font>
      <sz val="13"/>
      <color theme="3"/>
      <name val="Aptos Narrow"/>
      <family val="2"/>
      <scheme val="minor"/>
    </font>
    <font>
      <sz val="12"/>
      <color theme="1"/>
      <name val="Aptos Narrow"/>
      <family val="2"/>
      <scheme val="minor"/>
    </font>
    <font>
      <u/>
      <sz val="12"/>
      <color theme="10"/>
      <name val="Aptos Narrow"/>
      <family val="2"/>
      <scheme val="minor"/>
    </font>
    <font>
      <sz val="14"/>
      <color rgb="FFFF0000"/>
      <name val="Aptos Narrow"/>
      <family val="2"/>
      <scheme val="minor"/>
    </font>
    <font>
      <b/>
      <sz val="11"/>
      <color theme="1"/>
      <name val="Aptos Narrow"/>
      <family val="2"/>
      <scheme val="minor"/>
    </font>
    <font>
      <sz val="10"/>
      <color theme="1"/>
      <name val="Roboto"/>
    </font>
    <font>
      <b/>
      <sz val="22"/>
      <color rgb="FFFFFFFF"/>
      <name val="Arial"/>
      <family val="2"/>
    </font>
    <font>
      <b/>
      <sz val="14"/>
      <color theme="0"/>
      <name val="Aptos Narrow"/>
      <family val="2"/>
      <scheme val="minor"/>
    </font>
    <font>
      <b/>
      <i/>
      <sz val="15"/>
      <color theme="0"/>
      <name val="Aptos Narrow"/>
      <family val="2"/>
      <scheme val="minor"/>
    </font>
    <font>
      <sz val="11"/>
      <color theme="1"/>
      <name val="Calibri"/>
      <family val="2"/>
    </font>
    <font>
      <b/>
      <sz val="12"/>
      <color rgb="FFFFFFFF"/>
      <name val="Calibri"/>
      <family val="2"/>
    </font>
    <font>
      <sz val="10"/>
      <color rgb="FFFFFFFF"/>
      <name val="Calibri"/>
      <family val="2"/>
    </font>
    <font>
      <sz val="10"/>
      <color rgb="FF000000"/>
      <name val="Calibri"/>
      <family val="2"/>
    </font>
    <font>
      <b/>
      <sz val="10"/>
      <color rgb="FFFFFFFF"/>
      <name val="Calibri"/>
      <family val="2"/>
    </font>
    <font>
      <sz val="10"/>
      <color theme="1"/>
      <name val="Calibri"/>
      <family val="2"/>
    </font>
    <font>
      <sz val="14"/>
      <color rgb="FF000000"/>
      <name val="MS Gothic"/>
      <family val="3"/>
    </font>
    <font>
      <sz val="1"/>
      <color theme="1"/>
      <name val="Calibri"/>
      <family val="2"/>
    </font>
    <font>
      <b/>
      <sz val="18"/>
      <color rgb="FFEE7F01"/>
      <name val="Calibri"/>
      <family val="2"/>
    </font>
    <font>
      <b/>
      <sz val="22"/>
      <color rgb="FFFFFFFF"/>
      <name val="Calibri"/>
      <family val="2"/>
    </font>
    <font>
      <sz val="12"/>
      <color rgb="FFFFFFFF"/>
      <name val="Calibri"/>
      <family val="2"/>
    </font>
    <font>
      <sz val="14"/>
      <color rgb="FFFFFFFF"/>
      <name val="Calibri"/>
      <family val="2"/>
    </font>
    <font>
      <b/>
      <sz val="20"/>
      <color rgb="FFFFFFFF"/>
      <name val="Calibri"/>
      <family val="2"/>
    </font>
    <font>
      <b/>
      <sz val="24"/>
      <color rgb="FFFFFFFF"/>
      <name val="Calibri"/>
      <family val="2"/>
    </font>
    <font>
      <i/>
      <sz val="11"/>
      <color theme="1"/>
      <name val="Aptos Narrow"/>
      <family val="2"/>
      <scheme val="minor"/>
    </font>
    <font>
      <sz val="14"/>
      <color theme="0"/>
      <name val="Aptos Narrow"/>
      <family val="2"/>
      <scheme val="minor"/>
    </font>
    <font>
      <sz val="16"/>
      <color rgb="FF000000"/>
      <name val="Calibri"/>
      <family val="2"/>
    </font>
    <font>
      <sz val="11"/>
      <name val="Aptos Narrow"/>
      <family val="2"/>
      <scheme val="minor"/>
    </font>
    <font>
      <sz val="12"/>
      <color rgb="FF000000"/>
      <name val="Calibri"/>
      <family val="2"/>
    </font>
    <font>
      <sz val="11"/>
      <color rgb="FFFFFFFF"/>
      <name val="Calibri"/>
      <family val="2"/>
    </font>
    <font>
      <i/>
      <sz val="14"/>
      <color rgb="FFFFFFFF"/>
      <name val="Calibri"/>
      <family val="2"/>
    </font>
    <font>
      <sz val="16"/>
      <color rgb="FFFFFFFF"/>
      <name val="Calibri"/>
      <family val="2"/>
    </font>
    <font>
      <u/>
      <sz val="11"/>
      <color theme="0"/>
      <name val="Aptos Narrow"/>
      <family val="2"/>
      <scheme val="minor"/>
    </font>
    <font>
      <sz val="10"/>
      <color rgb="FF1E1E1E"/>
      <name val="Arial"/>
      <family val="2"/>
    </font>
    <font>
      <sz val="10"/>
      <color rgb="FF333F48"/>
      <name val="Roboto"/>
    </font>
    <font>
      <sz val="11"/>
      <color rgb="FF9C0006"/>
      <name val="Aptos Narrow"/>
      <family val="2"/>
      <scheme val="minor"/>
    </font>
    <font>
      <sz val="11"/>
      <color theme="3"/>
      <name val="Aptos Narrow"/>
      <family val="2"/>
      <scheme val="minor"/>
    </font>
    <font>
      <sz val="11"/>
      <color rgb="FFFF0000"/>
      <name val="Aptos Narrow"/>
      <family val="2"/>
      <scheme val="minor"/>
    </font>
    <font>
      <b/>
      <sz val="10"/>
      <color theme="0"/>
      <name val="Aptos Narrow"/>
      <family val="2"/>
      <scheme val="minor"/>
    </font>
    <font>
      <sz val="10"/>
      <color theme="1"/>
      <name val="Arial"/>
      <family val="2"/>
    </font>
    <font>
      <i/>
      <sz val="11"/>
      <color rgb="FF303030"/>
      <name val="Aptos Narrow"/>
      <family val="2"/>
      <scheme val="minor"/>
    </font>
    <font>
      <b/>
      <i/>
      <sz val="11"/>
      <color rgb="FF303030"/>
      <name val="Aptos Narrow"/>
      <family val="2"/>
      <scheme val="minor"/>
    </font>
    <font>
      <sz val="11"/>
      <color rgb="FF303030"/>
      <name val="Aptos Narrow"/>
      <family val="2"/>
      <scheme val="minor"/>
    </font>
    <font>
      <i/>
      <sz val="11"/>
      <name val="Aptos Narrow"/>
      <family val="2"/>
      <scheme val="minor"/>
    </font>
    <font>
      <vertAlign val="superscript"/>
      <sz val="11"/>
      <color theme="1"/>
      <name val="Aptos Narrow"/>
      <family val="2"/>
      <scheme val="minor"/>
    </font>
    <font>
      <sz val="11"/>
      <color rgb="FF000000"/>
      <name val="Calibri"/>
      <family val="2"/>
    </font>
    <font>
      <sz val="11"/>
      <color rgb="FF9C5700"/>
      <name val="Aptos Narrow"/>
      <family val="2"/>
      <scheme val="minor"/>
    </font>
    <font>
      <sz val="10"/>
      <name val="Calibri"/>
      <family val="2"/>
    </font>
    <font>
      <sz val="14"/>
      <color rgb="FF000000"/>
      <name val="Calibri"/>
      <family val="2"/>
    </font>
    <font>
      <b/>
      <sz val="12"/>
      <color theme="1"/>
      <name val="Aptos Narrow"/>
      <family val="2"/>
      <scheme val="minor"/>
    </font>
    <font>
      <sz val="12"/>
      <color rgb="FF000000"/>
      <name val="Aptos Narrow"/>
      <family val="2"/>
      <scheme val="minor"/>
    </font>
    <font>
      <b/>
      <sz val="16"/>
      <color rgb="FF000000"/>
      <name val="Aptos Narrow"/>
      <family val="2"/>
      <scheme val="minor"/>
    </font>
    <font>
      <sz val="16"/>
      <color rgb="FF000000"/>
      <name val="Aptos Narrow"/>
      <family val="2"/>
      <scheme val="minor"/>
    </font>
    <font>
      <sz val="12"/>
      <color rgb="FFFFFFFF"/>
      <name val="Aptos Narrow"/>
      <family val="2"/>
      <scheme val="minor"/>
    </font>
    <font>
      <sz val="12"/>
      <name val="Aptos Narrow"/>
      <family val="2"/>
      <scheme val="minor"/>
    </font>
    <font>
      <sz val="12"/>
      <color rgb="FFFF0000"/>
      <name val="Aptos Narrow"/>
      <family val="2"/>
      <scheme val="minor"/>
    </font>
    <font>
      <sz val="14"/>
      <color theme="1"/>
      <name val="Aptos Narrow"/>
      <family val="2"/>
      <scheme val="minor"/>
    </font>
    <font>
      <sz val="12"/>
      <color rgb="FFFF0000"/>
      <name val="Calibri"/>
      <family val="2"/>
    </font>
    <font>
      <i/>
      <sz val="12"/>
      <color rgb="FFFFFFFF"/>
      <name val="Calibri"/>
      <family val="2"/>
    </font>
    <font>
      <sz val="12"/>
      <color theme="0" tint="-4.9989318521683403E-2"/>
      <name val="Calibri"/>
      <family val="2"/>
    </font>
    <font>
      <sz val="12"/>
      <color theme="1"/>
      <name val="Calibri"/>
      <family val="2"/>
    </font>
    <font>
      <i/>
      <sz val="12"/>
      <color theme="1"/>
      <name val="Aptos Narrow"/>
      <family val="2"/>
      <scheme val="minor"/>
    </font>
    <font>
      <b/>
      <sz val="12"/>
      <color theme="1"/>
      <name val="Calibri"/>
      <family val="2"/>
    </font>
    <font>
      <b/>
      <sz val="11"/>
      <name val="Calibri"/>
      <family val="2"/>
    </font>
    <font>
      <b/>
      <sz val="11"/>
      <color rgb="FF000000"/>
      <name val="Calibri"/>
      <family val="2"/>
    </font>
    <font>
      <i/>
      <sz val="12"/>
      <color rgb="FFFFC000"/>
      <name val="Calibri"/>
      <family val="2"/>
    </font>
    <font>
      <b/>
      <sz val="12"/>
      <color rgb="FF000000"/>
      <name val="Calibri"/>
      <family val="2"/>
    </font>
    <font>
      <b/>
      <u/>
      <sz val="12"/>
      <color rgb="FFFFFFFF"/>
      <name val="Calibri"/>
      <family val="2"/>
    </font>
    <font>
      <b/>
      <sz val="12"/>
      <color theme="3"/>
      <name val="Aptos Narrow"/>
      <family val="2"/>
      <scheme val="minor"/>
    </font>
    <font>
      <sz val="12"/>
      <color theme="3"/>
      <name val="Aptos Narrow"/>
      <family val="2"/>
      <scheme val="minor"/>
    </font>
    <font>
      <b/>
      <sz val="16"/>
      <color theme="0"/>
      <name val="Aptos Narrow"/>
      <family val="2"/>
      <scheme val="minor"/>
    </font>
    <font>
      <sz val="10"/>
      <color rgb="FF000000"/>
      <name val="Calibri"/>
      <family val="2"/>
    </font>
    <font>
      <sz val="8"/>
      <color rgb="FF000000"/>
      <name val="Segoe UI"/>
      <family val="2"/>
    </font>
    <font>
      <sz val="12"/>
      <name val="Calibri"/>
      <family val="2"/>
    </font>
    <font>
      <sz val="10"/>
      <color rgb="FF000000"/>
      <name val="Aptos"/>
      <family val="2"/>
    </font>
    <font>
      <b/>
      <sz val="16"/>
      <color theme="1"/>
      <name val="Aptos Narrow"/>
      <family val="2"/>
      <scheme val="minor"/>
    </font>
  </fonts>
  <fills count="19">
    <fill>
      <patternFill patternType="none"/>
    </fill>
    <fill>
      <patternFill patternType="gray125"/>
    </fill>
    <fill>
      <patternFill patternType="solid">
        <fgColor rgb="FFFFFFFF"/>
        <bgColor indexed="64"/>
      </patternFill>
    </fill>
    <fill>
      <patternFill patternType="solid">
        <fgColor rgb="FFFFC0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A5A5A5"/>
      </patternFill>
    </fill>
    <fill>
      <patternFill patternType="solid">
        <fgColor theme="0" tint="-0.499984740745262"/>
        <bgColor indexed="64"/>
      </patternFill>
    </fill>
    <fill>
      <patternFill patternType="solid">
        <fgColor rgb="FF92D050"/>
        <bgColor indexed="64"/>
      </patternFill>
    </fill>
    <fill>
      <patternFill patternType="solid">
        <fgColor theme="2" tint="-0.499984740745262"/>
        <bgColor indexed="64"/>
      </patternFill>
    </fill>
    <fill>
      <patternFill patternType="solid">
        <fgColor rgb="FFEE7F01"/>
        <bgColor indexed="64"/>
      </patternFill>
    </fill>
    <fill>
      <patternFill patternType="solid">
        <fgColor rgb="FF828589"/>
        <bgColor indexed="64"/>
      </patternFill>
    </fill>
    <fill>
      <patternFill patternType="solid">
        <fgColor rgb="FFEBECEC"/>
        <bgColor indexed="64"/>
      </patternFill>
    </fill>
    <fill>
      <patternFill patternType="solid">
        <fgColor rgb="FF00B050"/>
        <bgColor indexed="64"/>
      </patternFill>
    </fill>
    <fill>
      <patternFill patternType="solid">
        <fgColor rgb="FFC00000"/>
        <bgColor indexed="64"/>
      </patternFill>
    </fill>
    <fill>
      <patternFill patternType="solid">
        <fgColor theme="0"/>
        <bgColor indexed="64"/>
      </patternFill>
    </fill>
    <fill>
      <patternFill patternType="solid">
        <fgColor rgb="FFFFC7CE"/>
      </patternFill>
    </fill>
    <fill>
      <patternFill patternType="solid">
        <fgColor rgb="FF000000"/>
        <bgColor indexed="64"/>
      </patternFill>
    </fill>
    <fill>
      <patternFill patternType="solid">
        <fgColor rgb="FFFFEB9C"/>
      </patternFill>
    </fill>
  </fills>
  <borders count="128">
    <border>
      <left/>
      <right/>
      <top/>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3F3F3F"/>
      </left>
      <right/>
      <top style="thin">
        <color rgb="FF3F3F3F"/>
      </top>
      <bottom style="thin">
        <color indexed="64"/>
      </bottom>
      <diagonal/>
    </border>
    <border>
      <left/>
      <right/>
      <top style="thin">
        <color rgb="FF3F3F3F"/>
      </top>
      <bottom style="thin">
        <color indexed="64"/>
      </bottom>
      <diagonal/>
    </border>
    <border>
      <left/>
      <right style="thin">
        <color rgb="FF3F3F3F"/>
      </right>
      <top style="thin">
        <color rgb="FF3F3F3F"/>
      </top>
      <bottom style="thin">
        <color indexed="64"/>
      </bottom>
      <diagonal/>
    </border>
    <border>
      <left/>
      <right/>
      <top/>
      <bottom style="thin">
        <color indexed="64"/>
      </bottom>
      <diagonal/>
    </border>
    <border>
      <left style="double">
        <color rgb="FF3F3F3F"/>
      </left>
      <right style="double">
        <color rgb="FF3F3F3F"/>
      </right>
      <top style="double">
        <color rgb="FF3F3F3F"/>
      </top>
      <bottom/>
      <diagonal/>
    </border>
    <border>
      <left style="double">
        <color rgb="FF3F3F3F"/>
      </left>
      <right/>
      <top style="double">
        <color rgb="FF3F3F3F"/>
      </top>
      <bottom/>
      <diagonal/>
    </border>
    <border>
      <left/>
      <right style="double">
        <color rgb="FF3F3F3F"/>
      </right>
      <top style="double">
        <color rgb="FF3F3F3F"/>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3F3F3F"/>
      </left>
      <right/>
      <top/>
      <bottom style="thin">
        <color indexed="64"/>
      </bottom>
      <diagonal/>
    </border>
    <border>
      <left/>
      <right style="thin">
        <color rgb="FF3F3F3F"/>
      </right>
      <top/>
      <bottom style="thin">
        <color indexed="64"/>
      </bottom>
      <diagonal/>
    </border>
    <border>
      <left style="thin">
        <color indexed="64"/>
      </left>
      <right/>
      <top style="double">
        <color rgb="FF3F3F3F"/>
      </top>
      <bottom style="thin">
        <color indexed="64"/>
      </bottom>
      <diagonal/>
    </border>
    <border>
      <left/>
      <right style="thin">
        <color indexed="64"/>
      </right>
      <top style="double">
        <color rgb="FF3F3F3F"/>
      </top>
      <bottom style="thin">
        <color indexed="64"/>
      </bottom>
      <diagonal/>
    </border>
    <border>
      <left style="double">
        <color rgb="FF3F3F3F"/>
      </left>
      <right/>
      <top style="double">
        <color rgb="FF3F3F3F"/>
      </top>
      <bottom style="double">
        <color rgb="FF3F3F3F"/>
      </bottom>
      <diagonal/>
    </border>
    <border>
      <left/>
      <right style="double">
        <color rgb="FF3F3F3F"/>
      </right>
      <top style="double">
        <color rgb="FF3F3F3F"/>
      </top>
      <bottom style="double">
        <color rgb="FF3F3F3F"/>
      </bottom>
      <diagonal/>
    </border>
    <border>
      <left/>
      <right/>
      <top style="double">
        <color rgb="FF3F3F3F"/>
      </top>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medium">
        <color rgb="FFFFFFFF"/>
      </top>
      <bottom style="medium">
        <color rgb="FFFFFFFF"/>
      </bottom>
      <diagonal/>
    </border>
    <border>
      <left style="medium">
        <color rgb="FFFFFFFF"/>
      </left>
      <right style="medium">
        <color rgb="FFFFFFFF"/>
      </right>
      <top/>
      <bottom style="medium">
        <color rgb="FFFFFFFF"/>
      </bottom>
      <diagonal/>
    </border>
    <border>
      <left style="medium">
        <color rgb="FFFFFFFF"/>
      </left>
      <right/>
      <top/>
      <bottom style="medium">
        <color rgb="FFFFFFFF"/>
      </bottom>
      <diagonal/>
    </border>
    <border>
      <left/>
      <right style="medium">
        <color rgb="FFFFFFFF"/>
      </right>
      <top/>
      <bottom style="medium">
        <color rgb="FFFFFFFF"/>
      </bottom>
      <diagonal/>
    </border>
    <border>
      <left/>
      <right/>
      <top/>
      <bottom style="medium">
        <color rgb="FFFFFFFF"/>
      </bottom>
      <diagonal/>
    </border>
    <border>
      <left style="medium">
        <color rgb="FFFFFFFF"/>
      </left>
      <right/>
      <top/>
      <bottom/>
      <diagonal/>
    </border>
    <border>
      <left style="medium">
        <color rgb="FFFFFFFF"/>
      </left>
      <right/>
      <top style="medium">
        <color rgb="FFFFFFFF"/>
      </top>
      <bottom style="medium">
        <color rgb="FFFFFFFF"/>
      </bottom>
      <diagonal/>
    </border>
    <border>
      <left style="medium">
        <color rgb="FFFFFFFF"/>
      </left>
      <right/>
      <top style="medium">
        <color rgb="FFFFFFFF"/>
      </top>
      <bottom/>
      <diagonal/>
    </border>
    <border>
      <left/>
      <right style="medium">
        <color rgb="FFFFFFFF"/>
      </right>
      <top style="medium">
        <color rgb="FFFFFFFF"/>
      </top>
      <bottom/>
      <diagonal/>
    </border>
    <border>
      <left/>
      <right/>
      <top style="medium">
        <color rgb="FFFFFFFF"/>
      </top>
      <bottom/>
      <diagonal/>
    </border>
    <border>
      <left style="medium">
        <color rgb="FFFFFFFF"/>
      </left>
      <right style="medium">
        <color rgb="FFFFFFFF"/>
      </right>
      <top style="medium">
        <color rgb="FFFFFFFF"/>
      </top>
      <bottom/>
      <diagonal/>
    </border>
    <border>
      <left style="medium">
        <color rgb="FFFFFFFF"/>
      </left>
      <right/>
      <top style="thick">
        <color theme="4"/>
      </top>
      <bottom/>
      <diagonal/>
    </border>
    <border>
      <left/>
      <right/>
      <top style="thick">
        <color theme="4"/>
      </top>
      <bottom/>
      <diagonal/>
    </border>
    <border>
      <left/>
      <right/>
      <top style="medium">
        <color rgb="FFFFFFFF"/>
      </top>
      <bottom style="thick">
        <color theme="4"/>
      </bottom>
      <diagonal/>
    </border>
    <border>
      <left/>
      <right style="medium">
        <color rgb="FFFFFFFF"/>
      </right>
      <top style="medium">
        <color rgb="FFFFFFFF"/>
      </top>
      <bottom style="thick">
        <color theme="4"/>
      </bottom>
      <diagonal/>
    </border>
    <border>
      <left style="medium">
        <color rgb="FFFFFFFF"/>
      </left>
      <right/>
      <top/>
      <bottom style="double">
        <color rgb="FF3F3F3F"/>
      </bottom>
      <diagonal/>
    </border>
    <border>
      <left/>
      <right style="medium">
        <color rgb="FFFFFFFF"/>
      </right>
      <top/>
      <bottom style="double">
        <color rgb="FF3F3F3F"/>
      </bottom>
      <diagonal/>
    </border>
    <border>
      <left style="medium">
        <color rgb="FFFFFFFF"/>
      </left>
      <right/>
      <top style="medium">
        <color rgb="FFFFFFFF"/>
      </top>
      <bottom style="double">
        <color rgb="FF3F3F3F"/>
      </bottom>
      <diagonal/>
    </border>
    <border>
      <left/>
      <right style="double">
        <color rgb="FF3F3F3F"/>
      </right>
      <top style="medium">
        <color rgb="FFFFFFFF"/>
      </top>
      <bottom style="double">
        <color rgb="FF3F3F3F"/>
      </bottom>
      <diagonal/>
    </border>
    <border>
      <left style="medium">
        <color rgb="FFFFFFFF"/>
      </left>
      <right/>
      <top style="double">
        <color rgb="FF3F3F3F"/>
      </top>
      <bottom style="medium">
        <color rgb="FFFFFFFF"/>
      </bottom>
      <diagonal/>
    </border>
    <border>
      <left/>
      <right style="medium">
        <color rgb="FFFFFFFF"/>
      </right>
      <top style="double">
        <color rgb="FF3F3F3F"/>
      </top>
      <bottom style="medium">
        <color rgb="FFFFFFFF"/>
      </bottom>
      <diagonal/>
    </border>
    <border>
      <left/>
      <right/>
      <top style="medium">
        <color rgb="FFFFFFFF"/>
      </top>
      <bottom style="double">
        <color rgb="FF3F3F3F"/>
      </bottom>
      <diagonal/>
    </border>
    <border>
      <left/>
      <right/>
      <top style="double">
        <color rgb="FF3F3F3F"/>
      </top>
      <bottom style="medium">
        <color rgb="FFFFFFFF"/>
      </bottom>
      <diagonal/>
    </border>
    <border>
      <left/>
      <right/>
      <top style="thick">
        <color theme="4"/>
      </top>
      <bottom style="double">
        <color rgb="FF3F3F3F"/>
      </bottom>
      <diagonal/>
    </border>
    <border>
      <left style="medium">
        <color rgb="FFFFFFFF"/>
      </left>
      <right/>
      <top style="thick">
        <color theme="4"/>
      </top>
      <bottom style="double">
        <color rgb="FF3F3F3F"/>
      </bottom>
      <diagonal/>
    </border>
    <border>
      <left/>
      <right style="medium">
        <color rgb="FFFFFFFF"/>
      </right>
      <top style="thick">
        <color theme="4"/>
      </top>
      <bottom style="double">
        <color rgb="FF3F3F3F"/>
      </bottom>
      <diagonal/>
    </border>
    <border>
      <left/>
      <right/>
      <top style="double">
        <color rgb="FF3F3F3F"/>
      </top>
      <bottom style="thick">
        <color theme="4"/>
      </bottom>
      <diagonal/>
    </border>
    <border>
      <left/>
      <right style="medium">
        <color rgb="FFFFFFFF"/>
      </right>
      <top style="medium">
        <color rgb="FFFFFFFF"/>
      </top>
      <bottom style="double">
        <color rgb="FF3F3F3F"/>
      </bottom>
      <diagonal/>
    </border>
    <border>
      <left style="thin">
        <color rgb="FF3F3F3F"/>
      </left>
      <right style="thin">
        <color rgb="FF3F3F3F"/>
      </right>
      <top/>
      <bottom style="thin">
        <color rgb="FF3F3F3F"/>
      </bottom>
      <diagonal/>
    </border>
    <border>
      <left style="medium">
        <color rgb="FFFFFFFF"/>
      </left>
      <right style="medium">
        <color rgb="FFFFFFFF"/>
      </right>
      <top/>
      <bottom/>
      <diagonal/>
    </border>
    <border>
      <left style="thin">
        <color indexed="64"/>
      </left>
      <right/>
      <top style="thick">
        <color theme="4"/>
      </top>
      <bottom style="thin">
        <color indexed="64"/>
      </bottom>
      <diagonal/>
    </border>
    <border>
      <left/>
      <right/>
      <top style="thick">
        <color theme="4"/>
      </top>
      <bottom style="thin">
        <color indexed="64"/>
      </bottom>
      <diagonal/>
    </border>
    <border>
      <left/>
      <right style="thin">
        <color indexed="64"/>
      </right>
      <top style="thick">
        <color theme="4"/>
      </top>
      <bottom style="thin">
        <color indexed="64"/>
      </bottom>
      <diagonal/>
    </border>
    <border>
      <left style="medium">
        <color rgb="FFFFFFFF"/>
      </left>
      <right/>
      <top style="thick">
        <color theme="4"/>
      </top>
      <bottom style="medium">
        <color rgb="FFFFFFFF"/>
      </bottom>
      <diagonal/>
    </border>
    <border>
      <left/>
      <right style="medium">
        <color rgb="FFFFFFFF"/>
      </right>
      <top style="thick">
        <color theme="4"/>
      </top>
      <bottom style="medium">
        <color rgb="FFFFFFFF"/>
      </bottom>
      <diagonal/>
    </border>
    <border>
      <left/>
      <right style="thin">
        <color indexed="64"/>
      </right>
      <top style="double">
        <color rgb="FF3F3F3F"/>
      </top>
      <bottom style="medium">
        <color rgb="FFFFFFFF"/>
      </bottom>
      <diagonal/>
    </border>
    <border>
      <left/>
      <right style="double">
        <color rgb="FF3F3F3F"/>
      </right>
      <top/>
      <bottom/>
      <diagonal/>
    </border>
    <border>
      <left style="thin">
        <color rgb="FF000000"/>
      </left>
      <right style="thin">
        <color rgb="FF000000"/>
      </right>
      <top style="thin">
        <color rgb="FF000000"/>
      </top>
      <bottom style="thin">
        <color rgb="FF000000"/>
      </bottom>
      <diagonal/>
    </border>
    <border>
      <left/>
      <right style="medium">
        <color rgb="FFFFFFFF"/>
      </right>
      <top/>
      <bottom/>
      <diagonal/>
    </border>
    <border>
      <left/>
      <right style="medium">
        <color rgb="FFFFFFFF"/>
      </right>
      <top style="thick">
        <color theme="4"/>
      </top>
      <bottom/>
      <diagonal/>
    </border>
    <border>
      <left/>
      <right style="thin">
        <color indexed="64"/>
      </right>
      <top style="thick">
        <color theme="4"/>
      </top>
      <bottom/>
      <diagonal/>
    </border>
    <border>
      <left style="thin">
        <color indexed="64"/>
      </left>
      <right/>
      <top style="medium">
        <color rgb="FFFFFFFF"/>
      </top>
      <bottom style="thin">
        <color indexed="64"/>
      </bottom>
      <diagonal/>
    </border>
    <border>
      <left/>
      <right/>
      <top style="medium">
        <color rgb="FFFFFFFF"/>
      </top>
      <bottom style="thin">
        <color indexed="64"/>
      </bottom>
      <diagonal/>
    </border>
    <border>
      <left/>
      <right style="thin">
        <color indexed="64"/>
      </right>
      <top style="medium">
        <color rgb="FFFFFFFF"/>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theme="4"/>
      </top>
      <bottom style="medium">
        <color rgb="FFFFFFFF"/>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FFFF"/>
      </left>
      <right/>
      <top style="medium">
        <color rgb="FFFFFFFF"/>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style="thin">
        <color rgb="FF000000"/>
      </bottom>
      <diagonal/>
    </border>
    <border>
      <left/>
      <right/>
      <top style="double">
        <color rgb="FF3F3F3F"/>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rgb="FF3F3F3F"/>
      </left>
      <right/>
      <top style="double">
        <color rgb="FF3F3F3F"/>
      </top>
      <bottom style="medium">
        <color rgb="FFFFFFFF"/>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rgb="FF3F3F3F"/>
      </left>
      <right/>
      <top/>
      <bottom/>
      <diagonal/>
    </border>
    <border>
      <left/>
      <right style="medium">
        <color rgb="FFFFFFFF"/>
      </right>
      <top style="medium">
        <color rgb="FFFFFFFF"/>
      </top>
      <bottom style="thin">
        <color indexed="64"/>
      </bottom>
      <diagonal/>
    </border>
    <border>
      <left style="double">
        <color rgb="FF3F3F3F"/>
      </left>
      <right/>
      <top style="double">
        <color rgb="FF3F3F3F"/>
      </top>
      <bottom style="thin">
        <color indexed="64"/>
      </bottom>
      <diagonal/>
    </border>
    <border>
      <left/>
      <right style="double">
        <color rgb="FF3F3F3F"/>
      </right>
      <top style="double">
        <color rgb="FF3F3F3F"/>
      </top>
      <bottom style="thin">
        <color indexed="64"/>
      </bottom>
      <diagonal/>
    </border>
  </borders>
  <cellStyleXfs count="7">
    <xf numFmtId="0" fontId="0" fillId="0" borderId="0"/>
    <xf numFmtId="0" fontId="1" fillId="0" borderId="1" applyNumberFormat="0" applyFill="0" applyAlignment="0" applyProtection="0"/>
    <xf numFmtId="0" fontId="3" fillId="0" borderId="0" applyNumberFormat="0" applyFill="0" applyBorder="0" applyAlignment="0" applyProtection="0"/>
    <xf numFmtId="0" fontId="4" fillId="0" borderId="3" applyNumberFormat="0" applyFill="0" applyAlignment="0" applyProtection="0"/>
    <xf numFmtId="0" fontId="10" fillId="6" borderId="16" applyNumberFormat="0" applyAlignment="0" applyProtection="0"/>
    <xf numFmtId="0" fontId="50" fillId="16" borderId="0" applyNumberFormat="0" applyBorder="0" applyAlignment="0" applyProtection="0"/>
    <xf numFmtId="0" fontId="61" fillId="18" borderId="0" applyNumberFormat="0" applyBorder="0" applyAlignment="0" applyProtection="0"/>
  </cellStyleXfs>
  <cellXfs count="949">
    <xf numFmtId="0" fontId="0" fillId="0" borderId="0" xfId="0"/>
    <xf numFmtId="0" fontId="0" fillId="0" borderId="0" xfId="0" applyAlignment="1">
      <alignment wrapText="1"/>
    </xf>
    <xf numFmtId="0" fontId="0" fillId="0" borderId="2" xfId="0" applyBorder="1" applyAlignment="1">
      <alignment wrapText="1"/>
    </xf>
    <xf numFmtId="0" fontId="0" fillId="0" borderId="2" xfId="0" applyBorder="1"/>
    <xf numFmtId="0" fontId="3" fillId="0" borderId="2" xfId="2" applyBorder="1"/>
    <xf numFmtId="0" fontId="1" fillId="0" borderId="0" xfId="1" applyBorder="1" applyAlignment="1">
      <alignment wrapText="1"/>
    </xf>
    <xf numFmtId="0" fontId="0" fillId="0" borderId="0" xfId="0" applyAlignment="1">
      <alignment horizontal="left" vertical="top"/>
    </xf>
    <xf numFmtId="0" fontId="6" fillId="5" borderId="3" xfId="3" applyFont="1" applyFill="1"/>
    <xf numFmtId="0" fontId="6" fillId="5" borderId="0" xfId="3" applyFont="1" applyFill="1" applyBorder="1"/>
    <xf numFmtId="0" fontId="8" fillId="4" borderId="2" xfId="0" applyFont="1" applyFill="1" applyBorder="1"/>
    <xf numFmtId="0" fontId="8" fillId="4" borderId="2" xfId="0" applyFont="1" applyFill="1" applyBorder="1" applyAlignment="1">
      <alignment wrapText="1"/>
    </xf>
    <xf numFmtId="0" fontId="10" fillId="6" borderId="16" xfId="4" applyAlignment="1">
      <alignment wrapText="1"/>
    </xf>
    <xf numFmtId="0" fontId="10" fillId="6" borderId="16" xfId="4"/>
    <xf numFmtId="0" fontId="11" fillId="0" borderId="2" xfId="0" applyFont="1" applyBorder="1" applyAlignment="1">
      <alignment wrapText="1"/>
    </xf>
    <xf numFmtId="0" fontId="11" fillId="0" borderId="2" xfId="0" applyFont="1" applyBorder="1"/>
    <xf numFmtId="0" fontId="11" fillId="0" borderId="2" xfId="0" applyFont="1" applyBorder="1" applyAlignment="1">
      <alignment horizontal="left" vertical="top"/>
    </xf>
    <xf numFmtId="0" fontId="13" fillId="6" borderId="2" xfId="4" applyFont="1" applyBorder="1"/>
    <xf numFmtId="0" fontId="6" fillId="3" borderId="0" xfId="3" applyFont="1" applyFill="1" applyBorder="1" applyAlignment="1">
      <alignment wrapText="1"/>
    </xf>
    <xf numFmtId="0" fontId="10" fillId="6" borderId="21" xfId="4" applyBorder="1"/>
    <xf numFmtId="0" fontId="10" fillId="6" borderId="23" xfId="4" applyBorder="1"/>
    <xf numFmtId="0" fontId="10" fillId="6" borderId="21" xfId="4" applyBorder="1" applyAlignment="1">
      <alignment wrapText="1"/>
    </xf>
    <xf numFmtId="0" fontId="10" fillId="6" borderId="22" xfId="4" applyBorder="1" applyAlignment="1">
      <alignment wrapText="1"/>
    </xf>
    <xf numFmtId="0" fontId="14" fillId="3" borderId="0" xfId="3" applyFont="1" applyFill="1" applyBorder="1" applyAlignment="1">
      <alignment wrapText="1"/>
    </xf>
    <xf numFmtId="0" fontId="7" fillId="7" borderId="0" xfId="0" applyFont="1" applyFill="1"/>
    <xf numFmtId="0" fontId="8" fillId="7" borderId="2" xfId="0" applyFont="1" applyFill="1" applyBorder="1"/>
    <xf numFmtId="0" fontId="8" fillId="7" borderId="2" xfId="0" applyFont="1" applyFill="1" applyBorder="1" applyAlignment="1">
      <alignment wrapText="1"/>
    </xf>
    <xf numFmtId="0" fontId="0" fillId="0" borderId="2" xfId="0" applyBorder="1" applyAlignment="1">
      <alignment horizontal="left" vertical="top" wrapText="1"/>
    </xf>
    <xf numFmtId="0" fontId="11" fillId="0" borderId="2" xfId="0" applyFont="1" applyBorder="1" applyAlignment="1">
      <alignment horizontal="left" vertical="top" wrapText="1"/>
    </xf>
    <xf numFmtId="0" fontId="14" fillId="6" borderId="15" xfId="4" applyFont="1" applyBorder="1" applyAlignment="1">
      <alignment vertical="top" wrapText="1"/>
    </xf>
    <xf numFmtId="0" fontId="18" fillId="0" borderId="2" xfId="2" quotePrefix="1" applyFont="1" applyBorder="1" applyAlignment="1">
      <alignment vertical="top" wrapText="1"/>
    </xf>
    <xf numFmtId="0" fontId="0" fillId="0" borderId="2" xfId="0" applyBorder="1" applyAlignment="1">
      <alignment vertical="top"/>
    </xf>
    <xf numFmtId="0" fontId="3" fillId="0" borderId="2" xfId="2" quotePrefix="1" applyBorder="1" applyAlignment="1">
      <alignment vertical="top"/>
    </xf>
    <xf numFmtId="0" fontId="14" fillId="8" borderId="15" xfId="4" applyFont="1" applyFill="1" applyBorder="1" applyAlignment="1">
      <alignment vertical="top" wrapText="1"/>
    </xf>
    <xf numFmtId="0" fontId="19" fillId="0" borderId="0" xfId="0" applyFont="1" applyAlignment="1">
      <alignment wrapText="1"/>
    </xf>
    <xf numFmtId="0" fontId="26" fillId="10" borderId="33" xfId="0" applyFont="1" applyFill="1" applyBorder="1" applyAlignment="1">
      <alignment horizontal="center" vertical="center" wrapText="1"/>
    </xf>
    <xf numFmtId="0" fontId="26" fillId="10" borderId="35" xfId="0" applyFont="1" applyFill="1" applyBorder="1" applyAlignment="1">
      <alignment vertical="center" wrapText="1"/>
    </xf>
    <xf numFmtId="0" fontId="26" fillId="10" borderId="36" xfId="0" applyFont="1" applyFill="1" applyBorder="1" applyAlignment="1">
      <alignment horizontal="center" vertical="center" wrapText="1"/>
    </xf>
    <xf numFmtId="0" fontId="26" fillId="10" borderId="41" xfId="0" applyFont="1" applyFill="1" applyBorder="1" applyAlignment="1">
      <alignment vertical="center" wrapText="1"/>
    </xf>
    <xf numFmtId="0" fontId="27" fillId="11" borderId="41" xfId="0" applyFont="1" applyFill="1" applyBorder="1" applyAlignment="1">
      <alignment vertical="center" wrapText="1"/>
    </xf>
    <xf numFmtId="0" fontId="27" fillId="11" borderId="34" xfId="0" applyFont="1" applyFill="1" applyBorder="1" applyAlignment="1">
      <alignment vertical="center" wrapText="1"/>
    </xf>
    <xf numFmtId="0" fontId="28" fillId="12" borderId="41" xfId="0" applyFont="1" applyFill="1" applyBorder="1" applyAlignment="1">
      <alignment vertical="center" wrapText="1"/>
    </xf>
    <xf numFmtId="0" fontId="28" fillId="12" borderId="35" xfId="0" applyFont="1" applyFill="1" applyBorder="1" applyAlignment="1">
      <alignment vertical="center" wrapText="1"/>
    </xf>
    <xf numFmtId="0" fontId="28" fillId="12" borderId="45" xfId="0" applyFont="1" applyFill="1" applyBorder="1" applyAlignment="1">
      <alignment vertical="center" wrapText="1"/>
    </xf>
    <xf numFmtId="0" fontId="25" fillId="0" borderId="0" xfId="0" applyFont="1" applyAlignment="1">
      <alignment vertical="center" wrapText="1"/>
    </xf>
    <xf numFmtId="0" fontId="32" fillId="0" borderId="0" xfId="0" applyFont="1" applyAlignment="1">
      <alignment vertical="center"/>
    </xf>
    <xf numFmtId="0" fontId="27" fillId="11" borderId="41" xfId="0" applyFont="1" applyFill="1" applyBorder="1" applyAlignment="1">
      <alignment horizontal="center" vertical="center" wrapText="1"/>
    </xf>
    <xf numFmtId="0" fontId="27" fillId="11" borderId="35" xfId="0" applyFont="1" applyFill="1" applyBorder="1" applyAlignment="1">
      <alignment vertical="center" wrapText="1"/>
    </xf>
    <xf numFmtId="0" fontId="35" fillId="11" borderId="34" xfId="0" applyFont="1" applyFill="1" applyBorder="1" applyAlignment="1">
      <alignment vertical="center" wrapText="1"/>
    </xf>
    <xf numFmtId="0" fontId="35" fillId="11" borderId="41" xfId="0" applyFont="1" applyFill="1" applyBorder="1" applyAlignment="1">
      <alignment vertical="center" wrapText="1"/>
    </xf>
    <xf numFmtId="0" fontId="28" fillId="12" borderId="45" xfId="0" applyFont="1" applyFill="1" applyBorder="1" applyAlignment="1">
      <alignment vertical="top" wrapText="1"/>
    </xf>
    <xf numFmtId="0" fontId="28" fillId="12" borderId="45" xfId="0" applyFont="1" applyFill="1" applyBorder="1" applyAlignment="1">
      <alignment horizontal="left" vertical="top" wrapText="1"/>
    </xf>
    <xf numFmtId="0" fontId="38" fillId="10" borderId="41" xfId="0" applyFont="1" applyFill="1" applyBorder="1" applyAlignment="1">
      <alignment horizontal="center" wrapText="1"/>
    </xf>
    <xf numFmtId="0" fontId="38" fillId="10" borderId="35" xfId="0" applyFont="1" applyFill="1" applyBorder="1" applyAlignment="1">
      <alignment horizontal="center" wrapText="1"/>
    </xf>
    <xf numFmtId="0" fontId="38" fillId="10" borderId="41" xfId="0" applyFont="1" applyFill="1" applyBorder="1" applyAlignment="1">
      <alignment horizontal="left" vertical="top"/>
    </xf>
    <xf numFmtId="0" fontId="37" fillId="10" borderId="41" xfId="0" applyFont="1" applyFill="1" applyBorder="1" applyAlignment="1">
      <alignment horizontal="left" vertical="top"/>
    </xf>
    <xf numFmtId="0" fontId="28" fillId="12" borderId="44" xfId="0" applyFont="1" applyFill="1" applyBorder="1" applyAlignment="1">
      <alignment vertical="center" wrapText="1"/>
    </xf>
    <xf numFmtId="0" fontId="25" fillId="0" borderId="0" xfId="0" applyFont="1" applyAlignment="1">
      <alignment vertical="center"/>
    </xf>
    <xf numFmtId="0" fontId="3" fillId="0" borderId="0" xfId="2"/>
    <xf numFmtId="0" fontId="0" fillId="0" borderId="2" xfId="0" applyBorder="1" applyAlignment="1">
      <alignment vertical="top" wrapText="1"/>
    </xf>
    <xf numFmtId="0" fontId="28" fillId="12" borderId="0" xfId="0" applyFont="1" applyFill="1" applyAlignment="1">
      <alignment vertical="center" wrapText="1"/>
    </xf>
    <xf numFmtId="0" fontId="0" fillId="0" borderId="0" xfId="0" applyAlignment="1">
      <alignment horizontal="left" vertical="top" wrapText="1"/>
    </xf>
    <xf numFmtId="14" fontId="28" fillId="12" borderId="45" xfId="0" applyNumberFormat="1" applyFont="1" applyFill="1" applyBorder="1" applyAlignment="1">
      <alignment vertical="top" wrapText="1"/>
    </xf>
    <xf numFmtId="0" fontId="7" fillId="7" borderId="0" xfId="0" applyFont="1" applyFill="1" applyAlignment="1">
      <alignment wrapText="1"/>
    </xf>
    <xf numFmtId="0" fontId="14" fillId="8" borderId="15" xfId="4" applyFont="1" applyFill="1" applyBorder="1" applyAlignment="1">
      <alignment horizontal="left" vertical="top" wrapText="1"/>
    </xf>
    <xf numFmtId="0" fontId="3" fillId="0" borderId="2" xfId="2" applyBorder="1" applyAlignment="1">
      <alignment wrapText="1"/>
    </xf>
    <xf numFmtId="14" fontId="28" fillId="12" borderId="45" xfId="0" applyNumberFormat="1" applyFont="1" applyFill="1" applyBorder="1" applyAlignment="1">
      <alignment horizontal="left" vertical="top" wrapText="1"/>
    </xf>
    <xf numFmtId="0" fontId="6" fillId="5" borderId="3" xfId="3" applyFont="1" applyFill="1" applyAlignment="1">
      <alignment vertical="top"/>
    </xf>
    <xf numFmtId="0" fontId="0" fillId="5" borderId="0" xfId="0" applyFill="1" applyAlignment="1">
      <alignment vertical="top"/>
    </xf>
    <xf numFmtId="0" fontId="5" fillId="0" borderId="0" xfId="0" applyFont="1" applyAlignment="1">
      <alignment vertical="top"/>
    </xf>
    <xf numFmtId="0" fontId="0" fillId="0" borderId="0" xfId="0" applyAlignment="1">
      <alignment vertical="top"/>
    </xf>
    <xf numFmtId="0" fontId="7" fillId="7" borderId="0" xfId="0" applyFont="1" applyFill="1" applyAlignment="1">
      <alignment vertical="top"/>
    </xf>
    <xf numFmtId="0" fontId="0" fillId="0" borderId="11" xfId="0" applyBorder="1" applyAlignment="1">
      <alignment vertical="top"/>
    </xf>
    <xf numFmtId="0" fontId="5" fillId="7" borderId="0" xfId="0" applyFont="1" applyFill="1" applyAlignment="1">
      <alignment vertical="top"/>
    </xf>
    <xf numFmtId="0" fontId="0" fillId="0" borderId="0" xfId="0" applyAlignment="1">
      <alignment horizontal="center" vertical="top"/>
    </xf>
    <xf numFmtId="0" fontId="0" fillId="0" borderId="6" xfId="0" applyBorder="1" applyAlignment="1">
      <alignment vertical="top"/>
    </xf>
    <xf numFmtId="0" fontId="6" fillId="7" borderId="3" xfId="3" applyFont="1" applyFill="1" applyAlignment="1">
      <alignment vertical="top"/>
    </xf>
    <xf numFmtId="0" fontId="3" fillId="5" borderId="0" xfId="2" applyFill="1" applyAlignment="1">
      <alignment vertical="top"/>
    </xf>
    <xf numFmtId="0" fontId="6" fillId="7" borderId="3" xfId="3" applyFont="1" applyFill="1" applyAlignment="1">
      <alignment vertical="top" wrapText="1"/>
    </xf>
    <xf numFmtId="0" fontId="0" fillId="0" borderId="2" xfId="0" quotePrefix="1" applyBorder="1" applyAlignment="1">
      <alignment vertical="top"/>
    </xf>
    <xf numFmtId="0" fontId="37" fillId="10" borderId="41" xfId="0" applyFont="1" applyFill="1" applyBorder="1" applyAlignment="1">
      <alignment horizontal="left" vertical="top" wrapText="1"/>
    </xf>
    <xf numFmtId="0" fontId="43" fillId="12" borderId="45" xfId="0" applyFont="1" applyFill="1" applyBorder="1" applyAlignment="1">
      <alignment vertical="center" wrapText="1"/>
    </xf>
    <xf numFmtId="0" fontId="43" fillId="12" borderId="45" xfId="0" applyFont="1" applyFill="1" applyBorder="1" applyAlignment="1">
      <alignment horizontal="left" vertical="top" wrapText="1"/>
    </xf>
    <xf numFmtId="0" fontId="3" fillId="0" borderId="2" xfId="2" applyBorder="1" applyAlignment="1">
      <alignment vertical="top"/>
    </xf>
    <xf numFmtId="0" fontId="17" fillId="0" borderId="2" xfId="0" applyFont="1" applyBorder="1" applyAlignment="1">
      <alignment horizontal="left" vertical="top" wrapText="1"/>
    </xf>
    <xf numFmtId="0" fontId="18" fillId="0" borderId="2" xfId="2" applyFont="1" applyBorder="1" applyAlignment="1">
      <alignment vertical="top"/>
    </xf>
    <xf numFmtId="0" fontId="17" fillId="0" borderId="2" xfId="0" quotePrefix="1" applyFont="1" applyBorder="1" applyAlignment="1">
      <alignment vertical="top"/>
    </xf>
    <xf numFmtId="0" fontId="35" fillId="11" borderId="42" xfId="0" applyFont="1" applyFill="1" applyBorder="1" applyAlignment="1">
      <alignment vertical="center" wrapText="1"/>
    </xf>
    <xf numFmtId="0" fontId="28" fillId="12" borderId="0" xfId="0" applyFont="1" applyFill="1" applyAlignment="1">
      <alignment horizontal="left" vertical="top" wrapText="1"/>
    </xf>
    <xf numFmtId="0" fontId="34" fillId="10" borderId="41" xfId="0" applyFont="1" applyFill="1" applyBorder="1" applyAlignment="1">
      <alignment horizontal="center" wrapText="1"/>
    </xf>
    <xf numFmtId="0" fontId="34" fillId="10" borderId="35" xfId="0" applyFont="1" applyFill="1" applyBorder="1" applyAlignment="1">
      <alignment horizontal="center" wrapText="1"/>
    </xf>
    <xf numFmtId="0" fontId="20" fillId="0" borderId="2" xfId="0" applyFont="1" applyBorder="1" applyAlignment="1">
      <alignment wrapText="1"/>
    </xf>
    <xf numFmtId="0" fontId="42" fillId="0" borderId="2" xfId="2" applyFont="1" applyBorder="1"/>
    <xf numFmtId="0" fontId="3" fillId="0" borderId="2" xfId="2" quotePrefix="1" applyBorder="1" applyAlignment="1">
      <alignment wrapText="1"/>
    </xf>
    <xf numFmtId="0" fontId="20" fillId="0" borderId="2" xfId="0" applyFont="1" applyBorder="1"/>
    <xf numFmtId="9" fontId="0" fillId="0" borderId="2" xfId="0" applyNumberFormat="1" applyBorder="1"/>
    <xf numFmtId="0" fontId="3" fillId="0" borderId="0" xfId="2" applyAlignment="1">
      <alignment horizontal="left" vertical="top"/>
    </xf>
    <xf numFmtId="0" fontId="21" fillId="0" borderId="0" xfId="0" applyFont="1" applyAlignment="1">
      <alignment horizontal="left" vertical="top" wrapText="1"/>
    </xf>
    <xf numFmtId="0" fontId="39" fillId="0" borderId="0" xfId="0" applyFont="1" applyAlignment="1">
      <alignment horizontal="left" vertical="top" wrapText="1"/>
    </xf>
    <xf numFmtId="165" fontId="0" fillId="0" borderId="0" xfId="0" applyNumberFormat="1" applyAlignment="1">
      <alignment horizontal="left" vertical="top"/>
    </xf>
    <xf numFmtId="0" fontId="6" fillId="0" borderId="0" xfId="3" applyFont="1" applyFill="1" applyBorder="1" applyAlignment="1">
      <alignment horizontal="left" vertical="top" wrapText="1"/>
    </xf>
    <xf numFmtId="166" fontId="28" fillId="12" borderId="45" xfId="0" applyNumberFormat="1" applyFont="1" applyFill="1" applyBorder="1" applyAlignment="1">
      <alignment vertical="center" wrapText="1"/>
    </xf>
    <xf numFmtId="0" fontId="0" fillId="0" borderId="65" xfId="0" applyBorder="1" applyAlignment="1">
      <alignment horizontal="left" vertical="top" wrapText="1"/>
    </xf>
    <xf numFmtId="0" fontId="0" fillId="0" borderId="66" xfId="0" applyBorder="1" applyAlignment="1">
      <alignment horizontal="left" vertical="top" wrapText="1"/>
    </xf>
    <xf numFmtId="0" fontId="0" fillId="0" borderId="67" xfId="0" applyBorder="1" applyAlignment="1">
      <alignment horizontal="left" vertical="top" wrapText="1"/>
    </xf>
    <xf numFmtId="0" fontId="48" fillId="0" borderId="0" xfId="0" applyFont="1" applyAlignment="1">
      <alignment vertical="top" wrapText="1"/>
    </xf>
    <xf numFmtId="0" fontId="35" fillId="11" borderId="34" xfId="0" applyFont="1" applyFill="1" applyBorder="1" applyAlignment="1">
      <alignment horizontal="center" vertical="center" wrapText="1"/>
    </xf>
    <xf numFmtId="0" fontId="41" fillId="12" borderId="45" xfId="0" applyFont="1" applyFill="1" applyBorder="1" applyAlignment="1">
      <alignment horizontal="center" vertical="center" wrapText="1"/>
    </xf>
    <xf numFmtId="0" fontId="35" fillId="11" borderId="0" xfId="0" applyFont="1" applyFill="1" applyAlignment="1">
      <alignment vertical="center" wrapText="1"/>
    </xf>
    <xf numFmtId="0" fontId="48" fillId="0" borderId="0" xfId="0" applyFont="1" applyAlignment="1">
      <alignment horizontal="justify" vertical="top" wrapText="1"/>
    </xf>
    <xf numFmtId="0" fontId="6" fillId="7" borderId="0" xfId="3" applyFont="1" applyFill="1" applyBorder="1" applyAlignment="1">
      <alignment horizontal="left" vertical="top"/>
    </xf>
    <xf numFmtId="0" fontId="8" fillId="7" borderId="2" xfId="0" applyFont="1" applyFill="1" applyBorder="1" applyAlignment="1">
      <alignment horizontal="left" vertical="top"/>
    </xf>
    <xf numFmtId="0" fontId="8" fillId="7" borderId="2" xfId="0" applyFont="1" applyFill="1" applyBorder="1" applyAlignment="1">
      <alignment horizontal="left" vertical="top" wrapText="1"/>
    </xf>
    <xf numFmtId="166" fontId="28" fillId="12" borderId="45" xfId="0" applyNumberFormat="1" applyFont="1" applyFill="1" applyBorder="1" applyAlignment="1">
      <alignment horizontal="left" vertical="top" wrapText="1"/>
    </xf>
    <xf numFmtId="0" fontId="6" fillId="3" borderId="0" xfId="3" applyFont="1" applyFill="1" applyBorder="1" applyAlignment="1">
      <alignment horizontal="left" vertical="top" wrapText="1"/>
    </xf>
    <xf numFmtId="0" fontId="35" fillId="11" borderId="34" xfId="0" applyFont="1" applyFill="1" applyBorder="1" applyAlignment="1">
      <alignment horizontal="left" vertical="top" wrapText="1"/>
    </xf>
    <xf numFmtId="0" fontId="49" fillId="0" borderId="0" xfId="0" applyFont="1" applyAlignment="1">
      <alignment horizontal="left" vertical="center" wrapText="1" indent="1"/>
    </xf>
    <xf numFmtId="166" fontId="3" fillId="12" borderId="45" xfId="2" applyNumberFormat="1" applyFill="1" applyBorder="1" applyAlignment="1">
      <alignment vertical="center" wrapText="1"/>
    </xf>
    <xf numFmtId="0" fontId="27" fillId="11" borderId="41" xfId="0" applyFont="1" applyFill="1" applyBorder="1" applyAlignment="1">
      <alignment vertical="top" wrapText="1"/>
    </xf>
    <xf numFmtId="15" fontId="28" fillId="12" borderId="45" xfId="0" applyNumberFormat="1" applyFont="1" applyFill="1" applyBorder="1" applyAlignment="1">
      <alignment vertical="center" wrapText="1"/>
    </xf>
    <xf numFmtId="0" fontId="35" fillId="11" borderId="43" xfId="0" applyFont="1" applyFill="1" applyBorder="1" applyAlignment="1">
      <alignment horizontal="left" vertical="top" wrapText="1"/>
    </xf>
    <xf numFmtId="0" fontId="0" fillId="0" borderId="2" xfId="0" applyBorder="1" applyAlignment="1">
      <alignment horizontal="left" vertical="top"/>
    </xf>
    <xf numFmtId="0" fontId="3" fillId="0" borderId="0" xfId="2" applyAlignment="1">
      <alignment vertical="top"/>
    </xf>
    <xf numFmtId="0" fontId="6" fillId="3" borderId="0" xfId="3" applyFont="1" applyFill="1" applyBorder="1" applyAlignment="1">
      <alignment vertical="top" wrapText="1"/>
    </xf>
    <xf numFmtId="0" fontId="0" fillId="0" borderId="0" xfId="0" applyAlignment="1">
      <alignment vertical="top" wrapText="1"/>
    </xf>
    <xf numFmtId="0" fontId="8" fillId="4" borderId="2" xfId="0" applyFont="1" applyFill="1" applyBorder="1" applyAlignment="1">
      <alignment vertical="top"/>
    </xf>
    <xf numFmtId="0" fontId="8" fillId="4" borderId="2" xfId="0" applyFont="1" applyFill="1" applyBorder="1" applyAlignment="1">
      <alignment vertical="top" wrapText="1"/>
    </xf>
    <xf numFmtId="0" fontId="11" fillId="0" borderId="2" xfId="0" applyFont="1" applyBorder="1" applyAlignment="1">
      <alignment vertical="top" wrapText="1"/>
    </xf>
    <xf numFmtId="0" fontId="11" fillId="0" borderId="2" xfId="0" applyFont="1" applyBorder="1" applyAlignment="1">
      <alignment vertical="top"/>
    </xf>
    <xf numFmtId="0" fontId="13" fillId="6" borderId="2" xfId="4" applyFont="1" applyBorder="1" applyAlignment="1">
      <alignment vertical="top"/>
    </xf>
    <xf numFmtId="0" fontId="10" fillId="6" borderId="16" xfId="4" applyAlignment="1">
      <alignment vertical="top"/>
    </xf>
    <xf numFmtId="0" fontId="10" fillId="6" borderId="21" xfId="4" applyBorder="1" applyAlignment="1">
      <alignment vertical="top"/>
    </xf>
    <xf numFmtId="0" fontId="10" fillId="6" borderId="21" xfId="4" applyBorder="1" applyAlignment="1">
      <alignment vertical="top" wrapText="1"/>
    </xf>
    <xf numFmtId="0" fontId="10" fillId="6" borderId="22" xfId="4" applyBorder="1" applyAlignment="1">
      <alignment vertical="top" wrapText="1"/>
    </xf>
    <xf numFmtId="0" fontId="10" fillId="6" borderId="23" xfId="4" applyBorder="1" applyAlignment="1">
      <alignment vertical="top"/>
    </xf>
    <xf numFmtId="0" fontId="10" fillId="6" borderId="16" xfId="4" applyAlignment="1">
      <alignment vertical="top" wrapText="1"/>
    </xf>
    <xf numFmtId="0" fontId="14" fillId="3" borderId="0" xfId="3" applyFont="1" applyFill="1" applyBorder="1" applyAlignment="1">
      <alignment vertical="top" wrapText="1"/>
    </xf>
    <xf numFmtId="0" fontId="1" fillId="0" borderId="0" xfId="1" applyBorder="1" applyAlignment="1">
      <alignment vertical="top" wrapText="1"/>
    </xf>
    <xf numFmtId="0" fontId="6" fillId="5" borderId="0" xfId="3" applyFont="1" applyFill="1" applyBorder="1" applyAlignment="1">
      <alignment horizontal="left" vertical="top"/>
    </xf>
    <xf numFmtId="0" fontId="6" fillId="5" borderId="3" xfId="3" applyFont="1" applyFill="1" applyAlignment="1">
      <alignment horizontal="left" vertical="top"/>
    </xf>
    <xf numFmtId="0" fontId="8" fillId="4" borderId="2" xfId="0" applyFont="1" applyFill="1" applyBorder="1" applyAlignment="1">
      <alignment horizontal="left" vertical="top"/>
    </xf>
    <xf numFmtId="0" fontId="8" fillId="4" borderId="2" xfId="0" applyFont="1" applyFill="1" applyBorder="1" applyAlignment="1">
      <alignment horizontal="left" vertical="top" wrapText="1"/>
    </xf>
    <xf numFmtId="0" fontId="13" fillId="6" borderId="2" xfId="4" applyFont="1" applyBorder="1" applyAlignment="1">
      <alignment horizontal="left" vertical="top"/>
    </xf>
    <xf numFmtId="0" fontId="10" fillId="6" borderId="16" xfId="4" applyAlignment="1">
      <alignment horizontal="left" vertical="top"/>
    </xf>
    <xf numFmtId="0" fontId="10" fillId="6" borderId="21" xfId="4" applyBorder="1" applyAlignment="1">
      <alignment horizontal="left" vertical="top"/>
    </xf>
    <xf numFmtId="0" fontId="10" fillId="6" borderId="21" xfId="4" applyBorder="1" applyAlignment="1">
      <alignment horizontal="left" vertical="top" wrapText="1"/>
    </xf>
    <xf numFmtId="0" fontId="10" fillId="6" borderId="22" xfId="4" applyBorder="1" applyAlignment="1">
      <alignment horizontal="left" vertical="top" wrapText="1"/>
    </xf>
    <xf numFmtId="0" fontId="10" fillId="6" borderId="23" xfId="4" applyBorder="1" applyAlignment="1">
      <alignment horizontal="left" vertical="top"/>
    </xf>
    <xf numFmtId="0" fontId="10" fillId="6" borderId="16" xfId="4" applyAlignment="1">
      <alignment horizontal="left" vertical="top" wrapText="1"/>
    </xf>
    <xf numFmtId="0" fontId="14" fillId="3" borderId="0" xfId="3" applyFont="1" applyFill="1" applyBorder="1" applyAlignment="1">
      <alignment horizontal="left" vertical="top" wrapText="1"/>
    </xf>
    <xf numFmtId="0" fontId="3" fillId="0" borderId="2" xfId="2" applyBorder="1" applyAlignment="1">
      <alignment vertical="top" wrapText="1"/>
    </xf>
    <xf numFmtId="0" fontId="8" fillId="9" borderId="2" xfId="0" applyFont="1" applyFill="1" applyBorder="1" applyAlignment="1">
      <alignment vertical="top"/>
    </xf>
    <xf numFmtId="0" fontId="8" fillId="9" borderId="2" xfId="0" applyFont="1" applyFill="1" applyBorder="1" applyAlignment="1">
      <alignment vertical="top" wrapText="1"/>
    </xf>
    <xf numFmtId="0" fontId="50" fillId="16" borderId="2" xfId="5" quotePrefix="1" applyBorder="1" applyAlignment="1">
      <alignment wrapText="1"/>
    </xf>
    <xf numFmtId="0" fontId="50" fillId="16" borderId="2" xfId="5" applyBorder="1"/>
    <xf numFmtId="9" fontId="50" fillId="16" borderId="2" xfId="5" applyNumberFormat="1" applyBorder="1"/>
    <xf numFmtId="14" fontId="50" fillId="16" borderId="2" xfId="5" applyNumberFormat="1" applyBorder="1"/>
    <xf numFmtId="0" fontId="50" fillId="16" borderId="2" xfId="5" applyBorder="1" applyAlignment="1">
      <alignment wrapText="1"/>
    </xf>
    <xf numFmtId="0" fontId="0" fillId="0" borderId="6" xfId="0" applyBorder="1" applyAlignment="1">
      <alignment horizontal="left" vertical="top"/>
    </xf>
    <xf numFmtId="0" fontId="0" fillId="0" borderId="9" xfId="0" applyBorder="1" applyAlignment="1">
      <alignment horizontal="left" vertical="top"/>
    </xf>
    <xf numFmtId="0" fontId="28" fillId="12" borderId="39" xfId="0" applyFont="1" applyFill="1" applyBorder="1" applyAlignment="1">
      <alignment vertical="center" wrapText="1"/>
    </xf>
    <xf numFmtId="0" fontId="26" fillId="10" borderId="39" xfId="0" applyFont="1" applyFill="1" applyBorder="1" applyAlignment="1">
      <alignment vertical="center" wrapText="1"/>
    </xf>
    <xf numFmtId="0" fontId="26" fillId="10" borderId="37" xfId="0" applyFont="1" applyFill="1" applyBorder="1" applyAlignment="1">
      <alignment horizontal="left" vertical="top" wrapText="1"/>
    </xf>
    <xf numFmtId="0" fontId="53" fillId="5" borderId="3" xfId="3" applyFont="1" applyFill="1"/>
    <xf numFmtId="0" fontId="0" fillId="0" borderId="0" xfId="0" applyAlignment="1">
      <alignment horizontal="left" wrapText="1"/>
    </xf>
    <xf numFmtId="0" fontId="26" fillId="10" borderId="41" xfId="0" applyFont="1" applyFill="1" applyBorder="1" applyAlignment="1">
      <alignment horizontal="center" vertical="center" wrapText="1"/>
    </xf>
    <xf numFmtId="0" fontId="26" fillId="10" borderId="41" xfId="0" applyFont="1" applyFill="1" applyBorder="1" applyAlignment="1">
      <alignment vertical="center"/>
    </xf>
    <xf numFmtId="0" fontId="3" fillId="11" borderId="37" xfId="2" applyFill="1" applyBorder="1" applyAlignment="1">
      <alignment vertical="center" wrapText="1"/>
    </xf>
    <xf numFmtId="0" fontId="3" fillId="11" borderId="39" xfId="2" applyFill="1" applyBorder="1" applyAlignment="1">
      <alignment vertical="center" wrapText="1"/>
    </xf>
    <xf numFmtId="0" fontId="30" fillId="0" borderId="0" xfId="0" applyFont="1" applyAlignment="1">
      <alignment vertical="center"/>
    </xf>
    <xf numFmtId="0" fontId="0" fillId="0" borderId="0" xfId="0" quotePrefix="1"/>
    <xf numFmtId="0" fontId="54" fillId="0" borderId="0" xfId="0" applyFont="1" applyAlignment="1">
      <alignment vertical="top"/>
    </xf>
    <xf numFmtId="49" fontId="54" fillId="0" borderId="0" xfId="0" applyNumberFormat="1" applyFont="1" applyAlignment="1">
      <alignment vertical="top"/>
    </xf>
    <xf numFmtId="49" fontId="54" fillId="0" borderId="0" xfId="0" applyNumberFormat="1" applyFont="1" applyAlignment="1">
      <alignment vertical="top" wrapText="1"/>
    </xf>
    <xf numFmtId="0" fontId="28" fillId="12" borderId="0" xfId="0" applyFont="1" applyFill="1" applyAlignment="1">
      <alignment vertical="top" wrapText="1"/>
    </xf>
    <xf numFmtId="14" fontId="28" fillId="12" borderId="0" xfId="0" applyNumberFormat="1" applyFont="1" applyFill="1" applyAlignment="1">
      <alignment vertical="top" wrapText="1"/>
    </xf>
    <xf numFmtId="0" fontId="0" fillId="0" borderId="4" xfId="0" applyBorder="1" applyAlignment="1">
      <alignment horizontal="left" vertical="top"/>
    </xf>
    <xf numFmtId="0" fontId="8" fillId="7" borderId="5" xfId="0" applyFont="1" applyFill="1" applyBorder="1" applyAlignment="1">
      <alignment horizontal="left" vertical="top"/>
    </xf>
    <xf numFmtId="0" fontId="8" fillId="7" borderId="5" xfId="0" applyFont="1" applyFill="1" applyBorder="1" applyAlignment="1">
      <alignment horizontal="left" vertical="top" wrapText="1"/>
    </xf>
    <xf numFmtId="0" fontId="0" fillId="0" borderId="4" xfId="0" applyBorder="1" applyAlignment="1">
      <alignment horizontal="left" vertical="top" wrapText="1"/>
    </xf>
    <xf numFmtId="0" fontId="0" fillId="0" borderId="10" xfId="0" applyBorder="1" applyAlignment="1">
      <alignment horizontal="left" vertical="top" wrapText="1"/>
    </xf>
    <xf numFmtId="0" fontId="0" fillId="0" borderId="12" xfId="0" applyBorder="1" applyAlignment="1">
      <alignment horizontal="left" vertical="top" wrapText="1"/>
    </xf>
    <xf numFmtId="0" fontId="52" fillId="0" borderId="2" xfId="0" applyFont="1" applyBorder="1" applyAlignment="1">
      <alignment horizontal="left" vertical="top" wrapText="1"/>
    </xf>
    <xf numFmtId="0" fontId="0" fillId="0" borderId="0" xfId="0" applyAlignment="1">
      <alignment horizontal="left" vertical="center" wrapText="1"/>
    </xf>
    <xf numFmtId="0" fontId="0" fillId="0" borderId="11" xfId="0" applyBorder="1" applyAlignment="1">
      <alignment horizontal="left" vertical="top" wrapText="1"/>
    </xf>
    <xf numFmtId="0" fontId="0" fillId="0" borderId="103" xfId="0" applyBorder="1" applyAlignment="1">
      <alignment horizontal="left" vertical="top" wrapText="1"/>
    </xf>
    <xf numFmtId="0" fontId="0" fillId="0" borderId="5" xfId="0" applyBorder="1" applyAlignment="1">
      <alignment horizontal="left" vertical="top" wrapText="1"/>
    </xf>
    <xf numFmtId="0" fontId="0" fillId="0" borderId="5" xfId="0" applyBorder="1" applyAlignment="1">
      <alignment horizontal="left" vertical="top"/>
    </xf>
    <xf numFmtId="0" fontId="0" fillId="0" borderId="87" xfId="0" applyBorder="1" applyAlignment="1">
      <alignment horizontal="left" vertical="top" wrapText="1"/>
    </xf>
    <xf numFmtId="0" fontId="0" fillId="0" borderId="104" xfId="0" applyBorder="1" applyAlignment="1">
      <alignment horizontal="left" vertical="top" wrapText="1"/>
    </xf>
    <xf numFmtId="0" fontId="0" fillId="0" borderId="105" xfId="0" applyBorder="1" applyAlignment="1">
      <alignment horizontal="left" vertical="top" wrapText="1"/>
    </xf>
    <xf numFmtId="0" fontId="0" fillId="0" borderId="106" xfId="0" applyBorder="1" applyAlignment="1">
      <alignment horizontal="left" vertical="top" wrapText="1"/>
    </xf>
    <xf numFmtId="0" fontId="0" fillId="0" borderId="107" xfId="0" applyBorder="1" applyAlignment="1">
      <alignment horizontal="left" vertical="top" wrapText="1"/>
    </xf>
    <xf numFmtId="0" fontId="0" fillId="0" borderId="108" xfId="0" applyBorder="1" applyAlignment="1">
      <alignment horizontal="left" vertical="top" wrapText="1"/>
    </xf>
    <xf numFmtId="0" fontId="0" fillId="0" borderId="112" xfId="0" applyBorder="1" applyAlignment="1">
      <alignment horizontal="left" vertical="top"/>
    </xf>
    <xf numFmtId="0" fontId="0" fillId="0" borderId="112" xfId="0" applyBorder="1" applyAlignment="1">
      <alignment horizontal="left" vertical="top" wrapText="1"/>
    </xf>
    <xf numFmtId="0" fontId="0" fillId="0" borderId="113" xfId="0" applyBorder="1" applyAlignment="1">
      <alignment horizontal="left" vertical="top" wrapText="1"/>
    </xf>
    <xf numFmtId="0" fontId="0" fillId="0" borderId="115" xfId="0" applyBorder="1" applyAlignment="1">
      <alignment horizontal="left" vertical="top" wrapText="1"/>
    </xf>
    <xf numFmtId="0" fontId="0" fillId="0" borderId="116" xfId="0" applyBorder="1" applyAlignment="1">
      <alignment horizontal="left" vertical="top" wrapText="1"/>
    </xf>
    <xf numFmtId="0" fontId="0" fillId="0" borderId="117" xfId="0" applyBorder="1" applyAlignment="1">
      <alignment horizontal="left" vertical="top" wrapText="1"/>
    </xf>
    <xf numFmtId="0" fontId="0" fillId="0" borderId="108"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wrapText="1"/>
    </xf>
    <xf numFmtId="0" fontId="0" fillId="0" borderId="119" xfId="0" applyBorder="1" applyAlignment="1">
      <alignment horizontal="left" vertical="top" wrapText="1"/>
    </xf>
    <xf numFmtId="0" fontId="0" fillId="0" borderId="120" xfId="0" applyBorder="1" applyAlignment="1">
      <alignment horizontal="left" vertical="top" wrapText="1"/>
    </xf>
    <xf numFmtId="0" fontId="0" fillId="0" borderId="121" xfId="0" applyBorder="1" applyAlignment="1">
      <alignment horizontal="left" vertical="top" wrapText="1"/>
    </xf>
    <xf numFmtId="0" fontId="60" fillId="0" borderId="112" xfId="0" applyFont="1" applyBorder="1" applyAlignment="1">
      <alignment horizontal="left" vertical="top"/>
    </xf>
    <xf numFmtId="0" fontId="0" fillId="0" borderId="105" xfId="0" applyBorder="1" applyAlignment="1">
      <alignment horizontal="left" vertical="top"/>
    </xf>
    <xf numFmtId="0" fontId="20" fillId="0" borderId="0" xfId="0" applyFont="1" applyAlignment="1">
      <alignment horizontal="left" vertical="top"/>
    </xf>
    <xf numFmtId="9" fontId="50" fillId="16" borderId="2" xfId="5" applyNumberFormat="1" applyBorder="1" applyAlignment="1">
      <alignment wrapText="1"/>
    </xf>
    <xf numFmtId="0" fontId="61" fillId="18" borderId="2" xfId="6" applyBorder="1" applyAlignment="1">
      <alignment wrapText="1"/>
    </xf>
    <xf numFmtId="14" fontId="62" fillId="12" borderId="45" xfId="0" applyNumberFormat="1" applyFont="1" applyFill="1" applyBorder="1" applyAlignment="1">
      <alignment horizontal="left" vertical="top" wrapText="1"/>
    </xf>
    <xf numFmtId="0" fontId="35" fillId="11" borderId="35" xfId="0" applyFont="1" applyFill="1" applyBorder="1" applyAlignment="1">
      <alignment vertical="center" wrapText="1"/>
    </xf>
    <xf numFmtId="0" fontId="28" fillId="12" borderId="42" xfId="0" applyFont="1" applyFill="1" applyBorder="1" applyAlignment="1">
      <alignment vertical="top" wrapText="1"/>
    </xf>
    <xf numFmtId="0" fontId="35" fillId="11" borderId="44" xfId="0" applyFont="1" applyFill="1" applyBorder="1" applyAlignment="1">
      <alignment vertical="center" wrapText="1"/>
    </xf>
    <xf numFmtId="0" fontId="27" fillId="11" borderId="38" xfId="0" applyFont="1" applyFill="1" applyBorder="1" applyAlignment="1">
      <alignment vertical="top" wrapText="1"/>
    </xf>
    <xf numFmtId="0" fontId="20" fillId="0" borderId="2" xfId="0" applyFont="1" applyBorder="1" applyAlignment="1">
      <alignment horizontal="left" vertical="top" wrapText="1"/>
    </xf>
    <xf numFmtId="0" fontId="26" fillId="10" borderId="35" xfId="0" applyFont="1" applyFill="1" applyBorder="1" applyAlignment="1">
      <alignment vertical="center"/>
    </xf>
    <xf numFmtId="166" fontId="43" fillId="12" borderId="45" xfId="0" applyNumberFormat="1" applyFont="1" applyFill="1" applyBorder="1" applyAlignment="1">
      <alignment horizontal="left" vertical="top" wrapText="1"/>
    </xf>
    <xf numFmtId="14" fontId="43" fillId="12" borderId="45" xfId="0" applyNumberFormat="1" applyFont="1" applyFill="1" applyBorder="1" applyAlignment="1">
      <alignment horizontal="left" vertical="top" wrapText="1"/>
    </xf>
    <xf numFmtId="0" fontId="43" fillId="12" borderId="42" xfId="0" applyFont="1" applyFill="1" applyBorder="1" applyAlignment="1">
      <alignment vertical="top" wrapText="1"/>
    </xf>
    <xf numFmtId="0" fontId="43" fillId="12" borderId="43" xfId="0" applyFont="1" applyFill="1" applyBorder="1" applyAlignment="1">
      <alignment vertical="top" wrapText="1"/>
    </xf>
    <xf numFmtId="0" fontId="43" fillId="12" borderId="45" xfId="0" applyFont="1" applyFill="1" applyBorder="1" applyAlignment="1">
      <alignment vertical="top" wrapText="1"/>
    </xf>
    <xf numFmtId="0" fontId="18" fillId="0" borderId="2" xfId="2" quotePrefix="1" applyFont="1" applyBorder="1" applyAlignment="1">
      <alignment vertical="top"/>
    </xf>
    <xf numFmtId="0" fontId="17" fillId="0" borderId="2" xfId="0" applyFont="1" applyBorder="1" applyAlignment="1">
      <alignment vertical="top"/>
    </xf>
    <xf numFmtId="0" fontId="17" fillId="0" borderId="0" xfId="0" applyFont="1"/>
    <xf numFmtId="0" fontId="43" fillId="12" borderId="0" xfId="0" applyFont="1" applyFill="1" applyAlignment="1">
      <alignment vertical="top" wrapText="1"/>
    </xf>
    <xf numFmtId="0" fontId="35" fillId="11" borderId="35" xfId="0" applyFont="1" applyFill="1" applyBorder="1" applyAlignment="1">
      <alignment vertical="top" wrapText="1"/>
    </xf>
    <xf numFmtId="0" fontId="35" fillId="11" borderId="34" xfId="0" applyFont="1" applyFill="1" applyBorder="1" applyAlignment="1">
      <alignment vertical="top" wrapText="1"/>
    </xf>
    <xf numFmtId="0" fontId="19" fillId="0" borderId="0" xfId="0" applyFont="1" applyAlignment="1">
      <alignment vertical="top" wrapText="1"/>
    </xf>
    <xf numFmtId="14" fontId="43" fillId="12" borderId="45" xfId="0" applyNumberFormat="1" applyFont="1" applyFill="1" applyBorder="1" applyAlignment="1">
      <alignment vertical="top" wrapText="1"/>
    </xf>
    <xf numFmtId="0" fontId="35" fillId="11" borderId="41" xfId="0" applyFont="1" applyFill="1" applyBorder="1" applyAlignment="1">
      <alignment vertical="top" wrapText="1"/>
    </xf>
    <xf numFmtId="0" fontId="35" fillId="11" borderId="0" xfId="0" applyFont="1" applyFill="1" applyAlignment="1">
      <alignment vertical="top" wrapText="1"/>
    </xf>
    <xf numFmtId="0" fontId="18" fillId="0" borderId="2" xfId="2" quotePrefix="1" applyFont="1" applyBorder="1" applyAlignment="1">
      <alignment horizontal="left" vertical="top" wrapText="1"/>
    </xf>
    <xf numFmtId="0" fontId="14" fillId="6" borderId="15" xfId="4" applyFont="1" applyBorder="1" applyAlignment="1">
      <alignment horizontal="left" vertical="top" wrapText="1"/>
    </xf>
    <xf numFmtId="0" fontId="14" fillId="6" borderId="63" xfId="4" applyFont="1" applyBorder="1" applyAlignment="1">
      <alignment horizontal="left" vertical="top" wrapText="1"/>
    </xf>
    <xf numFmtId="0" fontId="43" fillId="12" borderId="64" xfId="0" applyFont="1" applyFill="1" applyBorder="1" applyAlignment="1">
      <alignment vertical="top" wrapText="1"/>
    </xf>
    <xf numFmtId="0" fontId="28" fillId="12" borderId="64" xfId="0" applyFont="1" applyFill="1" applyBorder="1" applyAlignment="1">
      <alignment vertical="top" wrapText="1"/>
    </xf>
    <xf numFmtId="0" fontId="17" fillId="0" borderId="0" xfId="0" applyFont="1" applyAlignment="1">
      <alignment vertical="top" wrapText="1"/>
    </xf>
    <xf numFmtId="0" fontId="17" fillId="0" borderId="0" xfId="0" applyFont="1" applyAlignment="1">
      <alignment horizontal="center" vertical="top"/>
    </xf>
    <xf numFmtId="0" fontId="17" fillId="0" borderId="0" xfId="0" applyFont="1" applyAlignment="1">
      <alignment vertical="top"/>
    </xf>
    <xf numFmtId="0" fontId="28" fillId="12" borderId="45" xfId="0" applyFont="1" applyFill="1" applyBorder="1" applyAlignment="1">
      <alignment horizontal="center" vertical="top" wrapText="1"/>
    </xf>
    <xf numFmtId="0" fontId="36" fillId="11" borderId="48" xfId="0" applyFont="1" applyFill="1" applyBorder="1" applyAlignment="1">
      <alignment vertical="top" wrapText="1"/>
    </xf>
    <xf numFmtId="166" fontId="43" fillId="12" borderId="45" xfId="0" applyNumberFormat="1" applyFont="1" applyFill="1" applyBorder="1" applyAlignment="1">
      <alignment vertical="top" wrapText="1"/>
    </xf>
    <xf numFmtId="0" fontId="17" fillId="0" borderId="14" xfId="0" applyFont="1" applyBorder="1" applyAlignment="1">
      <alignment vertical="top" wrapText="1"/>
    </xf>
    <xf numFmtId="0" fontId="17" fillId="0" borderId="20" xfId="0" applyFont="1" applyBorder="1" applyAlignment="1">
      <alignment vertical="top" wrapText="1"/>
    </xf>
    <xf numFmtId="0" fontId="17" fillId="0" borderId="25" xfId="0" applyFont="1" applyBorder="1" applyAlignment="1">
      <alignment vertical="top" wrapText="1"/>
    </xf>
    <xf numFmtId="0" fontId="17" fillId="0" borderId="92" xfId="0" applyFont="1" applyBorder="1" applyAlignment="1">
      <alignment horizontal="left" vertical="top" wrapText="1" indent="3"/>
    </xf>
    <xf numFmtId="0" fontId="43" fillId="12" borderId="41" xfId="0" applyFont="1" applyFill="1" applyBorder="1" applyAlignment="1">
      <alignment horizontal="left" vertical="top" wrapText="1"/>
    </xf>
    <xf numFmtId="0" fontId="43" fillId="12" borderId="35" xfId="0" applyFont="1" applyFill="1" applyBorder="1" applyAlignment="1">
      <alignment horizontal="left" vertical="top" wrapText="1"/>
    </xf>
    <xf numFmtId="0" fontId="38" fillId="10" borderId="35" xfId="0" applyFont="1" applyFill="1" applyBorder="1" applyAlignment="1">
      <alignment horizontal="center" vertical="top" wrapText="1"/>
    </xf>
    <xf numFmtId="0" fontId="36" fillId="11" borderId="49" xfId="0" applyFont="1" applyFill="1" applyBorder="1" applyAlignment="1">
      <alignment vertical="top" wrapText="1"/>
    </xf>
    <xf numFmtId="0" fontId="17" fillId="0" borderId="2" xfId="0" applyFont="1" applyBorder="1" applyAlignment="1">
      <alignment vertical="top" wrapText="1"/>
    </xf>
    <xf numFmtId="0" fontId="10" fillId="6" borderId="23" xfId="4" applyBorder="1" applyAlignment="1">
      <alignment vertical="top" wrapText="1"/>
    </xf>
    <xf numFmtId="0" fontId="23" fillId="6" borderId="16" xfId="4" applyFont="1" applyAlignment="1">
      <alignment vertical="top" wrapText="1"/>
    </xf>
    <xf numFmtId="0" fontId="35" fillId="11" borderId="42" xfId="0" applyFont="1" applyFill="1" applyBorder="1" applyAlignment="1">
      <alignment vertical="top" wrapText="1"/>
    </xf>
    <xf numFmtId="0" fontId="36" fillId="11" borderId="0" xfId="0" applyFont="1" applyFill="1" applyAlignment="1">
      <alignment vertical="top" wrapText="1"/>
    </xf>
    <xf numFmtId="0" fontId="36" fillId="11" borderId="44" xfId="0" applyFont="1" applyFill="1" applyBorder="1" applyAlignment="1">
      <alignment vertical="top" wrapText="1"/>
    </xf>
    <xf numFmtId="0" fontId="44" fillId="11" borderId="41" xfId="0" applyFont="1" applyFill="1" applyBorder="1" applyAlignment="1">
      <alignment vertical="top" wrapText="1"/>
    </xf>
    <xf numFmtId="0" fontId="43" fillId="12" borderId="34" xfId="0" applyFont="1" applyFill="1" applyBorder="1" applyAlignment="1">
      <alignment vertical="top" wrapText="1"/>
    </xf>
    <xf numFmtId="0" fontId="70" fillId="0" borderId="0" xfId="0" applyFont="1" applyAlignment="1">
      <alignment vertical="top" wrapText="1"/>
    </xf>
    <xf numFmtId="0" fontId="43" fillId="12" borderId="35" xfId="0" applyFont="1" applyFill="1" applyBorder="1" applyAlignment="1">
      <alignment vertical="top" wrapText="1"/>
    </xf>
    <xf numFmtId="0" fontId="63" fillId="12" borderId="46" xfId="0" applyFont="1" applyFill="1" applyBorder="1" applyAlignment="1">
      <alignment vertical="top" wrapText="1"/>
    </xf>
    <xf numFmtId="0" fontId="71" fillId="0" borderId="0" xfId="0" applyFont="1" applyAlignment="1">
      <alignment horizontal="center" vertical="top" wrapText="1"/>
    </xf>
    <xf numFmtId="0" fontId="63" fillId="12" borderId="42" xfId="0" applyFont="1" applyFill="1" applyBorder="1" applyAlignment="1">
      <alignment vertical="top" wrapText="1"/>
    </xf>
    <xf numFmtId="0" fontId="26" fillId="10" borderId="41" xfId="0" applyFont="1" applyFill="1" applyBorder="1" applyAlignment="1">
      <alignment horizontal="left" vertical="top"/>
    </xf>
    <xf numFmtId="0" fontId="43" fillId="12" borderId="0" xfId="0" applyFont="1" applyFill="1" applyAlignment="1">
      <alignment horizontal="left" vertical="top" wrapText="1"/>
    </xf>
    <xf numFmtId="166" fontId="43" fillId="12" borderId="0" xfId="0" applyNumberFormat="1" applyFont="1" applyFill="1" applyAlignment="1">
      <alignment horizontal="left" vertical="top" wrapText="1"/>
    </xf>
    <xf numFmtId="14" fontId="43" fillId="12" borderId="0" xfId="0" applyNumberFormat="1" applyFont="1" applyFill="1" applyAlignment="1">
      <alignment horizontal="left" vertical="top" wrapText="1"/>
    </xf>
    <xf numFmtId="0" fontId="70" fillId="0" borderId="0" xfId="0" applyFont="1" applyAlignment="1">
      <alignment wrapText="1"/>
    </xf>
    <xf numFmtId="0" fontId="43" fillId="12" borderId="41" xfId="0" applyFont="1" applyFill="1" applyBorder="1" applyAlignment="1">
      <alignment vertical="center" wrapText="1"/>
    </xf>
    <xf numFmtId="0" fontId="43" fillId="12" borderId="35" xfId="0" applyFont="1" applyFill="1" applyBorder="1" applyAlignment="1">
      <alignment vertical="center" wrapText="1"/>
    </xf>
    <xf numFmtId="0" fontId="43" fillId="12" borderId="34" xfId="0" applyFont="1" applyFill="1" applyBorder="1" applyAlignment="1">
      <alignment vertical="center" wrapText="1"/>
    </xf>
    <xf numFmtId="0" fontId="43" fillId="12" borderId="38" xfId="0" applyFont="1" applyFill="1" applyBorder="1" applyAlignment="1">
      <alignment vertical="center" wrapText="1"/>
    </xf>
    <xf numFmtId="0" fontId="35" fillId="11" borderId="38" xfId="0" applyFont="1" applyFill="1" applyBorder="1" applyAlignment="1">
      <alignment vertical="center" wrapText="1"/>
    </xf>
    <xf numFmtId="0" fontId="35" fillId="11" borderId="38" xfId="0" applyFont="1" applyFill="1" applyBorder="1" applyAlignment="1">
      <alignment vertical="top" wrapText="1"/>
    </xf>
    <xf numFmtId="0" fontId="26" fillId="11" borderId="41" xfId="0" applyFont="1" applyFill="1" applyBorder="1" applyAlignment="1">
      <alignment vertical="center" wrapText="1"/>
    </xf>
    <xf numFmtId="0" fontId="26" fillId="11" borderId="34" xfId="0" applyFont="1" applyFill="1" applyBorder="1" applyAlignment="1">
      <alignment vertical="center" wrapText="1"/>
    </xf>
    <xf numFmtId="0" fontId="33" fillId="0" borderId="0" xfId="0" applyFont="1" applyAlignment="1">
      <alignment vertical="top"/>
    </xf>
    <xf numFmtId="0" fontId="26" fillId="10" borderId="33" xfId="0" applyFont="1" applyFill="1" applyBorder="1" applyAlignment="1">
      <alignment horizontal="center" vertical="top" wrapText="1"/>
    </xf>
    <xf numFmtId="0" fontId="26" fillId="10" borderId="41" xfId="0" applyFont="1" applyFill="1" applyBorder="1" applyAlignment="1">
      <alignment vertical="top" wrapText="1"/>
    </xf>
    <xf numFmtId="0" fontId="26" fillId="10" borderId="35" xfId="0" applyFont="1" applyFill="1" applyBorder="1" applyAlignment="1">
      <alignment vertical="top" wrapText="1"/>
    </xf>
    <xf numFmtId="0" fontId="26" fillId="10" borderId="36" xfId="0" applyFont="1" applyFill="1" applyBorder="1" applyAlignment="1">
      <alignment horizontal="center" vertical="top" wrapText="1"/>
    </xf>
    <xf numFmtId="0" fontId="43" fillId="12" borderId="38" xfId="0" applyFont="1" applyFill="1" applyBorder="1" applyAlignment="1">
      <alignment vertical="top" wrapText="1"/>
    </xf>
    <xf numFmtId="0" fontId="74" fillId="12" borderId="34" xfId="0" applyFont="1" applyFill="1" applyBorder="1" applyAlignment="1">
      <alignment vertical="top" wrapText="1"/>
    </xf>
    <xf numFmtId="0" fontId="28" fillId="12" borderId="40" xfId="0" applyFont="1" applyFill="1" applyBorder="1" applyAlignment="1">
      <alignment vertical="top" wrapText="1"/>
    </xf>
    <xf numFmtId="0" fontId="31" fillId="12" borderId="41" xfId="0" applyFont="1" applyFill="1" applyBorder="1" applyAlignment="1">
      <alignment horizontal="center" vertical="top" wrapText="1"/>
    </xf>
    <xf numFmtId="0" fontId="31" fillId="12" borderId="0" xfId="0" applyFont="1" applyFill="1" applyAlignment="1">
      <alignment horizontal="center" vertical="top" wrapText="1"/>
    </xf>
    <xf numFmtId="0" fontId="47" fillId="10" borderId="35" xfId="2" applyFont="1" applyFill="1" applyBorder="1" applyAlignment="1">
      <alignment vertical="top" wrapText="1"/>
    </xf>
    <xf numFmtId="0" fontId="30" fillId="12" borderId="34" xfId="0" applyFont="1" applyFill="1" applyBorder="1" applyAlignment="1">
      <alignment vertical="top" wrapText="1"/>
    </xf>
    <xf numFmtId="0" fontId="32" fillId="0" borderId="0" xfId="0" applyFont="1" applyAlignment="1">
      <alignment vertical="top"/>
    </xf>
    <xf numFmtId="0" fontId="43" fillId="12" borderId="42" xfId="0" applyFont="1" applyFill="1" applyBorder="1" applyAlignment="1">
      <alignment horizontal="left" vertical="top" wrapText="1"/>
    </xf>
    <xf numFmtId="0" fontId="43" fillId="12" borderId="73" xfId="0" applyFont="1" applyFill="1" applyBorder="1" applyAlignment="1">
      <alignment vertical="top" wrapText="1"/>
    </xf>
    <xf numFmtId="0" fontId="25" fillId="0" borderId="0" xfId="0" applyFont="1" applyAlignment="1">
      <alignment vertical="top" wrapText="1"/>
    </xf>
    <xf numFmtId="0" fontId="17" fillId="0" borderId="0" xfId="0" applyFont="1" applyAlignment="1">
      <alignment horizontal="left" vertical="top" wrapText="1"/>
    </xf>
    <xf numFmtId="0" fontId="76" fillId="0" borderId="0" xfId="0" applyFont="1" applyAlignment="1">
      <alignment horizontal="left" vertical="top" wrapText="1"/>
    </xf>
    <xf numFmtId="0" fontId="76" fillId="0" borderId="0" xfId="0" applyFont="1" applyAlignment="1">
      <alignment vertical="top" wrapText="1"/>
    </xf>
    <xf numFmtId="0" fontId="75" fillId="0" borderId="0" xfId="0" applyFont="1" applyAlignment="1">
      <alignment vertical="top" wrapText="1"/>
    </xf>
    <xf numFmtId="164" fontId="75" fillId="0" borderId="0" xfId="0" applyNumberFormat="1" applyFont="1" applyAlignment="1">
      <alignment vertical="top" wrapText="1"/>
    </xf>
    <xf numFmtId="0" fontId="35" fillId="11" borderId="73" xfId="0" applyFont="1" applyFill="1" applyBorder="1" applyAlignment="1">
      <alignment vertical="center" wrapText="1"/>
    </xf>
    <xf numFmtId="0" fontId="17" fillId="11" borderId="38" xfId="0" applyFont="1" applyFill="1" applyBorder="1" applyAlignment="1">
      <alignment vertical="center" wrapText="1"/>
    </xf>
    <xf numFmtId="0" fontId="75" fillId="0" borderId="0" xfId="0" applyFont="1" applyAlignment="1">
      <alignment vertical="center" wrapText="1"/>
    </xf>
    <xf numFmtId="0" fontId="75" fillId="0" borderId="0" xfId="0" applyFont="1" applyAlignment="1">
      <alignment vertical="center"/>
    </xf>
    <xf numFmtId="0" fontId="25" fillId="13" borderId="36" xfId="0" applyFont="1" applyFill="1" applyBorder="1" applyAlignment="1">
      <alignment horizontal="center" vertical="center" wrapText="1"/>
    </xf>
    <xf numFmtId="0" fontId="60" fillId="12" borderId="41" xfId="0" applyFont="1" applyFill="1" applyBorder="1" applyAlignment="1">
      <alignment vertical="center" wrapText="1"/>
    </xf>
    <xf numFmtId="0" fontId="60" fillId="12" borderId="35" xfId="0" applyFont="1" applyFill="1" applyBorder="1" applyAlignment="1">
      <alignment vertical="center" wrapText="1"/>
    </xf>
    <xf numFmtId="0" fontId="78" fillId="13" borderId="38" xfId="0" applyFont="1" applyFill="1" applyBorder="1" applyAlignment="1">
      <alignment horizontal="center" vertical="center" wrapText="1"/>
    </xf>
    <xf numFmtId="0" fontId="25" fillId="10" borderId="36" xfId="0" applyFont="1" applyFill="1" applyBorder="1" applyAlignment="1">
      <alignment horizontal="center" vertical="center" wrapText="1"/>
    </xf>
    <xf numFmtId="0" fontId="79" fillId="12" borderId="41" xfId="0" applyFont="1" applyFill="1" applyBorder="1" applyAlignment="1">
      <alignment vertical="center" wrapText="1"/>
    </xf>
    <xf numFmtId="0" fontId="25" fillId="14" borderId="36" xfId="0" applyFont="1" applyFill="1" applyBorder="1" applyAlignment="1">
      <alignment horizontal="center" vertical="center" wrapText="1"/>
    </xf>
    <xf numFmtId="0" fontId="35" fillId="10" borderId="41" xfId="0" applyFont="1" applyFill="1" applyBorder="1" applyAlignment="1">
      <alignment vertical="center"/>
    </xf>
    <xf numFmtId="0" fontId="35" fillId="10" borderId="35" xfId="0" applyFont="1" applyFill="1" applyBorder="1" applyAlignment="1">
      <alignment vertical="center" wrapText="1"/>
    </xf>
    <xf numFmtId="0" fontId="35" fillId="14" borderId="41" xfId="0" applyFont="1" applyFill="1" applyBorder="1" applyAlignment="1">
      <alignment vertical="center"/>
    </xf>
    <xf numFmtId="0" fontId="35" fillId="14" borderId="35" xfId="0" applyFont="1" applyFill="1" applyBorder="1" applyAlignment="1">
      <alignment vertical="center"/>
    </xf>
    <xf numFmtId="0" fontId="35" fillId="11" borderId="38" xfId="0" applyFont="1" applyFill="1" applyBorder="1" applyAlignment="1">
      <alignment horizontal="center" vertical="center" wrapText="1"/>
    </xf>
    <xf numFmtId="0" fontId="75" fillId="12" borderId="38" xfId="0" applyFont="1" applyFill="1" applyBorder="1" applyAlignment="1">
      <alignment horizontal="center" vertical="center" wrapText="1"/>
    </xf>
    <xf numFmtId="0" fontId="75" fillId="12" borderId="37" xfId="0" applyFont="1" applyFill="1" applyBorder="1" applyAlignment="1">
      <alignment horizontal="center" vertical="center" wrapText="1"/>
    </xf>
    <xf numFmtId="0" fontId="35" fillId="11" borderId="73" xfId="0" applyFont="1" applyFill="1" applyBorder="1" applyAlignment="1">
      <alignment horizontal="center" vertical="center" wrapText="1"/>
    </xf>
    <xf numFmtId="0" fontId="82" fillId="11" borderId="41" xfId="0" applyFont="1" applyFill="1" applyBorder="1" applyAlignment="1">
      <alignment vertical="center" wrapText="1"/>
    </xf>
    <xf numFmtId="0" fontId="40" fillId="6" borderId="16" xfId="4" applyFont="1" applyAlignment="1">
      <alignment vertical="top" wrapText="1"/>
    </xf>
    <xf numFmtId="0" fontId="43" fillId="15" borderId="45" xfId="0" applyFont="1" applyFill="1" applyBorder="1" applyAlignment="1">
      <alignment vertical="top" wrapText="1"/>
    </xf>
    <xf numFmtId="0" fontId="28" fillId="15" borderId="45" xfId="0" applyFont="1" applyFill="1" applyBorder="1" applyAlignment="1">
      <alignment vertical="top" wrapText="1"/>
    </xf>
    <xf numFmtId="0" fontId="25" fillId="0" borderId="0" xfId="0" applyFont="1" applyAlignment="1">
      <alignment vertical="top"/>
    </xf>
    <xf numFmtId="0" fontId="10" fillId="6" borderId="71" xfId="4" applyBorder="1" applyAlignment="1">
      <alignment vertical="top" wrapText="1"/>
    </xf>
    <xf numFmtId="0" fontId="14" fillId="6" borderId="16" xfId="4" applyFont="1" applyAlignment="1">
      <alignment vertical="top" wrapText="1"/>
    </xf>
    <xf numFmtId="0" fontId="14" fillId="6" borderId="21" xfId="4" applyFont="1" applyBorder="1" applyAlignment="1">
      <alignment vertical="top" wrapText="1"/>
    </xf>
    <xf numFmtId="0" fontId="18" fillId="12" borderId="45" xfId="2" applyFont="1" applyFill="1" applyBorder="1" applyAlignment="1">
      <alignment horizontal="left" vertical="top" wrapText="1"/>
    </xf>
    <xf numFmtId="0" fontId="43" fillId="12" borderId="45" xfId="0" quotePrefix="1" applyFont="1" applyFill="1" applyBorder="1" applyAlignment="1">
      <alignment vertical="top" wrapText="1"/>
    </xf>
    <xf numFmtId="14" fontId="43" fillId="12" borderId="0" xfId="0" applyNumberFormat="1" applyFont="1" applyFill="1" applyAlignment="1">
      <alignment vertical="top" wrapText="1"/>
    </xf>
    <xf numFmtId="0" fontId="7" fillId="7" borderId="0" xfId="0" applyFont="1" applyFill="1" applyAlignment="1">
      <alignment vertical="top" wrapText="1"/>
    </xf>
    <xf numFmtId="0" fontId="35" fillId="11" borderId="2" xfId="0" applyFont="1" applyFill="1" applyBorder="1" applyAlignment="1">
      <alignment vertical="top" wrapText="1"/>
    </xf>
    <xf numFmtId="0" fontId="60" fillId="12" borderId="45" xfId="0" applyFont="1" applyFill="1" applyBorder="1" applyAlignment="1">
      <alignment horizontal="left" vertical="top" wrapText="1"/>
    </xf>
    <xf numFmtId="166" fontId="43" fillId="12" borderId="45" xfId="0" applyNumberFormat="1" applyFont="1" applyFill="1" applyBorder="1" applyAlignment="1">
      <alignment vertical="center" wrapText="1"/>
    </xf>
    <xf numFmtId="0" fontId="17" fillId="0" borderId="2" xfId="0" applyFont="1" applyBorder="1" applyAlignment="1">
      <alignment horizontal="left" vertical="top"/>
    </xf>
    <xf numFmtId="0" fontId="17" fillId="0" borderId="8" xfId="0" applyFont="1" applyBorder="1" applyAlignment="1">
      <alignment horizontal="left" vertical="top" wrapText="1"/>
    </xf>
    <xf numFmtId="0" fontId="17" fillId="0" borderId="9" xfId="0" applyFont="1" applyBorder="1" applyAlignment="1">
      <alignment horizontal="left" vertical="top" wrapText="1"/>
    </xf>
    <xf numFmtId="0" fontId="20" fillId="0" borderId="2" xfId="0" applyFont="1" applyBorder="1" applyAlignment="1">
      <alignment horizontal="left" vertical="top"/>
    </xf>
    <xf numFmtId="0" fontId="64" fillId="0" borderId="10" xfId="0" applyFont="1" applyBorder="1" applyAlignment="1">
      <alignment horizontal="left" vertical="top" wrapText="1"/>
    </xf>
    <xf numFmtId="0" fontId="17" fillId="0" borderId="11" xfId="0" applyFont="1" applyBorder="1" applyAlignment="1">
      <alignment horizontal="left" vertical="top" wrapText="1"/>
    </xf>
    <xf numFmtId="0" fontId="17" fillId="0" borderId="11" xfId="0" applyFont="1" applyBorder="1" applyAlignment="1">
      <alignment horizontal="left" vertical="top"/>
    </xf>
    <xf numFmtId="0" fontId="17" fillId="0" borderId="12" xfId="0" applyFont="1" applyBorder="1" applyAlignment="1">
      <alignment horizontal="left" vertical="top"/>
    </xf>
    <xf numFmtId="0" fontId="17" fillId="0" borderId="109" xfId="0" applyFont="1" applyBorder="1" applyAlignment="1">
      <alignment horizontal="left" vertical="top" wrapText="1"/>
    </xf>
    <xf numFmtId="0" fontId="17" fillId="0" borderId="108" xfId="0" applyFont="1" applyBorder="1" applyAlignment="1">
      <alignment horizontal="left" vertical="top" wrapText="1"/>
    </xf>
    <xf numFmtId="0" fontId="17" fillId="0" borderId="112" xfId="0" applyFont="1" applyBorder="1" applyAlignment="1">
      <alignment horizontal="left" vertical="top"/>
    </xf>
    <xf numFmtId="0" fontId="17" fillId="0" borderId="112" xfId="0" applyFont="1" applyBorder="1" applyAlignment="1">
      <alignment horizontal="left" vertical="top" wrapText="1"/>
    </xf>
    <xf numFmtId="0" fontId="17" fillId="0" borderId="113" xfId="0" applyFont="1" applyBorder="1" applyAlignment="1">
      <alignment horizontal="left" vertical="top" wrapText="1"/>
    </xf>
    <xf numFmtId="0" fontId="17" fillId="0" borderId="104" xfId="0" applyFont="1" applyBorder="1" applyAlignment="1">
      <alignment horizontal="left" vertical="top" wrapText="1"/>
    </xf>
    <xf numFmtId="0" fontId="17" fillId="0" borderId="105" xfId="0" applyFont="1" applyBorder="1" applyAlignment="1">
      <alignment horizontal="left" vertical="top" wrapText="1"/>
    </xf>
    <xf numFmtId="0" fontId="17" fillId="0" borderId="106" xfId="0" applyFont="1" applyBorder="1" applyAlignment="1">
      <alignment horizontal="left" vertical="top" wrapText="1"/>
    </xf>
    <xf numFmtId="0" fontId="17" fillId="0" borderId="103" xfId="0" applyFont="1" applyBorder="1" applyAlignment="1">
      <alignment horizontal="left" vertical="top" wrapText="1"/>
    </xf>
    <xf numFmtId="0" fontId="17" fillId="0" borderId="107" xfId="0" applyFont="1" applyBorder="1" applyAlignment="1">
      <alignment horizontal="left" vertical="top" wrapText="1"/>
    </xf>
    <xf numFmtId="0" fontId="17" fillId="0" borderId="0" xfId="0" applyFont="1" applyAlignment="1">
      <alignment horizontal="left" vertical="top"/>
    </xf>
    <xf numFmtId="0" fontId="14" fillId="5" borderId="3" xfId="3" applyFont="1" applyFill="1" applyAlignment="1">
      <alignment horizontal="left" vertical="top"/>
    </xf>
    <xf numFmtId="0" fontId="14" fillId="6" borderId="21" xfId="4" applyFont="1" applyBorder="1" applyAlignment="1">
      <alignment horizontal="left" vertical="top" wrapText="1"/>
    </xf>
    <xf numFmtId="0" fontId="14" fillId="5" borderId="3" xfId="3" applyFont="1" applyFill="1" applyAlignment="1">
      <alignment vertical="top"/>
    </xf>
    <xf numFmtId="0" fontId="83" fillId="0" borderId="0" xfId="1" applyFont="1" applyBorder="1" applyAlignment="1">
      <alignment vertical="top" wrapText="1"/>
    </xf>
    <xf numFmtId="0" fontId="7" fillId="7" borderId="2" xfId="0" applyFont="1" applyFill="1" applyBorder="1" applyAlignment="1">
      <alignment vertical="top"/>
    </xf>
    <xf numFmtId="0" fontId="7" fillId="7" borderId="2" xfId="0" applyFont="1" applyFill="1" applyBorder="1" applyAlignment="1">
      <alignment vertical="top" wrapText="1"/>
    </xf>
    <xf numFmtId="0" fontId="6" fillId="3" borderId="0" xfId="3" applyFont="1" applyFill="1" applyBorder="1" applyAlignment="1">
      <alignment horizontal="left" wrapText="1"/>
    </xf>
    <xf numFmtId="0" fontId="0" fillId="0" borderId="0" xfId="0" applyAlignment="1">
      <alignment horizontal="left"/>
    </xf>
    <xf numFmtId="0" fontId="3" fillId="0" borderId="0" xfId="2" applyAlignment="1">
      <alignment horizontal="left"/>
    </xf>
    <xf numFmtId="0" fontId="6" fillId="5" borderId="3" xfId="3" applyFont="1" applyFill="1" applyAlignment="1">
      <alignment horizontal="left"/>
    </xf>
    <xf numFmtId="0" fontId="1" fillId="0" borderId="0" xfId="1" applyBorder="1" applyAlignment="1">
      <alignment horizontal="left" wrapText="1"/>
    </xf>
    <xf numFmtId="0" fontId="8" fillId="4" borderId="2" xfId="0" applyFont="1" applyFill="1" applyBorder="1" applyAlignment="1">
      <alignment horizontal="left"/>
    </xf>
    <xf numFmtId="0" fontId="8" fillId="4" borderId="2" xfId="0" applyFont="1" applyFill="1" applyBorder="1" applyAlignment="1">
      <alignment horizontal="left" wrapText="1"/>
    </xf>
    <xf numFmtId="0" fontId="0" fillId="0" borderId="2" xfId="0" applyBorder="1" applyAlignment="1">
      <alignment horizontal="left" wrapText="1"/>
    </xf>
    <xf numFmtId="0" fontId="0" fillId="0" borderId="2" xfId="0" applyBorder="1" applyAlignment="1">
      <alignment horizontal="left"/>
    </xf>
    <xf numFmtId="0" fontId="11" fillId="0" borderId="2" xfId="0" applyFont="1" applyBorder="1" applyAlignment="1">
      <alignment horizontal="left" wrapText="1"/>
    </xf>
    <xf numFmtId="0" fontId="11" fillId="0" borderId="2" xfId="0" applyFont="1" applyBorder="1" applyAlignment="1">
      <alignment horizontal="left"/>
    </xf>
    <xf numFmtId="0" fontId="10" fillId="6" borderId="16" xfId="4" applyAlignment="1">
      <alignment horizontal="left"/>
    </xf>
    <xf numFmtId="0" fontId="10" fillId="6" borderId="21" xfId="4" applyBorder="1" applyAlignment="1">
      <alignment horizontal="left"/>
    </xf>
    <xf numFmtId="0" fontId="10" fillId="6" borderId="21" xfId="4" applyBorder="1" applyAlignment="1">
      <alignment horizontal="left" wrapText="1"/>
    </xf>
    <xf numFmtId="0" fontId="10" fillId="6" borderId="22" xfId="4" applyBorder="1" applyAlignment="1">
      <alignment horizontal="left" wrapText="1"/>
    </xf>
    <xf numFmtId="0" fontId="10" fillId="6" borderId="23" xfId="4" applyBorder="1" applyAlignment="1">
      <alignment horizontal="left"/>
    </xf>
    <xf numFmtId="0" fontId="10" fillId="6" borderId="16" xfId="4" applyAlignment="1">
      <alignment horizontal="left" wrapText="1"/>
    </xf>
    <xf numFmtId="0" fontId="14" fillId="3" borderId="0" xfId="3" applyFont="1" applyFill="1" applyBorder="1" applyAlignment="1">
      <alignment horizontal="left" wrapText="1"/>
    </xf>
    <xf numFmtId="14" fontId="17" fillId="0" borderId="2" xfId="0" applyNumberFormat="1" applyFont="1" applyBorder="1" applyAlignment="1">
      <alignment vertical="top"/>
    </xf>
    <xf numFmtId="0" fontId="81" fillId="12" borderId="45" xfId="0" applyFont="1" applyFill="1" applyBorder="1" applyAlignment="1">
      <alignment vertical="center" wrapText="1"/>
    </xf>
    <xf numFmtId="0" fontId="81" fillId="12" borderId="45" xfId="0" applyFont="1" applyFill="1" applyBorder="1" applyAlignment="1">
      <alignment horizontal="left" vertical="top" wrapText="1"/>
    </xf>
    <xf numFmtId="166" fontId="81" fillId="12" borderId="45" xfId="0" applyNumberFormat="1" applyFont="1" applyFill="1" applyBorder="1" applyAlignment="1">
      <alignment vertical="center" wrapText="1"/>
    </xf>
    <xf numFmtId="14" fontId="81" fillId="12" borderId="45" xfId="0" applyNumberFormat="1" applyFont="1" applyFill="1" applyBorder="1" applyAlignment="1">
      <alignment horizontal="left" vertical="top" wrapText="1"/>
    </xf>
    <xf numFmtId="0" fontId="13" fillId="6" borderId="2" xfId="4" applyFont="1" applyBorder="1" applyAlignment="1">
      <alignment vertical="top" wrapText="1"/>
    </xf>
    <xf numFmtId="0" fontId="85" fillId="7" borderId="0" xfId="3" applyFont="1" applyFill="1" applyBorder="1" applyAlignment="1">
      <alignment horizontal="left" vertical="top"/>
    </xf>
    <xf numFmtId="0" fontId="43" fillId="12" borderId="45" xfId="0" applyFont="1" applyFill="1" applyBorder="1" applyAlignment="1">
      <alignment horizontal="left" vertical="top"/>
    </xf>
    <xf numFmtId="0" fontId="53" fillId="5" borderId="3" xfId="3" applyFont="1" applyFill="1" applyAlignment="1">
      <alignment vertical="top"/>
    </xf>
    <xf numFmtId="0" fontId="65" fillId="12" borderId="40" xfId="0" applyFont="1" applyFill="1" applyBorder="1" applyAlignment="1">
      <alignment vertical="top" wrapText="1"/>
    </xf>
    <xf numFmtId="0" fontId="66" fillId="12" borderId="41" xfId="0" applyFont="1" applyFill="1" applyBorder="1" applyAlignment="1">
      <alignment horizontal="center" vertical="top" wrapText="1"/>
    </xf>
    <xf numFmtId="0" fontId="67" fillId="12" borderId="41" xfId="0" applyFont="1" applyFill="1" applyBorder="1" applyAlignment="1">
      <alignment horizontal="center" vertical="top" wrapText="1"/>
    </xf>
    <xf numFmtId="0" fontId="68" fillId="11" borderId="41" xfId="0" applyFont="1" applyFill="1" applyBorder="1" applyAlignment="1">
      <alignment vertical="top" wrapText="1"/>
    </xf>
    <xf numFmtId="0" fontId="26" fillId="10" borderId="41" xfId="0" applyFont="1" applyFill="1" applyBorder="1" applyAlignment="1">
      <alignment vertical="top"/>
    </xf>
    <xf numFmtId="0" fontId="26" fillId="10" borderId="35" xfId="0" applyFont="1" applyFill="1" applyBorder="1" applyAlignment="1">
      <alignment vertical="top"/>
    </xf>
    <xf numFmtId="0" fontId="0" fillId="0" borderId="13" xfId="0" applyBorder="1" applyAlignment="1">
      <alignment vertical="top"/>
    </xf>
    <xf numFmtId="0" fontId="0" fillId="0" borderId="14" xfId="0" applyBorder="1" applyAlignment="1">
      <alignment vertical="top"/>
    </xf>
    <xf numFmtId="0" fontId="42" fillId="0" borderId="10" xfId="0" applyFont="1" applyBorder="1" applyAlignment="1">
      <alignment vertical="top"/>
    </xf>
    <xf numFmtId="0" fontId="42" fillId="0" borderId="11" xfId="0" applyFont="1" applyBorder="1" applyAlignment="1">
      <alignment vertical="top"/>
    </xf>
    <xf numFmtId="0" fontId="42" fillId="0" borderId="12" xfId="0" applyFont="1" applyBorder="1" applyAlignment="1">
      <alignment vertical="top"/>
    </xf>
    <xf numFmtId="0" fontId="0" fillId="0" borderId="8" xfId="0" quotePrefix="1" applyBorder="1" applyAlignment="1">
      <alignment horizontal="left" vertical="top"/>
    </xf>
    <xf numFmtId="0" fontId="0" fillId="0" borderId="12" xfId="0" applyBorder="1" applyAlignment="1">
      <alignment vertical="top"/>
    </xf>
    <xf numFmtId="0" fontId="0" fillId="0" borderId="72" xfId="0" applyBorder="1" applyAlignment="1">
      <alignment horizontal="left" vertical="top" wrapText="1"/>
    </xf>
    <xf numFmtId="0" fontId="0" fillId="0" borderId="72" xfId="0" applyBorder="1" applyAlignment="1">
      <alignment vertical="top" wrapText="1"/>
    </xf>
    <xf numFmtId="14" fontId="88" fillId="12" borderId="45" xfId="0" applyNumberFormat="1" applyFont="1" applyFill="1" applyBorder="1" applyAlignment="1">
      <alignment horizontal="left" vertical="top" wrapText="1"/>
    </xf>
    <xf numFmtId="0" fontId="27" fillId="11" borderId="41" xfId="0" applyFont="1" applyFill="1" applyBorder="1" applyAlignment="1">
      <alignment horizontal="left" vertical="top" wrapText="1"/>
    </xf>
    <xf numFmtId="0" fontId="38" fillId="10" borderId="41" xfId="0" applyFont="1" applyFill="1" applyBorder="1" applyAlignment="1">
      <alignment horizontal="left"/>
    </xf>
    <xf numFmtId="0" fontId="38" fillId="10" borderId="35" xfId="0" applyFont="1" applyFill="1" applyBorder="1" applyAlignment="1">
      <alignment horizontal="left"/>
    </xf>
    <xf numFmtId="0" fontId="0" fillId="0" borderId="5" xfId="0" applyBorder="1" applyAlignment="1">
      <alignment vertical="top" wrapText="1"/>
    </xf>
    <xf numFmtId="0" fontId="0" fillId="0" borderId="5" xfId="0" applyBorder="1" applyAlignment="1">
      <alignment vertical="top"/>
    </xf>
    <xf numFmtId="0" fontId="0" fillId="0" borderId="4" xfId="0" applyBorder="1" applyAlignment="1">
      <alignment vertical="top"/>
    </xf>
    <xf numFmtId="0" fontId="0" fillId="0" borderId="4" xfId="0" quotePrefix="1" applyBorder="1" applyAlignment="1">
      <alignment vertical="top"/>
    </xf>
    <xf numFmtId="0" fontId="0" fillId="0" borderId="7" xfId="0" applyBorder="1" applyAlignment="1">
      <alignment vertical="top"/>
    </xf>
    <xf numFmtId="0" fontId="0" fillId="0" borderId="8" xfId="0"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3" fillId="0" borderId="13" xfId="2" applyBorder="1" applyAlignment="1">
      <alignment vertical="top" wrapText="1"/>
    </xf>
    <xf numFmtId="0" fontId="3" fillId="0" borderId="14" xfId="2" applyBorder="1" applyAlignment="1">
      <alignment vertical="top"/>
    </xf>
    <xf numFmtId="0" fontId="0" fillId="0" borderId="13" xfId="0" applyBorder="1" applyAlignment="1">
      <alignment vertical="top" wrapText="1"/>
    </xf>
    <xf numFmtId="14" fontId="43" fillId="12" borderId="40" xfId="0" applyNumberFormat="1" applyFont="1" applyFill="1" applyBorder="1" applyAlignment="1">
      <alignment vertical="center" wrapText="1"/>
    </xf>
    <xf numFmtId="0" fontId="0" fillId="0" borderId="8" xfId="0" applyBorder="1" applyAlignment="1">
      <alignment vertical="top"/>
    </xf>
    <xf numFmtId="0" fontId="0" fillId="0" borderId="9" xfId="0" applyBorder="1" applyAlignment="1">
      <alignment vertical="top"/>
    </xf>
    <xf numFmtId="0" fontId="43" fillId="12" borderId="45" xfId="0" applyFont="1" applyFill="1" applyBorder="1" applyAlignment="1">
      <alignment horizontal="left" vertical="center" wrapText="1"/>
    </xf>
    <xf numFmtId="0" fontId="0" fillId="5" borderId="0" xfId="0" applyFill="1" applyAlignment="1">
      <alignment vertical="top" wrapText="1"/>
    </xf>
    <xf numFmtId="0" fontId="43" fillId="12" borderId="44" xfId="0" applyFont="1" applyFill="1" applyBorder="1" applyAlignment="1">
      <alignment vertical="top" wrapText="1"/>
    </xf>
    <xf numFmtId="0" fontId="0" fillId="0" borderId="10" xfId="0" applyBorder="1" applyAlignment="1">
      <alignment vertical="top" wrapText="1"/>
    </xf>
    <xf numFmtId="0" fontId="6" fillId="7" borderId="0" xfId="3" applyFont="1" applyFill="1" applyBorder="1" applyAlignment="1">
      <alignment horizontal="left" vertical="top" wrapText="1"/>
    </xf>
    <xf numFmtId="0" fontId="20" fillId="0" borderId="84" xfId="0" applyFont="1" applyBorder="1" applyAlignment="1">
      <alignment horizontal="left" vertical="center" wrapText="1"/>
    </xf>
    <xf numFmtId="0" fontId="23" fillId="5" borderId="3" xfId="3" applyFont="1" applyFill="1" applyAlignment="1">
      <alignment horizontal="left" vertical="top"/>
    </xf>
    <xf numFmtId="14" fontId="43" fillId="12" borderId="42" xfId="0" applyNumberFormat="1" applyFont="1" applyFill="1" applyBorder="1" applyAlignment="1">
      <alignment horizontal="left" vertical="top" wrapText="1"/>
    </xf>
    <xf numFmtId="0" fontId="36" fillId="11" borderId="41" xfId="0" applyFont="1" applyFill="1" applyBorder="1" applyAlignment="1">
      <alignment vertical="top" wrapText="1"/>
    </xf>
    <xf numFmtId="0" fontId="36" fillId="11" borderId="41" xfId="0" applyFont="1" applyFill="1" applyBorder="1" applyAlignment="1">
      <alignment horizontal="left" vertical="top" wrapText="1"/>
    </xf>
    <xf numFmtId="0" fontId="89" fillId="0" borderId="2" xfId="0" applyFont="1" applyBorder="1" applyAlignment="1">
      <alignment vertical="center"/>
    </xf>
    <xf numFmtId="0" fontId="43" fillId="12" borderId="45" xfId="0" applyFont="1" applyFill="1" applyBorder="1" applyAlignment="1" applyProtection="1">
      <alignment vertical="top" wrapText="1"/>
      <protection locked="0"/>
    </xf>
    <xf numFmtId="0" fontId="43" fillId="12" borderId="0" xfId="0" applyFont="1" applyFill="1" applyAlignment="1" applyProtection="1">
      <alignment vertical="top" wrapText="1"/>
      <protection locked="0"/>
    </xf>
    <xf numFmtId="0" fontId="17" fillId="0" borderId="2" xfId="0" applyFont="1" applyBorder="1" applyAlignment="1" applyProtection="1">
      <alignment vertical="top"/>
      <protection locked="0"/>
    </xf>
    <xf numFmtId="0" fontId="43" fillId="12" borderId="45" xfId="0" applyFont="1" applyFill="1" applyBorder="1" applyAlignment="1" applyProtection="1">
      <alignment horizontal="left" vertical="top" wrapText="1"/>
      <protection locked="0"/>
    </xf>
    <xf numFmtId="0" fontId="43" fillId="12" borderId="64" xfId="0" applyFont="1" applyFill="1" applyBorder="1" applyAlignment="1" applyProtection="1">
      <alignment vertical="top" wrapText="1"/>
      <protection locked="0"/>
    </xf>
    <xf numFmtId="166" fontId="43" fillId="12" borderId="45" xfId="0" applyNumberFormat="1" applyFont="1" applyFill="1" applyBorder="1" applyAlignment="1" applyProtection="1">
      <alignment vertical="top" wrapText="1"/>
      <protection locked="0"/>
    </xf>
    <xf numFmtId="14" fontId="43" fillId="12" borderId="45" xfId="0" applyNumberFormat="1" applyFont="1" applyFill="1" applyBorder="1" applyAlignment="1" applyProtection="1">
      <alignment horizontal="left" vertical="top" wrapText="1"/>
      <protection locked="0"/>
    </xf>
    <xf numFmtId="0" fontId="43" fillId="12" borderId="44" xfId="0" applyFont="1" applyFill="1" applyBorder="1" applyAlignment="1">
      <alignment horizontal="left" vertical="top" wrapText="1"/>
    </xf>
    <xf numFmtId="166" fontId="43" fillId="12" borderId="44" xfId="0" applyNumberFormat="1" applyFont="1" applyFill="1" applyBorder="1" applyAlignment="1">
      <alignment vertical="top" wrapText="1"/>
    </xf>
    <xf numFmtId="14" fontId="43" fillId="12" borderId="44" xfId="0" applyNumberFormat="1" applyFont="1" applyFill="1" applyBorder="1" applyAlignment="1">
      <alignment horizontal="left" vertical="top" wrapText="1"/>
    </xf>
    <xf numFmtId="0" fontId="43" fillId="12" borderId="45" xfId="0" applyFont="1" applyFill="1" applyBorder="1" applyAlignment="1">
      <alignment horizontal="left" wrapText="1"/>
    </xf>
    <xf numFmtId="14" fontId="43" fillId="12" borderId="45" xfId="0" applyNumberFormat="1" applyFont="1" applyFill="1" applyBorder="1" applyAlignment="1">
      <alignment horizontal="left" wrapText="1"/>
    </xf>
    <xf numFmtId="166" fontId="43" fillId="12" borderId="45" xfId="0" applyNumberFormat="1" applyFont="1" applyFill="1" applyBorder="1" applyAlignment="1">
      <alignment horizontal="left" wrapText="1"/>
    </xf>
    <xf numFmtId="0" fontId="13" fillId="6" borderId="2" xfId="4" applyFont="1" applyBorder="1" applyAlignment="1">
      <alignment horizontal="left" wrapText="1"/>
    </xf>
    <xf numFmtId="0" fontId="13" fillId="6" borderId="2" xfId="4" applyFont="1" applyBorder="1" applyAlignment="1">
      <alignment wrapText="1"/>
    </xf>
    <xf numFmtId="0" fontId="90" fillId="0" borderId="2" xfId="0" applyFont="1" applyBorder="1" applyAlignment="1">
      <alignment vertical="top" wrapText="1"/>
    </xf>
    <xf numFmtId="0" fontId="90" fillId="0" borderId="2" xfId="0" applyFont="1" applyBorder="1" applyAlignment="1">
      <alignment vertical="top"/>
    </xf>
    <xf numFmtId="0" fontId="3" fillId="0" borderId="72" xfId="2" applyBorder="1" applyAlignment="1">
      <alignment vertical="top" wrapText="1"/>
    </xf>
    <xf numFmtId="0" fontId="0" fillId="0" borderId="72" xfId="0" quotePrefix="1" applyBorder="1" applyAlignment="1">
      <alignment vertical="top" wrapText="1"/>
    </xf>
    <xf numFmtId="0" fontId="18" fillId="0" borderId="2" xfId="2" applyFont="1" applyBorder="1" applyAlignment="1">
      <alignment vertical="top" wrapText="1"/>
    </xf>
    <xf numFmtId="0" fontId="17" fillId="0" borderId="2" xfId="0" quotePrefix="1" applyFont="1" applyBorder="1" applyAlignment="1">
      <alignment vertical="top" wrapText="1"/>
    </xf>
    <xf numFmtId="0" fontId="50" fillId="16" borderId="2" xfId="5" applyBorder="1" applyAlignment="1">
      <alignment wrapText="1"/>
    </xf>
    <xf numFmtId="0" fontId="34" fillId="10" borderId="41" xfId="0" applyFont="1" applyFill="1" applyBorder="1" applyAlignment="1">
      <alignment horizontal="center" wrapText="1"/>
    </xf>
    <xf numFmtId="0" fontId="34" fillId="10" borderId="35" xfId="0" applyFont="1" applyFill="1" applyBorder="1" applyAlignment="1">
      <alignment horizontal="center" wrapText="1"/>
    </xf>
    <xf numFmtId="0" fontId="0" fillId="0" borderId="44" xfId="0" applyBorder="1" applyAlignment="1">
      <alignment horizontal="left" vertical="top" wrapText="1"/>
    </xf>
    <xf numFmtId="0" fontId="0" fillId="0" borderId="44" xfId="0" applyBorder="1" applyAlignment="1">
      <alignment horizontal="left" vertical="top"/>
    </xf>
    <xf numFmtId="0" fontId="20" fillId="0" borderId="2" xfId="0" applyFont="1" applyBorder="1" applyAlignment="1">
      <alignment horizontal="center" vertical="center"/>
    </xf>
    <xf numFmtId="0" fontId="50" fillId="16" borderId="2" xfId="5" applyBorder="1" applyAlignment="1"/>
    <xf numFmtId="0" fontId="0" fillId="0" borderId="2" xfId="0" applyBorder="1"/>
    <xf numFmtId="0" fontId="0" fillId="0" borderId="8" xfId="0" applyBorder="1"/>
    <xf numFmtId="0" fontId="0" fillId="0" borderId="6" xfId="0" applyBorder="1"/>
    <xf numFmtId="0" fontId="0" fillId="0" borderId="9" xfId="0" applyBorder="1"/>
    <xf numFmtId="0" fontId="3" fillId="0" borderId="2" xfId="2" applyBorder="1" applyAlignment="1">
      <alignment vertical="top"/>
    </xf>
    <xf numFmtId="0" fontId="0" fillId="0" borderId="2" xfId="0" applyBorder="1" applyAlignment="1">
      <alignment vertical="top"/>
    </xf>
    <xf numFmtId="0" fontId="0" fillId="0" borderId="6" xfId="0" applyBorder="1" applyAlignment="1">
      <alignment vertical="top"/>
    </xf>
    <xf numFmtId="0" fontId="0" fillId="0" borderId="4" xfId="0" applyBorder="1" applyAlignment="1">
      <alignment vertical="top"/>
    </xf>
    <xf numFmtId="0" fontId="3" fillId="5" borderId="0" xfId="2" applyFill="1" applyAlignment="1">
      <alignment vertical="top" wrapText="1"/>
    </xf>
    <xf numFmtId="0" fontId="0" fillId="0" borderId="7" xfId="0" applyBorder="1" applyAlignment="1">
      <alignment vertical="top"/>
    </xf>
    <xf numFmtId="0" fontId="0" fillId="0" borderId="5" xfId="0" applyBorder="1" applyAlignment="1">
      <alignment vertical="top" wrapText="1"/>
    </xf>
    <xf numFmtId="0" fontId="0" fillId="0" borderId="5" xfId="0" applyBorder="1" applyAlignment="1">
      <alignment vertical="top"/>
    </xf>
    <xf numFmtId="0" fontId="22" fillId="0" borderId="11" xfId="0" applyFont="1" applyBorder="1" applyAlignment="1">
      <alignment vertical="top"/>
    </xf>
    <xf numFmtId="0" fontId="0" fillId="0" borderId="8" xfId="0" applyBorder="1" applyAlignment="1">
      <alignment vertical="top" wrapText="1"/>
    </xf>
    <xf numFmtId="0" fontId="0" fillId="0" borderId="6" xfId="0" applyBorder="1" applyAlignment="1">
      <alignment vertical="top" wrapText="1"/>
    </xf>
    <xf numFmtId="0" fontId="0" fillId="0" borderId="9" xfId="0" applyBorder="1" applyAlignment="1">
      <alignment vertical="top" wrapText="1"/>
    </xf>
    <xf numFmtId="0" fontId="0" fillId="0" borderId="4" xfId="0" quotePrefix="1" applyBorder="1" applyAlignment="1">
      <alignment vertical="top"/>
    </xf>
    <xf numFmtId="0" fontId="37" fillId="10" borderId="41" xfId="0" applyFont="1" applyFill="1" applyBorder="1" applyAlignment="1">
      <alignment horizontal="left" vertical="top" wrapText="1"/>
    </xf>
    <xf numFmtId="0" fontId="37" fillId="10" borderId="35" xfId="0" applyFont="1" applyFill="1" applyBorder="1" applyAlignment="1">
      <alignment horizontal="left" vertical="top" wrapText="1"/>
    </xf>
    <xf numFmtId="0" fontId="34" fillId="10" borderId="41" xfId="0" applyFont="1" applyFill="1" applyBorder="1" applyAlignment="1">
      <alignment horizontal="left" vertical="top" wrapText="1"/>
    </xf>
    <xf numFmtId="0" fontId="34" fillId="10" borderId="35" xfId="0" applyFont="1" applyFill="1" applyBorder="1" applyAlignment="1">
      <alignment horizontal="left" vertical="top" wrapText="1"/>
    </xf>
    <xf numFmtId="0" fontId="35" fillId="11" borderId="41" xfId="0" applyFont="1" applyFill="1" applyBorder="1" applyAlignment="1">
      <alignment horizontal="left" vertical="top" wrapText="1"/>
    </xf>
    <xf numFmtId="0" fontId="35" fillId="11" borderId="35" xfId="0" applyFont="1" applyFill="1" applyBorder="1" applyAlignment="1">
      <alignment horizontal="left" vertical="top" wrapText="1"/>
    </xf>
    <xf numFmtId="0" fontId="35" fillId="11" borderId="34" xfId="0" applyFont="1" applyFill="1" applyBorder="1" applyAlignment="1">
      <alignment horizontal="left" vertical="top" wrapText="1"/>
    </xf>
    <xf numFmtId="0" fontId="28" fillId="12" borderId="41" xfId="0" applyFont="1" applyFill="1" applyBorder="1" applyAlignment="1">
      <alignment horizontal="left" vertical="top" wrapText="1"/>
    </xf>
    <xf numFmtId="0" fontId="28" fillId="12" borderId="35" xfId="0" applyFont="1" applyFill="1" applyBorder="1" applyAlignment="1">
      <alignment horizontal="left" vertical="top" wrapText="1"/>
    </xf>
    <xf numFmtId="0" fontId="28" fillId="12" borderId="34" xfId="0" applyFont="1" applyFill="1" applyBorder="1" applyAlignment="1">
      <alignment horizontal="left" vertical="top" wrapText="1"/>
    </xf>
    <xf numFmtId="0" fontId="28" fillId="12" borderId="42" xfId="0" applyFont="1" applyFill="1" applyBorder="1" applyAlignment="1">
      <alignment horizontal="left" vertical="top" wrapText="1"/>
    </xf>
    <xf numFmtId="0" fontId="28" fillId="12" borderId="44" xfId="0" applyFont="1" applyFill="1" applyBorder="1" applyAlignment="1">
      <alignment horizontal="left" vertical="top" wrapText="1"/>
    </xf>
    <xf numFmtId="0" fontId="28" fillId="12" borderId="43" xfId="0" applyFont="1" applyFill="1" applyBorder="1" applyAlignment="1">
      <alignment horizontal="left" vertical="top" wrapText="1"/>
    </xf>
    <xf numFmtId="0" fontId="86" fillId="12" borderId="42" xfId="0" applyFont="1" applyFill="1" applyBorder="1" applyAlignment="1">
      <alignment vertical="top" wrapText="1"/>
    </xf>
    <xf numFmtId="0" fontId="28" fillId="12" borderId="44" xfId="0" applyFont="1" applyFill="1" applyBorder="1" applyAlignment="1">
      <alignment vertical="top" wrapText="1"/>
    </xf>
    <xf numFmtId="0" fontId="35" fillId="11" borderId="35" xfId="0" applyFont="1" applyFill="1" applyBorder="1" applyAlignment="1">
      <alignment vertical="center" wrapText="1"/>
    </xf>
    <xf numFmtId="0" fontId="35" fillId="11" borderId="34" xfId="0" applyFont="1" applyFill="1" applyBorder="1" applyAlignment="1">
      <alignment vertical="center" wrapText="1"/>
    </xf>
    <xf numFmtId="0" fontId="46" fillId="11" borderId="35" xfId="0" applyFont="1" applyFill="1" applyBorder="1" applyAlignment="1">
      <alignment horizontal="center" vertical="center" wrapText="1"/>
    </xf>
    <xf numFmtId="0" fontId="46" fillId="11" borderId="34" xfId="0" applyFont="1" applyFill="1" applyBorder="1" applyAlignment="1">
      <alignment horizontal="center" vertical="center" wrapText="1"/>
    </xf>
    <xf numFmtId="0" fontId="28" fillId="12" borderId="42" xfId="0" applyFont="1" applyFill="1" applyBorder="1" applyAlignment="1">
      <alignment vertical="top" wrapText="1"/>
    </xf>
    <xf numFmtId="0" fontId="28" fillId="12" borderId="43" xfId="0" applyFont="1" applyFill="1" applyBorder="1" applyAlignment="1">
      <alignment vertical="top" wrapText="1"/>
    </xf>
    <xf numFmtId="0" fontId="35" fillId="11" borderId="35" xfId="0" applyFont="1" applyFill="1" applyBorder="1" applyAlignment="1">
      <alignment horizontal="center" vertical="center" wrapText="1"/>
    </xf>
    <xf numFmtId="0" fontId="35" fillId="11" borderId="34" xfId="0" applyFont="1" applyFill="1" applyBorder="1" applyAlignment="1">
      <alignment horizontal="center" vertical="center" wrapText="1"/>
    </xf>
    <xf numFmtId="0" fontId="27" fillId="11" borderId="40" xfId="0" applyFont="1" applyFill="1" applyBorder="1" applyAlignment="1">
      <alignment horizontal="center" vertical="center" wrapText="1"/>
    </xf>
    <xf numFmtId="0" fontId="27" fillId="11" borderId="0" xfId="0" applyFont="1" applyFill="1" applyAlignment="1">
      <alignment horizontal="center" vertical="center" wrapText="1"/>
    </xf>
    <xf numFmtId="0" fontId="28" fillId="12" borderId="42" xfId="0" applyFont="1" applyFill="1" applyBorder="1" applyAlignment="1">
      <alignment vertical="center" wrapText="1"/>
    </xf>
    <xf numFmtId="0" fontId="28" fillId="12" borderId="44" xfId="0" applyFont="1" applyFill="1" applyBorder="1" applyAlignment="1">
      <alignment vertical="center" wrapText="1"/>
    </xf>
    <xf numFmtId="0" fontId="35" fillId="11" borderId="41" xfId="0" applyFont="1" applyFill="1" applyBorder="1" applyAlignment="1">
      <alignment vertical="center" wrapText="1"/>
    </xf>
    <xf numFmtId="0" fontId="28" fillId="12" borderId="42" xfId="0" applyFont="1" applyFill="1" applyBorder="1" applyAlignment="1">
      <alignment horizontal="center" vertical="center" wrapText="1"/>
    </xf>
    <xf numFmtId="0" fontId="28" fillId="12" borderId="43" xfId="0" applyFont="1" applyFill="1" applyBorder="1" applyAlignment="1">
      <alignment horizontal="center" vertical="center" wrapText="1"/>
    </xf>
    <xf numFmtId="0" fontId="35" fillId="11" borderId="44" xfId="0" applyFont="1" applyFill="1" applyBorder="1" applyAlignment="1">
      <alignment vertical="center" wrapText="1"/>
    </xf>
    <xf numFmtId="0" fontId="35" fillId="11" borderId="0" xfId="0" applyFont="1" applyFill="1" applyAlignment="1">
      <alignment horizontal="left" vertical="center" wrapText="1"/>
    </xf>
    <xf numFmtId="0" fontId="43" fillId="12" borderId="42" xfId="0" applyFont="1" applyFill="1" applyBorder="1" applyAlignment="1">
      <alignment horizontal="center" vertical="center" wrapText="1"/>
    </xf>
    <xf numFmtId="0" fontId="43" fillId="12" borderId="44" xfId="0" applyFont="1" applyFill="1" applyBorder="1" applyAlignment="1">
      <alignment horizontal="center" vertical="center" wrapText="1"/>
    </xf>
    <xf numFmtId="0" fontId="43" fillId="12" borderId="43" xfId="0" applyFont="1" applyFill="1" applyBorder="1" applyAlignment="1">
      <alignment horizontal="center" vertical="center" wrapText="1"/>
    </xf>
    <xf numFmtId="0" fontId="34" fillId="10" borderId="41" xfId="0" applyFont="1" applyFill="1" applyBorder="1" applyAlignment="1">
      <alignment horizontal="center" vertical="top" wrapText="1"/>
    </xf>
    <xf numFmtId="0" fontId="34" fillId="10" borderId="35" xfId="0" applyFont="1" applyFill="1" applyBorder="1" applyAlignment="1">
      <alignment horizontal="center" vertical="top" wrapText="1"/>
    </xf>
    <xf numFmtId="0" fontId="35" fillId="11" borderId="35" xfId="0" applyFont="1" applyFill="1" applyBorder="1" applyAlignment="1">
      <alignment vertical="top" wrapText="1"/>
    </xf>
    <xf numFmtId="0" fontId="35" fillId="11" borderId="34" xfId="0" applyFont="1" applyFill="1" applyBorder="1" applyAlignment="1">
      <alignment vertical="top" wrapText="1"/>
    </xf>
    <xf numFmtId="0" fontId="43" fillId="12" borderId="97" xfId="0" applyFont="1" applyFill="1" applyBorder="1" applyAlignment="1">
      <alignment vertical="top" wrapText="1"/>
    </xf>
    <xf numFmtId="0" fontId="43" fillId="12" borderId="125" xfId="0" applyFont="1" applyFill="1" applyBorder="1" applyAlignment="1">
      <alignment vertical="top" wrapText="1"/>
    </xf>
    <xf numFmtId="0" fontId="43" fillId="12" borderId="97" xfId="0" applyFont="1" applyFill="1" applyBorder="1" applyAlignment="1">
      <alignment horizontal="left" vertical="top" wrapText="1"/>
    </xf>
    <xf numFmtId="0" fontId="43" fillId="12" borderId="125" xfId="0" applyFont="1" applyFill="1" applyBorder="1" applyAlignment="1">
      <alignment horizontal="left" vertical="top" wrapText="1"/>
    </xf>
    <xf numFmtId="0" fontId="37" fillId="10" borderId="34" xfId="0" applyFont="1" applyFill="1" applyBorder="1" applyAlignment="1">
      <alignment horizontal="left" vertical="top" wrapText="1"/>
    </xf>
    <xf numFmtId="0" fontId="43" fillId="12" borderId="44" xfId="0" applyFont="1" applyFill="1" applyBorder="1" applyAlignment="1">
      <alignment vertical="top" wrapText="1"/>
    </xf>
    <xf numFmtId="0" fontId="43" fillId="12" borderId="20" xfId="0" applyFont="1" applyFill="1" applyBorder="1" applyAlignment="1">
      <alignment vertical="top" wrapText="1"/>
    </xf>
    <xf numFmtId="0" fontId="14" fillId="8" borderId="11" xfId="4" applyFont="1" applyFill="1" applyBorder="1" applyAlignment="1">
      <alignment vertical="top" wrapText="1"/>
    </xf>
    <xf numFmtId="0" fontId="14" fillId="8" borderId="20" xfId="4" applyFont="1" applyFill="1" applyBorder="1" applyAlignment="1">
      <alignment vertical="top" wrapText="1"/>
    </xf>
    <xf numFmtId="0" fontId="35" fillId="11" borderId="41" xfId="0" applyFont="1" applyFill="1" applyBorder="1" applyAlignment="1">
      <alignment vertical="top" wrapText="1"/>
    </xf>
    <xf numFmtId="0" fontId="43" fillId="12" borderId="42" xfId="0" applyFont="1" applyFill="1" applyBorder="1" applyAlignment="1">
      <alignment vertical="top" wrapText="1"/>
    </xf>
    <xf numFmtId="0" fontId="43" fillId="12" borderId="43" xfId="0" applyFont="1" applyFill="1" applyBorder="1" applyAlignment="1">
      <alignment vertical="top" wrapText="1"/>
    </xf>
    <xf numFmtId="0" fontId="36" fillId="11" borderId="48" xfId="0" applyFont="1" applyFill="1" applyBorder="1" applyAlignment="1">
      <alignment vertical="top" wrapText="1"/>
    </xf>
    <xf numFmtId="0" fontId="17" fillId="0" borderId="47" xfId="0" applyFont="1" applyBorder="1" applyAlignment="1">
      <alignment vertical="top" wrapText="1"/>
    </xf>
    <xf numFmtId="0" fontId="17" fillId="0" borderId="75" xfId="0" applyFont="1" applyBorder="1" applyAlignment="1">
      <alignment vertical="top" wrapText="1"/>
    </xf>
    <xf numFmtId="0" fontId="38" fillId="10" borderId="41" xfId="0" applyFont="1" applyFill="1" applyBorder="1" applyAlignment="1">
      <alignment horizontal="left" vertical="top" wrapText="1"/>
    </xf>
    <xf numFmtId="0" fontId="38" fillId="10" borderId="35" xfId="0" applyFont="1" applyFill="1" applyBorder="1" applyAlignment="1">
      <alignment horizontal="left" vertical="top" wrapText="1"/>
    </xf>
    <xf numFmtId="0" fontId="19" fillId="0" borderId="0" xfId="0" applyFont="1" applyAlignment="1">
      <alignment vertical="top" wrapText="1"/>
    </xf>
    <xf numFmtId="0" fontId="37" fillId="10" borderId="41" xfId="0" applyFont="1" applyFill="1" applyBorder="1" applyAlignment="1">
      <alignment horizontal="left" vertical="top"/>
    </xf>
    <xf numFmtId="0" fontId="37" fillId="10" borderId="35" xfId="0" applyFont="1" applyFill="1" applyBorder="1" applyAlignment="1">
      <alignment horizontal="left" vertical="top"/>
    </xf>
    <xf numFmtId="0" fontId="17" fillId="0" borderId="8" xfId="0" applyFont="1" applyBorder="1" applyAlignment="1">
      <alignment vertical="top" wrapText="1"/>
    </xf>
    <xf numFmtId="0" fontId="17" fillId="0" borderId="6" xfId="0" applyFont="1" applyBorder="1" applyAlignment="1">
      <alignment vertical="top" wrapText="1"/>
    </xf>
    <xf numFmtId="0" fontId="17" fillId="0" borderId="9" xfId="0" applyFont="1" applyBorder="1" applyAlignment="1">
      <alignment vertical="top" wrapText="1"/>
    </xf>
    <xf numFmtId="0" fontId="17" fillId="0" borderId="76" xfId="0" applyFont="1" applyBorder="1" applyAlignment="1">
      <alignment horizontal="left" vertical="top" wrapText="1"/>
    </xf>
    <xf numFmtId="0" fontId="17" fillId="0" borderId="77" xfId="0" applyFont="1" applyBorder="1" applyAlignment="1">
      <alignment horizontal="left" vertical="top" wrapText="1"/>
    </xf>
    <xf numFmtId="0" fontId="17" fillId="0" borderId="78" xfId="0" applyFont="1" applyBorder="1" applyAlignment="1">
      <alignment horizontal="left" vertical="top" wrapText="1"/>
    </xf>
    <xf numFmtId="0" fontId="37" fillId="10" borderId="42" xfId="0" applyFont="1" applyFill="1" applyBorder="1" applyAlignment="1">
      <alignment horizontal="left" vertical="top"/>
    </xf>
    <xf numFmtId="0" fontId="37" fillId="10" borderId="43" xfId="0" applyFont="1" applyFill="1" applyBorder="1" applyAlignment="1">
      <alignment horizontal="left" vertical="top"/>
    </xf>
    <xf numFmtId="0" fontId="37" fillId="10" borderId="44" xfId="0" applyFont="1" applyFill="1" applyBorder="1" applyAlignment="1">
      <alignment horizontal="left" vertical="top"/>
    </xf>
    <xf numFmtId="0" fontId="17" fillId="0" borderId="79" xfId="0" applyFont="1" applyBorder="1" applyAlignment="1">
      <alignment horizontal="left" vertical="top" wrapText="1"/>
    </xf>
    <xf numFmtId="0" fontId="17" fillId="0" borderId="80" xfId="0" applyFont="1" applyBorder="1" applyAlignment="1">
      <alignment horizontal="left" vertical="top" wrapText="1"/>
    </xf>
    <xf numFmtId="0" fontId="17" fillId="0" borderId="84" xfId="0" applyFont="1" applyBorder="1" applyAlignment="1">
      <alignment horizontal="left" vertical="top" wrapText="1"/>
    </xf>
    <xf numFmtId="0" fontId="17" fillId="0" borderId="85" xfId="0" applyFont="1" applyBorder="1" applyAlignment="1">
      <alignment horizontal="left" vertical="top" wrapText="1"/>
    </xf>
    <xf numFmtId="0" fontId="17" fillId="0" borderId="81" xfId="0" applyFont="1" applyBorder="1" applyAlignment="1">
      <alignment horizontal="left" vertical="top" wrapText="1"/>
    </xf>
    <xf numFmtId="0" fontId="17" fillId="0" borderId="82" xfId="0" applyFont="1" applyBorder="1" applyAlignment="1">
      <alignment horizontal="left" vertical="top" wrapText="1"/>
    </xf>
    <xf numFmtId="0" fontId="17" fillId="0" borderId="83" xfId="0" applyFont="1" applyBorder="1" applyAlignment="1">
      <alignment horizontal="left" vertical="top" wrapText="1"/>
    </xf>
    <xf numFmtId="0" fontId="17" fillId="0" borderId="86" xfId="0" applyFont="1" applyBorder="1" applyAlignment="1">
      <alignment horizontal="left" vertical="top" wrapText="1"/>
    </xf>
    <xf numFmtId="0" fontId="17" fillId="0" borderId="87" xfId="0" applyFont="1" applyBorder="1" applyAlignment="1">
      <alignment horizontal="left" vertical="top" wrapText="1"/>
    </xf>
    <xf numFmtId="0" fontId="17" fillId="0" borderId="88" xfId="0" applyFont="1" applyBorder="1" applyAlignment="1">
      <alignment horizontal="left" vertical="top" wrapText="1"/>
    </xf>
    <xf numFmtId="0" fontId="17" fillId="0" borderId="89" xfId="0" applyFont="1" applyBorder="1" applyAlignment="1">
      <alignment horizontal="left" vertical="top" wrapText="1"/>
    </xf>
    <xf numFmtId="0" fontId="17" fillId="0" borderId="90" xfId="0" applyFont="1" applyBorder="1" applyAlignment="1">
      <alignment horizontal="left" vertical="top" wrapText="1"/>
    </xf>
    <xf numFmtId="0" fontId="17" fillId="0" borderId="91" xfId="0" applyFont="1" applyBorder="1" applyAlignment="1">
      <alignment horizontal="left" vertical="top" wrapText="1"/>
    </xf>
    <xf numFmtId="0" fontId="17" fillId="0" borderId="92" xfId="0" applyFont="1" applyBorder="1" applyAlignment="1">
      <alignment horizontal="left" vertical="top" wrapText="1"/>
    </xf>
    <xf numFmtId="0" fontId="17" fillId="0" borderId="93" xfId="0" applyFont="1" applyBorder="1" applyAlignment="1">
      <alignment horizontal="left" vertical="top" wrapText="1"/>
    </xf>
    <xf numFmtId="0" fontId="17" fillId="0" borderId="8" xfId="0" applyFont="1" applyBorder="1" applyAlignment="1">
      <alignment horizontal="left" vertical="top" wrapText="1"/>
    </xf>
    <xf numFmtId="0" fontId="17" fillId="0" borderId="6" xfId="0" applyFont="1" applyBorder="1" applyAlignment="1">
      <alignment horizontal="left" vertical="top" wrapText="1"/>
    </xf>
    <xf numFmtId="0" fontId="17" fillId="0" borderId="9" xfId="0" applyFont="1" applyBorder="1" applyAlignment="1">
      <alignment horizontal="left" vertical="top" wrapText="1"/>
    </xf>
    <xf numFmtId="0" fontId="28" fillId="12" borderId="46" xfId="0" applyFont="1" applyFill="1" applyBorder="1" applyAlignment="1">
      <alignment vertical="top" wrapText="1"/>
    </xf>
    <xf numFmtId="0" fontId="28" fillId="12" borderId="47" xfId="0" applyFont="1" applyFill="1" applyBorder="1" applyAlignment="1">
      <alignment vertical="top" wrapText="1"/>
    </xf>
    <xf numFmtId="0" fontId="17" fillId="0" borderId="81" xfId="0" applyFont="1" applyBorder="1" applyAlignment="1">
      <alignment vertical="top" wrapText="1"/>
    </xf>
    <xf numFmtId="0" fontId="17" fillId="0" borderId="82" xfId="0" applyFont="1" applyBorder="1" applyAlignment="1">
      <alignment vertical="top" wrapText="1"/>
    </xf>
    <xf numFmtId="0" fontId="17" fillId="0" borderId="80" xfId="0" applyFont="1" applyBorder="1" applyAlignment="1">
      <alignment vertical="top" wrapText="1"/>
    </xf>
    <xf numFmtId="0" fontId="17" fillId="0" borderId="24" xfId="0" applyFont="1" applyBorder="1" applyAlignment="1">
      <alignment vertical="top" wrapText="1"/>
    </xf>
    <xf numFmtId="0" fontId="17" fillId="0" borderId="20" xfId="0" applyFont="1" applyBorder="1" applyAlignment="1">
      <alignment vertical="top" wrapText="1"/>
    </xf>
    <xf numFmtId="0" fontId="17" fillId="0" borderId="25" xfId="0" applyFont="1" applyBorder="1" applyAlignment="1">
      <alignment vertical="top" wrapText="1"/>
    </xf>
    <xf numFmtId="0" fontId="43" fillId="12" borderId="41" xfId="0" applyFont="1" applyFill="1" applyBorder="1" applyAlignment="1">
      <alignment horizontal="left" vertical="top" wrapText="1"/>
    </xf>
    <xf numFmtId="0" fontId="43" fillId="12" borderId="35" xfId="0" applyFont="1" applyFill="1" applyBorder="1" applyAlignment="1">
      <alignment horizontal="left" vertical="top" wrapText="1"/>
    </xf>
    <xf numFmtId="0" fontId="36" fillId="11" borderId="49" xfId="0" applyFont="1" applyFill="1" applyBorder="1" applyAlignment="1">
      <alignment vertical="top" wrapText="1"/>
    </xf>
    <xf numFmtId="0" fontId="65" fillId="12" borderId="46" xfId="0" applyFont="1" applyFill="1" applyBorder="1" applyAlignment="1">
      <alignment vertical="top" wrapText="1"/>
    </xf>
    <xf numFmtId="0" fontId="65" fillId="12" borderId="47" xfId="0" applyFont="1" applyFill="1" applyBorder="1" applyAlignment="1">
      <alignment vertical="top" wrapText="1"/>
    </xf>
    <xf numFmtId="0" fontId="46" fillId="11" borderId="48" xfId="0" applyFont="1" applyFill="1" applyBorder="1" applyAlignment="1">
      <alignment vertical="top" wrapText="1"/>
    </xf>
    <xf numFmtId="0" fontId="35" fillId="11" borderId="68" xfId="0" applyFont="1" applyFill="1" applyBorder="1" applyAlignment="1">
      <alignment vertical="top" wrapText="1"/>
    </xf>
    <xf numFmtId="0" fontId="35" fillId="11" borderId="94" xfId="0" applyFont="1" applyFill="1" applyBorder="1" applyAlignment="1">
      <alignment vertical="top" wrapText="1"/>
    </xf>
    <xf numFmtId="0" fontId="67" fillId="12" borderId="41" xfId="0" applyFont="1" applyFill="1" applyBorder="1" applyAlignment="1">
      <alignment horizontal="center" vertical="top" wrapText="1"/>
    </xf>
    <xf numFmtId="0" fontId="67" fillId="12" borderId="35" xfId="0" applyFont="1" applyFill="1" applyBorder="1" applyAlignment="1">
      <alignment horizontal="center" vertical="top" wrapText="1"/>
    </xf>
    <xf numFmtId="0" fontId="67" fillId="12" borderId="42" xfId="0" applyFont="1" applyFill="1" applyBorder="1" applyAlignment="1">
      <alignment horizontal="center" vertical="top" wrapText="1"/>
    </xf>
    <xf numFmtId="0" fontId="67" fillId="12" borderId="44" xfId="0" applyFont="1" applyFill="1" applyBorder="1" applyAlignment="1">
      <alignment horizontal="center" vertical="top" wrapText="1"/>
    </xf>
    <xf numFmtId="0" fontId="43" fillId="12" borderId="54" xfId="0" applyFont="1" applyFill="1" applyBorder="1" applyAlignment="1">
      <alignment horizontal="left" vertical="top" wrapText="1"/>
    </xf>
    <xf numFmtId="0" fontId="43" fillId="12" borderId="57" xfId="0" applyFont="1" applyFill="1" applyBorder="1" applyAlignment="1">
      <alignment horizontal="left" vertical="top" wrapText="1"/>
    </xf>
    <xf numFmtId="0" fontId="18" fillId="0" borderId="8" xfId="2" applyFont="1" applyBorder="1" applyAlignment="1">
      <alignment vertical="top" wrapText="1"/>
    </xf>
    <xf numFmtId="0" fontId="17" fillId="0" borderId="9" xfId="0" applyFont="1" applyBorder="1" applyAlignment="1">
      <alignment vertical="top"/>
    </xf>
    <xf numFmtId="0" fontId="37" fillId="10" borderId="41" xfId="0" applyFont="1" applyFill="1" applyBorder="1" applyAlignment="1">
      <alignment horizontal="center" vertical="top" wrapText="1"/>
    </xf>
    <xf numFmtId="0" fontId="37" fillId="10" borderId="35" xfId="0" applyFont="1" applyFill="1" applyBorder="1" applyAlignment="1">
      <alignment horizontal="center" vertical="top" wrapText="1"/>
    </xf>
    <xf numFmtId="0" fontId="10" fillId="6" borderId="16" xfId="4" applyAlignment="1">
      <alignment vertical="top" wrapText="1"/>
    </xf>
    <xf numFmtId="0" fontId="69" fillId="0" borderId="47" xfId="0" applyFont="1" applyBorder="1" applyAlignment="1">
      <alignment horizontal="left" vertical="top" wrapText="1"/>
    </xf>
    <xf numFmtId="0" fontId="19" fillId="0" borderId="47" xfId="0" applyFont="1" applyBorder="1" applyAlignment="1">
      <alignment horizontal="center" vertical="top" wrapText="1"/>
    </xf>
    <xf numFmtId="0" fontId="36" fillId="11" borderId="48" xfId="0" applyFont="1" applyFill="1" applyBorder="1" applyAlignment="1">
      <alignment horizontal="center" vertical="top" wrapText="1"/>
    </xf>
    <xf numFmtId="0" fontId="43" fillId="12" borderId="54" xfId="0" applyFont="1" applyFill="1" applyBorder="1" applyAlignment="1">
      <alignment vertical="top" wrapText="1"/>
    </xf>
    <xf numFmtId="0" fontId="43" fillId="12" borderId="55" xfId="0" applyFont="1" applyFill="1" applyBorder="1" applyAlignment="1">
      <alignment vertical="top" wrapText="1"/>
    </xf>
    <xf numFmtId="0" fontId="10" fillId="6" borderId="30" xfId="4" applyBorder="1" applyAlignment="1">
      <alignment vertical="top" wrapText="1"/>
    </xf>
    <xf numFmtId="0" fontId="10" fillId="6" borderId="31" xfId="4" applyBorder="1" applyAlignment="1">
      <alignment vertical="top" wrapText="1"/>
    </xf>
    <xf numFmtId="0" fontId="17" fillId="0" borderId="28" xfId="0" applyFont="1" applyBorder="1" applyAlignment="1">
      <alignment vertical="top" wrapText="1"/>
    </xf>
    <xf numFmtId="0" fontId="17" fillId="0" borderId="29" xfId="0" applyFont="1" applyBorder="1" applyAlignment="1">
      <alignment vertical="top" wrapText="1"/>
    </xf>
    <xf numFmtId="0" fontId="17" fillId="0" borderId="8" xfId="0" applyFont="1" applyBorder="1" applyAlignment="1">
      <alignment vertical="top"/>
    </xf>
    <xf numFmtId="0" fontId="43" fillId="12" borderId="41" xfId="0" applyFont="1" applyFill="1" applyBorder="1" applyAlignment="1">
      <alignment vertical="top" wrapText="1"/>
    </xf>
    <xf numFmtId="0" fontId="43" fillId="12" borderId="34" xfId="0" applyFont="1" applyFill="1" applyBorder="1" applyAlignment="1">
      <alignment vertical="top" wrapText="1"/>
    </xf>
    <xf numFmtId="0" fontId="27" fillId="11" borderId="41" xfId="0" applyFont="1" applyFill="1" applyBorder="1" applyAlignment="1">
      <alignment vertical="top" wrapText="1"/>
    </xf>
    <xf numFmtId="0" fontId="27" fillId="11" borderId="35" xfId="0" applyFont="1" applyFill="1" applyBorder="1" applyAlignment="1">
      <alignment vertical="top" wrapText="1"/>
    </xf>
    <xf numFmtId="0" fontId="27" fillId="11" borderId="34" xfId="0" applyFont="1" applyFill="1" applyBorder="1" applyAlignment="1">
      <alignment vertical="top" wrapText="1"/>
    </xf>
    <xf numFmtId="0" fontId="27" fillId="11" borderId="42" xfId="0" applyFont="1" applyFill="1" applyBorder="1" applyAlignment="1">
      <alignment vertical="top" wrapText="1"/>
    </xf>
    <xf numFmtId="0" fontId="27" fillId="11" borderId="44" xfId="0" applyFont="1" applyFill="1" applyBorder="1" applyAlignment="1">
      <alignment vertical="top" wrapText="1"/>
    </xf>
    <xf numFmtId="0" fontId="27" fillId="11" borderId="43" xfId="0" applyFont="1" applyFill="1" applyBorder="1" applyAlignment="1">
      <alignment vertical="top" wrapText="1"/>
    </xf>
    <xf numFmtId="0" fontId="43" fillId="12" borderId="0" xfId="0" applyFont="1" applyFill="1" applyAlignment="1">
      <alignment vertical="top" wrapText="1"/>
    </xf>
    <xf numFmtId="0" fontId="43" fillId="12" borderId="46" xfId="0" applyFont="1" applyFill="1" applyBorder="1" applyAlignment="1">
      <alignment vertical="top" wrapText="1"/>
    </xf>
    <xf numFmtId="0" fontId="43" fillId="12" borderId="47" xfId="0" applyFont="1" applyFill="1" applyBorder="1" applyAlignment="1">
      <alignment vertical="top" wrapText="1"/>
    </xf>
    <xf numFmtId="0" fontId="27" fillId="11" borderId="50" xfId="0" applyFont="1" applyFill="1" applyBorder="1" applyAlignment="1">
      <alignment vertical="top" wrapText="1"/>
    </xf>
    <xf numFmtId="0" fontId="27" fillId="11" borderId="51" xfId="0" applyFont="1" applyFill="1" applyBorder="1" applyAlignment="1">
      <alignment vertical="top" wrapText="1"/>
    </xf>
    <xf numFmtId="0" fontId="23" fillId="6" borderId="30" xfId="4" applyFont="1" applyBorder="1" applyAlignment="1">
      <alignment horizontal="center" vertical="top" wrapText="1"/>
    </xf>
    <xf numFmtId="0" fontId="23" fillId="6" borderId="31" xfId="4" applyFont="1" applyBorder="1" applyAlignment="1">
      <alignment horizontal="center" vertical="top" wrapText="1"/>
    </xf>
    <xf numFmtId="0" fontId="0" fillId="0" borderId="114" xfId="0" applyBorder="1" applyAlignment="1">
      <alignment vertical="top" wrapText="1"/>
    </xf>
    <xf numFmtId="0" fontId="0" fillId="0" borderId="70" xfId="0" applyBorder="1" applyAlignment="1">
      <alignment vertical="top" wrapText="1"/>
    </xf>
    <xf numFmtId="0" fontId="28" fillId="12" borderId="59" xfId="0" applyFont="1" applyFill="1" applyBorder="1" applyAlignment="1">
      <alignment vertical="top" wrapText="1"/>
    </xf>
    <xf numFmtId="0" fontId="28" fillId="12" borderId="58" xfId="0" applyFont="1" applyFill="1" applyBorder="1" applyAlignment="1">
      <alignment vertical="top" wrapText="1"/>
    </xf>
    <xf numFmtId="0" fontId="28" fillId="12" borderId="60" xfId="0" applyFont="1" applyFill="1" applyBorder="1" applyAlignment="1">
      <alignment vertical="top" wrapText="1"/>
    </xf>
    <xf numFmtId="0" fontId="43" fillId="12" borderId="42" xfId="0" applyFont="1" applyFill="1" applyBorder="1" applyAlignment="1">
      <alignment horizontal="center" vertical="top" wrapText="1"/>
    </xf>
    <xf numFmtId="0" fontId="43" fillId="12" borderId="44" xfId="0" applyFont="1" applyFill="1" applyBorder="1" applyAlignment="1">
      <alignment horizontal="center" vertical="top" wrapText="1"/>
    </xf>
    <xf numFmtId="0" fontId="10" fillId="6" borderId="16" xfId="4" applyAlignment="1">
      <alignment vertical="top"/>
    </xf>
    <xf numFmtId="0" fontId="28" fillId="12" borderId="54" xfId="0" applyFont="1" applyFill="1" applyBorder="1" applyAlignment="1">
      <alignment vertical="top" wrapText="1"/>
    </xf>
    <xf numFmtId="0" fontId="28" fillId="12" borderId="57" xfId="0" applyFont="1" applyFill="1" applyBorder="1" applyAlignment="1">
      <alignment vertical="top" wrapText="1"/>
    </xf>
    <xf numFmtId="0" fontId="35" fillId="11" borderId="52" xfId="0" applyFont="1" applyFill="1" applyBorder="1" applyAlignment="1">
      <alignment vertical="top" wrapText="1"/>
    </xf>
    <xf numFmtId="0" fontId="35" fillId="11" borderId="56" xfId="0" applyFont="1" applyFill="1" applyBorder="1" applyAlignment="1">
      <alignment vertical="top" wrapText="1"/>
    </xf>
    <xf numFmtId="0" fontId="35" fillId="11" borderId="42" xfId="0" applyFont="1" applyFill="1" applyBorder="1" applyAlignment="1">
      <alignment vertical="top" wrapText="1"/>
    </xf>
    <xf numFmtId="0" fontId="35" fillId="11" borderId="44" xfId="0" applyFont="1" applyFill="1" applyBorder="1" applyAlignment="1">
      <alignment vertical="top" wrapText="1"/>
    </xf>
    <xf numFmtId="0" fontId="36" fillId="11" borderId="61" xfId="0" applyFont="1" applyFill="1" applyBorder="1" applyAlignment="1">
      <alignment vertical="top" wrapText="1"/>
    </xf>
    <xf numFmtId="0" fontId="43" fillId="12" borderId="57" xfId="0" applyFont="1" applyFill="1" applyBorder="1" applyAlignment="1">
      <alignment vertical="top" wrapText="1"/>
    </xf>
    <xf numFmtId="0" fontId="43" fillId="12" borderId="68" xfId="0" applyFont="1" applyFill="1" applyBorder="1" applyAlignment="1">
      <alignment vertical="top" wrapText="1"/>
    </xf>
    <xf numFmtId="0" fontId="43" fillId="12" borderId="94" xfId="0" applyFont="1" applyFill="1" applyBorder="1" applyAlignment="1">
      <alignment vertical="top" wrapText="1"/>
    </xf>
    <xf numFmtId="0" fontId="17" fillId="0" borderId="44" xfId="0" applyFont="1" applyBorder="1" applyAlignment="1">
      <alignment vertical="top" wrapText="1"/>
    </xf>
    <xf numFmtId="0" fontId="71" fillId="0" borderId="47" xfId="0" applyFont="1" applyBorder="1" applyAlignment="1">
      <alignment horizontal="left" vertical="top" wrapText="1"/>
    </xf>
    <xf numFmtId="0" fontId="43" fillId="12" borderId="35" xfId="0" applyFont="1" applyFill="1" applyBorder="1" applyAlignment="1">
      <alignment vertical="top" wrapText="1"/>
    </xf>
    <xf numFmtId="0" fontId="35" fillId="11" borderId="52" xfId="0" applyFont="1" applyFill="1" applyBorder="1" applyAlignment="1">
      <alignment horizontal="left" vertical="top" wrapText="1"/>
    </xf>
    <xf numFmtId="0" fontId="35" fillId="11" borderId="62" xfId="0" applyFont="1" applyFill="1" applyBorder="1" applyAlignment="1">
      <alignment horizontal="left" vertical="top" wrapText="1"/>
    </xf>
    <xf numFmtId="0" fontId="17" fillId="0" borderId="95" xfId="0" applyFont="1" applyBorder="1" applyAlignment="1">
      <alignment horizontal="left" vertical="top" wrapText="1" indent="3"/>
    </xf>
    <xf numFmtId="0" fontId="17" fillId="0" borderId="96" xfId="0" applyFont="1" applyBorder="1" applyAlignment="1">
      <alignment horizontal="left" vertical="top" wrapText="1" indent="3"/>
    </xf>
    <xf numFmtId="0" fontId="19" fillId="0" borderId="0" xfId="0" applyFont="1" applyAlignment="1">
      <alignment wrapText="1"/>
    </xf>
    <xf numFmtId="0" fontId="17" fillId="0" borderId="8" xfId="0" applyFont="1" applyBorder="1" applyAlignment="1">
      <alignment vertical="center" wrapText="1"/>
    </xf>
    <xf numFmtId="0" fontId="17" fillId="0" borderId="6" xfId="0" applyFont="1" applyBorder="1" applyAlignment="1">
      <alignment vertical="center" wrapText="1"/>
    </xf>
    <xf numFmtId="0" fontId="17" fillId="0" borderId="9" xfId="0" applyFont="1" applyBorder="1" applyAlignment="1">
      <alignment vertical="center" wrapText="1"/>
    </xf>
    <xf numFmtId="0" fontId="17" fillId="0" borderId="76" xfId="0" applyFont="1" applyBorder="1" applyAlignment="1">
      <alignment horizontal="left" vertical="top" wrapText="1" indent="2"/>
    </xf>
    <xf numFmtId="0" fontId="17" fillId="0" borderId="77" xfId="0" applyFont="1" applyBorder="1" applyAlignment="1">
      <alignment horizontal="left" vertical="top" wrapText="1" indent="2"/>
    </xf>
    <xf numFmtId="0" fontId="17" fillId="0" borderId="78" xfId="0" applyFont="1" applyBorder="1" applyAlignment="1">
      <alignment horizontal="left" vertical="top" wrapText="1" indent="2"/>
    </xf>
    <xf numFmtId="0" fontId="17" fillId="0" borderId="92" xfId="0" applyFont="1" applyBorder="1" applyAlignment="1">
      <alignment horizontal="left" vertical="top" wrapText="1" indent="3"/>
    </xf>
    <xf numFmtId="0" fontId="37" fillId="10" borderId="41" xfId="0" applyFont="1" applyFill="1" applyBorder="1" applyAlignment="1">
      <alignment horizontal="center" wrapText="1"/>
    </xf>
    <xf numFmtId="0" fontId="37" fillId="10" borderId="35" xfId="0" applyFont="1" applyFill="1" applyBorder="1" applyAlignment="1">
      <alignment horizontal="center" wrapText="1"/>
    </xf>
    <xf numFmtId="0" fontId="43" fillId="12" borderId="0" xfId="0" applyFont="1" applyFill="1" applyAlignment="1">
      <alignment vertical="center" wrapText="1"/>
    </xf>
    <xf numFmtId="0" fontId="28" fillId="12" borderId="0" xfId="0" applyFont="1" applyFill="1" applyAlignment="1">
      <alignment vertical="center" wrapText="1"/>
    </xf>
    <xf numFmtId="0" fontId="36" fillId="11" borderId="48" xfId="0" applyFont="1" applyFill="1" applyBorder="1" applyAlignment="1">
      <alignment vertical="center" wrapText="1"/>
    </xf>
    <xf numFmtId="0" fontId="36" fillId="11" borderId="49" xfId="0" applyFont="1" applyFill="1" applyBorder="1" applyAlignment="1">
      <alignment vertical="center" wrapText="1"/>
    </xf>
    <xf numFmtId="0" fontId="43" fillId="12" borderId="68" xfId="0" applyFont="1" applyFill="1" applyBorder="1" applyAlignment="1">
      <alignment horizontal="left" vertical="top" wrapText="1"/>
    </xf>
    <xf numFmtId="0" fontId="43" fillId="12" borderId="94" xfId="0" applyFont="1" applyFill="1" applyBorder="1" applyAlignment="1">
      <alignment horizontal="left" vertical="top" wrapText="1"/>
    </xf>
    <xf numFmtId="0" fontId="26" fillId="10" borderId="41" xfId="0" applyFont="1" applyFill="1" applyBorder="1" applyAlignment="1">
      <alignment vertical="top" wrapText="1"/>
    </xf>
    <xf numFmtId="0" fontId="26" fillId="10" borderId="35" xfId="0" applyFont="1" applyFill="1" applyBorder="1" applyAlignment="1">
      <alignment vertical="top" wrapText="1"/>
    </xf>
    <xf numFmtId="0" fontId="26" fillId="10" borderId="34" xfId="0" applyFont="1" applyFill="1" applyBorder="1" applyAlignment="1">
      <alignment vertical="top" wrapText="1"/>
    </xf>
    <xf numFmtId="0" fontId="35" fillId="11" borderId="43" xfId="0" applyFont="1" applyFill="1" applyBorder="1" applyAlignment="1">
      <alignment vertical="top" wrapText="1"/>
    </xf>
    <xf numFmtId="0" fontId="43" fillId="12" borderId="37" xfId="0" applyFont="1" applyFill="1" applyBorder="1" applyAlignment="1">
      <alignment vertical="top" wrapText="1"/>
    </xf>
    <xf numFmtId="0" fontId="43" fillId="12" borderId="39" xfId="0" applyFont="1" applyFill="1" applyBorder="1" applyAlignment="1">
      <alignment vertical="top" wrapText="1"/>
    </xf>
    <xf numFmtId="0" fontId="43" fillId="12" borderId="38" xfId="0" applyFont="1" applyFill="1" applyBorder="1" applyAlignment="1">
      <alignment vertical="top" wrapText="1"/>
    </xf>
    <xf numFmtId="0" fontId="35" fillId="11" borderId="37" xfId="0" applyFont="1" applyFill="1" applyBorder="1" applyAlignment="1">
      <alignment vertical="top" wrapText="1"/>
    </xf>
    <xf numFmtId="0" fontId="35" fillId="11" borderId="38" xfId="0" applyFont="1" applyFill="1" applyBorder="1" applyAlignment="1">
      <alignment vertical="top" wrapText="1"/>
    </xf>
    <xf numFmtId="0" fontId="3" fillId="10" borderId="35" xfId="2" applyFill="1" applyBorder="1" applyAlignment="1">
      <alignment vertical="top" wrapText="1"/>
    </xf>
    <xf numFmtId="0" fontId="3" fillId="10" borderId="34" xfId="2" applyFill="1" applyBorder="1" applyAlignment="1">
      <alignment vertical="top" wrapText="1"/>
    </xf>
    <xf numFmtId="0" fontId="43" fillId="12" borderId="45" xfId="0" applyFont="1" applyFill="1" applyBorder="1" applyAlignment="1">
      <alignment vertical="top" wrapText="1"/>
    </xf>
    <xf numFmtId="0" fontId="43" fillId="12" borderId="36" xfId="0" applyFont="1" applyFill="1" applyBorder="1" applyAlignment="1">
      <alignment vertical="top" wrapText="1"/>
    </xf>
    <xf numFmtId="0" fontId="72" fillId="12" borderId="42" xfId="0" applyFont="1" applyFill="1" applyBorder="1" applyAlignment="1">
      <alignment vertical="top" wrapText="1"/>
    </xf>
    <xf numFmtId="0" fontId="72" fillId="12" borderId="44" xfId="0" applyFont="1" applyFill="1" applyBorder="1" applyAlignment="1">
      <alignment vertical="top" wrapText="1"/>
    </xf>
    <xf numFmtId="0" fontId="72" fillId="12" borderId="43" xfId="0" applyFont="1" applyFill="1" applyBorder="1" applyAlignment="1">
      <alignment vertical="top" wrapText="1"/>
    </xf>
    <xf numFmtId="0" fontId="72" fillId="12" borderId="37" xfId="0" applyFont="1" applyFill="1" applyBorder="1" applyAlignment="1">
      <alignment vertical="top" wrapText="1"/>
    </xf>
    <xf numFmtId="0" fontId="72" fillId="12" borderId="39" xfId="0" applyFont="1" applyFill="1" applyBorder="1" applyAlignment="1">
      <alignment vertical="top" wrapText="1"/>
    </xf>
    <xf numFmtId="0" fontId="72" fillId="12" borderId="38" xfId="0" applyFont="1" applyFill="1" applyBorder="1" applyAlignment="1">
      <alignment vertical="top" wrapText="1"/>
    </xf>
    <xf numFmtId="0" fontId="26" fillId="11" borderId="41" xfId="0" applyFont="1" applyFill="1" applyBorder="1" applyAlignment="1">
      <alignment vertical="top" wrapText="1"/>
    </xf>
    <xf numFmtId="0" fontId="26" fillId="11" borderId="34" xfId="0" applyFont="1" applyFill="1" applyBorder="1" applyAlignment="1">
      <alignment vertical="top" wrapText="1"/>
    </xf>
    <xf numFmtId="0" fontId="28" fillId="12" borderId="0" xfId="0" applyFont="1" applyFill="1" applyAlignment="1">
      <alignment vertical="top" wrapText="1"/>
    </xf>
    <xf numFmtId="0" fontId="75" fillId="12" borderId="41" xfId="0" applyFont="1" applyFill="1" applyBorder="1" applyAlignment="1">
      <alignment vertical="top" wrapText="1"/>
    </xf>
    <xf numFmtId="0" fontId="75" fillId="12" borderId="34" xfId="0" applyFont="1" applyFill="1" applyBorder="1" applyAlignment="1">
      <alignment vertical="top" wrapText="1"/>
    </xf>
    <xf numFmtId="0" fontId="46" fillId="11" borderId="35" xfId="0" applyFont="1" applyFill="1" applyBorder="1" applyAlignment="1">
      <alignment horizontal="center" vertical="top" wrapText="1"/>
    </xf>
    <xf numFmtId="0" fontId="46" fillId="11" borderId="34" xfId="0" applyFont="1" applyFill="1" applyBorder="1" applyAlignment="1">
      <alignment horizontal="center" vertical="top" wrapText="1"/>
    </xf>
    <xf numFmtId="0" fontId="35" fillId="11" borderId="41" xfId="0" applyFont="1" applyFill="1" applyBorder="1" applyAlignment="1">
      <alignment vertical="top"/>
    </xf>
    <xf numFmtId="0" fontId="35" fillId="11" borderId="34" xfId="0" applyFont="1" applyFill="1" applyBorder="1" applyAlignment="1">
      <alignment vertical="top"/>
    </xf>
    <xf numFmtId="0" fontId="47" fillId="10" borderId="35" xfId="2" applyFont="1" applyFill="1" applyBorder="1" applyAlignment="1">
      <alignment vertical="top" wrapText="1"/>
    </xf>
    <xf numFmtId="0" fontId="76" fillId="0" borderId="0" xfId="0" applyFont="1" applyAlignment="1">
      <alignment vertical="top" wrapText="1"/>
    </xf>
    <xf numFmtId="0" fontId="17" fillId="0" borderId="0" xfId="0" applyFont="1" applyAlignment="1">
      <alignment vertical="top" wrapText="1"/>
    </xf>
    <xf numFmtId="0" fontId="17" fillId="0" borderId="44" xfId="0" applyFont="1" applyBorder="1" applyAlignment="1">
      <alignment vertical="top"/>
    </xf>
    <xf numFmtId="0" fontId="17" fillId="0" borderId="0" xfId="0" applyFont="1" applyAlignment="1">
      <alignment vertical="top"/>
    </xf>
    <xf numFmtId="0" fontId="17" fillId="0" borderId="0" xfId="0" applyFont="1" applyAlignment="1">
      <alignment horizontal="left" vertical="top" wrapText="1"/>
    </xf>
    <xf numFmtId="0" fontId="17" fillId="0" borderId="44" xfId="0" applyFont="1" applyBorder="1" applyAlignment="1">
      <alignment horizontal="left" vertical="top" wrapText="1"/>
    </xf>
    <xf numFmtId="0" fontId="37" fillId="10" borderId="41" xfId="0" applyFont="1" applyFill="1" applyBorder="1" applyAlignment="1">
      <alignment vertical="top"/>
    </xf>
    <xf numFmtId="0" fontId="37" fillId="10" borderId="35" xfId="0" applyFont="1" applyFill="1" applyBorder="1" applyAlignment="1">
      <alignment vertical="top"/>
    </xf>
    <xf numFmtId="0" fontId="75" fillId="0" borderId="39" xfId="0" applyFont="1" applyBorder="1" applyAlignment="1">
      <alignment vertical="center" wrapText="1"/>
    </xf>
    <xf numFmtId="0" fontId="26" fillId="10" borderId="41" xfId="0" applyFont="1" applyFill="1" applyBorder="1" applyAlignment="1">
      <alignment vertical="center" wrapText="1"/>
    </xf>
    <xf numFmtId="0" fontId="26" fillId="10" borderId="35" xfId="0" applyFont="1" applyFill="1" applyBorder="1" applyAlignment="1">
      <alignment vertical="center" wrapText="1"/>
    </xf>
    <xf numFmtId="0" fontId="26" fillId="10" borderId="34" xfId="0" applyFont="1" applyFill="1" applyBorder="1" applyAlignment="1">
      <alignment vertical="center" wrapText="1"/>
    </xf>
    <xf numFmtId="0" fontId="43" fillId="12" borderId="41" xfId="0" applyFont="1" applyFill="1" applyBorder="1" applyAlignment="1">
      <alignment vertical="center" wrapText="1"/>
    </xf>
    <xf numFmtId="0" fontId="43" fillId="12" borderId="34" xfId="0" applyFont="1" applyFill="1" applyBorder="1" applyAlignment="1">
      <alignment vertical="center" wrapText="1"/>
    </xf>
    <xf numFmtId="0" fontId="7" fillId="7" borderId="0" xfId="0" applyFont="1" applyFill="1"/>
    <xf numFmtId="14" fontId="43" fillId="12" borderId="40" xfId="0" applyNumberFormat="1" applyFont="1" applyFill="1" applyBorder="1" applyAlignment="1">
      <alignment vertical="center" wrapText="1"/>
    </xf>
    <xf numFmtId="14" fontId="43" fillId="12" borderId="0" xfId="0" applyNumberFormat="1" applyFont="1" applyFill="1" applyAlignment="1">
      <alignment vertical="center" wrapText="1"/>
    </xf>
    <xf numFmtId="0" fontId="43" fillId="12" borderId="45" xfId="0" applyFont="1" applyFill="1" applyBorder="1" applyAlignment="1">
      <alignment vertical="center" wrapText="1"/>
    </xf>
    <xf numFmtId="0" fontId="43" fillId="12" borderId="64" xfId="0" applyFont="1" applyFill="1" applyBorder="1" applyAlignment="1">
      <alignment vertical="center" wrapText="1"/>
    </xf>
    <xf numFmtId="0" fontId="43" fillId="12" borderId="36" xfId="0" applyFont="1" applyFill="1" applyBorder="1" applyAlignment="1">
      <alignment vertical="center" wrapText="1"/>
    </xf>
    <xf numFmtId="0" fontId="35" fillId="11" borderId="42" xfId="0" applyFont="1" applyFill="1" applyBorder="1" applyAlignment="1">
      <alignment vertical="center" wrapText="1"/>
    </xf>
    <xf numFmtId="0" fontId="35" fillId="11" borderId="43" xfId="0" applyFont="1" applyFill="1" applyBorder="1" applyAlignment="1">
      <alignment vertical="center" wrapText="1"/>
    </xf>
    <xf numFmtId="0" fontId="43" fillId="12" borderId="42" xfId="0" applyFont="1" applyFill="1" applyBorder="1" applyAlignment="1">
      <alignment vertical="center" wrapText="1"/>
    </xf>
    <xf numFmtId="0" fontId="43" fillId="12" borderId="44" xfId="0" applyFont="1" applyFill="1" applyBorder="1" applyAlignment="1">
      <alignment vertical="center" wrapText="1"/>
    </xf>
    <xf numFmtId="0" fontId="43" fillId="12" borderId="43" xfId="0" applyFont="1" applyFill="1" applyBorder="1" applyAlignment="1">
      <alignment vertical="center" wrapText="1"/>
    </xf>
    <xf numFmtId="0" fontId="43" fillId="12" borderId="37" xfId="0" applyFont="1" applyFill="1" applyBorder="1" applyAlignment="1">
      <alignment vertical="center" wrapText="1"/>
    </xf>
    <xf numFmtId="0" fontId="43" fillId="12" borderId="39" xfId="0" applyFont="1" applyFill="1" applyBorder="1" applyAlignment="1">
      <alignment vertical="center" wrapText="1"/>
    </xf>
    <xf numFmtId="0" fontId="43" fillId="12" borderId="38" xfId="0" applyFont="1" applyFill="1" applyBorder="1" applyAlignment="1">
      <alignment vertical="center" wrapText="1"/>
    </xf>
    <xf numFmtId="0" fontId="35" fillId="11" borderId="37" xfId="0" applyFont="1" applyFill="1" applyBorder="1" applyAlignment="1">
      <alignment vertical="center" wrapText="1"/>
    </xf>
    <xf numFmtId="0" fontId="35" fillId="11" borderId="38" xfId="0" applyFont="1" applyFill="1" applyBorder="1" applyAlignment="1">
      <alignment vertical="center" wrapText="1"/>
    </xf>
    <xf numFmtId="0" fontId="28" fillId="12" borderId="35" xfId="0" applyFont="1" applyFill="1" applyBorder="1" applyAlignment="1">
      <alignment vertical="center" wrapText="1"/>
    </xf>
    <xf numFmtId="0" fontId="43" fillId="12" borderId="35" xfId="0" applyFont="1" applyFill="1" applyBorder="1" applyAlignment="1">
      <alignment vertical="center" wrapText="1"/>
    </xf>
    <xf numFmtId="0" fontId="28" fillId="12" borderId="41" xfId="0" applyFont="1" applyFill="1" applyBorder="1" applyAlignment="1">
      <alignment vertical="center" wrapText="1"/>
    </xf>
    <xf numFmtId="0" fontId="27" fillId="11" borderId="41" xfId="0" applyFont="1" applyFill="1" applyBorder="1" applyAlignment="1">
      <alignment vertical="center" wrapText="1"/>
    </xf>
    <xf numFmtId="0" fontId="27" fillId="11" borderId="35" xfId="0" applyFont="1" applyFill="1" applyBorder="1" applyAlignment="1">
      <alignment vertical="center" wrapText="1"/>
    </xf>
    <xf numFmtId="0" fontId="27" fillId="17" borderId="41" xfId="0" applyFont="1" applyFill="1" applyBorder="1" applyAlignment="1">
      <alignment vertical="center" wrapText="1"/>
    </xf>
    <xf numFmtId="0" fontId="27" fillId="17" borderId="35" xfId="0" applyFont="1" applyFill="1" applyBorder="1" applyAlignment="1">
      <alignment vertical="center" wrapText="1"/>
    </xf>
    <xf numFmtId="0" fontId="18" fillId="0" borderId="42" xfId="2" applyFont="1" applyFill="1" applyBorder="1" applyAlignment="1">
      <alignment vertical="center" wrapText="1"/>
    </xf>
    <xf numFmtId="0" fontId="18" fillId="0" borderId="44" xfId="2" applyFont="1" applyFill="1" applyBorder="1" applyAlignment="1">
      <alignment vertical="center" wrapText="1"/>
    </xf>
    <xf numFmtId="0" fontId="35" fillId="11" borderId="41" xfId="0" applyFont="1" applyFill="1" applyBorder="1" applyAlignment="1">
      <alignment horizontal="center" vertical="center" wrapText="1"/>
    </xf>
    <xf numFmtId="0" fontId="75" fillId="12" borderId="37" xfId="0" applyFont="1" applyFill="1" applyBorder="1" applyAlignment="1">
      <alignment horizontal="center" vertical="center" wrapText="1"/>
    </xf>
    <xf numFmtId="0" fontId="75" fillId="12" borderId="39" xfId="0" applyFont="1" applyFill="1" applyBorder="1" applyAlignment="1">
      <alignment horizontal="center" vertical="center" wrapText="1"/>
    </xf>
    <xf numFmtId="0" fontId="75" fillId="12" borderId="38" xfId="0" applyFont="1" applyFill="1" applyBorder="1" applyAlignment="1">
      <alignment horizontal="center" vertical="center" wrapText="1"/>
    </xf>
    <xf numFmtId="0" fontId="35" fillId="11" borderId="40" xfId="0" applyFont="1" applyFill="1" applyBorder="1" applyAlignment="1">
      <alignment vertical="center" wrapText="1"/>
    </xf>
    <xf numFmtId="0" fontId="35" fillId="11" borderId="0" xfId="0" applyFont="1" applyFill="1" applyAlignment="1">
      <alignment vertical="center" wrapText="1"/>
    </xf>
    <xf numFmtId="0" fontId="35" fillId="14" borderId="41" xfId="0" applyFont="1" applyFill="1" applyBorder="1" applyAlignment="1">
      <alignment horizontal="center" vertical="center" wrapText="1"/>
    </xf>
    <xf numFmtId="0" fontId="35" fillId="14" borderId="34" xfId="0" applyFont="1" applyFill="1" applyBorder="1" applyAlignment="1">
      <alignment horizontal="center" vertical="center" wrapText="1"/>
    </xf>
    <xf numFmtId="0" fontId="35" fillId="13" borderId="41" xfId="0" applyFont="1" applyFill="1" applyBorder="1" applyAlignment="1">
      <alignment horizontal="center" vertical="center" wrapText="1"/>
    </xf>
    <xf numFmtId="0" fontId="35" fillId="13" borderId="34" xfId="0" applyFont="1" applyFill="1" applyBorder="1" applyAlignment="1">
      <alignment horizontal="center" vertical="center" wrapText="1"/>
    </xf>
    <xf numFmtId="0" fontId="75" fillId="12" borderId="41" xfId="0" applyFont="1" applyFill="1" applyBorder="1" applyAlignment="1">
      <alignment horizontal="center" vertical="center" wrapText="1"/>
    </xf>
    <xf numFmtId="0" fontId="75" fillId="12" borderId="35" xfId="0" applyFont="1" applyFill="1" applyBorder="1" applyAlignment="1">
      <alignment horizontal="center" vertical="center" wrapText="1"/>
    </xf>
    <xf numFmtId="0" fontId="75" fillId="12" borderId="34" xfId="0" applyFont="1" applyFill="1" applyBorder="1" applyAlignment="1">
      <alignment horizontal="center" vertical="center" wrapText="1"/>
    </xf>
    <xf numFmtId="0" fontId="80" fillId="11" borderId="37" xfId="0" applyFont="1" applyFill="1" applyBorder="1" applyAlignment="1">
      <alignment vertical="center" wrapText="1"/>
    </xf>
    <xf numFmtId="0" fontId="80" fillId="11" borderId="38" xfId="0" applyFont="1" applyFill="1" applyBorder="1" applyAlignment="1">
      <alignment vertical="center" wrapText="1"/>
    </xf>
    <xf numFmtId="0" fontId="27" fillId="11" borderId="42" xfId="0" applyFont="1" applyFill="1" applyBorder="1" applyAlignment="1">
      <alignment vertical="center" wrapText="1"/>
    </xf>
    <xf numFmtId="0" fontId="27" fillId="11" borderId="43" xfId="0" applyFont="1" applyFill="1" applyBorder="1" applyAlignment="1">
      <alignment vertical="center" wrapText="1"/>
    </xf>
    <xf numFmtId="0" fontId="30" fillId="12" borderId="42" xfId="0" applyFont="1" applyFill="1" applyBorder="1" applyAlignment="1">
      <alignment vertical="center" wrapText="1"/>
    </xf>
    <xf numFmtId="0" fontId="30" fillId="12" borderId="44" xfId="0" applyFont="1" applyFill="1" applyBorder="1" applyAlignment="1">
      <alignment vertical="center" wrapText="1"/>
    </xf>
    <xf numFmtId="0" fontId="29" fillId="10" borderId="42" xfId="0" applyFont="1" applyFill="1" applyBorder="1" applyAlignment="1">
      <alignment vertical="center" wrapText="1"/>
    </xf>
    <xf numFmtId="0" fontId="29" fillId="10" borderId="44" xfId="0" applyFont="1" applyFill="1" applyBorder="1" applyAlignment="1">
      <alignment vertical="center" wrapText="1"/>
    </xf>
    <xf numFmtId="0" fontId="29" fillId="10" borderId="43" xfId="0" applyFont="1" applyFill="1" applyBorder="1" applyAlignment="1">
      <alignment vertical="center" wrapText="1"/>
    </xf>
    <xf numFmtId="0" fontId="35" fillId="10" borderId="37" xfId="0" applyFont="1" applyFill="1" applyBorder="1" applyAlignment="1">
      <alignment vertical="center" wrapText="1"/>
    </xf>
    <xf numFmtId="0" fontId="35" fillId="10" borderId="39" xfId="0" applyFont="1" applyFill="1" applyBorder="1" applyAlignment="1">
      <alignment vertical="center" wrapText="1"/>
    </xf>
    <xf numFmtId="0" fontId="35" fillId="10" borderId="38" xfId="0" applyFont="1" applyFill="1" applyBorder="1" applyAlignment="1">
      <alignment vertical="center" wrapText="1"/>
    </xf>
    <xf numFmtId="0" fontId="35" fillId="11" borderId="39" xfId="0" applyFont="1" applyFill="1" applyBorder="1" applyAlignment="1">
      <alignment vertical="center" wrapText="1"/>
    </xf>
    <xf numFmtId="0" fontId="26" fillId="10" borderId="42" xfId="0" applyFont="1" applyFill="1" applyBorder="1" applyAlignment="1">
      <alignment vertical="center" wrapText="1"/>
    </xf>
    <xf numFmtId="0" fontId="26" fillId="10" borderId="44" xfId="0" applyFont="1" applyFill="1" applyBorder="1" applyAlignment="1">
      <alignment vertical="center" wrapText="1"/>
    </xf>
    <xf numFmtId="0" fontId="26" fillId="10" borderId="43" xfId="0" applyFont="1" applyFill="1" applyBorder="1" applyAlignment="1">
      <alignment vertical="center" wrapText="1"/>
    </xf>
    <xf numFmtId="0" fontId="35" fillId="11" borderId="97" xfId="0" applyFont="1" applyFill="1" applyBorder="1" applyAlignment="1">
      <alignment vertical="center" wrapText="1"/>
    </xf>
    <xf numFmtId="0" fontId="35" fillId="11" borderId="77" xfId="0" applyFont="1" applyFill="1" applyBorder="1" applyAlignment="1">
      <alignment vertical="center" wrapText="1"/>
    </xf>
    <xf numFmtId="0" fontId="81" fillId="12" borderId="10" xfId="0" applyFont="1" applyFill="1" applyBorder="1" applyAlignment="1">
      <alignment vertical="center" wrapText="1"/>
    </xf>
    <xf numFmtId="0" fontId="81" fillId="12" borderId="11" xfId="0" applyFont="1" applyFill="1" applyBorder="1" applyAlignment="1">
      <alignment vertical="center" wrapText="1"/>
    </xf>
    <xf numFmtId="0" fontId="81" fillId="12" borderId="98" xfId="0" applyFont="1" applyFill="1" applyBorder="1" applyAlignment="1">
      <alignment vertical="center" wrapText="1"/>
    </xf>
    <xf numFmtId="0" fontId="81" fillId="12" borderId="99" xfId="0" applyFont="1" applyFill="1" applyBorder="1" applyAlignment="1">
      <alignment vertical="center" wrapText="1"/>
    </xf>
    <xf numFmtId="0" fontId="81" fillId="12" borderId="76" xfId="0" applyFont="1" applyFill="1" applyBorder="1" applyAlignment="1">
      <alignment vertical="center" wrapText="1"/>
    </xf>
    <xf numFmtId="0" fontId="81" fillId="12" borderId="77" xfId="0" applyFont="1" applyFill="1" applyBorder="1" applyAlignment="1">
      <alignment vertical="center" wrapText="1"/>
    </xf>
    <xf numFmtId="0" fontId="28" fillId="12" borderId="34" xfId="0" applyFont="1" applyFill="1" applyBorder="1" applyAlignment="1">
      <alignment vertical="center" wrapText="1"/>
    </xf>
    <xf numFmtId="0" fontId="81" fillId="12" borderId="100" xfId="0" applyFont="1" applyFill="1" applyBorder="1" applyAlignment="1">
      <alignment vertical="center" wrapText="1"/>
    </xf>
    <xf numFmtId="0" fontId="81" fillId="12" borderId="101" xfId="0" applyFont="1" applyFill="1" applyBorder="1" applyAlignment="1">
      <alignment vertical="center" wrapText="1"/>
    </xf>
    <xf numFmtId="0" fontId="82" fillId="11" borderId="41" xfId="0" applyFont="1" applyFill="1" applyBorder="1" applyAlignment="1">
      <alignment vertical="center" wrapText="1"/>
    </xf>
    <xf numFmtId="0" fontId="82" fillId="11" borderId="35" xfId="0" applyFont="1" applyFill="1" applyBorder="1" applyAlignment="1">
      <alignment vertical="center" wrapText="1"/>
    </xf>
    <xf numFmtId="0" fontId="26" fillId="11" borderId="41" xfId="0" applyFont="1" applyFill="1" applyBorder="1" applyAlignment="1">
      <alignment vertical="center" wrapText="1"/>
    </xf>
    <xf numFmtId="0" fontId="26" fillId="11" borderId="34" xfId="0" applyFont="1" applyFill="1" applyBorder="1" applyAlignment="1">
      <alignment vertical="center" wrapText="1"/>
    </xf>
    <xf numFmtId="0" fontId="19" fillId="0" borderId="0" xfId="0" applyFont="1" applyAlignment="1">
      <alignment horizontal="center" vertical="top" wrapText="1"/>
    </xf>
    <xf numFmtId="0" fontId="26" fillId="10" borderId="37" xfId="0" applyFont="1" applyFill="1" applyBorder="1" applyAlignment="1">
      <alignment horizontal="center" vertical="top" wrapText="1"/>
    </xf>
    <xf numFmtId="0" fontId="26" fillId="10" borderId="39" xfId="0" applyFont="1" applyFill="1" applyBorder="1" applyAlignment="1">
      <alignment horizontal="center" vertical="top" wrapText="1"/>
    </xf>
    <xf numFmtId="0" fontId="35" fillId="11" borderId="53" xfId="0" applyFont="1" applyFill="1" applyBorder="1" applyAlignment="1">
      <alignment vertical="top" wrapText="1"/>
    </xf>
    <xf numFmtId="0" fontId="26" fillId="10" borderId="37" xfId="0" applyFont="1" applyFill="1" applyBorder="1" applyAlignment="1">
      <alignment vertical="top" wrapText="1"/>
    </xf>
    <xf numFmtId="0" fontId="26" fillId="10" borderId="39" xfId="0" applyFont="1" applyFill="1" applyBorder="1" applyAlignment="1">
      <alignment vertical="top" wrapText="1"/>
    </xf>
    <xf numFmtId="0" fontId="35" fillId="11" borderId="41" xfId="0" applyFont="1" applyFill="1" applyBorder="1" applyAlignment="1">
      <alignment horizontal="center" vertical="top" wrapText="1"/>
    </xf>
    <xf numFmtId="0" fontId="35" fillId="11" borderId="35" xfId="0" applyFont="1" applyFill="1" applyBorder="1" applyAlignment="1">
      <alignment horizontal="center" vertical="top" wrapText="1"/>
    </xf>
    <xf numFmtId="0" fontId="17" fillId="0" borderId="2" xfId="0" applyFont="1" applyBorder="1" applyAlignment="1">
      <alignment horizontal="left" vertical="top" wrapText="1"/>
    </xf>
    <xf numFmtId="0" fontId="35" fillId="11" borderId="69" xfId="0" applyFont="1" applyFill="1" applyBorder="1" applyAlignment="1">
      <alignment vertical="top" wrapText="1"/>
    </xf>
    <xf numFmtId="0" fontId="10" fillId="6" borderId="124" xfId="4" applyBorder="1" applyAlignment="1">
      <alignment vertical="top" wrapText="1"/>
    </xf>
    <xf numFmtId="0" fontId="10" fillId="6" borderId="0" xfId="4" applyBorder="1" applyAlignment="1">
      <alignment vertical="top" wrapText="1"/>
    </xf>
    <xf numFmtId="0" fontId="17" fillId="0" borderId="65" xfId="0" applyFont="1" applyBorder="1" applyAlignment="1">
      <alignment horizontal="left" vertical="top" wrapText="1"/>
    </xf>
    <xf numFmtId="0" fontId="17" fillId="0" borderId="66" xfId="0" applyFont="1" applyBorder="1" applyAlignment="1">
      <alignment horizontal="left" vertical="top" wrapText="1"/>
    </xf>
    <xf numFmtId="0" fontId="17" fillId="0" borderId="67" xfId="0" applyFont="1" applyBorder="1" applyAlignment="1">
      <alignment horizontal="left" vertical="top" wrapText="1"/>
    </xf>
    <xf numFmtId="0" fontId="26" fillId="10" borderId="37" xfId="0" applyFont="1" applyFill="1" applyBorder="1" applyAlignment="1">
      <alignment horizontal="left" vertical="top" wrapText="1"/>
    </xf>
    <xf numFmtId="0" fontId="26" fillId="10" borderId="39" xfId="0" applyFont="1" applyFill="1" applyBorder="1" applyAlignment="1">
      <alignment horizontal="left" vertical="top" wrapText="1"/>
    </xf>
    <xf numFmtId="0" fontId="7" fillId="7" borderId="3" xfId="0" applyFont="1" applyFill="1" applyBorder="1" applyAlignment="1">
      <alignment vertical="top"/>
    </xf>
    <xf numFmtId="0" fontId="65" fillId="12" borderId="42" xfId="0" applyFont="1" applyFill="1" applyBorder="1" applyAlignment="1">
      <alignment vertical="top" wrapText="1"/>
    </xf>
    <xf numFmtId="0" fontId="10" fillId="6" borderId="16" xfId="4" applyAlignment="1">
      <alignment wrapText="1"/>
    </xf>
    <xf numFmtId="0" fontId="6" fillId="3" borderId="0" xfId="3" applyFont="1" applyFill="1" applyBorder="1" applyAlignment="1">
      <alignment wrapText="1"/>
    </xf>
    <xf numFmtId="0" fontId="10" fillId="6" borderId="16" xfId="4" applyAlignment="1"/>
    <xf numFmtId="0" fontId="3" fillId="0" borderId="8" xfId="2" applyBorder="1" applyAlignment="1">
      <alignment wrapText="1"/>
    </xf>
    <xf numFmtId="0" fontId="0" fillId="0" borderId="8" xfId="0" applyBorder="1" applyAlignment="1">
      <alignment wrapText="1"/>
    </xf>
    <xf numFmtId="0" fontId="0" fillId="0" borderId="9" xfId="0" applyBorder="1" applyAlignment="1">
      <alignment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39" fillId="0" borderId="2" xfId="0" applyFont="1" applyBorder="1" applyAlignment="1">
      <alignment horizontal="left" vertical="top" wrapText="1"/>
    </xf>
    <xf numFmtId="0" fontId="85" fillId="3" borderId="0" xfId="3" applyFont="1" applyFill="1" applyBorder="1" applyAlignment="1">
      <alignment wrapText="1"/>
    </xf>
    <xf numFmtId="0" fontId="12" fillId="6" borderId="17" xfId="4" applyFont="1" applyBorder="1" applyAlignment="1">
      <alignment vertical="top" wrapText="1"/>
    </xf>
    <xf numFmtId="0" fontId="12" fillId="6" borderId="18" xfId="4" applyFont="1" applyBorder="1" applyAlignment="1">
      <alignment vertical="top" wrapText="1"/>
    </xf>
    <xf numFmtId="0" fontId="12" fillId="6" borderId="19" xfId="4" applyFont="1" applyBorder="1" applyAlignment="1">
      <alignment vertical="top" wrapText="1"/>
    </xf>
    <xf numFmtId="0" fontId="8" fillId="7" borderId="8" xfId="0" applyFont="1" applyFill="1" applyBorder="1" applyAlignment="1">
      <alignment horizontal="left" vertical="top" wrapText="1"/>
    </xf>
    <xf numFmtId="0" fontId="8" fillId="7" borderId="9" xfId="0" applyFont="1" applyFill="1" applyBorder="1" applyAlignment="1">
      <alignment horizontal="left" vertical="top" wrapText="1"/>
    </xf>
    <xf numFmtId="166" fontId="43" fillId="12" borderId="41" xfId="0" applyNumberFormat="1" applyFont="1" applyFill="1" applyBorder="1" applyAlignment="1">
      <alignment horizontal="left" vertical="top" wrapText="1"/>
    </xf>
    <xf numFmtId="166" fontId="43" fillId="12" borderId="34" xfId="0" applyNumberFormat="1" applyFont="1" applyFill="1" applyBorder="1" applyAlignment="1">
      <alignment horizontal="left" vertical="top" wrapText="1"/>
    </xf>
    <xf numFmtId="166" fontId="60" fillId="12" borderId="41" xfId="0" applyNumberFormat="1" applyFont="1" applyFill="1" applyBorder="1" applyAlignment="1">
      <alignment horizontal="left" vertical="top" wrapText="1"/>
    </xf>
    <xf numFmtId="166" fontId="60" fillId="12" borderId="34" xfId="0" applyNumberFormat="1" applyFont="1" applyFill="1" applyBorder="1" applyAlignment="1">
      <alignment horizontal="left" vertical="top" wrapText="1"/>
    </xf>
    <xf numFmtId="0" fontId="43" fillId="12" borderId="74" xfId="0" applyFont="1" applyFill="1" applyBorder="1" applyAlignment="1">
      <alignment vertical="top" wrapText="1"/>
    </xf>
    <xf numFmtId="0" fontId="0" fillId="0" borderId="0" xfId="0" applyAlignment="1">
      <alignment horizontal="left" vertical="top"/>
    </xf>
    <xf numFmtId="0" fontId="43" fillId="12" borderId="46" xfId="0" applyFont="1" applyFill="1" applyBorder="1" applyAlignment="1">
      <alignment horizontal="left" vertical="top" wrapText="1"/>
    </xf>
    <xf numFmtId="0" fontId="43" fillId="12" borderId="47" xfId="0" applyFont="1" applyFill="1" applyBorder="1" applyAlignment="1">
      <alignment horizontal="left" vertical="top" wrapText="1"/>
    </xf>
    <xf numFmtId="0" fontId="43" fillId="12" borderId="74" xfId="0" applyFont="1" applyFill="1" applyBorder="1" applyAlignment="1">
      <alignment horizontal="left" vertical="top" wrapText="1"/>
    </xf>
    <xf numFmtId="0" fontId="56" fillId="0" borderId="2" xfId="0" applyFont="1" applyBorder="1" applyAlignment="1">
      <alignment horizontal="left" vertical="top" wrapText="1"/>
    </xf>
    <xf numFmtId="0" fontId="55" fillId="0" borderId="2" xfId="0" applyFont="1" applyBorder="1" applyAlignment="1">
      <alignment horizontal="left" vertical="top" wrapText="1"/>
    </xf>
    <xf numFmtId="0" fontId="0" fillId="0" borderId="2" xfId="0" applyBorder="1" applyAlignment="1">
      <alignment horizontal="left" vertical="top" wrapText="1"/>
    </xf>
    <xf numFmtId="0" fontId="57" fillId="0" borderId="2" xfId="0" applyFont="1" applyBorder="1" applyAlignment="1">
      <alignment horizontal="left" vertical="top" wrapText="1"/>
    </xf>
    <xf numFmtId="0" fontId="58" fillId="0" borderId="2" xfId="0" applyFont="1" applyBorder="1" applyAlignment="1">
      <alignment horizontal="left" vertical="top" wrapText="1"/>
    </xf>
    <xf numFmtId="0" fontId="0" fillId="0" borderId="4" xfId="0" applyBorder="1" applyAlignment="1">
      <alignment horizontal="left" vertical="top" wrapText="1"/>
    </xf>
    <xf numFmtId="0" fontId="0" fillId="0" borderId="10" xfId="0" applyBorder="1" applyAlignment="1">
      <alignment horizontal="left" vertical="top" wrapText="1"/>
    </xf>
    <xf numFmtId="0" fontId="0" fillId="0" borderId="12" xfId="0" applyBorder="1" applyAlignment="1">
      <alignment horizontal="left" vertical="top" wrapText="1"/>
    </xf>
    <xf numFmtId="0" fontId="0" fillId="0" borderId="6" xfId="0" applyBorder="1" applyAlignment="1">
      <alignment horizontal="left" vertical="top" wrapText="1"/>
    </xf>
    <xf numFmtId="0" fontId="0" fillId="0" borderId="8" xfId="0" applyBorder="1" applyAlignment="1">
      <alignment horizontal="left" vertical="top"/>
    </xf>
    <xf numFmtId="0" fontId="0" fillId="0" borderId="9" xfId="0" applyBorder="1" applyAlignment="1">
      <alignment horizontal="left" vertical="top"/>
    </xf>
    <xf numFmtId="0" fontId="6" fillId="3" borderId="0" xfId="3" applyFont="1" applyFill="1" applyBorder="1" applyAlignment="1">
      <alignment horizontal="left" vertical="top" wrapText="1"/>
    </xf>
    <xf numFmtId="0" fontId="20" fillId="0" borderId="2" xfId="0" applyFont="1" applyBorder="1" applyAlignment="1">
      <alignment horizontal="left" vertical="top" wrapText="1"/>
    </xf>
    <xf numFmtId="0" fontId="39" fillId="0" borderId="4" xfId="0" applyFont="1" applyBorder="1" applyAlignment="1">
      <alignment horizontal="left" vertical="top" wrapText="1"/>
    </xf>
    <xf numFmtId="0" fontId="14" fillId="6" borderId="126" xfId="4" applyFont="1" applyBorder="1" applyAlignment="1">
      <alignment horizontal="left" vertical="top" wrapText="1"/>
    </xf>
    <xf numFmtId="0" fontId="14" fillId="6" borderId="102" xfId="4" applyFont="1" applyBorder="1" applyAlignment="1">
      <alignment horizontal="left" vertical="top" wrapText="1"/>
    </xf>
    <xf numFmtId="0" fontId="14" fillId="6" borderId="127" xfId="4" applyFont="1" applyBorder="1" applyAlignment="1">
      <alignment horizontal="left" vertical="top" wrapText="1"/>
    </xf>
    <xf numFmtId="0" fontId="0" fillId="0" borderId="114" xfId="0" applyBorder="1"/>
    <xf numFmtId="0" fontId="0" fillId="0" borderId="70" xfId="0" applyBorder="1"/>
    <xf numFmtId="0" fontId="28" fillId="12" borderId="43" xfId="0" applyFont="1" applyFill="1" applyBorder="1" applyAlignment="1">
      <alignment vertical="center" wrapText="1"/>
    </xf>
    <xf numFmtId="0" fontId="28" fillId="12" borderId="54" xfId="0" applyFont="1" applyFill="1" applyBorder="1" applyAlignment="1">
      <alignment vertical="center" wrapText="1"/>
    </xf>
    <xf numFmtId="0" fontId="28" fillId="12" borderId="55" xfId="0" applyFont="1" applyFill="1" applyBorder="1" applyAlignment="1">
      <alignment vertical="center" wrapText="1"/>
    </xf>
    <xf numFmtId="0" fontId="10" fillId="6" borderId="30" xfId="4" applyBorder="1" applyAlignment="1">
      <alignment wrapText="1"/>
    </xf>
    <xf numFmtId="0" fontId="10" fillId="6" borderId="31" xfId="4" applyBorder="1" applyAlignment="1">
      <alignment wrapText="1"/>
    </xf>
    <xf numFmtId="0" fontId="12" fillId="6" borderId="26" xfId="4" applyFont="1" applyBorder="1" applyAlignment="1">
      <alignment wrapText="1"/>
    </xf>
    <xf numFmtId="0" fontId="12" fillId="6" borderId="20" xfId="4" applyFont="1" applyBorder="1" applyAlignment="1">
      <alignment wrapText="1"/>
    </xf>
    <xf numFmtId="0" fontId="12" fillId="6" borderId="27" xfId="4" applyFont="1" applyBorder="1" applyAlignment="1">
      <alignment wrapText="1"/>
    </xf>
    <xf numFmtId="0" fontId="10" fillId="6" borderId="30" xfId="4" applyBorder="1" applyAlignment="1"/>
    <xf numFmtId="0" fontId="10" fillId="6" borderId="31" xfId="4" applyBorder="1" applyAlignment="1"/>
    <xf numFmtId="0" fontId="20" fillId="0" borderId="8" xfId="0" applyFont="1" applyBorder="1" applyAlignment="1">
      <alignment horizontal="left" vertical="top"/>
    </xf>
    <xf numFmtId="0" fontId="20" fillId="0" borderId="9" xfId="0" applyFont="1" applyBorder="1" applyAlignment="1">
      <alignment horizontal="left" vertical="top"/>
    </xf>
    <xf numFmtId="0" fontId="20" fillId="0" borderId="8" xfId="0" applyFont="1" applyBorder="1" applyAlignment="1">
      <alignment horizontal="left" vertical="top" wrapText="1"/>
    </xf>
    <xf numFmtId="0" fontId="20" fillId="0" borderId="9" xfId="0" applyFont="1" applyBorder="1" applyAlignment="1">
      <alignment horizontal="left" vertical="top" wrapText="1"/>
    </xf>
    <xf numFmtId="0" fontId="0" fillId="0" borderId="6" xfId="0" applyBorder="1" applyAlignment="1">
      <alignment horizontal="left" vertical="top"/>
    </xf>
    <xf numFmtId="0" fontId="0" fillId="0" borderId="47" xfId="0" applyBorder="1" applyAlignment="1">
      <alignment horizontal="left" vertical="top" wrapText="1"/>
    </xf>
    <xf numFmtId="0" fontId="0" fillId="0" borderId="0" xfId="0" applyAlignment="1">
      <alignment horizontal="left" vertical="top" wrapText="1"/>
    </xf>
    <xf numFmtId="0" fontId="64" fillId="0" borderId="6" xfId="0" applyFont="1" applyBorder="1" applyAlignment="1">
      <alignment horizontal="left" vertical="top"/>
    </xf>
    <xf numFmtId="0" fontId="64" fillId="0" borderId="9" xfId="0" applyFont="1" applyBorder="1" applyAlignment="1">
      <alignment horizontal="left" vertical="top"/>
    </xf>
    <xf numFmtId="0" fontId="17" fillId="0" borderId="6" xfId="0" applyFont="1" applyBorder="1" applyAlignment="1">
      <alignment horizontal="left" vertical="top"/>
    </xf>
    <xf numFmtId="0" fontId="17" fillId="0" borderId="9" xfId="0" applyFont="1" applyBorder="1" applyAlignment="1">
      <alignment horizontal="left" vertical="top"/>
    </xf>
    <xf numFmtId="0" fontId="64" fillId="0" borderId="2" xfId="0" applyFont="1" applyBorder="1" applyAlignment="1">
      <alignment horizontal="left" vertical="top" wrapText="1"/>
    </xf>
    <xf numFmtId="0" fontId="64" fillId="0" borderId="10" xfId="0" applyFont="1" applyBorder="1" applyAlignment="1">
      <alignment horizontal="left" vertical="top" wrapText="1"/>
    </xf>
    <xf numFmtId="0" fontId="64" fillId="0" borderId="11" xfId="0" applyFont="1" applyBorder="1" applyAlignment="1">
      <alignment horizontal="left" vertical="top" wrapText="1"/>
    </xf>
    <xf numFmtId="0" fontId="64" fillId="0" borderId="12" xfId="0" applyFont="1" applyBorder="1" applyAlignment="1">
      <alignment horizontal="left" vertical="top" wrapText="1"/>
    </xf>
    <xf numFmtId="0" fontId="17" fillId="0" borderId="20" xfId="0" applyFont="1" applyBorder="1" applyAlignment="1">
      <alignment horizontal="left" vertical="top" wrapText="1"/>
    </xf>
    <xf numFmtId="0" fontId="17" fillId="0" borderId="102" xfId="0" applyFont="1" applyBorder="1" applyAlignment="1">
      <alignment horizontal="left" vertical="top" wrapText="1"/>
    </xf>
    <xf numFmtId="0" fontId="64" fillId="0" borderId="8" xfId="0" applyFont="1" applyBorder="1" applyAlignment="1">
      <alignment horizontal="left" vertical="top"/>
    </xf>
    <xf numFmtId="0" fontId="64" fillId="0" borderId="8" xfId="0" applyFont="1" applyBorder="1" applyAlignment="1">
      <alignment horizontal="left" vertical="top" wrapText="1"/>
    </xf>
    <xf numFmtId="0" fontId="64" fillId="0" borderId="9" xfId="0" applyFont="1" applyBorder="1" applyAlignment="1">
      <alignment horizontal="left" vertical="top" wrapText="1"/>
    </xf>
    <xf numFmtId="0" fontId="69" fillId="0" borderId="8" xfId="0" applyFont="1" applyBorder="1" applyAlignment="1">
      <alignment horizontal="left" vertical="top" wrapText="1"/>
    </xf>
    <xf numFmtId="0" fontId="69" fillId="0" borderId="9" xfId="0" applyFont="1" applyBorder="1" applyAlignment="1">
      <alignment horizontal="left" vertical="top" wrapText="1"/>
    </xf>
    <xf numFmtId="0" fontId="17" fillId="0" borderId="95" xfId="0" applyFont="1" applyBorder="1" applyAlignment="1">
      <alignment horizontal="left" vertical="top" wrapText="1"/>
    </xf>
    <xf numFmtId="0" fontId="17" fillId="0" borderId="96" xfId="0" applyFont="1" applyBorder="1" applyAlignment="1">
      <alignment horizontal="left" vertical="top" wrapText="1"/>
    </xf>
    <xf numFmtId="0" fontId="0" fillId="0" borderId="120" xfId="0" applyBorder="1" applyAlignment="1">
      <alignment horizontal="center" vertical="top"/>
    </xf>
    <xf numFmtId="0" fontId="0" fillId="0" borderId="122" xfId="0" applyBorder="1" applyAlignment="1">
      <alignment horizontal="center" vertical="top"/>
    </xf>
    <xf numFmtId="0" fontId="0" fillId="0" borderId="123" xfId="0" applyBorder="1" applyAlignment="1">
      <alignment horizontal="center" vertical="top"/>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20" fillId="0" borderId="12" xfId="0" applyFont="1" applyBorder="1" applyAlignment="1">
      <alignment horizontal="left" vertical="top" wrapText="1"/>
    </xf>
    <xf numFmtId="0" fontId="0" fillId="0" borderId="24" xfId="0" applyBorder="1" applyAlignment="1">
      <alignment horizontal="left" vertical="top" wrapText="1"/>
    </xf>
    <xf numFmtId="0" fontId="0" fillId="0" borderId="20" xfId="0" applyBorder="1" applyAlignment="1">
      <alignment horizontal="left" vertical="top" wrapText="1"/>
    </xf>
    <xf numFmtId="0" fontId="0" fillId="0" borderId="25" xfId="0" applyBorder="1" applyAlignment="1">
      <alignment horizontal="left" vertical="top" wrapText="1"/>
    </xf>
    <xf numFmtId="0" fontId="14" fillId="5" borderId="3" xfId="3" applyFont="1" applyFill="1" applyAlignment="1">
      <alignment horizontal="left" vertical="top"/>
    </xf>
    <xf numFmtId="0" fontId="6" fillId="5" borderId="3" xfId="3" applyFont="1" applyFill="1" applyAlignment="1">
      <alignment horizontal="left" vertical="top"/>
    </xf>
    <xf numFmtId="0" fontId="17" fillId="0" borderId="109" xfId="0" applyFont="1" applyBorder="1" applyAlignment="1">
      <alignment horizontal="left" vertical="top" wrapText="1"/>
    </xf>
    <xf numFmtId="0" fontId="17" fillId="0" borderId="110" xfId="0" applyFont="1" applyBorder="1" applyAlignment="1">
      <alignment horizontal="left" vertical="top" wrapText="1"/>
    </xf>
    <xf numFmtId="0" fontId="17" fillId="0" borderId="111" xfId="0" applyFont="1" applyBorder="1" applyAlignment="1">
      <alignment horizontal="left" vertical="top" wrapText="1"/>
    </xf>
    <xf numFmtId="0" fontId="0" fillId="0" borderId="8" xfId="0" applyBorder="1" applyAlignment="1">
      <alignment vertical="top"/>
    </xf>
    <xf numFmtId="0" fontId="0" fillId="0" borderId="9" xfId="0" applyBorder="1" applyAlignment="1">
      <alignment vertical="top"/>
    </xf>
    <xf numFmtId="0" fontId="6" fillId="3" borderId="0" xfId="3" applyFont="1" applyFill="1" applyBorder="1" applyAlignment="1">
      <alignment vertical="top" wrapText="1"/>
    </xf>
    <xf numFmtId="0" fontId="13" fillId="6" borderId="17" xfId="4" applyFont="1" applyBorder="1" applyAlignment="1">
      <alignment vertical="top" wrapText="1"/>
    </xf>
    <xf numFmtId="0" fontId="13" fillId="6" borderId="18" xfId="4" applyFont="1" applyBorder="1" applyAlignment="1">
      <alignment vertical="top" wrapText="1"/>
    </xf>
    <xf numFmtId="0" fontId="13" fillId="6" borderId="19" xfId="4" applyFont="1" applyBorder="1" applyAlignment="1">
      <alignment vertical="top" wrapText="1"/>
    </xf>
    <xf numFmtId="0" fontId="14" fillId="5" borderId="0" xfId="3" applyFont="1" applyFill="1" applyBorder="1" applyAlignment="1">
      <alignment vertical="top" wrapText="1"/>
    </xf>
    <xf numFmtId="0" fontId="0" fillId="0" borderId="0" xfId="0" applyAlignment="1">
      <alignment vertical="top" wrapText="1"/>
    </xf>
    <xf numFmtId="0" fontId="0" fillId="0" borderId="0" xfId="0" applyAlignment="1">
      <alignment vertical="top"/>
    </xf>
    <xf numFmtId="0" fontId="17" fillId="0" borderId="2" xfId="0" applyFont="1" applyBorder="1" applyAlignment="1">
      <alignment vertical="top" wrapText="1"/>
    </xf>
    <xf numFmtId="0" fontId="2" fillId="2" borderId="2" xfId="0" applyFont="1" applyFill="1" applyBorder="1" applyAlignment="1">
      <alignment horizontal="left" vertical="top" wrapText="1"/>
    </xf>
    <xf numFmtId="0" fontId="0" fillId="0" borderId="10" xfId="0" applyBorder="1" applyAlignment="1">
      <alignment vertical="top"/>
    </xf>
    <xf numFmtId="0" fontId="0" fillId="0" borderId="11" xfId="0" applyBorder="1" applyAlignment="1">
      <alignment vertical="top"/>
    </xf>
    <xf numFmtId="0" fontId="0" fillId="0" borderId="12" xfId="0" applyBorder="1" applyAlignment="1">
      <alignment vertical="top"/>
    </xf>
    <xf numFmtId="0" fontId="0" fillId="0" borderId="13" xfId="0" applyBorder="1" applyAlignment="1">
      <alignment vertical="top"/>
    </xf>
    <xf numFmtId="0" fontId="0" fillId="0" borderId="14" xfId="0" applyBorder="1" applyAlignment="1">
      <alignment vertical="top"/>
    </xf>
    <xf numFmtId="0" fontId="0" fillId="0" borderId="24" xfId="0" applyBorder="1" applyAlignment="1">
      <alignment vertical="top"/>
    </xf>
    <xf numFmtId="0" fontId="0" fillId="0" borderId="20" xfId="0" applyBorder="1" applyAlignment="1">
      <alignment vertical="top"/>
    </xf>
    <xf numFmtId="0" fontId="0" fillId="0" borderId="25" xfId="0" applyBorder="1" applyAlignment="1">
      <alignment vertical="top"/>
    </xf>
    <xf numFmtId="0" fontId="0" fillId="0" borderId="10"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0" fontId="0" fillId="0" borderId="24" xfId="0" applyBorder="1" applyAlignment="1">
      <alignment horizontal="left" vertical="top"/>
    </xf>
    <xf numFmtId="0" fontId="0" fillId="0" borderId="20" xfId="0" applyBorder="1" applyAlignment="1">
      <alignment horizontal="left" vertical="top"/>
    </xf>
    <xf numFmtId="0" fontId="0" fillId="0" borderId="25" xfId="0" applyBorder="1" applyAlignment="1">
      <alignment horizontal="left" vertical="top"/>
    </xf>
    <xf numFmtId="0" fontId="14" fillId="5" borderId="0" xfId="3" applyFont="1" applyFill="1" applyBorder="1" applyAlignment="1">
      <alignment horizontal="left" vertical="top" wrapText="1"/>
    </xf>
    <xf numFmtId="0" fontId="10" fillId="6" borderId="16" xfId="4" applyAlignment="1">
      <alignment horizontal="left" vertical="top" wrapText="1"/>
    </xf>
    <xf numFmtId="0" fontId="10" fillId="6" borderId="16" xfId="4" applyAlignment="1">
      <alignment horizontal="left" vertical="top"/>
    </xf>
    <xf numFmtId="0" fontId="17" fillId="0" borderId="2" xfId="0" applyFont="1" applyBorder="1" applyAlignment="1">
      <alignment horizontal="left" vertical="top"/>
    </xf>
    <xf numFmtId="0" fontId="12" fillId="6" borderId="17" xfId="4" applyFont="1" applyBorder="1" applyAlignment="1">
      <alignment horizontal="left" vertical="top" wrapText="1"/>
    </xf>
    <xf numFmtId="0" fontId="12" fillId="6" borderId="18" xfId="4" applyFont="1" applyBorder="1" applyAlignment="1">
      <alignment horizontal="left" vertical="top" wrapText="1"/>
    </xf>
    <xf numFmtId="0" fontId="12" fillId="6" borderId="19" xfId="4" applyFont="1" applyBorder="1" applyAlignment="1">
      <alignment horizontal="left" vertical="top" wrapText="1"/>
    </xf>
    <xf numFmtId="0" fontId="0" fillId="0" borderId="0" xfId="0"/>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24" xfId="0" applyBorder="1"/>
    <xf numFmtId="0" fontId="0" fillId="0" borderId="20" xfId="0" applyBorder="1"/>
    <xf numFmtId="0" fontId="0" fillId="0" borderId="25" xfId="0" applyBorder="1"/>
    <xf numFmtId="0" fontId="14" fillId="5" borderId="0" xfId="3" applyFont="1" applyFill="1" applyBorder="1" applyAlignment="1">
      <alignment wrapText="1"/>
    </xf>
    <xf numFmtId="0" fontId="17" fillId="0" borderId="8" xfId="0" applyFont="1" applyBorder="1" applyAlignment="1">
      <alignment wrapText="1"/>
    </xf>
    <xf numFmtId="0" fontId="17" fillId="0" borderId="6" xfId="0" applyFont="1" applyBorder="1" applyAlignment="1">
      <alignment wrapText="1"/>
    </xf>
    <xf numFmtId="0" fontId="17" fillId="0" borderId="9" xfId="0" applyFont="1" applyBorder="1" applyAlignment="1">
      <alignment wrapText="1"/>
    </xf>
    <xf numFmtId="0" fontId="12" fillId="6" borderId="17" xfId="4" applyFont="1" applyBorder="1" applyAlignment="1">
      <alignment wrapText="1"/>
    </xf>
    <xf numFmtId="0" fontId="12" fillId="6" borderId="18" xfId="4" applyFont="1" applyBorder="1" applyAlignment="1">
      <alignment wrapText="1"/>
    </xf>
    <xf numFmtId="0" fontId="12" fillId="6" borderId="19" xfId="4" applyFont="1" applyBorder="1" applyAlignment="1">
      <alignment wrapText="1"/>
    </xf>
    <xf numFmtId="0" fontId="10" fillId="6" borderId="16" xfId="4" applyAlignment="1">
      <alignment horizontal="left" wrapText="1"/>
    </xf>
    <xf numFmtId="0" fontId="0" fillId="0" borderId="8" xfId="0" applyBorder="1" applyAlignment="1">
      <alignment horizontal="left"/>
    </xf>
    <xf numFmtId="0" fontId="0" fillId="0" borderId="9" xfId="0" applyBorder="1" applyAlignment="1">
      <alignment horizontal="left"/>
    </xf>
    <xf numFmtId="0" fontId="6" fillId="3" borderId="0" xfId="3" applyFont="1" applyFill="1" applyBorder="1" applyAlignment="1">
      <alignment horizontal="left" wrapText="1"/>
    </xf>
    <xf numFmtId="0" fontId="10" fillId="6" borderId="16" xfId="4" applyAlignment="1">
      <alignment horizontal="left"/>
    </xf>
    <xf numFmtId="0" fontId="16" fillId="0" borderId="2" xfId="1" applyFont="1" applyBorder="1" applyAlignment="1">
      <alignment horizontal="left" vertical="top" wrapText="1"/>
    </xf>
    <xf numFmtId="0" fontId="12" fillId="6" borderId="17" xfId="4" applyFont="1" applyBorder="1" applyAlignment="1">
      <alignment horizontal="left" wrapText="1"/>
    </xf>
    <xf numFmtId="0" fontId="12" fillId="6" borderId="18" xfId="4" applyFont="1" applyBorder="1" applyAlignment="1">
      <alignment horizontal="left" wrapText="1"/>
    </xf>
    <xf numFmtId="0" fontId="12" fillId="6" borderId="19" xfId="4" applyFont="1" applyBorder="1" applyAlignment="1">
      <alignment horizontal="left" wrapText="1"/>
    </xf>
    <xf numFmtId="0" fontId="51" fillId="0" borderId="2" xfId="1" applyFont="1" applyBorder="1" applyAlignment="1">
      <alignment vertical="top" wrapText="1"/>
    </xf>
    <xf numFmtId="0" fontId="1" fillId="0" borderId="2" xfId="1" applyBorder="1" applyAlignment="1">
      <alignment wrapText="1"/>
    </xf>
    <xf numFmtId="0" fontId="84" fillId="0" borderId="2" xfId="1" applyFont="1" applyBorder="1" applyAlignment="1">
      <alignment vertical="top" wrapText="1"/>
    </xf>
    <xf numFmtId="0" fontId="0" fillId="0" borderId="28" xfId="0" applyBorder="1" applyAlignment="1">
      <alignment vertical="top" wrapText="1"/>
    </xf>
    <xf numFmtId="0" fontId="0" fillId="0" borderId="29" xfId="0" applyBorder="1" applyAlignment="1">
      <alignment vertical="top" wrapText="1"/>
    </xf>
    <xf numFmtId="0" fontId="10" fillId="6" borderId="22" xfId="4" applyBorder="1" applyAlignment="1">
      <alignment vertical="top" wrapText="1"/>
    </xf>
    <xf numFmtId="0" fontId="10" fillId="6" borderId="32" xfId="4" applyBorder="1" applyAlignment="1">
      <alignment vertical="top" wrapText="1"/>
    </xf>
    <xf numFmtId="0" fontId="16" fillId="0" borderId="2" xfId="1" applyFont="1" applyBorder="1" applyAlignment="1">
      <alignment vertical="top" wrapText="1"/>
    </xf>
    <xf numFmtId="0" fontId="16" fillId="0" borderId="8" xfId="1" applyFont="1" applyBorder="1" applyAlignment="1">
      <alignment vertical="top" wrapText="1"/>
    </xf>
    <xf numFmtId="0" fontId="16" fillId="0" borderId="6" xfId="1" applyFont="1" applyBorder="1" applyAlignment="1">
      <alignment vertical="top" wrapText="1"/>
    </xf>
    <xf numFmtId="0" fontId="16" fillId="0" borderId="9" xfId="1" applyFont="1" applyBorder="1" applyAlignment="1">
      <alignment vertical="top" wrapText="1"/>
    </xf>
    <xf numFmtId="0" fontId="1" fillId="0" borderId="8" xfId="1" applyBorder="1" applyAlignment="1">
      <alignment vertical="top" wrapText="1"/>
    </xf>
    <xf numFmtId="0" fontId="1" fillId="0" borderId="6" xfId="1" applyBorder="1" applyAlignment="1">
      <alignment vertical="top" wrapText="1"/>
    </xf>
    <xf numFmtId="0" fontId="1" fillId="0" borderId="9" xfId="1" applyBorder="1" applyAlignment="1">
      <alignment vertical="top" wrapText="1"/>
    </xf>
    <xf numFmtId="0" fontId="0" fillId="0" borderId="39" xfId="0" applyBorder="1" applyAlignment="1">
      <alignment horizontal="center"/>
    </xf>
    <xf numFmtId="0" fontId="20" fillId="0" borderId="0" xfId="0" applyFont="1" applyAlignment="1">
      <alignment wrapText="1"/>
    </xf>
  </cellXfs>
  <cellStyles count="7">
    <cellStyle name="Bad" xfId="5" builtinId="27"/>
    <cellStyle name="Check Cell" xfId="4" builtinId="23"/>
    <cellStyle name="Heading 1" xfId="3" builtinId="16"/>
    <cellStyle name="Heading 2" xfId="1" builtinId="17"/>
    <cellStyle name="Hyperlink" xfId="2" builtinId="8"/>
    <cellStyle name="Neutral" xfId="6"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06/relationships/rdRichValueStructure" Target="richData/rdrichvaluestructure.xml"/><Relationship Id="rId21" Type="http://schemas.openxmlformats.org/officeDocument/2006/relationships/worksheet" Target="worksheets/sheet21.xml"/><Relationship Id="rId34" Type="http://schemas.openxmlformats.org/officeDocument/2006/relationships/styles" Target="styles.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microsoft.com/office/2022/10/relationships/richValueRel" Target="richData/richValueRel.xml"/><Relationship Id="rId40"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microsoft.com/office/2017/06/relationships/rdRichValue" Target="richData/rdrichvalue.xml"/></Relationships>
</file>

<file path=xl/ctrlProps/ctrlProp1.xml><?xml version="1.0" encoding="utf-8"?>
<formControlPr xmlns="http://schemas.microsoft.com/office/spreadsheetml/2009/9/main" objectType="CheckBox" checked="Checked" fmlaLink="$D$34"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D$35"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D4DB06C8-1557-43D0-93CE-788C1BD91024}" type="doc">
      <dgm:prSet loTypeId="urn:microsoft.com/office/officeart/2005/8/layout/orgChart1" loCatId="hierarchy" qsTypeId="urn:microsoft.com/office/officeart/2005/8/quickstyle/simple1" qsCatId="simple" csTypeId="urn:microsoft.com/office/officeart/2005/8/colors/accent1_2" csCatId="accent1" phldr="1"/>
      <dgm:spPr/>
      <dgm:t>
        <a:bodyPr/>
        <a:lstStyle/>
        <a:p>
          <a:endParaRPr lang="en-GB"/>
        </a:p>
      </dgm:t>
    </dgm:pt>
    <dgm:pt modelId="{4BCD1542-AFBF-4EC0-84B1-96D80876F587}">
      <dgm:prSet phldrT="[Text]" custT="1"/>
      <dgm:spPr>
        <a:xfrm>
          <a:off x="3197134" y="1923253"/>
          <a:ext cx="1353917" cy="676958"/>
        </a:xfrm>
      </dgm:spPr>
      <dgm:t>
        <a:bodyPr/>
        <a:lstStyle/>
        <a:p>
          <a:pPr>
            <a:buNone/>
          </a:pPr>
          <a:r>
            <a:rPr lang="en-GB" sz="1200" b="1">
              <a:latin typeface="Calibri"/>
              <a:ea typeface="+mn-ea"/>
              <a:cs typeface="+mn-cs"/>
            </a:rPr>
            <a:t>Snr. Tech Construction Manager </a:t>
          </a:r>
        </a:p>
        <a:p>
          <a:pPr>
            <a:buNone/>
          </a:pPr>
          <a:r>
            <a:rPr lang="en-GB" sz="1200" b="1">
              <a:latin typeface="Calibri"/>
              <a:ea typeface="+mn-ea"/>
              <a:cs typeface="+mn-cs"/>
            </a:rPr>
            <a:t>CCMP Supervisor</a:t>
          </a:r>
        </a:p>
      </dgm:t>
    </dgm:pt>
    <dgm:pt modelId="{D499875B-D1A3-4832-8CC8-10A499E8355F}" type="parTrans" cxnId="{268773B6-03DB-40EB-8C77-751680BB213B}">
      <dgm:prSet/>
      <dgm:spPr>
        <a:xfrm>
          <a:off x="3054972" y="677649"/>
          <a:ext cx="819120" cy="1245603"/>
        </a:xfrm>
      </dgm:spPr>
      <dgm:t>
        <a:bodyPr/>
        <a:lstStyle/>
        <a:p>
          <a:endParaRPr lang="en-GB" sz="1200"/>
        </a:p>
      </dgm:t>
    </dgm:pt>
    <dgm:pt modelId="{3F60F347-9695-48FC-AE5E-6A2A1E93F763}" type="sibTrans" cxnId="{268773B6-03DB-40EB-8C77-751680BB213B}">
      <dgm:prSet/>
      <dgm:spPr/>
      <dgm:t>
        <a:bodyPr/>
        <a:lstStyle/>
        <a:p>
          <a:endParaRPr lang="en-GB" sz="1200"/>
        </a:p>
      </dgm:t>
    </dgm:pt>
    <dgm:pt modelId="{58D65FE5-4179-4427-BE8E-02D1FAF741CF}">
      <dgm:prSet phldrT="[Text]" custT="1"/>
      <dgm:spPr>
        <a:xfrm>
          <a:off x="1558894" y="1923253"/>
          <a:ext cx="1353917" cy="676958"/>
        </a:xfrm>
      </dgm:spPr>
      <dgm:t>
        <a:bodyPr/>
        <a:lstStyle/>
        <a:p>
          <a:pPr>
            <a:buNone/>
          </a:pPr>
          <a:r>
            <a:rPr lang="en-GB" sz="1200" b="1">
              <a:latin typeface="Calibri"/>
              <a:ea typeface="+mn-ea"/>
              <a:cs typeface="+mn-cs"/>
            </a:rPr>
            <a:t>Project Lead</a:t>
          </a:r>
        </a:p>
        <a:p>
          <a:pPr>
            <a:buNone/>
          </a:pPr>
          <a:r>
            <a:rPr lang="en-GB" sz="1200">
              <a:latin typeface="Calibri"/>
              <a:ea typeface="+mn-ea"/>
              <a:cs typeface="+mn-cs"/>
            </a:rPr>
            <a:t> </a:t>
          </a:r>
        </a:p>
      </dgm:t>
    </dgm:pt>
    <dgm:pt modelId="{CECD324B-C063-4D25-B13A-0FBF41E7CAE3}" type="sibTrans" cxnId="{2D14D280-A652-4F07-A41F-57CBCD2A1B76}">
      <dgm:prSet/>
      <dgm:spPr/>
      <dgm:t>
        <a:bodyPr/>
        <a:lstStyle/>
        <a:p>
          <a:endParaRPr lang="en-GB" sz="1200"/>
        </a:p>
      </dgm:t>
    </dgm:pt>
    <dgm:pt modelId="{1691D1FD-F5F1-41D6-9C7D-D9595183E8FD}" type="parTrans" cxnId="{2D14D280-A652-4F07-A41F-57CBCD2A1B76}">
      <dgm:prSet/>
      <dgm:spPr>
        <a:xfrm>
          <a:off x="2235852" y="677649"/>
          <a:ext cx="819120" cy="1245603"/>
        </a:xfrm>
      </dgm:spPr>
      <dgm:t>
        <a:bodyPr/>
        <a:lstStyle/>
        <a:p>
          <a:endParaRPr lang="en-GB" sz="1200"/>
        </a:p>
      </dgm:t>
    </dgm:pt>
    <dgm:pt modelId="{0EF92088-685F-47F0-BA7E-33A5C0D1C3A6}">
      <dgm:prSet custT="1"/>
      <dgm:spPr>
        <a:xfrm>
          <a:off x="3535613" y="2884534"/>
          <a:ext cx="1353917" cy="676958"/>
        </a:xfrm>
      </dgm:spPr>
      <dgm:t>
        <a:bodyPr/>
        <a:lstStyle/>
        <a:p>
          <a:pPr>
            <a:buNone/>
          </a:pPr>
          <a:r>
            <a:rPr lang="en-GB" sz="1200" b="1">
              <a:latin typeface="Calibri"/>
              <a:ea typeface="+mn-ea"/>
              <a:cs typeface="+mn-cs"/>
            </a:rPr>
            <a:t>Head of HSEQT</a:t>
          </a:r>
        </a:p>
        <a:p>
          <a:pPr>
            <a:buNone/>
          </a:pPr>
          <a:r>
            <a:rPr lang="en-GB" sz="1200" b="1">
              <a:latin typeface="Calibri"/>
              <a:ea typeface="+mn-ea"/>
              <a:cs typeface="+mn-cs"/>
            </a:rPr>
            <a:t>xxxxxx</a:t>
          </a:r>
        </a:p>
      </dgm:t>
    </dgm:pt>
    <dgm:pt modelId="{448F11CB-3B13-4538-9A81-B3DCB168949E}" type="parTrans" cxnId="{CA00D629-B1E9-40F8-B2BD-6F7E022380D5}">
      <dgm:prSet/>
      <dgm:spPr>
        <a:xfrm>
          <a:off x="3332525" y="2600212"/>
          <a:ext cx="203087" cy="622801"/>
        </a:xfrm>
      </dgm:spPr>
      <dgm:t>
        <a:bodyPr/>
        <a:lstStyle/>
        <a:p>
          <a:endParaRPr lang="en-GB" sz="1200"/>
        </a:p>
      </dgm:t>
    </dgm:pt>
    <dgm:pt modelId="{7EC99F8C-AC1E-4A45-902F-9365476889E6}" type="sibTrans" cxnId="{CA00D629-B1E9-40F8-B2BD-6F7E022380D5}">
      <dgm:prSet/>
      <dgm:spPr/>
      <dgm:t>
        <a:bodyPr/>
        <a:lstStyle/>
        <a:p>
          <a:endParaRPr lang="en-GB" sz="1200"/>
        </a:p>
      </dgm:t>
    </dgm:pt>
    <dgm:pt modelId="{921FEA77-D5CE-4296-A76B-BF290D3751F5}">
      <dgm:prSet phldrT="[Text]" custT="1"/>
      <dgm:spPr>
        <a:xfrm>
          <a:off x="2378014" y="690"/>
          <a:ext cx="1353917" cy="676958"/>
        </a:xfrm>
      </dgm:spPr>
      <dgm:t>
        <a:bodyPr/>
        <a:lstStyle/>
        <a:p>
          <a:pPr>
            <a:buNone/>
          </a:pPr>
          <a:r>
            <a:rPr lang="en-GB" sz="1200" b="1">
              <a:latin typeface="Calibri"/>
              <a:ea typeface="+mn-ea"/>
              <a:cs typeface="+mn-cs"/>
            </a:rPr>
            <a:t>Business Unit Director</a:t>
          </a:r>
        </a:p>
        <a:p>
          <a:pPr>
            <a:buNone/>
          </a:pPr>
          <a:r>
            <a:rPr lang="en-GB" sz="1200" b="1">
              <a:latin typeface="Calibri"/>
              <a:ea typeface="+mn-ea"/>
              <a:cs typeface="+mn-cs"/>
            </a:rPr>
            <a:t> xxxxx</a:t>
          </a:r>
          <a:endParaRPr lang="en-GB" sz="1200">
            <a:latin typeface="Calibri"/>
            <a:ea typeface="+mn-ea"/>
            <a:cs typeface="+mn-cs"/>
          </a:endParaRPr>
        </a:p>
      </dgm:t>
    </dgm:pt>
    <dgm:pt modelId="{A2327AEC-A079-4393-A155-46859E73A014}" type="parTrans" cxnId="{BF58EB48-FC4B-42AE-9D61-3F13B8044213}">
      <dgm:prSet/>
      <dgm:spPr/>
      <dgm:t>
        <a:bodyPr/>
        <a:lstStyle/>
        <a:p>
          <a:endParaRPr lang="en-GB" sz="1200"/>
        </a:p>
      </dgm:t>
    </dgm:pt>
    <dgm:pt modelId="{EC56DC47-994A-40E3-B69E-CFEC36429E66}" type="sibTrans" cxnId="{BF58EB48-FC4B-42AE-9D61-3F13B8044213}">
      <dgm:prSet/>
      <dgm:spPr/>
      <dgm:t>
        <a:bodyPr/>
        <a:lstStyle/>
        <a:p>
          <a:endParaRPr lang="en-GB" sz="1200"/>
        </a:p>
      </dgm:t>
    </dgm:pt>
    <dgm:pt modelId="{9D20967F-9643-4665-B5D5-764D0B755EF9}">
      <dgm:prSet phldrT="[Text]" custT="1"/>
      <dgm:spPr>
        <a:xfrm>
          <a:off x="3197134" y="1923253"/>
          <a:ext cx="1353917" cy="676958"/>
        </a:xfrm>
      </dgm:spPr>
      <dgm:t>
        <a:bodyPr/>
        <a:lstStyle/>
        <a:p>
          <a:pPr>
            <a:buNone/>
          </a:pPr>
          <a:r>
            <a:rPr lang="en-GB" sz="1200" b="1">
              <a:latin typeface="Calibri"/>
              <a:ea typeface="+mn-ea"/>
              <a:cs typeface="+mn-cs"/>
            </a:rPr>
            <a:t>Site Operatives</a:t>
          </a:r>
        </a:p>
        <a:p>
          <a:pPr>
            <a:buNone/>
          </a:pPr>
          <a:r>
            <a:rPr lang="en-GB" sz="1200" b="1">
              <a:latin typeface="Calibri"/>
              <a:ea typeface="+mn-ea"/>
              <a:cs typeface="+mn-cs"/>
            </a:rPr>
            <a:t> Limited</a:t>
          </a:r>
        </a:p>
      </dgm:t>
    </dgm:pt>
    <dgm:pt modelId="{ADBE10BB-283E-464A-AFF9-151DF00F9C47}" type="parTrans" cxnId="{BA0E89A8-B40D-4B50-8178-F36C8D14BB10}">
      <dgm:prSet/>
      <dgm:spPr/>
      <dgm:t>
        <a:bodyPr/>
        <a:lstStyle/>
        <a:p>
          <a:endParaRPr lang="en-GB" sz="1200"/>
        </a:p>
      </dgm:t>
    </dgm:pt>
    <dgm:pt modelId="{17F92F1C-AA75-4399-86DE-9BAC8144C1FC}" type="sibTrans" cxnId="{BA0E89A8-B40D-4B50-8178-F36C8D14BB10}">
      <dgm:prSet/>
      <dgm:spPr/>
      <dgm:t>
        <a:bodyPr/>
        <a:lstStyle/>
        <a:p>
          <a:endParaRPr lang="en-GB" sz="1200"/>
        </a:p>
      </dgm:t>
    </dgm:pt>
    <dgm:pt modelId="{84F466CA-CB8E-45F6-964B-7000BBC94BC8}">
      <dgm:prSet phldrT="[Text]" custT="1"/>
      <dgm:spPr>
        <a:xfrm>
          <a:off x="3197134" y="1923253"/>
          <a:ext cx="1353917" cy="676958"/>
        </a:xfrm>
      </dgm:spPr>
      <dgm:t>
        <a:bodyPr/>
        <a:lstStyle/>
        <a:p>
          <a:pPr>
            <a:buNone/>
          </a:pPr>
          <a:r>
            <a:rPr lang="en-GB" sz="1200" b="1">
              <a:latin typeface="Calibri"/>
              <a:ea typeface="+mn-ea"/>
              <a:cs typeface="+mn-cs"/>
            </a:rPr>
            <a:t>PICW</a:t>
          </a:r>
        </a:p>
        <a:p>
          <a:pPr>
            <a:buNone/>
          </a:pPr>
          <a:r>
            <a:rPr lang="en-GB" sz="1200" b="1">
              <a:latin typeface="Calibri"/>
              <a:ea typeface="+mn-ea"/>
              <a:cs typeface="+mn-cs"/>
            </a:rPr>
            <a:t>xxxx</a:t>
          </a:r>
        </a:p>
      </dgm:t>
    </dgm:pt>
    <dgm:pt modelId="{A8CACDEE-2F71-4A17-A10F-1E71CF0C19A6}" type="parTrans" cxnId="{E41ABE8D-02CA-47D9-B55F-BEC9D76088C9}">
      <dgm:prSet/>
      <dgm:spPr/>
      <dgm:t>
        <a:bodyPr/>
        <a:lstStyle/>
        <a:p>
          <a:endParaRPr lang="en-GB"/>
        </a:p>
      </dgm:t>
    </dgm:pt>
    <dgm:pt modelId="{CDEFDDFA-0DF9-4FB3-B29B-15D67E2DD487}" type="sibTrans" cxnId="{E41ABE8D-02CA-47D9-B55F-BEC9D76088C9}">
      <dgm:prSet/>
      <dgm:spPr/>
      <dgm:t>
        <a:bodyPr/>
        <a:lstStyle/>
        <a:p>
          <a:endParaRPr lang="en-GB"/>
        </a:p>
      </dgm:t>
    </dgm:pt>
    <dgm:pt modelId="{5EE81077-D7FA-45A9-B5B4-52A8638C7751}">
      <dgm:prSet phldrT="[Text]" custT="1"/>
      <dgm:spPr>
        <a:xfrm>
          <a:off x="1558894" y="1923253"/>
          <a:ext cx="1353917" cy="676958"/>
        </a:xfrm>
      </dgm:spPr>
      <dgm:t>
        <a:bodyPr/>
        <a:lstStyle/>
        <a:p>
          <a:pPr>
            <a:buNone/>
          </a:pPr>
          <a:r>
            <a:rPr lang="en-GB" sz="1200" b="1">
              <a:latin typeface="Calibri"/>
              <a:ea typeface="+mn-ea"/>
              <a:cs typeface="+mn-cs"/>
            </a:rPr>
            <a:t>Designer</a:t>
          </a:r>
        </a:p>
        <a:p>
          <a:pPr>
            <a:buNone/>
          </a:pPr>
          <a:endParaRPr lang="en-GB" sz="1200" b="1">
            <a:latin typeface="Calibri"/>
            <a:ea typeface="+mn-ea"/>
            <a:cs typeface="+mn-cs"/>
          </a:endParaRPr>
        </a:p>
        <a:p>
          <a:pPr>
            <a:buNone/>
          </a:pPr>
          <a:r>
            <a:rPr lang="en-GB" sz="1200" b="1">
              <a:latin typeface="Calibri"/>
              <a:ea typeface="+mn-ea"/>
              <a:cs typeface="+mn-cs"/>
            </a:rPr>
            <a:t>xxxx</a:t>
          </a:r>
        </a:p>
      </dgm:t>
    </dgm:pt>
    <dgm:pt modelId="{18C06E0A-FF23-467C-9BFC-1704F2FBAB87}" type="parTrans" cxnId="{251144DC-3295-422D-A937-7A225E63A698}">
      <dgm:prSet/>
      <dgm:spPr/>
      <dgm:t>
        <a:bodyPr/>
        <a:lstStyle/>
        <a:p>
          <a:endParaRPr lang="en-GB"/>
        </a:p>
      </dgm:t>
    </dgm:pt>
    <dgm:pt modelId="{05577004-8511-4846-B428-8B4F82B907AE}" type="sibTrans" cxnId="{251144DC-3295-422D-A937-7A225E63A698}">
      <dgm:prSet/>
      <dgm:spPr/>
      <dgm:t>
        <a:bodyPr/>
        <a:lstStyle/>
        <a:p>
          <a:endParaRPr lang="en-GB"/>
        </a:p>
      </dgm:t>
    </dgm:pt>
    <dgm:pt modelId="{4D68EDFD-DFC1-40DD-907E-1388A9DFED97}" type="pres">
      <dgm:prSet presAssocID="{D4DB06C8-1557-43D0-93CE-788C1BD91024}" presName="hierChild1" presStyleCnt="0">
        <dgm:presLayoutVars>
          <dgm:orgChart val="1"/>
          <dgm:chPref val="1"/>
          <dgm:dir/>
          <dgm:animOne val="branch"/>
          <dgm:animLvl val="lvl"/>
          <dgm:resizeHandles/>
        </dgm:presLayoutVars>
      </dgm:prSet>
      <dgm:spPr/>
    </dgm:pt>
    <dgm:pt modelId="{C504FD7C-337D-4B77-BD8B-6D3B3874376B}" type="pres">
      <dgm:prSet presAssocID="{921FEA77-D5CE-4296-A76B-BF290D3751F5}" presName="hierRoot1" presStyleCnt="0">
        <dgm:presLayoutVars>
          <dgm:hierBranch val="init"/>
        </dgm:presLayoutVars>
      </dgm:prSet>
      <dgm:spPr/>
    </dgm:pt>
    <dgm:pt modelId="{1BE9B12B-E95F-4EA1-911B-39B8E441878D}" type="pres">
      <dgm:prSet presAssocID="{921FEA77-D5CE-4296-A76B-BF290D3751F5}" presName="rootComposite1" presStyleCnt="0"/>
      <dgm:spPr/>
    </dgm:pt>
    <dgm:pt modelId="{01974CB8-2A4D-43BE-9C3C-CCD6ED66FD06}" type="pres">
      <dgm:prSet presAssocID="{921FEA77-D5CE-4296-A76B-BF290D3751F5}" presName="rootText1" presStyleLbl="node0" presStyleIdx="0" presStyleCnt="2">
        <dgm:presLayoutVars>
          <dgm:chPref val="3"/>
        </dgm:presLayoutVars>
      </dgm:prSet>
      <dgm:spPr/>
    </dgm:pt>
    <dgm:pt modelId="{971E4FA9-C2E8-43CF-A476-92C2162E0B07}" type="pres">
      <dgm:prSet presAssocID="{921FEA77-D5CE-4296-A76B-BF290D3751F5}" presName="rootConnector1" presStyleLbl="node1" presStyleIdx="0" presStyleCnt="0"/>
      <dgm:spPr/>
    </dgm:pt>
    <dgm:pt modelId="{10EE483E-958A-4E98-BD96-C14BA828A1B9}" type="pres">
      <dgm:prSet presAssocID="{921FEA77-D5CE-4296-A76B-BF290D3751F5}" presName="hierChild2" presStyleCnt="0"/>
      <dgm:spPr/>
    </dgm:pt>
    <dgm:pt modelId="{E9E3F4CB-6E98-4DCE-A539-E55E9ED8CD26}" type="pres">
      <dgm:prSet presAssocID="{1691D1FD-F5F1-41D6-9C7D-D9595183E8FD}" presName="Name37" presStyleLbl="parChTrans1D2" presStyleIdx="0" presStyleCnt="3"/>
      <dgm:spPr/>
    </dgm:pt>
    <dgm:pt modelId="{13720285-41C6-4DB4-933D-52DC1E7029AE}" type="pres">
      <dgm:prSet presAssocID="{58D65FE5-4179-4427-BE8E-02D1FAF741CF}" presName="hierRoot2" presStyleCnt="0">
        <dgm:presLayoutVars>
          <dgm:hierBranch val="init"/>
        </dgm:presLayoutVars>
      </dgm:prSet>
      <dgm:spPr/>
    </dgm:pt>
    <dgm:pt modelId="{8A68B8AA-2A70-4F77-B317-618913AD20D7}" type="pres">
      <dgm:prSet presAssocID="{58D65FE5-4179-4427-BE8E-02D1FAF741CF}" presName="rootComposite" presStyleCnt="0"/>
      <dgm:spPr/>
    </dgm:pt>
    <dgm:pt modelId="{2EE2EA18-51F7-49D7-BE29-5E1525D6DEBE}" type="pres">
      <dgm:prSet presAssocID="{58D65FE5-4179-4427-BE8E-02D1FAF741CF}" presName="rootText" presStyleLbl="node2" presStyleIdx="0" presStyleCnt="3">
        <dgm:presLayoutVars>
          <dgm:chPref val="3"/>
        </dgm:presLayoutVars>
      </dgm:prSet>
      <dgm:spPr/>
    </dgm:pt>
    <dgm:pt modelId="{5ABC3071-EA76-43AF-828E-C98289058D28}" type="pres">
      <dgm:prSet presAssocID="{58D65FE5-4179-4427-BE8E-02D1FAF741CF}" presName="rootConnector" presStyleLbl="node2" presStyleIdx="0" presStyleCnt="3"/>
      <dgm:spPr/>
    </dgm:pt>
    <dgm:pt modelId="{6C5ACB30-7468-4956-BF09-235FD2BBCF43}" type="pres">
      <dgm:prSet presAssocID="{58D65FE5-4179-4427-BE8E-02D1FAF741CF}" presName="hierChild4" presStyleCnt="0"/>
      <dgm:spPr/>
    </dgm:pt>
    <dgm:pt modelId="{09D79864-149C-4457-8129-F31618C372CE}" type="pres">
      <dgm:prSet presAssocID="{58D65FE5-4179-4427-BE8E-02D1FAF741CF}" presName="hierChild5" presStyleCnt="0"/>
      <dgm:spPr/>
    </dgm:pt>
    <dgm:pt modelId="{CAABFFE9-FA79-4AFF-97A2-324C749F2993}" type="pres">
      <dgm:prSet presAssocID="{D499875B-D1A3-4832-8CC8-10A499E8355F}" presName="Name37" presStyleLbl="parChTrans1D2" presStyleIdx="1" presStyleCnt="3"/>
      <dgm:spPr/>
    </dgm:pt>
    <dgm:pt modelId="{298AA0D2-8A60-4363-9959-823D1753E52C}" type="pres">
      <dgm:prSet presAssocID="{4BCD1542-AFBF-4EC0-84B1-96D80876F587}" presName="hierRoot2" presStyleCnt="0">
        <dgm:presLayoutVars>
          <dgm:hierBranch val="init"/>
        </dgm:presLayoutVars>
      </dgm:prSet>
      <dgm:spPr/>
    </dgm:pt>
    <dgm:pt modelId="{8F265190-83EE-4E49-93A3-B1814CE33955}" type="pres">
      <dgm:prSet presAssocID="{4BCD1542-AFBF-4EC0-84B1-96D80876F587}" presName="rootComposite" presStyleCnt="0"/>
      <dgm:spPr/>
    </dgm:pt>
    <dgm:pt modelId="{9976FD4C-8230-4FEE-8D76-570A7E97915F}" type="pres">
      <dgm:prSet presAssocID="{4BCD1542-AFBF-4EC0-84B1-96D80876F587}" presName="rootText" presStyleLbl="node2" presStyleIdx="1" presStyleCnt="3" custScaleX="122011">
        <dgm:presLayoutVars>
          <dgm:chPref val="3"/>
        </dgm:presLayoutVars>
      </dgm:prSet>
      <dgm:spPr/>
    </dgm:pt>
    <dgm:pt modelId="{286AC366-8106-4172-B5B5-F7103B86248E}" type="pres">
      <dgm:prSet presAssocID="{4BCD1542-AFBF-4EC0-84B1-96D80876F587}" presName="rootConnector" presStyleLbl="node2" presStyleIdx="1" presStyleCnt="3"/>
      <dgm:spPr/>
    </dgm:pt>
    <dgm:pt modelId="{DF4B2BFA-FE05-47DA-9C7B-8943F585B41B}" type="pres">
      <dgm:prSet presAssocID="{4BCD1542-AFBF-4EC0-84B1-96D80876F587}" presName="hierChild4" presStyleCnt="0"/>
      <dgm:spPr/>
    </dgm:pt>
    <dgm:pt modelId="{6676174A-5284-4168-A92C-7BF312A68A57}" type="pres">
      <dgm:prSet presAssocID="{A8CACDEE-2F71-4A17-A10F-1E71CF0C19A6}" presName="Name37" presStyleLbl="parChTrans1D3" presStyleIdx="0" presStyleCnt="2"/>
      <dgm:spPr/>
    </dgm:pt>
    <dgm:pt modelId="{A3B5EC27-E9AE-4295-A3DC-DF812C1F58F4}" type="pres">
      <dgm:prSet presAssocID="{84F466CA-CB8E-45F6-964B-7000BBC94BC8}" presName="hierRoot2" presStyleCnt="0">
        <dgm:presLayoutVars>
          <dgm:hierBranch val="init"/>
        </dgm:presLayoutVars>
      </dgm:prSet>
      <dgm:spPr/>
    </dgm:pt>
    <dgm:pt modelId="{9D516F4E-FE0C-4700-A4B6-BC16B30FBE67}" type="pres">
      <dgm:prSet presAssocID="{84F466CA-CB8E-45F6-964B-7000BBC94BC8}" presName="rootComposite" presStyleCnt="0"/>
      <dgm:spPr/>
    </dgm:pt>
    <dgm:pt modelId="{5382F2E6-AB7B-4901-8D30-238BA6D74A4E}" type="pres">
      <dgm:prSet presAssocID="{84F466CA-CB8E-45F6-964B-7000BBC94BC8}" presName="rootText" presStyleLbl="node3" presStyleIdx="0" presStyleCnt="2">
        <dgm:presLayoutVars>
          <dgm:chPref val="3"/>
        </dgm:presLayoutVars>
      </dgm:prSet>
      <dgm:spPr/>
    </dgm:pt>
    <dgm:pt modelId="{30786A5C-2F12-44FA-B85D-B70DDE84F460}" type="pres">
      <dgm:prSet presAssocID="{84F466CA-CB8E-45F6-964B-7000BBC94BC8}" presName="rootConnector" presStyleLbl="node3" presStyleIdx="0" presStyleCnt="2"/>
      <dgm:spPr/>
    </dgm:pt>
    <dgm:pt modelId="{68025334-D23E-4362-8453-A6B914EAF7ED}" type="pres">
      <dgm:prSet presAssocID="{84F466CA-CB8E-45F6-964B-7000BBC94BC8}" presName="hierChild4" presStyleCnt="0"/>
      <dgm:spPr/>
    </dgm:pt>
    <dgm:pt modelId="{22F7BDAC-952B-4762-B338-9AE145C59755}" type="pres">
      <dgm:prSet presAssocID="{84F466CA-CB8E-45F6-964B-7000BBC94BC8}" presName="hierChild5" presStyleCnt="0"/>
      <dgm:spPr/>
    </dgm:pt>
    <dgm:pt modelId="{0454DD95-E4D0-46A6-9460-BB7BB4D3B991}" type="pres">
      <dgm:prSet presAssocID="{ADBE10BB-283E-464A-AFF9-151DF00F9C47}" presName="Name37" presStyleLbl="parChTrans1D3" presStyleIdx="1" presStyleCnt="2"/>
      <dgm:spPr/>
    </dgm:pt>
    <dgm:pt modelId="{1FE67940-5207-402E-9751-BA3262CFEA27}" type="pres">
      <dgm:prSet presAssocID="{9D20967F-9643-4665-B5D5-764D0B755EF9}" presName="hierRoot2" presStyleCnt="0">
        <dgm:presLayoutVars>
          <dgm:hierBranch val="init"/>
        </dgm:presLayoutVars>
      </dgm:prSet>
      <dgm:spPr/>
    </dgm:pt>
    <dgm:pt modelId="{76662F16-39FA-4B3D-919C-ADEC729CBD25}" type="pres">
      <dgm:prSet presAssocID="{9D20967F-9643-4665-B5D5-764D0B755EF9}" presName="rootComposite" presStyleCnt="0"/>
      <dgm:spPr/>
    </dgm:pt>
    <dgm:pt modelId="{7F343EE1-5A53-48DE-88EB-C24CD25B3A48}" type="pres">
      <dgm:prSet presAssocID="{9D20967F-9643-4665-B5D5-764D0B755EF9}" presName="rootText" presStyleLbl="node3" presStyleIdx="1" presStyleCnt="2">
        <dgm:presLayoutVars>
          <dgm:chPref val="3"/>
        </dgm:presLayoutVars>
      </dgm:prSet>
      <dgm:spPr/>
    </dgm:pt>
    <dgm:pt modelId="{D0CECB43-3ED1-4D92-80DE-B48C26FCB09A}" type="pres">
      <dgm:prSet presAssocID="{9D20967F-9643-4665-B5D5-764D0B755EF9}" presName="rootConnector" presStyleLbl="node3" presStyleIdx="1" presStyleCnt="2"/>
      <dgm:spPr/>
    </dgm:pt>
    <dgm:pt modelId="{6C815840-9271-437D-8033-50150FC49658}" type="pres">
      <dgm:prSet presAssocID="{9D20967F-9643-4665-B5D5-764D0B755EF9}" presName="hierChild4" presStyleCnt="0"/>
      <dgm:spPr/>
    </dgm:pt>
    <dgm:pt modelId="{66C2E472-BD5F-4F73-8531-91312A3814EC}" type="pres">
      <dgm:prSet presAssocID="{9D20967F-9643-4665-B5D5-764D0B755EF9}" presName="hierChild5" presStyleCnt="0"/>
      <dgm:spPr/>
    </dgm:pt>
    <dgm:pt modelId="{0F5FE361-9E57-4C99-A54B-1C1E85BC11D3}" type="pres">
      <dgm:prSet presAssocID="{4BCD1542-AFBF-4EC0-84B1-96D80876F587}" presName="hierChild5" presStyleCnt="0"/>
      <dgm:spPr/>
    </dgm:pt>
    <dgm:pt modelId="{50586C5E-2228-49EF-95F8-A953212C664A}" type="pres">
      <dgm:prSet presAssocID="{448F11CB-3B13-4538-9A81-B3DCB168949E}" presName="Name37" presStyleLbl="parChTrans1D2" presStyleIdx="2" presStyleCnt="3"/>
      <dgm:spPr/>
    </dgm:pt>
    <dgm:pt modelId="{BD34D669-FF92-4216-B83B-BE919C5F61CA}" type="pres">
      <dgm:prSet presAssocID="{0EF92088-685F-47F0-BA7E-33A5C0D1C3A6}" presName="hierRoot2" presStyleCnt="0">
        <dgm:presLayoutVars>
          <dgm:hierBranch val="init"/>
        </dgm:presLayoutVars>
      </dgm:prSet>
      <dgm:spPr/>
    </dgm:pt>
    <dgm:pt modelId="{4661BAFA-4735-4533-923F-9AF93A7C6A2C}" type="pres">
      <dgm:prSet presAssocID="{0EF92088-685F-47F0-BA7E-33A5C0D1C3A6}" presName="rootComposite" presStyleCnt="0"/>
      <dgm:spPr/>
    </dgm:pt>
    <dgm:pt modelId="{A8B2380F-8E0A-4EA6-A524-5BEFB4FE7BBF}" type="pres">
      <dgm:prSet presAssocID="{0EF92088-685F-47F0-BA7E-33A5C0D1C3A6}" presName="rootText" presStyleLbl="node2" presStyleIdx="2" presStyleCnt="3">
        <dgm:presLayoutVars>
          <dgm:chPref val="3"/>
        </dgm:presLayoutVars>
      </dgm:prSet>
      <dgm:spPr/>
    </dgm:pt>
    <dgm:pt modelId="{C1DBA10B-8A4A-4C7C-8D3D-957FC49AEE51}" type="pres">
      <dgm:prSet presAssocID="{0EF92088-685F-47F0-BA7E-33A5C0D1C3A6}" presName="rootConnector" presStyleLbl="node2" presStyleIdx="2" presStyleCnt="3"/>
      <dgm:spPr/>
    </dgm:pt>
    <dgm:pt modelId="{A802C257-037E-4B3C-842B-3FABD01BCB3B}" type="pres">
      <dgm:prSet presAssocID="{0EF92088-685F-47F0-BA7E-33A5C0D1C3A6}" presName="hierChild4" presStyleCnt="0"/>
      <dgm:spPr/>
    </dgm:pt>
    <dgm:pt modelId="{FC2A7071-FF79-478E-8C3F-0EA5002737B1}" type="pres">
      <dgm:prSet presAssocID="{0EF92088-685F-47F0-BA7E-33A5C0D1C3A6}" presName="hierChild5" presStyleCnt="0"/>
      <dgm:spPr/>
    </dgm:pt>
    <dgm:pt modelId="{01BFC5B5-B55A-4F59-A872-5E6F419812C4}" type="pres">
      <dgm:prSet presAssocID="{921FEA77-D5CE-4296-A76B-BF290D3751F5}" presName="hierChild3" presStyleCnt="0"/>
      <dgm:spPr/>
    </dgm:pt>
    <dgm:pt modelId="{41E8039A-BED9-4D83-8FB8-5C695127B7E6}" type="pres">
      <dgm:prSet presAssocID="{5EE81077-D7FA-45A9-B5B4-52A8638C7751}" presName="hierRoot1" presStyleCnt="0">
        <dgm:presLayoutVars>
          <dgm:hierBranch val="init"/>
        </dgm:presLayoutVars>
      </dgm:prSet>
      <dgm:spPr/>
    </dgm:pt>
    <dgm:pt modelId="{E9D087B8-73C6-4BFA-A27C-8577A18CECDE}" type="pres">
      <dgm:prSet presAssocID="{5EE81077-D7FA-45A9-B5B4-52A8638C7751}" presName="rootComposite1" presStyleCnt="0"/>
      <dgm:spPr/>
    </dgm:pt>
    <dgm:pt modelId="{32C74A0B-1FBA-4611-B7D7-2E1775DE9116}" type="pres">
      <dgm:prSet presAssocID="{5EE81077-D7FA-45A9-B5B4-52A8638C7751}" presName="rootText1" presStyleLbl="node0" presStyleIdx="1" presStyleCnt="2" custLinFactX="-100000" custLinFactY="100000" custLinFactNeighborX="-152820" custLinFactNeighborY="191641">
        <dgm:presLayoutVars>
          <dgm:chPref val="3"/>
        </dgm:presLayoutVars>
      </dgm:prSet>
      <dgm:spPr/>
    </dgm:pt>
    <dgm:pt modelId="{180F106B-ACDC-4146-B92E-EBC95E06C402}" type="pres">
      <dgm:prSet presAssocID="{5EE81077-D7FA-45A9-B5B4-52A8638C7751}" presName="rootConnector1" presStyleLbl="node1" presStyleIdx="0" presStyleCnt="0"/>
      <dgm:spPr/>
    </dgm:pt>
    <dgm:pt modelId="{758ACB91-E3BC-4805-A7C1-27492FD68B18}" type="pres">
      <dgm:prSet presAssocID="{5EE81077-D7FA-45A9-B5B4-52A8638C7751}" presName="hierChild2" presStyleCnt="0"/>
      <dgm:spPr/>
    </dgm:pt>
    <dgm:pt modelId="{92F4A2B8-05A6-4A11-A487-A9216D93317F}" type="pres">
      <dgm:prSet presAssocID="{5EE81077-D7FA-45A9-B5B4-52A8638C7751}" presName="hierChild3" presStyleCnt="0"/>
      <dgm:spPr/>
    </dgm:pt>
  </dgm:ptLst>
  <dgm:cxnLst>
    <dgm:cxn modelId="{2D80A10E-2ACD-4543-95F7-13AF8EFD2663}" type="presOf" srcId="{921FEA77-D5CE-4296-A76B-BF290D3751F5}" destId="{01974CB8-2A4D-43BE-9C3C-CCD6ED66FD06}" srcOrd="0" destOrd="0" presId="urn:microsoft.com/office/officeart/2005/8/layout/orgChart1"/>
    <dgm:cxn modelId="{792E6127-0B6E-4647-B87E-D8A05E31987D}" type="presOf" srcId="{D499875B-D1A3-4832-8CC8-10A499E8355F}" destId="{CAABFFE9-FA79-4AFF-97A2-324C749F2993}" srcOrd="0" destOrd="0" presId="urn:microsoft.com/office/officeart/2005/8/layout/orgChart1"/>
    <dgm:cxn modelId="{CA00D629-B1E9-40F8-B2BD-6F7E022380D5}" srcId="{921FEA77-D5CE-4296-A76B-BF290D3751F5}" destId="{0EF92088-685F-47F0-BA7E-33A5C0D1C3A6}" srcOrd="2" destOrd="0" parTransId="{448F11CB-3B13-4538-9A81-B3DCB168949E}" sibTransId="{7EC99F8C-AC1E-4A45-902F-9365476889E6}"/>
    <dgm:cxn modelId="{048F0134-16E7-42E5-AECD-FE30FE49FE96}" type="presOf" srcId="{D4DB06C8-1557-43D0-93CE-788C1BD91024}" destId="{4D68EDFD-DFC1-40DD-907E-1388A9DFED97}" srcOrd="0" destOrd="0" presId="urn:microsoft.com/office/officeart/2005/8/layout/orgChart1"/>
    <dgm:cxn modelId="{96746E34-926D-461F-9AD6-F79B8D8B60AE}" type="presOf" srcId="{5EE81077-D7FA-45A9-B5B4-52A8638C7751}" destId="{180F106B-ACDC-4146-B92E-EBC95E06C402}" srcOrd="1" destOrd="0" presId="urn:microsoft.com/office/officeart/2005/8/layout/orgChart1"/>
    <dgm:cxn modelId="{B9BEAF3C-9956-4389-AFD9-99AE453EC3C2}" type="presOf" srcId="{4BCD1542-AFBF-4EC0-84B1-96D80876F587}" destId="{9976FD4C-8230-4FEE-8D76-570A7E97915F}" srcOrd="0" destOrd="0" presId="urn:microsoft.com/office/officeart/2005/8/layout/orgChart1"/>
    <dgm:cxn modelId="{9F2D5362-5B5A-4724-8EA5-FE12D791C66A}" type="presOf" srcId="{921FEA77-D5CE-4296-A76B-BF290D3751F5}" destId="{971E4FA9-C2E8-43CF-A476-92C2162E0B07}" srcOrd="1" destOrd="0" presId="urn:microsoft.com/office/officeart/2005/8/layout/orgChart1"/>
    <dgm:cxn modelId="{BF58EB48-FC4B-42AE-9D61-3F13B8044213}" srcId="{D4DB06C8-1557-43D0-93CE-788C1BD91024}" destId="{921FEA77-D5CE-4296-A76B-BF290D3751F5}" srcOrd="0" destOrd="0" parTransId="{A2327AEC-A079-4393-A155-46859E73A014}" sibTransId="{EC56DC47-994A-40E3-B69E-CFEC36429E66}"/>
    <dgm:cxn modelId="{6B7E9D56-81CD-48D2-8EA4-AB308176B60F}" type="presOf" srcId="{58D65FE5-4179-4427-BE8E-02D1FAF741CF}" destId="{2EE2EA18-51F7-49D7-BE29-5E1525D6DEBE}" srcOrd="0" destOrd="0" presId="urn:microsoft.com/office/officeart/2005/8/layout/orgChart1"/>
    <dgm:cxn modelId="{6CA7A758-8D16-4919-888B-EE84EA850135}" type="presOf" srcId="{A8CACDEE-2F71-4A17-A10F-1E71CF0C19A6}" destId="{6676174A-5284-4168-A92C-7BF312A68A57}" srcOrd="0" destOrd="0" presId="urn:microsoft.com/office/officeart/2005/8/layout/orgChart1"/>
    <dgm:cxn modelId="{C3BFF17B-6792-4CA0-B58D-9831C947E8F8}" type="presOf" srcId="{448F11CB-3B13-4538-9A81-B3DCB168949E}" destId="{50586C5E-2228-49EF-95F8-A953212C664A}" srcOrd="0" destOrd="0" presId="urn:microsoft.com/office/officeart/2005/8/layout/orgChart1"/>
    <dgm:cxn modelId="{A126277C-6D4C-4F64-BA39-D6EEF8F2512C}" type="presOf" srcId="{ADBE10BB-283E-464A-AFF9-151DF00F9C47}" destId="{0454DD95-E4D0-46A6-9460-BB7BB4D3B991}" srcOrd="0" destOrd="0" presId="urn:microsoft.com/office/officeart/2005/8/layout/orgChart1"/>
    <dgm:cxn modelId="{D01F957C-3B86-4A44-AD20-583AD1CEFC2E}" type="presOf" srcId="{84F466CA-CB8E-45F6-964B-7000BBC94BC8}" destId="{30786A5C-2F12-44FA-B85D-B70DDE84F460}" srcOrd="1" destOrd="0" presId="urn:microsoft.com/office/officeart/2005/8/layout/orgChart1"/>
    <dgm:cxn modelId="{E66F5C7D-16D0-4E2C-AA5D-5F5EF8654919}" type="presOf" srcId="{1691D1FD-F5F1-41D6-9C7D-D9595183E8FD}" destId="{E9E3F4CB-6E98-4DCE-A539-E55E9ED8CD26}" srcOrd="0" destOrd="0" presId="urn:microsoft.com/office/officeart/2005/8/layout/orgChart1"/>
    <dgm:cxn modelId="{2D14D280-A652-4F07-A41F-57CBCD2A1B76}" srcId="{921FEA77-D5CE-4296-A76B-BF290D3751F5}" destId="{58D65FE5-4179-4427-BE8E-02D1FAF741CF}" srcOrd="0" destOrd="0" parTransId="{1691D1FD-F5F1-41D6-9C7D-D9595183E8FD}" sibTransId="{CECD324B-C063-4D25-B13A-0FBF41E7CAE3}"/>
    <dgm:cxn modelId="{E6EAE084-B798-4B81-945A-6096779B0288}" type="presOf" srcId="{0EF92088-685F-47F0-BA7E-33A5C0D1C3A6}" destId="{A8B2380F-8E0A-4EA6-A524-5BEFB4FE7BBF}" srcOrd="0" destOrd="0" presId="urn:microsoft.com/office/officeart/2005/8/layout/orgChart1"/>
    <dgm:cxn modelId="{E41ABE8D-02CA-47D9-B55F-BEC9D76088C9}" srcId="{4BCD1542-AFBF-4EC0-84B1-96D80876F587}" destId="{84F466CA-CB8E-45F6-964B-7000BBC94BC8}" srcOrd="0" destOrd="0" parTransId="{A8CACDEE-2F71-4A17-A10F-1E71CF0C19A6}" sibTransId="{CDEFDDFA-0DF9-4FB3-B29B-15D67E2DD487}"/>
    <dgm:cxn modelId="{BA0E89A8-B40D-4B50-8178-F36C8D14BB10}" srcId="{4BCD1542-AFBF-4EC0-84B1-96D80876F587}" destId="{9D20967F-9643-4665-B5D5-764D0B755EF9}" srcOrd="1" destOrd="0" parTransId="{ADBE10BB-283E-464A-AFF9-151DF00F9C47}" sibTransId="{17F92F1C-AA75-4399-86DE-9BAC8144C1FC}"/>
    <dgm:cxn modelId="{268773B6-03DB-40EB-8C77-751680BB213B}" srcId="{921FEA77-D5CE-4296-A76B-BF290D3751F5}" destId="{4BCD1542-AFBF-4EC0-84B1-96D80876F587}" srcOrd="1" destOrd="0" parTransId="{D499875B-D1A3-4832-8CC8-10A499E8355F}" sibTransId="{3F60F347-9695-48FC-AE5E-6A2A1E93F763}"/>
    <dgm:cxn modelId="{FEBF97C7-B3AC-4462-8C4B-542245ABA3C5}" type="presOf" srcId="{58D65FE5-4179-4427-BE8E-02D1FAF741CF}" destId="{5ABC3071-EA76-43AF-828E-C98289058D28}" srcOrd="1" destOrd="0" presId="urn:microsoft.com/office/officeart/2005/8/layout/orgChart1"/>
    <dgm:cxn modelId="{D7CCDCCC-B28C-45A4-B670-3FFADFA2FF57}" type="presOf" srcId="{0EF92088-685F-47F0-BA7E-33A5C0D1C3A6}" destId="{C1DBA10B-8A4A-4C7C-8D3D-957FC49AEE51}" srcOrd="1" destOrd="0" presId="urn:microsoft.com/office/officeart/2005/8/layout/orgChart1"/>
    <dgm:cxn modelId="{99A82BDA-1DAF-4C9D-AB72-1B6902E9729F}" type="presOf" srcId="{4BCD1542-AFBF-4EC0-84B1-96D80876F587}" destId="{286AC366-8106-4172-B5B5-F7103B86248E}" srcOrd="1" destOrd="0" presId="urn:microsoft.com/office/officeart/2005/8/layout/orgChart1"/>
    <dgm:cxn modelId="{251144DC-3295-422D-A937-7A225E63A698}" srcId="{D4DB06C8-1557-43D0-93CE-788C1BD91024}" destId="{5EE81077-D7FA-45A9-B5B4-52A8638C7751}" srcOrd="1" destOrd="0" parTransId="{18C06E0A-FF23-467C-9BFC-1704F2FBAB87}" sibTransId="{05577004-8511-4846-B428-8B4F82B907AE}"/>
    <dgm:cxn modelId="{43E54EE0-FB82-47B4-9BA8-90A7E2C79078}" type="presOf" srcId="{5EE81077-D7FA-45A9-B5B4-52A8638C7751}" destId="{32C74A0B-1FBA-4611-B7D7-2E1775DE9116}" srcOrd="0" destOrd="0" presId="urn:microsoft.com/office/officeart/2005/8/layout/orgChart1"/>
    <dgm:cxn modelId="{702AB4E3-BCE7-4353-BE14-47F5F636B745}" type="presOf" srcId="{9D20967F-9643-4665-B5D5-764D0B755EF9}" destId="{D0CECB43-3ED1-4D92-80DE-B48C26FCB09A}" srcOrd="1" destOrd="0" presId="urn:microsoft.com/office/officeart/2005/8/layout/orgChart1"/>
    <dgm:cxn modelId="{F75E4EF9-A5AB-4CC2-98F5-C647C6E26CBF}" type="presOf" srcId="{84F466CA-CB8E-45F6-964B-7000BBC94BC8}" destId="{5382F2E6-AB7B-4901-8D30-238BA6D74A4E}" srcOrd="0" destOrd="0" presId="urn:microsoft.com/office/officeart/2005/8/layout/orgChart1"/>
    <dgm:cxn modelId="{0CFCE9FF-D395-4C8E-B42B-54089D10FA18}" type="presOf" srcId="{9D20967F-9643-4665-B5D5-764D0B755EF9}" destId="{7F343EE1-5A53-48DE-88EB-C24CD25B3A48}" srcOrd="0" destOrd="0" presId="urn:microsoft.com/office/officeart/2005/8/layout/orgChart1"/>
    <dgm:cxn modelId="{8E1FB7F8-5EA9-485D-B3C0-9F4D883780A9}" type="presParOf" srcId="{4D68EDFD-DFC1-40DD-907E-1388A9DFED97}" destId="{C504FD7C-337D-4B77-BD8B-6D3B3874376B}" srcOrd="0" destOrd="0" presId="urn:microsoft.com/office/officeart/2005/8/layout/orgChart1"/>
    <dgm:cxn modelId="{5CDED496-3172-4176-BF1D-C1ADF7E15FF2}" type="presParOf" srcId="{C504FD7C-337D-4B77-BD8B-6D3B3874376B}" destId="{1BE9B12B-E95F-4EA1-911B-39B8E441878D}" srcOrd="0" destOrd="0" presId="urn:microsoft.com/office/officeart/2005/8/layout/orgChart1"/>
    <dgm:cxn modelId="{C062AAB1-797D-456E-8A8C-A93A53BDE7F3}" type="presParOf" srcId="{1BE9B12B-E95F-4EA1-911B-39B8E441878D}" destId="{01974CB8-2A4D-43BE-9C3C-CCD6ED66FD06}" srcOrd="0" destOrd="0" presId="urn:microsoft.com/office/officeart/2005/8/layout/orgChart1"/>
    <dgm:cxn modelId="{418B45BD-1D39-48C1-983F-A37D922179D8}" type="presParOf" srcId="{1BE9B12B-E95F-4EA1-911B-39B8E441878D}" destId="{971E4FA9-C2E8-43CF-A476-92C2162E0B07}" srcOrd="1" destOrd="0" presId="urn:microsoft.com/office/officeart/2005/8/layout/orgChart1"/>
    <dgm:cxn modelId="{6AEBE995-220A-4127-91E1-FA51BB63339B}" type="presParOf" srcId="{C504FD7C-337D-4B77-BD8B-6D3B3874376B}" destId="{10EE483E-958A-4E98-BD96-C14BA828A1B9}" srcOrd="1" destOrd="0" presId="urn:microsoft.com/office/officeart/2005/8/layout/orgChart1"/>
    <dgm:cxn modelId="{7B49BD04-CEB1-459A-B49B-B19233084BEF}" type="presParOf" srcId="{10EE483E-958A-4E98-BD96-C14BA828A1B9}" destId="{E9E3F4CB-6E98-4DCE-A539-E55E9ED8CD26}" srcOrd="0" destOrd="0" presId="urn:microsoft.com/office/officeart/2005/8/layout/orgChart1"/>
    <dgm:cxn modelId="{1850C8A3-D644-49CE-9D81-9C472E764A59}" type="presParOf" srcId="{10EE483E-958A-4E98-BD96-C14BA828A1B9}" destId="{13720285-41C6-4DB4-933D-52DC1E7029AE}" srcOrd="1" destOrd="0" presId="urn:microsoft.com/office/officeart/2005/8/layout/orgChart1"/>
    <dgm:cxn modelId="{8BFB25E0-6798-42DE-AD23-02DB82F5707A}" type="presParOf" srcId="{13720285-41C6-4DB4-933D-52DC1E7029AE}" destId="{8A68B8AA-2A70-4F77-B317-618913AD20D7}" srcOrd="0" destOrd="0" presId="urn:microsoft.com/office/officeart/2005/8/layout/orgChart1"/>
    <dgm:cxn modelId="{DE1A9DB6-F776-44CB-B469-6B0CFFF19467}" type="presParOf" srcId="{8A68B8AA-2A70-4F77-B317-618913AD20D7}" destId="{2EE2EA18-51F7-49D7-BE29-5E1525D6DEBE}" srcOrd="0" destOrd="0" presId="urn:microsoft.com/office/officeart/2005/8/layout/orgChart1"/>
    <dgm:cxn modelId="{261F381C-F72B-4809-805D-E1340DFF8902}" type="presParOf" srcId="{8A68B8AA-2A70-4F77-B317-618913AD20D7}" destId="{5ABC3071-EA76-43AF-828E-C98289058D28}" srcOrd="1" destOrd="0" presId="urn:microsoft.com/office/officeart/2005/8/layout/orgChart1"/>
    <dgm:cxn modelId="{AAD242E4-7C6D-4E02-8F1C-E6E4E5EC8C19}" type="presParOf" srcId="{13720285-41C6-4DB4-933D-52DC1E7029AE}" destId="{6C5ACB30-7468-4956-BF09-235FD2BBCF43}" srcOrd="1" destOrd="0" presId="urn:microsoft.com/office/officeart/2005/8/layout/orgChart1"/>
    <dgm:cxn modelId="{D33FEC88-E5A3-4239-AFEA-60BECF66E1E1}" type="presParOf" srcId="{13720285-41C6-4DB4-933D-52DC1E7029AE}" destId="{09D79864-149C-4457-8129-F31618C372CE}" srcOrd="2" destOrd="0" presId="urn:microsoft.com/office/officeart/2005/8/layout/orgChart1"/>
    <dgm:cxn modelId="{85FD0C07-E30C-4CAC-A688-5D0341638BB7}" type="presParOf" srcId="{10EE483E-958A-4E98-BD96-C14BA828A1B9}" destId="{CAABFFE9-FA79-4AFF-97A2-324C749F2993}" srcOrd="2" destOrd="0" presId="urn:microsoft.com/office/officeart/2005/8/layout/orgChart1"/>
    <dgm:cxn modelId="{56356B89-9D1D-4D6F-8A52-A069CDA81BA2}" type="presParOf" srcId="{10EE483E-958A-4E98-BD96-C14BA828A1B9}" destId="{298AA0D2-8A60-4363-9959-823D1753E52C}" srcOrd="3" destOrd="0" presId="urn:microsoft.com/office/officeart/2005/8/layout/orgChart1"/>
    <dgm:cxn modelId="{6B610DD5-76BD-4855-A7E5-07B17942B6FA}" type="presParOf" srcId="{298AA0D2-8A60-4363-9959-823D1753E52C}" destId="{8F265190-83EE-4E49-93A3-B1814CE33955}" srcOrd="0" destOrd="0" presId="urn:microsoft.com/office/officeart/2005/8/layout/orgChart1"/>
    <dgm:cxn modelId="{0B8A8EA4-4A43-4AA2-B24B-AB426E936CA0}" type="presParOf" srcId="{8F265190-83EE-4E49-93A3-B1814CE33955}" destId="{9976FD4C-8230-4FEE-8D76-570A7E97915F}" srcOrd="0" destOrd="0" presId="urn:microsoft.com/office/officeart/2005/8/layout/orgChart1"/>
    <dgm:cxn modelId="{4C4DB190-91A4-4591-92B8-49148CB61B83}" type="presParOf" srcId="{8F265190-83EE-4E49-93A3-B1814CE33955}" destId="{286AC366-8106-4172-B5B5-F7103B86248E}" srcOrd="1" destOrd="0" presId="urn:microsoft.com/office/officeart/2005/8/layout/orgChart1"/>
    <dgm:cxn modelId="{11241520-193C-48CE-BA73-F6575C991AC2}" type="presParOf" srcId="{298AA0D2-8A60-4363-9959-823D1753E52C}" destId="{DF4B2BFA-FE05-47DA-9C7B-8943F585B41B}" srcOrd="1" destOrd="0" presId="urn:microsoft.com/office/officeart/2005/8/layout/orgChart1"/>
    <dgm:cxn modelId="{6D630ABE-C602-4659-8E32-0B318EC7F32F}" type="presParOf" srcId="{DF4B2BFA-FE05-47DA-9C7B-8943F585B41B}" destId="{6676174A-5284-4168-A92C-7BF312A68A57}" srcOrd="0" destOrd="0" presId="urn:microsoft.com/office/officeart/2005/8/layout/orgChart1"/>
    <dgm:cxn modelId="{7BE19D16-754B-479A-AD52-5C32B601D914}" type="presParOf" srcId="{DF4B2BFA-FE05-47DA-9C7B-8943F585B41B}" destId="{A3B5EC27-E9AE-4295-A3DC-DF812C1F58F4}" srcOrd="1" destOrd="0" presId="urn:microsoft.com/office/officeart/2005/8/layout/orgChart1"/>
    <dgm:cxn modelId="{1C7FDEFD-EC63-4B3C-9391-DCCC03060028}" type="presParOf" srcId="{A3B5EC27-E9AE-4295-A3DC-DF812C1F58F4}" destId="{9D516F4E-FE0C-4700-A4B6-BC16B30FBE67}" srcOrd="0" destOrd="0" presId="urn:microsoft.com/office/officeart/2005/8/layout/orgChart1"/>
    <dgm:cxn modelId="{69D9A9D6-6D45-46BB-9544-ADDE54DB7C78}" type="presParOf" srcId="{9D516F4E-FE0C-4700-A4B6-BC16B30FBE67}" destId="{5382F2E6-AB7B-4901-8D30-238BA6D74A4E}" srcOrd="0" destOrd="0" presId="urn:microsoft.com/office/officeart/2005/8/layout/orgChart1"/>
    <dgm:cxn modelId="{1E4D460C-E14B-4B7F-8E0D-F5105853315A}" type="presParOf" srcId="{9D516F4E-FE0C-4700-A4B6-BC16B30FBE67}" destId="{30786A5C-2F12-44FA-B85D-B70DDE84F460}" srcOrd="1" destOrd="0" presId="urn:microsoft.com/office/officeart/2005/8/layout/orgChart1"/>
    <dgm:cxn modelId="{E8823EE8-9B1F-4E47-9B8E-F571F96B355F}" type="presParOf" srcId="{A3B5EC27-E9AE-4295-A3DC-DF812C1F58F4}" destId="{68025334-D23E-4362-8453-A6B914EAF7ED}" srcOrd="1" destOrd="0" presId="urn:microsoft.com/office/officeart/2005/8/layout/orgChart1"/>
    <dgm:cxn modelId="{8027E3A8-9184-4F8E-89E4-898396BBA484}" type="presParOf" srcId="{A3B5EC27-E9AE-4295-A3DC-DF812C1F58F4}" destId="{22F7BDAC-952B-4762-B338-9AE145C59755}" srcOrd="2" destOrd="0" presId="urn:microsoft.com/office/officeart/2005/8/layout/orgChart1"/>
    <dgm:cxn modelId="{ED29DA7B-EC62-4D17-AA10-421CC0C6E302}" type="presParOf" srcId="{DF4B2BFA-FE05-47DA-9C7B-8943F585B41B}" destId="{0454DD95-E4D0-46A6-9460-BB7BB4D3B991}" srcOrd="2" destOrd="0" presId="urn:microsoft.com/office/officeart/2005/8/layout/orgChart1"/>
    <dgm:cxn modelId="{CF691A10-1054-44D2-8AED-202D18F292A1}" type="presParOf" srcId="{DF4B2BFA-FE05-47DA-9C7B-8943F585B41B}" destId="{1FE67940-5207-402E-9751-BA3262CFEA27}" srcOrd="3" destOrd="0" presId="urn:microsoft.com/office/officeart/2005/8/layout/orgChart1"/>
    <dgm:cxn modelId="{85FDB8C6-E063-4A27-BDDC-C58701600163}" type="presParOf" srcId="{1FE67940-5207-402E-9751-BA3262CFEA27}" destId="{76662F16-39FA-4B3D-919C-ADEC729CBD25}" srcOrd="0" destOrd="0" presId="urn:microsoft.com/office/officeart/2005/8/layout/orgChart1"/>
    <dgm:cxn modelId="{1B7176C8-B635-4832-A4C2-4077D465A766}" type="presParOf" srcId="{76662F16-39FA-4B3D-919C-ADEC729CBD25}" destId="{7F343EE1-5A53-48DE-88EB-C24CD25B3A48}" srcOrd="0" destOrd="0" presId="urn:microsoft.com/office/officeart/2005/8/layout/orgChart1"/>
    <dgm:cxn modelId="{55C62D0B-2EC0-48E9-AF0C-0EFB3FEA6D5B}" type="presParOf" srcId="{76662F16-39FA-4B3D-919C-ADEC729CBD25}" destId="{D0CECB43-3ED1-4D92-80DE-B48C26FCB09A}" srcOrd="1" destOrd="0" presId="urn:microsoft.com/office/officeart/2005/8/layout/orgChart1"/>
    <dgm:cxn modelId="{61F110E2-EDAE-4942-BA29-3F2A42010F89}" type="presParOf" srcId="{1FE67940-5207-402E-9751-BA3262CFEA27}" destId="{6C815840-9271-437D-8033-50150FC49658}" srcOrd="1" destOrd="0" presId="urn:microsoft.com/office/officeart/2005/8/layout/orgChart1"/>
    <dgm:cxn modelId="{9EA0726E-3989-4D48-ABAD-B4C68FF00373}" type="presParOf" srcId="{1FE67940-5207-402E-9751-BA3262CFEA27}" destId="{66C2E472-BD5F-4F73-8531-91312A3814EC}" srcOrd="2" destOrd="0" presId="urn:microsoft.com/office/officeart/2005/8/layout/orgChart1"/>
    <dgm:cxn modelId="{4D504FDD-4DED-4506-9679-A66FB11F9423}" type="presParOf" srcId="{298AA0D2-8A60-4363-9959-823D1753E52C}" destId="{0F5FE361-9E57-4C99-A54B-1C1E85BC11D3}" srcOrd="2" destOrd="0" presId="urn:microsoft.com/office/officeart/2005/8/layout/orgChart1"/>
    <dgm:cxn modelId="{54CCF8E8-0074-4F3A-AD25-68B0140D510C}" type="presParOf" srcId="{10EE483E-958A-4E98-BD96-C14BA828A1B9}" destId="{50586C5E-2228-49EF-95F8-A953212C664A}" srcOrd="4" destOrd="0" presId="urn:microsoft.com/office/officeart/2005/8/layout/orgChart1"/>
    <dgm:cxn modelId="{C7F12A8B-95A3-4E82-99B1-25ECFF55E5BE}" type="presParOf" srcId="{10EE483E-958A-4E98-BD96-C14BA828A1B9}" destId="{BD34D669-FF92-4216-B83B-BE919C5F61CA}" srcOrd="5" destOrd="0" presId="urn:microsoft.com/office/officeart/2005/8/layout/orgChart1"/>
    <dgm:cxn modelId="{9651B05C-345D-4769-9C65-D792754D8F53}" type="presParOf" srcId="{BD34D669-FF92-4216-B83B-BE919C5F61CA}" destId="{4661BAFA-4735-4533-923F-9AF93A7C6A2C}" srcOrd="0" destOrd="0" presId="urn:microsoft.com/office/officeart/2005/8/layout/orgChart1"/>
    <dgm:cxn modelId="{5B7F66F0-E46F-4464-A399-B9D8C1684E68}" type="presParOf" srcId="{4661BAFA-4735-4533-923F-9AF93A7C6A2C}" destId="{A8B2380F-8E0A-4EA6-A524-5BEFB4FE7BBF}" srcOrd="0" destOrd="0" presId="urn:microsoft.com/office/officeart/2005/8/layout/orgChart1"/>
    <dgm:cxn modelId="{FC3B46F0-2BD7-4827-9E23-76F787F02ABC}" type="presParOf" srcId="{4661BAFA-4735-4533-923F-9AF93A7C6A2C}" destId="{C1DBA10B-8A4A-4C7C-8D3D-957FC49AEE51}" srcOrd="1" destOrd="0" presId="urn:microsoft.com/office/officeart/2005/8/layout/orgChart1"/>
    <dgm:cxn modelId="{9A73C8E4-1093-4C71-8494-747ED22A8373}" type="presParOf" srcId="{BD34D669-FF92-4216-B83B-BE919C5F61CA}" destId="{A802C257-037E-4B3C-842B-3FABD01BCB3B}" srcOrd="1" destOrd="0" presId="urn:microsoft.com/office/officeart/2005/8/layout/orgChart1"/>
    <dgm:cxn modelId="{95D404C8-51F6-4DC1-BE1B-99EA4B846572}" type="presParOf" srcId="{BD34D669-FF92-4216-B83B-BE919C5F61CA}" destId="{FC2A7071-FF79-478E-8C3F-0EA5002737B1}" srcOrd="2" destOrd="0" presId="urn:microsoft.com/office/officeart/2005/8/layout/orgChart1"/>
    <dgm:cxn modelId="{F8DDEE84-5F34-492C-8CE7-EA19570C8358}" type="presParOf" srcId="{C504FD7C-337D-4B77-BD8B-6D3B3874376B}" destId="{01BFC5B5-B55A-4F59-A872-5E6F419812C4}" srcOrd="2" destOrd="0" presId="urn:microsoft.com/office/officeart/2005/8/layout/orgChart1"/>
    <dgm:cxn modelId="{0C42A369-8410-4C1A-BEA0-6BF6289D1E9E}" type="presParOf" srcId="{4D68EDFD-DFC1-40DD-907E-1388A9DFED97}" destId="{41E8039A-BED9-4D83-8FB8-5C695127B7E6}" srcOrd="1" destOrd="0" presId="urn:microsoft.com/office/officeart/2005/8/layout/orgChart1"/>
    <dgm:cxn modelId="{B0AE0ABA-C6D6-4228-AE25-D91F3B9BCC2E}" type="presParOf" srcId="{41E8039A-BED9-4D83-8FB8-5C695127B7E6}" destId="{E9D087B8-73C6-4BFA-A27C-8577A18CECDE}" srcOrd="0" destOrd="0" presId="urn:microsoft.com/office/officeart/2005/8/layout/orgChart1"/>
    <dgm:cxn modelId="{3AB40CAB-9FE7-4022-82E6-26810D98D518}" type="presParOf" srcId="{E9D087B8-73C6-4BFA-A27C-8577A18CECDE}" destId="{32C74A0B-1FBA-4611-B7D7-2E1775DE9116}" srcOrd="0" destOrd="0" presId="urn:microsoft.com/office/officeart/2005/8/layout/orgChart1"/>
    <dgm:cxn modelId="{01592B3D-E997-42E3-8E7D-AB7D60AA6B7D}" type="presParOf" srcId="{E9D087B8-73C6-4BFA-A27C-8577A18CECDE}" destId="{180F106B-ACDC-4146-B92E-EBC95E06C402}" srcOrd="1" destOrd="0" presId="urn:microsoft.com/office/officeart/2005/8/layout/orgChart1"/>
    <dgm:cxn modelId="{B7362E8F-754C-43AD-98D5-808320FAE6F3}" type="presParOf" srcId="{41E8039A-BED9-4D83-8FB8-5C695127B7E6}" destId="{758ACB91-E3BC-4805-A7C1-27492FD68B18}" srcOrd="1" destOrd="0" presId="urn:microsoft.com/office/officeart/2005/8/layout/orgChart1"/>
    <dgm:cxn modelId="{B7BFA32A-7473-43B7-829B-43B61E602532}" type="presParOf" srcId="{41E8039A-BED9-4D83-8FB8-5C695127B7E6}" destId="{92F4A2B8-05A6-4A11-A487-A9216D93317F}" srcOrd="2" destOrd="0" presId="urn:microsoft.com/office/officeart/2005/8/layout/orgChar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0586C5E-2228-49EF-95F8-A953212C664A}">
      <dsp:nvSpPr>
        <dsp:cNvPr id="0" name=""/>
        <dsp:cNvSpPr/>
      </dsp:nvSpPr>
      <dsp:spPr>
        <a:xfrm>
          <a:off x="2801438" y="1309401"/>
          <a:ext cx="2031401" cy="323163"/>
        </a:xfrm>
        <a:custGeom>
          <a:avLst/>
          <a:gdLst/>
          <a:ahLst/>
          <a:cxnLst/>
          <a:rect l="0" t="0" r="0" b="0"/>
          <a:pathLst>
            <a:path>
              <a:moveTo>
                <a:pt x="0" y="0"/>
              </a:moveTo>
              <a:lnTo>
                <a:pt x="0" y="161581"/>
              </a:lnTo>
              <a:lnTo>
                <a:pt x="2031401" y="161581"/>
              </a:lnTo>
              <a:lnTo>
                <a:pt x="2031401" y="323163"/>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0454DD95-E4D0-46A6-9460-BB7BB4D3B991}">
      <dsp:nvSpPr>
        <dsp:cNvPr id="0" name=""/>
        <dsp:cNvSpPr/>
      </dsp:nvSpPr>
      <dsp:spPr>
        <a:xfrm>
          <a:off x="2050399" y="2402004"/>
          <a:ext cx="281639" cy="1800485"/>
        </a:xfrm>
        <a:custGeom>
          <a:avLst/>
          <a:gdLst/>
          <a:ahLst/>
          <a:cxnLst/>
          <a:rect l="0" t="0" r="0" b="0"/>
          <a:pathLst>
            <a:path>
              <a:moveTo>
                <a:pt x="0" y="0"/>
              </a:moveTo>
              <a:lnTo>
                <a:pt x="0" y="1800485"/>
              </a:lnTo>
              <a:lnTo>
                <a:pt x="281639" y="1800485"/>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6676174A-5284-4168-A92C-7BF312A68A57}">
      <dsp:nvSpPr>
        <dsp:cNvPr id="0" name=""/>
        <dsp:cNvSpPr/>
      </dsp:nvSpPr>
      <dsp:spPr>
        <a:xfrm>
          <a:off x="2050399" y="2402004"/>
          <a:ext cx="281639" cy="707883"/>
        </a:xfrm>
        <a:custGeom>
          <a:avLst/>
          <a:gdLst/>
          <a:ahLst/>
          <a:cxnLst/>
          <a:rect l="0" t="0" r="0" b="0"/>
          <a:pathLst>
            <a:path>
              <a:moveTo>
                <a:pt x="0" y="0"/>
              </a:moveTo>
              <a:lnTo>
                <a:pt x="0" y="707883"/>
              </a:lnTo>
              <a:lnTo>
                <a:pt x="281639" y="707883"/>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CAABFFE9-FA79-4AFF-97A2-324C749F2993}">
      <dsp:nvSpPr>
        <dsp:cNvPr id="0" name=""/>
        <dsp:cNvSpPr/>
      </dsp:nvSpPr>
      <dsp:spPr>
        <a:xfrm>
          <a:off x="2755718" y="1309401"/>
          <a:ext cx="91440" cy="323163"/>
        </a:xfrm>
        <a:custGeom>
          <a:avLst/>
          <a:gdLst/>
          <a:ahLst/>
          <a:cxnLst/>
          <a:rect l="0" t="0" r="0" b="0"/>
          <a:pathLst>
            <a:path>
              <a:moveTo>
                <a:pt x="45720" y="0"/>
              </a:moveTo>
              <a:lnTo>
                <a:pt x="45720" y="323163"/>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E9E3F4CB-6E98-4DCE-A539-E55E9ED8CD26}">
      <dsp:nvSpPr>
        <dsp:cNvPr id="0" name=""/>
        <dsp:cNvSpPr/>
      </dsp:nvSpPr>
      <dsp:spPr>
        <a:xfrm>
          <a:off x="770037" y="1309401"/>
          <a:ext cx="2031401" cy="323163"/>
        </a:xfrm>
        <a:custGeom>
          <a:avLst/>
          <a:gdLst/>
          <a:ahLst/>
          <a:cxnLst/>
          <a:rect l="0" t="0" r="0" b="0"/>
          <a:pathLst>
            <a:path>
              <a:moveTo>
                <a:pt x="2031401" y="0"/>
              </a:moveTo>
              <a:lnTo>
                <a:pt x="2031401" y="161581"/>
              </a:lnTo>
              <a:lnTo>
                <a:pt x="0" y="161581"/>
              </a:lnTo>
              <a:lnTo>
                <a:pt x="0" y="323163"/>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01974CB8-2A4D-43BE-9C3C-CCD6ED66FD06}">
      <dsp:nvSpPr>
        <dsp:cNvPr id="0" name=""/>
        <dsp:cNvSpPr/>
      </dsp:nvSpPr>
      <dsp:spPr>
        <a:xfrm>
          <a:off x="2032000" y="539963"/>
          <a:ext cx="1538876" cy="769438"/>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GB" sz="1200" b="1" kern="1200">
              <a:latin typeface="Calibri"/>
              <a:ea typeface="+mn-ea"/>
              <a:cs typeface="+mn-cs"/>
            </a:rPr>
            <a:t>Business Unit Director</a:t>
          </a:r>
        </a:p>
        <a:p>
          <a:pPr marL="0" lvl="0" indent="0" algn="ctr" defTabSz="533400">
            <a:lnSpc>
              <a:spcPct val="90000"/>
            </a:lnSpc>
            <a:spcBef>
              <a:spcPct val="0"/>
            </a:spcBef>
            <a:spcAft>
              <a:spcPct val="35000"/>
            </a:spcAft>
            <a:buNone/>
          </a:pPr>
          <a:r>
            <a:rPr lang="en-GB" sz="1200" b="1" kern="1200">
              <a:latin typeface="Calibri"/>
              <a:ea typeface="+mn-ea"/>
              <a:cs typeface="+mn-cs"/>
            </a:rPr>
            <a:t> xxxxx</a:t>
          </a:r>
          <a:endParaRPr lang="en-GB" sz="1200" kern="1200">
            <a:latin typeface="Calibri"/>
            <a:ea typeface="+mn-ea"/>
            <a:cs typeface="+mn-cs"/>
          </a:endParaRPr>
        </a:p>
      </dsp:txBody>
      <dsp:txXfrm>
        <a:off x="2032000" y="539963"/>
        <a:ext cx="1538876" cy="769438"/>
      </dsp:txXfrm>
    </dsp:sp>
    <dsp:sp modelId="{2EE2EA18-51F7-49D7-BE29-5E1525D6DEBE}">
      <dsp:nvSpPr>
        <dsp:cNvPr id="0" name=""/>
        <dsp:cNvSpPr/>
      </dsp:nvSpPr>
      <dsp:spPr>
        <a:xfrm>
          <a:off x="599" y="1632565"/>
          <a:ext cx="1538876" cy="769438"/>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GB" sz="1200" b="1" kern="1200">
              <a:latin typeface="Calibri"/>
              <a:ea typeface="+mn-ea"/>
              <a:cs typeface="+mn-cs"/>
            </a:rPr>
            <a:t>Project Lead</a:t>
          </a:r>
        </a:p>
        <a:p>
          <a:pPr marL="0" lvl="0" indent="0" algn="ctr" defTabSz="533400">
            <a:lnSpc>
              <a:spcPct val="90000"/>
            </a:lnSpc>
            <a:spcBef>
              <a:spcPct val="0"/>
            </a:spcBef>
            <a:spcAft>
              <a:spcPct val="35000"/>
            </a:spcAft>
            <a:buNone/>
          </a:pPr>
          <a:r>
            <a:rPr lang="en-GB" sz="1200" kern="1200">
              <a:latin typeface="Calibri"/>
              <a:ea typeface="+mn-ea"/>
              <a:cs typeface="+mn-cs"/>
            </a:rPr>
            <a:t> </a:t>
          </a:r>
        </a:p>
      </dsp:txBody>
      <dsp:txXfrm>
        <a:off x="599" y="1632565"/>
        <a:ext cx="1538876" cy="769438"/>
      </dsp:txXfrm>
    </dsp:sp>
    <dsp:sp modelId="{9976FD4C-8230-4FEE-8D76-570A7E97915F}">
      <dsp:nvSpPr>
        <dsp:cNvPr id="0" name=""/>
        <dsp:cNvSpPr/>
      </dsp:nvSpPr>
      <dsp:spPr>
        <a:xfrm>
          <a:off x="1862639" y="1632565"/>
          <a:ext cx="1877598" cy="769438"/>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GB" sz="1200" b="1" kern="1200">
              <a:latin typeface="Calibri"/>
              <a:ea typeface="+mn-ea"/>
              <a:cs typeface="+mn-cs"/>
            </a:rPr>
            <a:t>Snr. Tech Construction Manager </a:t>
          </a:r>
        </a:p>
        <a:p>
          <a:pPr marL="0" lvl="0" indent="0" algn="ctr" defTabSz="533400">
            <a:lnSpc>
              <a:spcPct val="90000"/>
            </a:lnSpc>
            <a:spcBef>
              <a:spcPct val="0"/>
            </a:spcBef>
            <a:spcAft>
              <a:spcPct val="35000"/>
            </a:spcAft>
            <a:buNone/>
          </a:pPr>
          <a:r>
            <a:rPr lang="en-GB" sz="1200" b="1" kern="1200">
              <a:latin typeface="Calibri"/>
              <a:ea typeface="+mn-ea"/>
              <a:cs typeface="+mn-cs"/>
            </a:rPr>
            <a:t>CCMP Supervisor</a:t>
          </a:r>
        </a:p>
      </dsp:txBody>
      <dsp:txXfrm>
        <a:off x="1862639" y="1632565"/>
        <a:ext cx="1877598" cy="769438"/>
      </dsp:txXfrm>
    </dsp:sp>
    <dsp:sp modelId="{5382F2E6-AB7B-4901-8D30-238BA6D74A4E}">
      <dsp:nvSpPr>
        <dsp:cNvPr id="0" name=""/>
        <dsp:cNvSpPr/>
      </dsp:nvSpPr>
      <dsp:spPr>
        <a:xfrm>
          <a:off x="2332038" y="2725167"/>
          <a:ext cx="1538876" cy="769438"/>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GB" sz="1200" b="1" kern="1200">
              <a:latin typeface="Calibri"/>
              <a:ea typeface="+mn-ea"/>
              <a:cs typeface="+mn-cs"/>
            </a:rPr>
            <a:t>PICW</a:t>
          </a:r>
        </a:p>
        <a:p>
          <a:pPr marL="0" lvl="0" indent="0" algn="ctr" defTabSz="533400">
            <a:lnSpc>
              <a:spcPct val="90000"/>
            </a:lnSpc>
            <a:spcBef>
              <a:spcPct val="0"/>
            </a:spcBef>
            <a:spcAft>
              <a:spcPct val="35000"/>
            </a:spcAft>
            <a:buNone/>
          </a:pPr>
          <a:r>
            <a:rPr lang="en-GB" sz="1200" b="1" kern="1200">
              <a:latin typeface="Calibri"/>
              <a:ea typeface="+mn-ea"/>
              <a:cs typeface="+mn-cs"/>
            </a:rPr>
            <a:t>xxxx</a:t>
          </a:r>
        </a:p>
      </dsp:txBody>
      <dsp:txXfrm>
        <a:off x="2332038" y="2725167"/>
        <a:ext cx="1538876" cy="769438"/>
      </dsp:txXfrm>
    </dsp:sp>
    <dsp:sp modelId="{7F343EE1-5A53-48DE-88EB-C24CD25B3A48}">
      <dsp:nvSpPr>
        <dsp:cNvPr id="0" name=""/>
        <dsp:cNvSpPr/>
      </dsp:nvSpPr>
      <dsp:spPr>
        <a:xfrm>
          <a:off x="2332038" y="3817770"/>
          <a:ext cx="1538876" cy="769438"/>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GB" sz="1200" b="1" kern="1200">
              <a:latin typeface="Calibri"/>
              <a:ea typeface="+mn-ea"/>
              <a:cs typeface="+mn-cs"/>
            </a:rPr>
            <a:t>Site Operatives</a:t>
          </a:r>
        </a:p>
        <a:p>
          <a:pPr marL="0" lvl="0" indent="0" algn="ctr" defTabSz="533400">
            <a:lnSpc>
              <a:spcPct val="90000"/>
            </a:lnSpc>
            <a:spcBef>
              <a:spcPct val="0"/>
            </a:spcBef>
            <a:spcAft>
              <a:spcPct val="35000"/>
            </a:spcAft>
            <a:buNone/>
          </a:pPr>
          <a:r>
            <a:rPr lang="en-GB" sz="1200" b="1" kern="1200">
              <a:latin typeface="Calibri"/>
              <a:ea typeface="+mn-ea"/>
              <a:cs typeface="+mn-cs"/>
            </a:rPr>
            <a:t> Limited</a:t>
          </a:r>
        </a:p>
      </dsp:txBody>
      <dsp:txXfrm>
        <a:off x="2332038" y="3817770"/>
        <a:ext cx="1538876" cy="769438"/>
      </dsp:txXfrm>
    </dsp:sp>
    <dsp:sp modelId="{A8B2380F-8E0A-4EA6-A524-5BEFB4FE7BBF}">
      <dsp:nvSpPr>
        <dsp:cNvPr id="0" name=""/>
        <dsp:cNvSpPr/>
      </dsp:nvSpPr>
      <dsp:spPr>
        <a:xfrm>
          <a:off x="4063401" y="1632565"/>
          <a:ext cx="1538876" cy="769438"/>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GB" sz="1200" b="1" kern="1200">
              <a:latin typeface="Calibri"/>
              <a:ea typeface="+mn-ea"/>
              <a:cs typeface="+mn-cs"/>
            </a:rPr>
            <a:t>Head of HSEQT</a:t>
          </a:r>
        </a:p>
        <a:p>
          <a:pPr marL="0" lvl="0" indent="0" algn="ctr" defTabSz="533400">
            <a:lnSpc>
              <a:spcPct val="90000"/>
            </a:lnSpc>
            <a:spcBef>
              <a:spcPct val="0"/>
            </a:spcBef>
            <a:spcAft>
              <a:spcPct val="35000"/>
            </a:spcAft>
            <a:buNone/>
          </a:pPr>
          <a:r>
            <a:rPr lang="en-GB" sz="1200" b="1" kern="1200">
              <a:latin typeface="Calibri"/>
              <a:ea typeface="+mn-ea"/>
              <a:cs typeface="+mn-cs"/>
            </a:rPr>
            <a:t>xxxxxx</a:t>
          </a:r>
        </a:p>
      </dsp:txBody>
      <dsp:txXfrm>
        <a:off x="4063401" y="1632565"/>
        <a:ext cx="1538876" cy="769438"/>
      </dsp:txXfrm>
    </dsp:sp>
    <dsp:sp modelId="{32C74A0B-1FBA-4611-B7D7-2E1775DE9116}">
      <dsp:nvSpPr>
        <dsp:cNvPr id="0" name=""/>
        <dsp:cNvSpPr/>
      </dsp:nvSpPr>
      <dsp:spPr>
        <a:xfrm>
          <a:off x="3453" y="2783960"/>
          <a:ext cx="1538876" cy="769438"/>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GB" sz="1200" b="1" kern="1200">
              <a:latin typeface="Calibri"/>
              <a:ea typeface="+mn-ea"/>
              <a:cs typeface="+mn-cs"/>
            </a:rPr>
            <a:t>Designer</a:t>
          </a:r>
        </a:p>
        <a:p>
          <a:pPr marL="0" lvl="0" indent="0" algn="ctr" defTabSz="533400">
            <a:lnSpc>
              <a:spcPct val="90000"/>
            </a:lnSpc>
            <a:spcBef>
              <a:spcPct val="0"/>
            </a:spcBef>
            <a:spcAft>
              <a:spcPct val="35000"/>
            </a:spcAft>
            <a:buNone/>
          </a:pPr>
          <a:endParaRPr lang="en-GB" sz="1200" b="1" kern="1200">
            <a:latin typeface="Calibri"/>
            <a:ea typeface="+mn-ea"/>
            <a:cs typeface="+mn-cs"/>
          </a:endParaRPr>
        </a:p>
        <a:p>
          <a:pPr marL="0" lvl="0" indent="0" algn="ctr" defTabSz="533400">
            <a:lnSpc>
              <a:spcPct val="90000"/>
            </a:lnSpc>
            <a:spcBef>
              <a:spcPct val="0"/>
            </a:spcBef>
            <a:spcAft>
              <a:spcPct val="35000"/>
            </a:spcAft>
            <a:buNone/>
          </a:pPr>
          <a:r>
            <a:rPr lang="en-GB" sz="1200" b="1" kern="1200">
              <a:latin typeface="Calibri"/>
              <a:ea typeface="+mn-ea"/>
              <a:cs typeface="+mn-cs"/>
            </a:rPr>
            <a:t>xxxx</a:t>
          </a:r>
        </a:p>
      </dsp:txBody>
      <dsp:txXfrm>
        <a:off x="3453" y="2783960"/>
        <a:ext cx="1538876" cy="769438"/>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13</xdr:col>
      <xdr:colOff>28575</xdr:colOff>
      <xdr:row>4</xdr:row>
      <xdr:rowOff>85725</xdr:rowOff>
    </xdr:from>
    <xdr:to>
      <xdr:col>13</xdr:col>
      <xdr:colOff>30480</xdr:colOff>
      <xdr:row>4</xdr:row>
      <xdr:rowOff>95250</xdr:rowOff>
    </xdr:to>
    <xdr:pic>
      <xdr:nvPicPr>
        <xdr:cNvPr id="2" name="Picture 1" descr="Logo, company name&#10;&#10;Description automatically generated">
          <a:extLst>
            <a:ext uri="{FF2B5EF4-FFF2-40B4-BE49-F238E27FC236}">
              <a16:creationId xmlns:a16="http://schemas.microsoft.com/office/drawing/2014/main" id="{4A4C632C-24F4-4968-BCE5-D09B66290B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r="16283" b="32584"/>
        <a:stretch>
          <a:fillRect/>
        </a:stretch>
      </xdr:blipFill>
      <xdr:spPr bwMode="auto">
        <a:xfrm>
          <a:off x="11363325" y="10477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827314</xdr:colOff>
      <xdr:row>30</xdr:row>
      <xdr:rowOff>54428</xdr:rowOff>
    </xdr:from>
    <xdr:to>
      <xdr:col>4</xdr:col>
      <xdr:colOff>2686866</xdr:colOff>
      <xdr:row>31</xdr:row>
      <xdr:rowOff>0</xdr:rowOff>
    </xdr:to>
    <xdr:graphicFrame macro="">
      <xdr:nvGraphicFramePr>
        <xdr:cNvPr id="3" name="Diagram 2">
          <a:extLst>
            <a:ext uri="{FF2B5EF4-FFF2-40B4-BE49-F238E27FC236}">
              <a16:creationId xmlns:a16="http://schemas.microsoft.com/office/drawing/2014/main" id="{DD5BD43D-34C2-44D3-8E9D-8897DE4570E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1924050</xdr:colOff>
          <xdr:row>31</xdr:row>
          <xdr:rowOff>1695450</xdr:rowOff>
        </xdr:from>
        <xdr:to>
          <xdr:col>5</xdr:col>
          <xdr:colOff>933450</xdr:colOff>
          <xdr:row>46</xdr:row>
          <xdr:rowOff>1123950</xdr:rowOff>
        </xdr:to>
        <xdr:sp macro="" textlink="">
          <xdr:nvSpPr>
            <xdr:cNvPr id="35841" name="Object 1" hidden="1">
              <a:extLst>
                <a:ext uri="{63B3BB69-23CF-44E3-9099-C40C66FF867C}">
                  <a14:compatExt spid="_x0000_s35841"/>
                </a:ext>
                <a:ext uri="{FF2B5EF4-FFF2-40B4-BE49-F238E27FC236}">
                  <a16:creationId xmlns:a16="http://schemas.microsoft.com/office/drawing/2014/main" id="{00000000-0008-0000-0700-0000018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142875</xdr:colOff>
          <xdr:row>33</xdr:row>
          <xdr:rowOff>0</xdr:rowOff>
        </xdr:from>
        <xdr:to>
          <xdr:col>3</xdr:col>
          <xdr:colOff>600075</xdr:colOff>
          <xdr:row>33</xdr:row>
          <xdr:rowOff>400050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8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34</xdr:row>
          <xdr:rowOff>0</xdr:rowOff>
        </xdr:from>
        <xdr:to>
          <xdr:col>3</xdr:col>
          <xdr:colOff>600075</xdr:colOff>
          <xdr:row>34</xdr:row>
          <xdr:rowOff>400050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8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Yes</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552450</xdr:colOff>
          <xdr:row>33</xdr:row>
          <xdr:rowOff>104775</xdr:rowOff>
        </xdr:from>
        <xdr:to>
          <xdr:col>3</xdr:col>
          <xdr:colOff>1009650</xdr:colOff>
          <xdr:row>33</xdr:row>
          <xdr:rowOff>504825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A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552450</xdr:colOff>
          <xdr:row>34</xdr:row>
          <xdr:rowOff>104775</xdr:rowOff>
        </xdr:from>
        <xdr:to>
          <xdr:col>3</xdr:col>
          <xdr:colOff>1009650</xdr:colOff>
          <xdr:row>34</xdr:row>
          <xdr:rowOff>514350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A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552450</xdr:colOff>
          <xdr:row>35</xdr:row>
          <xdr:rowOff>104775</xdr:rowOff>
        </xdr:from>
        <xdr:to>
          <xdr:col>3</xdr:col>
          <xdr:colOff>1009650</xdr:colOff>
          <xdr:row>35</xdr:row>
          <xdr:rowOff>514350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A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552450</xdr:colOff>
          <xdr:row>36</xdr:row>
          <xdr:rowOff>104775</xdr:rowOff>
        </xdr:from>
        <xdr:to>
          <xdr:col>3</xdr:col>
          <xdr:colOff>1009650</xdr:colOff>
          <xdr:row>36</xdr:row>
          <xdr:rowOff>514350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A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33</xdr:row>
          <xdr:rowOff>104775</xdr:rowOff>
        </xdr:from>
        <xdr:to>
          <xdr:col>6</xdr:col>
          <xdr:colOff>1028700</xdr:colOff>
          <xdr:row>33</xdr:row>
          <xdr:rowOff>504825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A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34</xdr:row>
          <xdr:rowOff>104775</xdr:rowOff>
        </xdr:from>
        <xdr:to>
          <xdr:col>6</xdr:col>
          <xdr:colOff>1009650</xdr:colOff>
          <xdr:row>34</xdr:row>
          <xdr:rowOff>514350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A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35</xdr:row>
          <xdr:rowOff>104775</xdr:rowOff>
        </xdr:from>
        <xdr:to>
          <xdr:col>6</xdr:col>
          <xdr:colOff>1009650</xdr:colOff>
          <xdr:row>35</xdr:row>
          <xdr:rowOff>514350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A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36</xdr:row>
          <xdr:rowOff>104775</xdr:rowOff>
        </xdr:from>
        <xdr:to>
          <xdr:col>6</xdr:col>
          <xdr:colOff>1009650</xdr:colOff>
          <xdr:row>36</xdr:row>
          <xdr:rowOff>514350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A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GB" sz="800" b="0" i="0" u="none" strike="noStrike" baseline="0">
                  <a:solidFill>
                    <a:srgbClr val="000000"/>
                  </a:solidFill>
                  <a:latin typeface="Segoe UI"/>
                  <a:cs typeface="Segoe UI"/>
                </a:rPr>
                <a:t> </a:t>
              </a:r>
            </a:p>
          </xdr:txBody>
        </xdr:sp>
        <xdr:clientData/>
      </xdr:twoCellAnchor>
    </mc:Choice>
    <mc:Fallback/>
  </mc:AlternateContent>
</xdr:wsDr>
</file>

<file path=xl/richData/_rels/richValueRel.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printerSettings" Target="../printerSettings/printerSettings11.bin"/><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hyperlink" Target="https://www.hse.gov.uk/riddor/reporting/how-to-make-riddor-report.htm" TargetMode="External"/><Relationship Id="rId1" Type="http://schemas.openxmlformats.org/officeDocument/2006/relationships/hyperlink" Target="https://www.gov.uk/guidance/submit-a-mandatory-occurrence-notice-and-report" TargetMode="External"/><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vmlDrawing" Target="../drawings/vmlDrawing3.vml"/><Relationship Id="rId10" Type="http://schemas.openxmlformats.org/officeDocument/2006/relationships/ctrlProp" Target="../ctrlProps/ctrlProp7.xml"/><Relationship Id="rId4" Type="http://schemas.openxmlformats.org/officeDocument/2006/relationships/drawing" Target="../drawings/drawing5.xml"/><Relationship Id="rId9"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michael.noel@circet.co.uk"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mailto:mark.sanderson@riverside.org.uk" TargetMode="External"/><Relationship Id="rId2" Type="http://schemas.openxmlformats.org/officeDocument/2006/relationships/hyperlink" Target="mailto:adam@adsafeinstallations.co.uk" TargetMode="External"/><Relationship Id="rId1" Type="http://schemas.openxmlformats.org/officeDocument/2006/relationships/hyperlink" Target="mailto:michael.noel@circet.co.uk" TargetMode="External"/><Relationship Id="rId6" Type="http://schemas.openxmlformats.org/officeDocument/2006/relationships/printerSettings" Target="../printerSettings/printerSettings13.bin"/><Relationship Id="rId5" Type="http://schemas.openxmlformats.org/officeDocument/2006/relationships/hyperlink" Target="mailto:Lisa.Roberts@riverside.org.uk" TargetMode="External"/><Relationship Id="rId4" Type="http://schemas.openxmlformats.org/officeDocument/2006/relationships/hyperlink" Target="mailto:Lisa.Roberts@riverside.org.uk"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en.wikipedia.org/wiki/Steel" TargetMode="External"/><Relationship Id="rId7" Type="http://schemas.openxmlformats.org/officeDocument/2006/relationships/printerSettings" Target="../printerSettings/printerSettings14.bin"/><Relationship Id="rId2" Type="http://schemas.openxmlformats.org/officeDocument/2006/relationships/hyperlink" Target="mailto:michael.noel@circet.co.uk" TargetMode="External"/><Relationship Id="rId1" Type="http://schemas.openxmlformats.org/officeDocument/2006/relationships/hyperlink" Target="https://www.gov.uk/government/publications/structure-approved-document-a" TargetMode="External"/><Relationship Id="rId6" Type="http://schemas.openxmlformats.org/officeDocument/2006/relationships/hyperlink" Target="mailto:andy.carter@shearfab.co.uk" TargetMode="External"/><Relationship Id="rId5" Type="http://schemas.openxmlformats.org/officeDocument/2006/relationships/hyperlink" Target="https://www.shearfab.co.uk/quality/%20%20See%20%20Alcumus%20Isoqar%20UK%20CERTIFICATE%20of%20conformity%20Factory%20Production%20ControlCertificate%20No:%200513-CPR-201-004" TargetMode="External"/><Relationship Id="rId4" Type="http://schemas.openxmlformats.org/officeDocument/2006/relationships/hyperlink" Target="https://www.shearfab.co.uk/quality/%20%20See%20%20Alcumus%20Isoqar%20UK%20CERTIFICATE%20of%20conformity%20Factory%20Production%20ControlCertificate%20No:%200513-CPR-201-004"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mailto:michael.noel@circet.co.uk" TargetMode="External"/><Relationship Id="rId1" Type="http://schemas.openxmlformats.org/officeDocument/2006/relationships/hyperlink" Target="https://www.gov.uk/government/publications/structure-approved-document-a"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gov.uk/government/publications/structure-approved-document-a"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gov.uk/government/publications/toxic-substances-approved-document-d"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gov.uk/government/publications/resistance-to-sound-approved-document-e"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gov.uk/government/publications/ventilation-approved-document-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bbrroofing.co.uk/" TargetMode="External"/><Relationship Id="rId13" Type="http://schemas.openxmlformats.org/officeDocument/2006/relationships/hyperlink" Target="mailto:Steven.McGuinness@bbrroofing.co.uk%3E" TargetMode="External"/><Relationship Id="rId3" Type="http://schemas.openxmlformats.org/officeDocument/2006/relationships/hyperlink" Target="mailto:robert.massey@virginmediao2.co.uk" TargetMode="External"/><Relationship Id="rId7" Type="http://schemas.openxmlformats.org/officeDocument/2006/relationships/hyperlink" Target="https://www.bbrroofing.co.uk/" TargetMode="External"/><Relationship Id="rId12" Type="http://schemas.openxmlformats.org/officeDocument/2006/relationships/hyperlink" Target="https://www.bbrroofing.co.uk/" TargetMode="External"/><Relationship Id="rId2" Type="http://schemas.openxmlformats.org/officeDocument/2006/relationships/hyperlink" Target="mailto:kieran.sifford@circet.co.uk" TargetMode="External"/><Relationship Id="rId16" Type="http://schemas.openxmlformats.org/officeDocument/2006/relationships/drawing" Target="../drawings/drawing1.xml"/><Relationship Id="rId1" Type="http://schemas.openxmlformats.org/officeDocument/2006/relationships/hyperlink" Target="mailto:shane.smith@circet.co.uk" TargetMode="External"/><Relationship Id="rId6" Type="http://schemas.openxmlformats.org/officeDocument/2006/relationships/hyperlink" Target="mailto:Steven.McGuinness@bbrroofing.co.uk%3E" TargetMode="External"/><Relationship Id="rId11" Type="http://schemas.openxmlformats.org/officeDocument/2006/relationships/hyperlink" Target="mailto:Steven.McGuinness@bbrroofing.co.uk%3E" TargetMode="External"/><Relationship Id="rId5" Type="http://schemas.openxmlformats.org/officeDocument/2006/relationships/hyperlink" Target="https://adsafeinstallations.co.uk/about-us/" TargetMode="External"/><Relationship Id="rId15" Type="http://schemas.openxmlformats.org/officeDocument/2006/relationships/printerSettings" Target="../printerSettings/printerSettings2.bin"/><Relationship Id="rId10" Type="http://schemas.openxmlformats.org/officeDocument/2006/relationships/hyperlink" Target="mailto:adrian.acosta@circet.co.uk" TargetMode="External"/><Relationship Id="rId4" Type="http://schemas.openxmlformats.org/officeDocument/2006/relationships/hyperlink" Target="mailto:paul.speed@circet.co.uk" TargetMode="External"/><Relationship Id="rId9" Type="http://schemas.openxmlformats.org/officeDocument/2006/relationships/hyperlink" Target="mailto:tom.southern@riverside.org.uk" TargetMode="External"/><Relationship Id="rId14" Type="http://schemas.openxmlformats.org/officeDocument/2006/relationships/hyperlink" Target="https://www.bbrroofing.co.uk/"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gov.uk/government/publications/sanitation-hot-water-safety-and-water-efficiency-approved-document-g"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gov.uk/government/publications/drainage-and-waste-disposal-approved-document-h"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gov.uk/government/publications/combustion-appliances-and-fuel-storage-systems-approved-document-j"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gov.uk/government/publications/protection-from-falling-collision-and-impact-approved-document-k"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gov.uk/government/publications/conservation-of-fuel-and-power-approved-document-l"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gov.uk/government/publications/access-to-and-use-of-buildings-approved-document-m"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gov.uk/government/publications/overheating-approved-document-o" TargetMode="Externa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https://edge-electrical.com/" TargetMode="External"/><Relationship Id="rId1" Type="http://schemas.openxmlformats.org/officeDocument/2006/relationships/hyperlink" Target="https://www.gov.uk/government/publications/electrical-safety-approved-document-p"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gov.uk/government/publications/security-in-dwellings-approved-document-q"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gov.uk/government/publications/infrastructure-for-electronic-communications-approved-document-r"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gov.uk/government/publications/infrastructure-for-charging-electric-vehicles-approved-document-s"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gov.uk/government/publications/toilet-accommodation-approved-document-t"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gov.uk/government/publications/material-and-workmanship-approved-document-7"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legislation.gov.uk/uksi/2023/909/regulation/12"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gov.uk/government/publications/protection-from-falling-collision-and-impact-approved-document-k" TargetMode="External"/><Relationship Id="rId13" Type="http://schemas.openxmlformats.org/officeDocument/2006/relationships/hyperlink" Target="https://www.gov.uk/government/publications/resistance-to-sound-approved-document-e" TargetMode="External"/><Relationship Id="rId18" Type="http://schemas.openxmlformats.org/officeDocument/2006/relationships/hyperlink" Target="https://www.gov.uk/government/publications/material-and-workmanship-approved-document-7" TargetMode="External"/><Relationship Id="rId3" Type="http://schemas.openxmlformats.org/officeDocument/2006/relationships/hyperlink" Target="https://www.gov.uk/government/publications/infrastructure-for-charging-electric-vehicles-approved-document-s" TargetMode="External"/><Relationship Id="rId21" Type="http://schemas.openxmlformats.org/officeDocument/2006/relationships/printerSettings" Target="../printerSettings/printerSettings5.bin"/><Relationship Id="rId7" Type="http://schemas.openxmlformats.org/officeDocument/2006/relationships/hyperlink" Target="https://www.gov.uk/government/publications/conservation-of-fuel-and-power-approved-document-l" TargetMode="External"/><Relationship Id="rId12" Type="http://schemas.openxmlformats.org/officeDocument/2006/relationships/hyperlink" Target="https://www.gov.uk/government/publications/ventilation-approved-document-f" TargetMode="External"/><Relationship Id="rId17" Type="http://schemas.openxmlformats.org/officeDocument/2006/relationships/hyperlink" Target="mailto:michael.noel@circet.co.uk" TargetMode="External"/><Relationship Id="rId2" Type="http://schemas.openxmlformats.org/officeDocument/2006/relationships/hyperlink" Target="https://www.gov.uk/government/publications/toilet-accommodation-approved-document-t" TargetMode="External"/><Relationship Id="rId16" Type="http://schemas.openxmlformats.org/officeDocument/2006/relationships/hyperlink" Target="https://www.gov.uk/government/publications/structure-approved-document-a" TargetMode="External"/><Relationship Id="rId20" Type="http://schemas.openxmlformats.org/officeDocument/2006/relationships/hyperlink" Target="https://www.gov.uk/government/publications/infrastructure-for-electronic-communications-approved-document-r" TargetMode="External"/><Relationship Id="rId1" Type="http://schemas.openxmlformats.org/officeDocument/2006/relationships/hyperlink" Target="https://www.gov.uk/government/publications/fire-safety-approved-document-b" TargetMode="External"/><Relationship Id="rId6" Type="http://schemas.openxmlformats.org/officeDocument/2006/relationships/hyperlink" Target="https://www.gov.uk/government/publications/access-to-and-use-of-buildings-approved-document-m" TargetMode="External"/><Relationship Id="rId11" Type="http://schemas.openxmlformats.org/officeDocument/2006/relationships/hyperlink" Target="https://www.gov.uk/government/publications/sanitation-hot-water-safety-and-water-efficiency-approved-document-g" TargetMode="External"/><Relationship Id="rId5" Type="http://schemas.openxmlformats.org/officeDocument/2006/relationships/hyperlink" Target="https://www.gov.uk/government/publications/overheating-approved-document-o" TargetMode="External"/><Relationship Id="rId15" Type="http://schemas.openxmlformats.org/officeDocument/2006/relationships/hyperlink" Target="https://www.gov.uk/government/publications/site-preparation-and-resistance-to-contaminates-and-moisture-approved-document-c" TargetMode="External"/><Relationship Id="rId10" Type="http://schemas.openxmlformats.org/officeDocument/2006/relationships/hyperlink" Target="https://www.gov.uk/government/publications/drainage-and-waste-disposal-approved-document-h" TargetMode="External"/><Relationship Id="rId19" Type="http://schemas.openxmlformats.org/officeDocument/2006/relationships/hyperlink" Target="https://www.gov.uk/government/publications/security-in-dwellings-approved-document-q" TargetMode="External"/><Relationship Id="rId4" Type="http://schemas.openxmlformats.org/officeDocument/2006/relationships/hyperlink" Target="https://www.gov.uk/government/publications/electrical-safety-approved-document-p" TargetMode="External"/><Relationship Id="rId9" Type="http://schemas.openxmlformats.org/officeDocument/2006/relationships/hyperlink" Target="https://www.gov.uk/government/publications/combustion-appliances-and-fuel-storage-systems-approved-document-j" TargetMode="External"/><Relationship Id="rId14" Type="http://schemas.openxmlformats.org/officeDocument/2006/relationships/hyperlink" Target="https://www.gov.uk/government/publications/toxic-substances-approved-document-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knns.sharepoint.com/sites/Wireless-CrossBusiness/Shared%20Documents/Forms/AllItems.aspx?id=%2Fsites%2FWireless%2DCrossBusiness%2FShared%20Documents%2FCompany%20Handbooks%2F014%20Subcontractor%20Management&amp;viewid=fe6c68da%2De1b6%2D4170%2D83c4%2D17dd0b1c6156&amp;FolderCTID=0x0120007FCF352AF5061C438A22ED7632DC20B8" TargetMode="External"/><Relationship Id="rId1" Type="http://schemas.openxmlformats.org/officeDocument/2006/relationships/hyperlink" Target="mailto:michael.noel@circet.co.uk" TargetMode="External"/><Relationship Id="rId4"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8" Type="http://schemas.openxmlformats.org/officeDocument/2006/relationships/hyperlink" Target="https://www.shearfab.co.uk/quality/%20%20See%20%20Alcumus%20Isoqar%20UK%20CERTIFICATE%20of%20conformity%20Factory%20Production%20ControlCertificate%20No:%200513-CPR-201-004" TargetMode="External"/><Relationship Id="rId3" Type="http://schemas.openxmlformats.org/officeDocument/2006/relationships/hyperlink" Target="mailto:michael.noel@circet.co.uk" TargetMode="External"/><Relationship Id="rId7" Type="http://schemas.openxmlformats.org/officeDocument/2006/relationships/hyperlink" Target="mailto:andy.carter@shearfab.co.uk" TargetMode="External"/><Relationship Id="rId2" Type="http://schemas.openxmlformats.org/officeDocument/2006/relationships/hyperlink" Target="https://www.gov.uk/government/publications/electrical-safety-approved-document-p" TargetMode="External"/><Relationship Id="rId1" Type="http://schemas.openxmlformats.org/officeDocument/2006/relationships/hyperlink" Target="mailto:michael.noel@circet.co.uk" TargetMode="External"/><Relationship Id="rId6" Type="http://schemas.openxmlformats.org/officeDocument/2006/relationships/hyperlink" Target="https://www.shearfab.co.uk/quality/%20%20See%20%20Alcumus%20Isoqar%20UK%20CERTIFICATE%20of%20conformity%20Factory%20Production%20ControlCertificate%20No:%200513-CPR-201-004" TargetMode="External"/><Relationship Id="rId11" Type="http://schemas.openxmlformats.org/officeDocument/2006/relationships/printerSettings" Target="../printerSettings/printerSettings7.bin"/><Relationship Id="rId5" Type="http://schemas.openxmlformats.org/officeDocument/2006/relationships/hyperlink" Target="https://knns.sharepoint.com/sites/Wireless-CrossBusiness/Shared%20Documents/Forms/AllItems.aspx?id=%2Fsites%2FWireless%2DCrossBusiness%2FShared%20Documents%2FCompany%20Handbooks%2F014%20Subcontractor%20Management&amp;viewid=fe6c68da%2De1b6%2D4170%2D83c4%2D17dd0b1c6156&amp;FolderCTID=0x0120007FCF352AF5061C438A22ED7632DC20B8" TargetMode="External"/><Relationship Id="rId10" Type="http://schemas.openxmlformats.org/officeDocument/2006/relationships/hyperlink" Target="https://www.shearfab.co.uk/quality/%20%20See%20%20Alcumus%20Isoqar%20UK%20CERTIFICATE%20of%20conformity%20Factory%20Production%20ControlCertificate%20No:%200513-CPR-201-004" TargetMode="External"/><Relationship Id="rId4" Type="http://schemas.openxmlformats.org/officeDocument/2006/relationships/hyperlink" Target="mailto:adam@adsafeinstallations.co.uk-%2007770300844" TargetMode="External"/><Relationship Id="rId9" Type="http://schemas.openxmlformats.org/officeDocument/2006/relationships/hyperlink" Target="https://www.shearfab.co.uk/quality/%20%20See%20%20Alcumus%20Isoqar%20UK%20CERTIFICATE%20of%20conformity%20Factory%20Production%20ControlCertificate%20No:%200513-CPR-201-004"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image" Target="../media/image4.emf"/><Relationship Id="rId4" Type="http://schemas.openxmlformats.org/officeDocument/2006/relationships/package" Target="../embeddings/Microsoft_Visio_Drawing.vsdx"/></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ctrlProp" Target="../ctrlProps/ctrlProp2.xml"/><Relationship Id="rId2" Type="http://schemas.openxmlformats.org/officeDocument/2006/relationships/hyperlink" Target="https://knns.sharepoint.com/:f:/r/sites/Wireless-BU1/Shared%20Documents/3.%20Virgin%20Media%2002/3.%20Virgin%20Media%2002/01.0%20-%20151%20%26%20152%20-%20Unwind/01.%20Unwind%20Sites/UNWIND%20sites/89149_The%20Fairways/03.%20Design/02.%20Design%20Drawings/02.%20Detailed%20Design%20(DD)/03.%20DD%20Issued%20(Int.%20QA%27d)/89149%20HRB%20application/Building%20Regulations%20Compllance%20Workflow%20Tool?csf=1&amp;web=1&amp;e=o3eL6u" TargetMode="External"/><Relationship Id="rId1" Type="http://schemas.openxmlformats.org/officeDocument/2006/relationships/hyperlink" Target="https://knns.sharepoint.com/:f:/r/sites/Wireless-BU1/Shared%20Documents/3.%20Virgin%20Media%2002/3.%20Virgin%20Media%2002/01.0%20-%20151%20%26%20152%20-%20Unwind/01.%20Unwind%20Sites/UNWIND%20sites/89149_The%20Fairways/03.%20Design/02.%20Design%20Drawings/02.%20Detailed%20Design%20(DD)/03.%20DD%20Issued%20(Int.%20QA%27d)/89149%20HRB%20application/Building%20Regulations%20Compllance%20Workflow%20Tool?csf=1&amp;web=1&amp;e=XzECpt" TargetMode="External"/><Relationship Id="rId6" Type="http://schemas.openxmlformats.org/officeDocument/2006/relationships/ctrlProp" Target="../ctrlProps/ctrlProp1.xml"/><Relationship Id="rId5" Type="http://schemas.openxmlformats.org/officeDocument/2006/relationships/vmlDrawing" Target="../drawings/vmlDrawing2.v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7EFE7-99EE-4278-8B46-A628329DAB9A}">
  <sheetPr>
    <pageSetUpPr fitToPage="1"/>
  </sheetPr>
  <dimension ref="B1:I49"/>
  <sheetViews>
    <sheetView tabSelected="1" workbookViewId="0">
      <selection activeCell="B2" sqref="B2:G2"/>
    </sheetView>
  </sheetViews>
  <sheetFormatPr defaultRowHeight="14.25" x14ac:dyDescent="0.45"/>
  <cols>
    <col min="2" max="2" width="40.73046875" style="1" customWidth="1"/>
    <col min="3" max="3" width="28.73046875" customWidth="1"/>
    <col min="4" max="4" width="21.73046875" customWidth="1"/>
    <col min="5" max="5" width="20.73046875" customWidth="1"/>
    <col min="6" max="6" width="18.73046875" customWidth="1"/>
    <col min="7" max="7" width="22.265625" customWidth="1"/>
    <col min="8" max="8" width="34.3984375" customWidth="1"/>
    <col min="9" max="9" width="27.73046875" customWidth="1"/>
  </cols>
  <sheetData>
    <row r="1" spans="2:9" ht="14.65" thickBot="1" x14ac:dyDescent="0.5">
      <c r="B1" s="948" t="s">
        <v>1293</v>
      </c>
      <c r="D1" s="947" t="s">
        <v>1292</v>
      </c>
      <c r="E1" s="947"/>
    </row>
    <row r="2" spans="2:9" ht="39.6" customHeight="1" thickBot="1" x14ac:dyDescent="0.9">
      <c r="B2" s="450" t="s">
        <v>0</v>
      </c>
      <c r="C2" s="451"/>
      <c r="D2" s="451"/>
      <c r="E2" s="451"/>
      <c r="F2" s="451"/>
      <c r="G2" s="451"/>
      <c r="H2" s="88"/>
      <c r="I2" s="89"/>
    </row>
    <row r="3" spans="2:9" ht="237" customHeight="1" x14ac:dyDescent="0.45">
      <c r="B3" s="452" t="s">
        <v>1132</v>
      </c>
      <c r="C3" s="453"/>
      <c r="D3" s="453"/>
      <c r="E3" s="453"/>
      <c r="F3" s="453"/>
      <c r="G3" s="453"/>
      <c r="H3" s="453"/>
      <c r="I3" s="453"/>
    </row>
    <row r="4" spans="2:9" ht="14.65" thickBot="1" x14ac:dyDescent="0.5"/>
    <row r="5" spans="2:9" ht="29.45" customHeight="1" thickBot="1" x14ac:dyDescent="0.9">
      <c r="B5" s="450" t="s">
        <v>1</v>
      </c>
      <c r="C5" s="451"/>
      <c r="D5" s="451"/>
      <c r="E5" s="451"/>
      <c r="F5" s="451"/>
      <c r="G5" s="451"/>
      <c r="H5" s="88"/>
      <c r="I5" s="89"/>
    </row>
    <row r="7" spans="2:9" ht="28.5" x14ac:dyDescent="0.45">
      <c r="B7" s="90"/>
      <c r="C7" s="90" t="s">
        <v>2</v>
      </c>
      <c r="D7" s="90" t="s">
        <v>3</v>
      </c>
      <c r="E7" s="90" t="s">
        <v>4</v>
      </c>
      <c r="F7" s="90" t="s">
        <v>5</v>
      </c>
      <c r="G7" s="90" t="s">
        <v>6</v>
      </c>
      <c r="H7" s="90" t="s">
        <v>7</v>
      </c>
      <c r="I7" s="90" t="s">
        <v>8</v>
      </c>
    </row>
    <row r="8" spans="2:9" x14ac:dyDescent="0.45">
      <c r="B8" s="2"/>
      <c r="C8" s="3" t="s">
        <v>9</v>
      </c>
      <c r="D8" s="3"/>
      <c r="E8" s="3"/>
      <c r="F8" s="3"/>
      <c r="G8" s="3"/>
      <c r="H8" s="3"/>
      <c r="I8" s="3"/>
    </row>
    <row r="9" spans="2:9" x14ac:dyDescent="0.45">
      <c r="B9" s="2" t="s">
        <v>10</v>
      </c>
      <c r="C9" s="3"/>
      <c r="D9" s="3"/>
      <c r="E9" s="3"/>
      <c r="F9" s="3"/>
      <c r="G9" s="3"/>
      <c r="H9" s="3"/>
      <c r="I9" s="3" t="s">
        <v>11</v>
      </c>
    </row>
    <row r="10" spans="2:9" x14ac:dyDescent="0.45">
      <c r="B10" s="64" t="s">
        <v>12</v>
      </c>
      <c r="C10" s="91" t="s">
        <v>13</v>
      </c>
      <c r="D10" s="3" t="s">
        <v>14</v>
      </c>
      <c r="E10" s="3" t="s">
        <v>15</v>
      </c>
      <c r="F10" s="3" t="s">
        <v>16</v>
      </c>
      <c r="G10" s="3" t="s">
        <v>16</v>
      </c>
      <c r="H10" s="3"/>
      <c r="I10" s="3" t="s">
        <v>11</v>
      </c>
    </row>
    <row r="11" spans="2:9" x14ac:dyDescent="0.45">
      <c r="B11" s="92" t="s">
        <v>17</v>
      </c>
      <c r="C11" s="91" t="s">
        <v>13</v>
      </c>
      <c r="D11" s="3" t="s">
        <v>14</v>
      </c>
      <c r="E11" s="3" t="s">
        <v>15</v>
      </c>
      <c r="F11" s="3" t="s">
        <v>16</v>
      </c>
      <c r="G11" s="3" t="s">
        <v>16</v>
      </c>
      <c r="H11" s="3" t="s">
        <v>18</v>
      </c>
      <c r="I11" s="3" t="s">
        <v>11</v>
      </c>
    </row>
    <row r="12" spans="2:9" ht="35.450000000000003" customHeight="1" x14ac:dyDescent="0.45">
      <c r="B12" s="64" t="s">
        <v>19</v>
      </c>
      <c r="C12" s="91" t="s">
        <v>13</v>
      </c>
      <c r="D12" s="3" t="s">
        <v>14</v>
      </c>
      <c r="E12" s="3" t="s">
        <v>15</v>
      </c>
      <c r="F12" s="3" t="s">
        <v>20</v>
      </c>
      <c r="G12" s="3" t="s">
        <v>16</v>
      </c>
      <c r="H12" s="209" t="s">
        <v>1254</v>
      </c>
      <c r="I12" s="3" t="s">
        <v>1256</v>
      </c>
    </row>
    <row r="13" spans="2:9" ht="57" x14ac:dyDescent="0.45">
      <c r="B13" s="64" t="s">
        <v>21</v>
      </c>
      <c r="C13" s="91" t="s">
        <v>13</v>
      </c>
      <c r="D13" s="3" t="s">
        <v>14</v>
      </c>
      <c r="E13" s="3" t="s">
        <v>15</v>
      </c>
      <c r="F13" s="3" t="s">
        <v>20</v>
      </c>
      <c r="G13" s="3" t="s">
        <v>16</v>
      </c>
      <c r="H13" s="156" t="s">
        <v>1253</v>
      </c>
      <c r="I13" s="3" t="s">
        <v>1257</v>
      </c>
    </row>
    <row r="14" spans="2:9" ht="69" customHeight="1" x14ac:dyDescent="0.45">
      <c r="B14" s="64" t="s">
        <v>22</v>
      </c>
      <c r="C14" s="91" t="s">
        <v>13</v>
      </c>
      <c r="D14" s="3" t="s">
        <v>14</v>
      </c>
      <c r="E14" s="3" t="s">
        <v>15</v>
      </c>
      <c r="F14" s="3" t="s">
        <v>20</v>
      </c>
      <c r="G14" s="3" t="s">
        <v>14</v>
      </c>
      <c r="H14" s="208" t="s">
        <v>1252</v>
      </c>
      <c r="I14" s="3" t="s">
        <v>1257</v>
      </c>
    </row>
    <row r="15" spans="2:9" x14ac:dyDescent="0.45">
      <c r="B15" s="64" t="s">
        <v>23</v>
      </c>
      <c r="C15" s="91" t="s">
        <v>24</v>
      </c>
      <c r="D15" s="3" t="s">
        <v>25</v>
      </c>
      <c r="E15" s="3" t="s">
        <v>25</v>
      </c>
      <c r="F15" s="3" t="s">
        <v>25</v>
      </c>
      <c r="G15" s="3" t="s">
        <v>25</v>
      </c>
      <c r="H15" s="3" t="s">
        <v>26</v>
      </c>
      <c r="I15" s="3" t="s">
        <v>26</v>
      </c>
    </row>
    <row r="16" spans="2:9" x14ac:dyDescent="0.45">
      <c r="B16" s="64" t="s">
        <v>27</v>
      </c>
      <c r="C16" s="91" t="s">
        <v>13</v>
      </c>
      <c r="D16" s="3" t="s">
        <v>20</v>
      </c>
      <c r="E16" s="3" t="s">
        <v>20</v>
      </c>
      <c r="F16" s="3" t="s">
        <v>25</v>
      </c>
      <c r="G16" s="3" t="s">
        <v>25</v>
      </c>
      <c r="H16" s="209" t="s">
        <v>1255</v>
      </c>
      <c r="I16" s="3" t="s">
        <v>1256</v>
      </c>
    </row>
    <row r="17" spans="2:9" x14ac:dyDescent="0.45">
      <c r="B17" s="64" t="s">
        <v>28</v>
      </c>
      <c r="C17" s="91" t="s">
        <v>24</v>
      </c>
      <c r="D17" s="3" t="s">
        <v>25</v>
      </c>
      <c r="E17" s="3" t="s">
        <v>25</v>
      </c>
      <c r="F17" s="3" t="s">
        <v>25</v>
      </c>
      <c r="G17" s="3" t="s">
        <v>25</v>
      </c>
      <c r="H17" s="3" t="s">
        <v>26</v>
      </c>
      <c r="I17" s="3" t="s">
        <v>26</v>
      </c>
    </row>
    <row r="18" spans="2:9" ht="28.5" x14ac:dyDescent="0.45">
      <c r="B18" s="64" t="s">
        <v>29</v>
      </c>
      <c r="C18" s="91" t="s">
        <v>24</v>
      </c>
      <c r="D18" s="3" t="s">
        <v>25</v>
      </c>
      <c r="E18" s="3" t="s">
        <v>25</v>
      </c>
      <c r="F18" s="3" t="s">
        <v>25</v>
      </c>
      <c r="G18" s="3" t="s">
        <v>25</v>
      </c>
      <c r="H18" s="3" t="s">
        <v>26</v>
      </c>
      <c r="I18" s="3" t="s">
        <v>25</v>
      </c>
    </row>
    <row r="19" spans="2:9" ht="28.5" x14ac:dyDescent="0.45">
      <c r="B19" s="64" t="s">
        <v>30</v>
      </c>
      <c r="C19" s="91" t="s">
        <v>24</v>
      </c>
      <c r="D19" s="3" t="s">
        <v>25</v>
      </c>
      <c r="E19" s="3" t="s">
        <v>25</v>
      </c>
      <c r="F19" s="3" t="s">
        <v>25</v>
      </c>
      <c r="G19" s="3" t="s">
        <v>25</v>
      </c>
      <c r="H19" s="3" t="s">
        <v>26</v>
      </c>
      <c r="I19" s="3" t="s">
        <v>25</v>
      </c>
    </row>
    <row r="20" spans="2:9" ht="28.5" x14ac:dyDescent="0.45">
      <c r="B20" s="64" t="s">
        <v>31</v>
      </c>
      <c r="C20" s="91" t="s">
        <v>24</v>
      </c>
      <c r="D20" s="3" t="s">
        <v>25</v>
      </c>
      <c r="E20" s="3" t="s">
        <v>25</v>
      </c>
      <c r="F20" s="3" t="s">
        <v>25</v>
      </c>
      <c r="G20" s="3" t="s">
        <v>25</v>
      </c>
      <c r="H20" s="3" t="s">
        <v>26</v>
      </c>
      <c r="I20" s="3" t="s">
        <v>25</v>
      </c>
    </row>
    <row r="21" spans="2:9" ht="28.5" x14ac:dyDescent="0.45">
      <c r="B21" s="64" t="s">
        <v>32</v>
      </c>
      <c r="C21" s="91" t="s">
        <v>13</v>
      </c>
      <c r="D21" s="3" t="s">
        <v>25</v>
      </c>
      <c r="E21" s="3" t="s">
        <v>25</v>
      </c>
      <c r="F21" s="3" t="s">
        <v>25</v>
      </c>
      <c r="G21" s="3" t="s">
        <v>25</v>
      </c>
      <c r="H21" s="2" t="s">
        <v>33</v>
      </c>
      <c r="I21" s="3" t="s">
        <v>26</v>
      </c>
    </row>
    <row r="22" spans="2:9" ht="28.5" x14ac:dyDescent="0.45">
      <c r="B22" s="64" t="s">
        <v>34</v>
      </c>
      <c r="C22" s="91" t="s">
        <v>13</v>
      </c>
      <c r="D22" s="3" t="s">
        <v>14</v>
      </c>
      <c r="E22" s="3" t="s">
        <v>15</v>
      </c>
      <c r="F22" s="3" t="s">
        <v>20</v>
      </c>
      <c r="G22" s="3" t="s">
        <v>16</v>
      </c>
      <c r="H22" s="3" t="s">
        <v>35</v>
      </c>
      <c r="I22" s="3" t="s">
        <v>11</v>
      </c>
    </row>
    <row r="23" spans="2:9" ht="28.5" x14ac:dyDescent="0.45">
      <c r="B23" s="64" t="s">
        <v>36</v>
      </c>
      <c r="C23" s="91" t="s">
        <v>13</v>
      </c>
      <c r="D23" s="3" t="s">
        <v>20</v>
      </c>
      <c r="E23" s="3" t="s">
        <v>15</v>
      </c>
      <c r="F23" s="3" t="s">
        <v>16</v>
      </c>
      <c r="G23" s="3" t="s">
        <v>16</v>
      </c>
      <c r="H23" s="3" t="s">
        <v>37</v>
      </c>
      <c r="I23" s="3" t="s">
        <v>11</v>
      </c>
    </row>
    <row r="24" spans="2:9" x14ac:dyDescent="0.45">
      <c r="B24" s="64" t="s">
        <v>38</v>
      </c>
      <c r="C24" s="91" t="s">
        <v>24</v>
      </c>
      <c r="D24" s="3" t="s">
        <v>25</v>
      </c>
      <c r="E24" s="3" t="s">
        <v>25</v>
      </c>
      <c r="F24" s="3" t="s">
        <v>25</v>
      </c>
      <c r="G24" s="3" t="s">
        <v>25</v>
      </c>
      <c r="H24" s="3" t="s">
        <v>26</v>
      </c>
      <c r="I24" s="3" t="s">
        <v>26</v>
      </c>
    </row>
    <row r="25" spans="2:9" x14ac:dyDescent="0.45">
      <c r="B25" s="64" t="s">
        <v>39</v>
      </c>
      <c r="C25" s="91" t="s">
        <v>13</v>
      </c>
      <c r="D25" s="3" t="s">
        <v>14</v>
      </c>
      <c r="E25" s="3" t="s">
        <v>15</v>
      </c>
      <c r="F25" s="3" t="s">
        <v>14</v>
      </c>
      <c r="G25" s="3" t="s">
        <v>16</v>
      </c>
      <c r="H25" s="3" t="s">
        <v>40</v>
      </c>
      <c r="I25" s="3" t="s">
        <v>11</v>
      </c>
    </row>
    <row r="26" spans="2:9" x14ac:dyDescent="0.45">
      <c r="B26" s="92" t="s">
        <v>41</v>
      </c>
      <c r="C26" s="91" t="s">
        <v>24</v>
      </c>
      <c r="D26" s="3" t="s">
        <v>25</v>
      </c>
      <c r="E26" s="3" t="s">
        <v>25</v>
      </c>
      <c r="F26" s="3" t="s">
        <v>25</v>
      </c>
      <c r="G26" s="3" t="s">
        <v>25</v>
      </c>
      <c r="H26" s="3" t="s">
        <v>42</v>
      </c>
      <c r="I26" s="3" t="s">
        <v>26</v>
      </c>
    </row>
    <row r="27" spans="2:9" ht="28.5" x14ac:dyDescent="0.45">
      <c r="B27" s="64" t="s">
        <v>43</v>
      </c>
      <c r="C27" s="91" t="s">
        <v>13</v>
      </c>
      <c r="D27" s="3" t="s">
        <v>20</v>
      </c>
      <c r="E27" s="3" t="s">
        <v>15</v>
      </c>
      <c r="F27" s="3" t="s">
        <v>20</v>
      </c>
      <c r="G27" s="3" t="s">
        <v>14</v>
      </c>
      <c r="H27" s="3" t="s">
        <v>42</v>
      </c>
      <c r="I27" s="3" t="s">
        <v>44</v>
      </c>
    </row>
    <row r="28" spans="2:9" ht="28.5" x14ac:dyDescent="0.45">
      <c r="B28" s="64" t="s">
        <v>45</v>
      </c>
      <c r="C28" s="91" t="s">
        <v>24</v>
      </c>
      <c r="D28" s="3" t="s">
        <v>25</v>
      </c>
      <c r="E28" s="3" t="s">
        <v>25</v>
      </c>
      <c r="F28" s="3" t="s">
        <v>25</v>
      </c>
      <c r="G28" s="3" t="s">
        <v>25</v>
      </c>
      <c r="H28" s="3" t="s">
        <v>26</v>
      </c>
      <c r="I28" s="3" t="s">
        <v>26</v>
      </c>
    </row>
    <row r="29" spans="2:9" x14ac:dyDescent="0.45">
      <c r="B29" s="64" t="s">
        <v>46</v>
      </c>
      <c r="C29" s="91" t="s">
        <v>24</v>
      </c>
      <c r="D29" s="3" t="s">
        <v>25</v>
      </c>
      <c r="E29" s="3" t="s">
        <v>25</v>
      </c>
      <c r="F29" s="3" t="s">
        <v>25</v>
      </c>
      <c r="G29" s="3" t="s">
        <v>25</v>
      </c>
      <c r="H29" s="3" t="s">
        <v>26</v>
      </c>
      <c r="I29" s="3" t="s">
        <v>26</v>
      </c>
    </row>
    <row r="30" spans="2:9" x14ac:dyDescent="0.45">
      <c r="B30" s="64" t="s">
        <v>47</v>
      </c>
      <c r="C30" s="91" t="s">
        <v>13</v>
      </c>
      <c r="D30" s="3" t="s">
        <v>48</v>
      </c>
      <c r="E30" s="3" t="s">
        <v>48</v>
      </c>
      <c r="F30" s="3" t="s">
        <v>48</v>
      </c>
      <c r="G30" s="3" t="s">
        <v>48</v>
      </c>
      <c r="H30" s="3" t="s">
        <v>42</v>
      </c>
      <c r="I30" s="3" t="s">
        <v>44</v>
      </c>
    </row>
    <row r="32" spans="2:9" x14ac:dyDescent="0.45">
      <c r="B32" s="90"/>
      <c r="C32" s="93" t="s">
        <v>49</v>
      </c>
      <c r="D32" s="93" t="s">
        <v>50</v>
      </c>
      <c r="E32" s="454" t="s">
        <v>51</v>
      </c>
      <c r="F32" s="454"/>
      <c r="G32" s="454"/>
      <c r="H32" s="454"/>
      <c r="I32" s="93" t="s">
        <v>52</v>
      </c>
    </row>
    <row r="33" spans="2:9" x14ac:dyDescent="0.45">
      <c r="B33" s="152" t="s">
        <v>53</v>
      </c>
      <c r="C33" s="153" t="s">
        <v>54</v>
      </c>
      <c r="D33" s="154">
        <v>0.25</v>
      </c>
      <c r="E33" s="455" t="s">
        <v>55</v>
      </c>
      <c r="F33" s="455"/>
      <c r="G33" s="455"/>
      <c r="H33" s="455"/>
      <c r="I33" s="155">
        <v>45835</v>
      </c>
    </row>
    <row r="34" spans="2:9" x14ac:dyDescent="0.45">
      <c r="B34" s="92" t="s">
        <v>56</v>
      </c>
      <c r="C34" s="3" t="s">
        <v>57</v>
      </c>
      <c r="D34" s="94">
        <v>0.5</v>
      </c>
      <c r="E34" s="456" t="s">
        <v>58</v>
      </c>
      <c r="F34" s="456"/>
      <c r="G34" s="456"/>
      <c r="H34" s="456"/>
      <c r="I34" s="3"/>
    </row>
    <row r="35" spans="2:9" x14ac:dyDescent="0.45">
      <c r="B35" s="92" t="s">
        <v>59</v>
      </c>
      <c r="C35" s="3" t="s">
        <v>60</v>
      </c>
      <c r="D35" s="94" t="s">
        <v>61</v>
      </c>
      <c r="E35" s="456" t="s">
        <v>62</v>
      </c>
      <c r="F35" s="456"/>
      <c r="G35" s="456"/>
      <c r="H35" s="456"/>
      <c r="I35" s="3"/>
    </row>
    <row r="36" spans="2:9" x14ac:dyDescent="0.45">
      <c r="B36" s="92" t="s">
        <v>63</v>
      </c>
      <c r="C36" s="3" t="s">
        <v>60</v>
      </c>
      <c r="D36" s="94" t="s">
        <v>61</v>
      </c>
      <c r="E36" s="456" t="s">
        <v>62</v>
      </c>
      <c r="F36" s="456"/>
      <c r="G36" s="456"/>
      <c r="H36" s="456"/>
      <c r="I36" s="3"/>
    </row>
    <row r="37" spans="2:9" x14ac:dyDescent="0.45">
      <c r="B37" s="92" t="s">
        <v>64</v>
      </c>
      <c r="C37" s="3" t="s">
        <v>60</v>
      </c>
      <c r="D37" s="94" t="s">
        <v>61</v>
      </c>
      <c r="E37" s="456" t="s">
        <v>62</v>
      </c>
      <c r="F37" s="456"/>
      <c r="G37" s="456"/>
      <c r="H37" s="456"/>
      <c r="I37" s="3"/>
    </row>
    <row r="38" spans="2:9" ht="42" customHeight="1" x14ac:dyDescent="0.45">
      <c r="B38" s="92" t="s">
        <v>65</v>
      </c>
      <c r="C38" s="3" t="s">
        <v>57</v>
      </c>
      <c r="D38" s="94">
        <v>0.75</v>
      </c>
      <c r="E38" s="457" t="s">
        <v>66</v>
      </c>
      <c r="F38" s="458"/>
      <c r="G38" s="458"/>
      <c r="H38" s="459"/>
      <c r="I38" s="3"/>
    </row>
    <row r="39" spans="2:9" ht="33" customHeight="1" x14ac:dyDescent="0.45">
      <c r="B39" s="152" t="s">
        <v>67</v>
      </c>
      <c r="C39" s="156" t="s">
        <v>68</v>
      </c>
      <c r="D39" s="154">
        <v>0.75</v>
      </c>
      <c r="E39" s="449" t="s">
        <v>69</v>
      </c>
      <c r="F39" s="449"/>
      <c r="G39" s="449"/>
      <c r="H39" s="449"/>
      <c r="I39" s="155">
        <v>45832</v>
      </c>
    </row>
    <row r="42" spans="2:9" x14ac:dyDescent="0.45">
      <c r="B42" s="2"/>
      <c r="C42" s="3"/>
      <c r="D42" s="3"/>
      <c r="E42" s="3"/>
      <c r="F42" s="3"/>
      <c r="G42" s="3"/>
      <c r="H42" s="3"/>
      <c r="I42" s="3"/>
    </row>
    <row r="43" spans="2:9" x14ac:dyDescent="0.45">
      <c r="B43" s="2"/>
      <c r="C43" s="3"/>
      <c r="D43" s="3"/>
      <c r="E43" s="3"/>
      <c r="F43" s="3"/>
      <c r="G43" s="3"/>
      <c r="H43" s="3"/>
      <c r="I43" s="3"/>
    </row>
    <row r="44" spans="2:9" x14ac:dyDescent="0.45">
      <c r="B44" s="2"/>
      <c r="C44" s="3"/>
      <c r="D44" s="3"/>
      <c r="E44" s="3"/>
      <c r="F44" s="3"/>
      <c r="G44" s="3"/>
      <c r="H44" s="3"/>
      <c r="I44" s="3"/>
    </row>
    <row r="45" spans="2:9" x14ac:dyDescent="0.45">
      <c r="B45" s="2"/>
      <c r="C45" s="3"/>
      <c r="D45" s="3"/>
      <c r="E45" s="3"/>
      <c r="F45" s="3"/>
      <c r="G45" s="3"/>
      <c r="H45" s="3"/>
      <c r="I45" s="3"/>
    </row>
    <row r="46" spans="2:9" x14ac:dyDescent="0.45">
      <c r="B46" s="2"/>
      <c r="C46" s="3"/>
      <c r="D46" s="3"/>
      <c r="E46" s="3"/>
      <c r="F46" s="3"/>
      <c r="G46" s="3"/>
      <c r="H46" s="3"/>
      <c r="I46" s="3"/>
    </row>
    <row r="47" spans="2:9" x14ac:dyDescent="0.45">
      <c r="B47" s="2"/>
      <c r="C47" s="3"/>
      <c r="D47" s="3"/>
      <c r="E47" s="3"/>
      <c r="F47" s="3"/>
      <c r="G47" s="3"/>
      <c r="H47" s="3"/>
      <c r="I47" s="3"/>
    </row>
    <row r="48" spans="2:9" x14ac:dyDescent="0.45">
      <c r="B48" s="2"/>
      <c r="C48" s="3"/>
      <c r="D48" s="3"/>
      <c r="E48" s="3"/>
      <c r="F48" s="3"/>
      <c r="G48" s="3"/>
      <c r="H48" s="3"/>
      <c r="I48" s="3"/>
    </row>
    <row r="49" spans="2:9" x14ac:dyDescent="0.45">
      <c r="B49" s="2"/>
      <c r="C49" s="3"/>
      <c r="D49" s="3"/>
      <c r="E49" s="3"/>
      <c r="F49" s="3"/>
      <c r="G49" s="3"/>
      <c r="H49" s="3"/>
      <c r="I49" s="3"/>
    </row>
  </sheetData>
  <autoFilter ref="B7:I30" xr:uid="{2D201DA6-42A2-4FBE-9A74-EDCBCF148AB7}"/>
  <mergeCells count="12">
    <mergeCell ref="D1:E1"/>
    <mergeCell ref="E39:H39"/>
    <mergeCell ref="B2:G2"/>
    <mergeCell ref="B3:I3"/>
    <mergeCell ref="B5:G5"/>
    <mergeCell ref="E32:H32"/>
    <mergeCell ref="E33:H33"/>
    <mergeCell ref="E34:H34"/>
    <mergeCell ref="E35:H35"/>
    <mergeCell ref="E36:H36"/>
    <mergeCell ref="E37:H37"/>
    <mergeCell ref="E38:H38"/>
  </mergeCells>
  <dataValidations count="4">
    <dataValidation type="list" allowBlank="1" showInputMessage="1" showErrorMessage="1" sqref="D33:D39" xr:uid="{92600CF5-BC62-483E-A5A4-49E8810A38A0}">
      <formula1>"Complete, not started,  25%, 50%, 75%, see comments"</formula1>
    </dataValidation>
    <dataValidation type="list" allowBlank="1" showInputMessage="1" showErrorMessage="1" sqref="I21:I30 I9:I17" xr:uid="{134BD34E-5158-4EB3-9235-68061654239C}">
      <formula1>"Not started, in progress, information missing,risk,complete, not applicable"</formula1>
    </dataValidation>
    <dataValidation type="list" allowBlank="1" showInputMessage="1" showErrorMessage="1" sqref="C10:C30" xr:uid="{44F5A808-5B15-45FF-B6D3-50869FD6904C}">
      <formula1>"Yes, No"</formula1>
    </dataValidation>
    <dataValidation type="list" allowBlank="1" showInputMessage="1" showErrorMessage="1" sqref="I18:I20 D10:G30" xr:uid="{3603B920-E0A9-4A9A-897F-AAD4798A6A01}">
      <formula1>"Responsible, Accountable, Consulted, Informed, Completed, not applicable "</formula1>
    </dataValidation>
  </dataValidations>
  <hyperlinks>
    <hyperlink ref="B12" location="'Approved Document A '!A1" display="APPROVED DOCUMENT A" xr:uid="{4F36DC85-92DC-46DC-9614-570B48F3095B}"/>
    <hyperlink ref="B10" location="'Site and contact details'!A1" display="Site and contact details" xr:uid="{8C9F6BA9-CB69-471A-9466-26926230B9F7}"/>
    <hyperlink ref="B11" location="'Document Issue Control Sheet'!A1" display="'Document Issue Control Sheet'!A1" xr:uid="{857E812D-D286-432F-A91D-56271BD9B59A}"/>
    <hyperlink ref="B14" location="'Approved Document C'!A1" display="APPROVED DOCUMENT C" xr:uid="{A8E8FE2F-13E4-4159-8CD7-40CC5DD5E9AF}"/>
    <hyperlink ref="B15" location="'Approved Document D'!A1" display="APPROVED DOCUMENT D" xr:uid="{A069096C-42FB-4C5E-AA44-CE3FCFB6322B}"/>
    <hyperlink ref="B16" location="'Approved Document E'!A1" display="APPROVED DOCUMENT E" xr:uid="{7625D52A-90C6-46DB-AD92-44F1C2A19F57}"/>
    <hyperlink ref="B17" location="'Approved Document F'!A1" display="APPROVED DOCUMENT F" xr:uid="{28BF3354-0567-4E45-9C03-09032912032A}"/>
    <hyperlink ref="B18" location="'Approved Document G'!A1" display="APPROVED DOCUMENT G" xr:uid="{8B62E4A1-C9B7-4E3C-9408-6DF949A1438C}"/>
    <hyperlink ref="B19" location="'Approved Document H'!A1" display="APPROVED DOCUMENT H" xr:uid="{00FC1265-E41B-4796-AE9B-119A978DB57C}"/>
    <hyperlink ref="B20" location="'Approved Document J'!A1" display="APPROVED DOCUMENT J" xr:uid="{C51721F0-CE17-4609-B0A1-40A5824FA9DC}"/>
    <hyperlink ref="B21" location="'Approved Document K'!A1" display="APPROVED DOCUMENT K" xr:uid="{E4B59D79-70F2-4BF5-8120-3C64B04F0947}"/>
    <hyperlink ref="B22" location="'Approved Document L'!A1" display="APPROVED DOCUMENT L" xr:uid="{9D2F772F-DBFB-40EE-9F9A-3BE83A809635}"/>
    <hyperlink ref="B23" location="'Approved Document M'!A1" display="APPROVED DOCUMENT M" xr:uid="{589BCCD5-C446-4FC7-8EBE-C8B8B006BF37}"/>
    <hyperlink ref="B24" location="OCompliance" display="APPROVED DOCUMENT O" xr:uid="{8CA04943-5ADE-42A3-B769-F54082ED801A}"/>
    <hyperlink ref="B25" location="'Approved Document P'!A1" display="APPROVED DOCUMENT P" xr:uid="{A6FA93F4-1194-41D1-A51A-2AE1B20F23ED}"/>
    <hyperlink ref="B26" location="'Approved Document Q'!A1" display="'Approved Document Q'!A1" xr:uid="{BB60A9F2-EB8C-40A7-AA4F-F2DB0938CB53}"/>
    <hyperlink ref="B27" location="'Approved Document R'!A1" display="APPROVED DOCUMENT R" xr:uid="{CFFC0794-BA67-4775-887C-D6FF637470E0}"/>
    <hyperlink ref="B28" location="'Approved Document S'!A1" display="APPROVED DOCUMENT S" xr:uid="{C6AAD5CB-9442-4592-9B14-ED2FF9327210}"/>
    <hyperlink ref="B29" location="'Approved Document T'!A1" display="APPROVED DOCUMENT T" xr:uid="{6093D7F3-D97F-47C5-9030-636D18448E9C}"/>
    <hyperlink ref="B30" location="'Approved Document 7'!A1" display="APPROVED DOCUMENT 7" xr:uid="{1C90889D-3969-4A70-BA29-15642F99BF25}"/>
    <hyperlink ref="B33" location="'BR compliance statement'!A1" display="'BR compliance statement'!A1" xr:uid="{D472AF80-7184-414D-BF44-1635E27E0BB0}"/>
    <hyperlink ref="B34" location="'Construction Control Plan'!A1" display="'Construction Control Plan'!A1" xr:uid="{2F5F4034-577C-463B-80FA-299EB7FFB62E}"/>
    <hyperlink ref="B35" location="'Project Change Control'!A1" display="'Project Change Control'!A1" xr:uid="{26908D9B-BEBF-4EAA-AE2A-1204CA2EEAAA}"/>
    <hyperlink ref="B36" location="'Project Change Control Notes'!A1" display="'Project Change Control Notes'!A1" xr:uid="{6840EF21-7E9B-466C-9021-119AD63C20A4}"/>
    <hyperlink ref="B37" location="'Mandatory Occurrence Form'!A1" display="'Mandatory Occurrence Form'!A1" xr:uid="{06EF55B8-8718-472F-878F-C034585990BE}"/>
    <hyperlink ref="B38" location="'Golden Thread Arrangements'!A1" display="'Golden Thread Arrangements'!A1" xr:uid="{AC985D9C-58A8-4B22-8785-E81A276EE056}"/>
    <hyperlink ref="B39" location="'Fire and Emergency File '!A1" display="'Fire and Emergency File '!A1" xr:uid="{2F427372-4A69-4EC1-820F-2B2D6F0306CA}"/>
  </hyperlinks>
  <pageMargins left="0.7" right="0.7" top="0.75" bottom="0.75" header="0.3" footer="0.3"/>
  <pageSetup paperSize="9" scale="61" fitToHeight="0" orientation="landscape"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43AED-B151-4DEB-9157-22133FB658FD}">
  <sheetPr codeName="Sheet10">
    <pageSetUpPr fitToPage="1"/>
  </sheetPr>
  <dimension ref="B1:F119"/>
  <sheetViews>
    <sheetView view="pageBreakPreview" zoomScale="90" zoomScaleNormal="100" zoomScaleSheetLayoutView="90" workbookViewId="0">
      <selection activeCell="B13" sqref="B13:F13"/>
    </sheetView>
  </sheetViews>
  <sheetFormatPr defaultColWidth="8.86328125" defaultRowHeight="14.25" x14ac:dyDescent="0.45"/>
  <cols>
    <col min="1" max="1" width="8.86328125" style="69"/>
    <col min="2" max="6" width="28" style="69" customWidth="1"/>
    <col min="7" max="16384" width="8.86328125" style="69"/>
  </cols>
  <sheetData>
    <row r="1" spans="2:6" ht="8.4499999999999993" customHeight="1" thickBot="1" x14ac:dyDescent="0.5">
      <c r="B1" s="277"/>
    </row>
    <row r="2" spans="2:6" ht="31.9" customHeight="1" thickBot="1" x14ac:dyDescent="0.5">
      <c r="B2" s="508" t="s">
        <v>392</v>
      </c>
      <c r="C2" s="509"/>
      <c r="D2" s="509"/>
      <c r="E2" s="509"/>
      <c r="F2" s="509"/>
    </row>
    <row r="3" spans="2:6" ht="9" customHeight="1" x14ac:dyDescent="0.45">
      <c r="B3" s="529"/>
      <c r="C3" s="529"/>
      <c r="D3" s="529"/>
      <c r="E3" s="529"/>
      <c r="F3" s="529"/>
    </row>
    <row r="4" spans="2:6" ht="31.9" customHeight="1" thickBot="1" x14ac:dyDescent="0.5">
      <c r="B4" s="70" t="s">
        <v>72</v>
      </c>
      <c r="C4" s="70" t="s">
        <v>73</v>
      </c>
      <c r="D4" s="70" t="s">
        <v>195</v>
      </c>
      <c r="E4" s="70" t="s">
        <v>75</v>
      </c>
      <c r="F4" s="70" t="s">
        <v>196</v>
      </c>
    </row>
    <row r="5" spans="2:6" ht="100.15" customHeight="1" x14ac:dyDescent="0.45">
      <c r="B5" s="221" t="str">
        <f>SiteName</f>
        <v xml:space="preserve">Site Name </v>
      </c>
      <c r="C5" s="221" t="str">
        <f>SiteAddress</f>
        <v>Site Address</v>
      </c>
      <c r="D5" s="81" t="str">
        <f>Postcode</f>
        <v>Site Postcode</v>
      </c>
      <c r="E5" s="221" t="str">
        <f>HRBreference</f>
        <v>HRB000000000</v>
      </c>
      <c r="F5" s="229" t="s">
        <v>220</v>
      </c>
    </row>
    <row r="7" spans="2:6" ht="15.75" x14ac:dyDescent="0.45">
      <c r="B7" s="70" t="s">
        <v>393</v>
      </c>
      <c r="C7" s="70" t="s">
        <v>394</v>
      </c>
      <c r="D7" s="70" t="s">
        <v>109</v>
      </c>
      <c r="E7" s="70" t="s">
        <v>395</v>
      </c>
      <c r="F7" s="70"/>
    </row>
    <row r="8" spans="2:6" ht="29.45" customHeight="1" x14ac:dyDescent="0.45">
      <c r="B8" s="296" t="s">
        <v>396</v>
      </c>
      <c r="C8" s="296" t="s">
        <v>397</v>
      </c>
      <c r="D8" s="297">
        <v>2</v>
      </c>
      <c r="E8" s="296" t="s">
        <v>398</v>
      </c>
      <c r="F8" s="292"/>
    </row>
    <row r="9" spans="2:6" ht="40.9" customHeight="1" x14ac:dyDescent="0.45">
      <c r="B9" s="296" t="s">
        <v>399</v>
      </c>
      <c r="C9" s="296" t="s">
        <v>400</v>
      </c>
      <c r="D9" s="297">
        <v>3</v>
      </c>
      <c r="E9" s="296" t="s">
        <v>398</v>
      </c>
      <c r="F9" s="292"/>
    </row>
    <row r="10" spans="2:6" ht="18.600000000000001" customHeight="1" thickBot="1" x14ac:dyDescent="0.5"/>
    <row r="11" spans="2:6" ht="28.15" customHeight="1" thickBot="1" x14ac:dyDescent="0.5">
      <c r="B11" s="54" t="s">
        <v>401</v>
      </c>
      <c r="C11" s="53"/>
      <c r="D11" s="53"/>
      <c r="E11" s="53"/>
      <c r="F11" s="53"/>
    </row>
    <row r="12" spans="2:6" ht="16.899999999999999" customHeight="1" x14ac:dyDescent="0.45"/>
    <row r="13" spans="2:6" ht="77.45" customHeight="1" x14ac:dyDescent="0.45">
      <c r="B13" s="682" t="s">
        <v>402</v>
      </c>
      <c r="C13" s="682"/>
      <c r="D13" s="682"/>
      <c r="E13" s="682"/>
      <c r="F13" s="682"/>
    </row>
    <row r="14" spans="2:6" ht="21" customHeight="1" x14ac:dyDescent="0.45">
      <c r="B14" s="239" t="s">
        <v>403</v>
      </c>
    </row>
    <row r="15" spans="2:6" ht="12" customHeight="1" x14ac:dyDescent="0.45"/>
    <row r="16" spans="2:6" ht="30.6" customHeight="1" x14ac:dyDescent="0.45">
      <c r="B16" s="682" t="s">
        <v>404</v>
      </c>
      <c r="C16" s="682"/>
      <c r="D16" s="682"/>
      <c r="E16" s="682"/>
      <c r="F16" s="682"/>
    </row>
    <row r="17" spans="2:6" x14ac:dyDescent="0.45">
      <c r="B17" s="123"/>
      <c r="C17" s="123"/>
      <c r="D17" s="123"/>
      <c r="E17" s="123"/>
      <c r="F17" s="123"/>
    </row>
    <row r="18" spans="2:6" ht="24" customHeight="1" x14ac:dyDescent="0.45">
      <c r="B18" s="294">
        <v>32</v>
      </c>
      <c r="C18" s="681" t="s">
        <v>405</v>
      </c>
      <c r="D18" s="681"/>
      <c r="E18" s="681"/>
      <c r="F18" s="681"/>
    </row>
    <row r="19" spans="2:6" ht="55.15" customHeight="1" x14ac:dyDescent="0.45">
      <c r="B19" s="295" t="s">
        <v>406</v>
      </c>
      <c r="C19" s="681" t="s">
        <v>407</v>
      </c>
      <c r="D19" s="681"/>
      <c r="E19" s="681"/>
      <c r="F19" s="681"/>
    </row>
    <row r="20" spans="2:6" ht="45.6" customHeight="1" x14ac:dyDescent="0.45">
      <c r="B20" s="295" t="s">
        <v>408</v>
      </c>
      <c r="C20" s="681" t="s">
        <v>409</v>
      </c>
      <c r="D20" s="681"/>
      <c r="E20" s="681"/>
      <c r="F20" s="681"/>
    </row>
    <row r="21" spans="2:6" ht="74.45" customHeight="1" x14ac:dyDescent="0.45">
      <c r="B21" s="681" t="s">
        <v>410</v>
      </c>
      <c r="C21" s="681"/>
      <c r="D21" s="681"/>
      <c r="E21" s="681"/>
      <c r="F21" s="681"/>
    </row>
    <row r="22" spans="2:6" ht="30.6" customHeight="1" x14ac:dyDescent="0.45">
      <c r="B22" s="295" t="s">
        <v>406</v>
      </c>
      <c r="C22" s="681" t="s">
        <v>411</v>
      </c>
      <c r="D22" s="681"/>
      <c r="E22" s="681"/>
      <c r="F22" s="681"/>
    </row>
    <row r="23" spans="2:6" ht="39.6" customHeight="1" x14ac:dyDescent="0.45">
      <c r="B23" s="295" t="s">
        <v>408</v>
      </c>
      <c r="C23" s="681" t="s">
        <v>412</v>
      </c>
      <c r="D23" s="681"/>
      <c r="E23" s="681"/>
      <c r="F23" s="681"/>
    </row>
    <row r="24" spans="2:6" ht="48.6" customHeight="1" x14ac:dyDescent="0.45">
      <c r="B24" s="681" t="s">
        <v>413</v>
      </c>
      <c r="C24" s="681"/>
      <c r="D24" s="681"/>
      <c r="E24" s="681"/>
      <c r="F24" s="681"/>
    </row>
    <row r="25" spans="2:6" ht="52.9" customHeight="1" x14ac:dyDescent="0.45">
      <c r="B25" s="681" t="s">
        <v>414</v>
      </c>
      <c r="C25" s="681"/>
      <c r="D25" s="681"/>
      <c r="E25" s="681"/>
      <c r="F25" s="681"/>
    </row>
    <row r="26" spans="2:6" ht="28.9" customHeight="1" x14ac:dyDescent="0.45">
      <c r="B26" s="681" t="s">
        <v>415</v>
      </c>
      <c r="C26" s="681"/>
      <c r="D26" s="681"/>
      <c r="E26" s="681"/>
      <c r="F26" s="681"/>
    </row>
    <row r="27" spans="2:6" ht="15.75" x14ac:dyDescent="0.45">
      <c r="B27" s="295" t="s">
        <v>406</v>
      </c>
      <c r="C27" s="681" t="s">
        <v>416</v>
      </c>
      <c r="D27" s="681"/>
      <c r="E27" s="681"/>
      <c r="F27" s="681"/>
    </row>
    <row r="28" spans="2:6" ht="15.75" x14ac:dyDescent="0.45">
      <c r="B28" s="295" t="s">
        <v>408</v>
      </c>
      <c r="C28" s="681" t="s">
        <v>417</v>
      </c>
      <c r="D28" s="681"/>
      <c r="E28" s="681"/>
      <c r="F28" s="681"/>
    </row>
    <row r="29" spans="2:6" ht="15.75" x14ac:dyDescent="0.45">
      <c r="B29" s="295"/>
      <c r="C29" s="681"/>
      <c r="D29" s="681"/>
      <c r="E29" s="681"/>
      <c r="F29" s="681"/>
    </row>
    <row r="30" spans="2:6" ht="15.75" x14ac:dyDescent="0.45">
      <c r="B30" s="681" t="s">
        <v>418</v>
      </c>
      <c r="C30" s="681"/>
      <c r="D30" s="681"/>
      <c r="E30" s="681"/>
      <c r="F30" s="681"/>
    </row>
    <row r="31" spans="2:6" ht="34.15" customHeight="1" x14ac:dyDescent="0.45">
      <c r="B31" s="295">
        <v>33</v>
      </c>
      <c r="C31" s="681" t="s">
        <v>419</v>
      </c>
      <c r="D31" s="681"/>
      <c r="E31" s="681"/>
      <c r="F31" s="681"/>
    </row>
    <row r="32" spans="2:6" ht="25.15" customHeight="1" x14ac:dyDescent="0.45">
      <c r="B32" s="681" t="s">
        <v>420</v>
      </c>
      <c r="C32" s="681"/>
      <c r="D32" s="681"/>
      <c r="E32" s="681"/>
      <c r="F32" s="681"/>
    </row>
    <row r="33" spans="2:6" ht="43.15" customHeight="1" x14ac:dyDescent="0.45">
      <c r="B33" s="295" t="s">
        <v>406</v>
      </c>
      <c r="C33" s="681" t="s">
        <v>421</v>
      </c>
      <c r="D33" s="681"/>
      <c r="E33" s="681"/>
      <c r="F33" s="681"/>
    </row>
    <row r="34" spans="2:6" ht="63.6" customHeight="1" x14ac:dyDescent="0.45">
      <c r="B34" s="295" t="s">
        <v>408</v>
      </c>
      <c r="C34" s="681" t="s">
        <v>422</v>
      </c>
      <c r="D34" s="681"/>
      <c r="E34" s="681"/>
      <c r="F34" s="681"/>
    </row>
    <row r="35" spans="2:6" ht="21.6" customHeight="1" x14ac:dyDescent="0.45">
      <c r="B35" s="681" t="s">
        <v>423</v>
      </c>
      <c r="C35" s="681"/>
      <c r="D35" s="681"/>
      <c r="E35" s="681"/>
      <c r="F35" s="681"/>
    </row>
    <row r="36" spans="2:6" ht="29.45" customHeight="1" x14ac:dyDescent="0.45">
      <c r="B36" s="295" t="s">
        <v>406</v>
      </c>
      <c r="C36" s="681" t="s">
        <v>424</v>
      </c>
      <c r="D36" s="681"/>
      <c r="E36" s="681"/>
      <c r="F36" s="681"/>
    </row>
    <row r="37" spans="2:6" ht="29.45" customHeight="1" x14ac:dyDescent="0.45">
      <c r="B37" s="295" t="s">
        <v>408</v>
      </c>
      <c r="C37" s="681" t="s">
        <v>425</v>
      </c>
      <c r="D37" s="681"/>
      <c r="E37" s="681"/>
      <c r="F37" s="681"/>
    </row>
    <row r="38" spans="2:6" ht="35.450000000000003" customHeight="1" x14ac:dyDescent="0.45">
      <c r="B38" s="295" t="s">
        <v>426</v>
      </c>
      <c r="C38" s="681" t="s">
        <v>427</v>
      </c>
      <c r="D38" s="681"/>
      <c r="E38" s="681"/>
      <c r="F38" s="681"/>
    </row>
    <row r="39" spans="2:6" ht="29.45" customHeight="1" x14ac:dyDescent="0.45">
      <c r="B39" s="295" t="s">
        <v>428</v>
      </c>
      <c r="C39" s="681" t="s">
        <v>429</v>
      </c>
      <c r="D39" s="681"/>
      <c r="E39" s="681"/>
      <c r="F39" s="681"/>
    </row>
    <row r="40" spans="2:6" ht="15.75" x14ac:dyDescent="0.45">
      <c r="B40" s="295" t="s">
        <v>430</v>
      </c>
      <c r="C40" s="681" t="s">
        <v>431</v>
      </c>
      <c r="D40" s="681"/>
      <c r="E40" s="681"/>
      <c r="F40" s="681"/>
    </row>
    <row r="41" spans="2:6" ht="15.75" x14ac:dyDescent="0.45">
      <c r="B41" s="681" t="s">
        <v>432</v>
      </c>
      <c r="C41" s="681"/>
      <c r="D41" s="681"/>
      <c r="E41" s="681"/>
      <c r="F41" s="681"/>
    </row>
    <row r="42" spans="2:6" ht="34.9" customHeight="1" x14ac:dyDescent="0.45">
      <c r="B42" s="295" t="s">
        <v>406</v>
      </c>
      <c r="C42" s="681" t="s">
        <v>433</v>
      </c>
      <c r="D42" s="681"/>
      <c r="E42" s="681"/>
      <c r="F42" s="681"/>
    </row>
    <row r="43" spans="2:6" ht="34.9" customHeight="1" x14ac:dyDescent="0.45">
      <c r="B43" s="295" t="s">
        <v>408</v>
      </c>
      <c r="C43" s="681" t="s">
        <v>434</v>
      </c>
      <c r="D43" s="681"/>
      <c r="E43" s="681"/>
      <c r="F43" s="681"/>
    </row>
    <row r="44" spans="2:6" ht="33" customHeight="1" x14ac:dyDescent="0.45">
      <c r="B44" s="295" t="s">
        <v>426</v>
      </c>
      <c r="C44" s="681" t="s">
        <v>435</v>
      </c>
      <c r="D44" s="681"/>
      <c r="E44" s="681"/>
      <c r="F44" s="681"/>
    </row>
    <row r="45" spans="2:6" ht="19.899999999999999" customHeight="1" x14ac:dyDescent="0.45">
      <c r="B45" s="295" t="s">
        <v>428</v>
      </c>
      <c r="C45" s="681" t="s">
        <v>436</v>
      </c>
      <c r="D45" s="681"/>
      <c r="E45" s="681"/>
      <c r="F45" s="681"/>
    </row>
    <row r="46" spans="2:6" ht="28.9" customHeight="1" x14ac:dyDescent="0.45">
      <c r="B46" s="681" t="s">
        <v>437</v>
      </c>
      <c r="C46" s="681"/>
      <c r="D46" s="681"/>
      <c r="E46" s="681"/>
      <c r="F46" s="681"/>
    </row>
    <row r="47" spans="2:6" ht="28.15" customHeight="1" x14ac:dyDescent="0.45">
      <c r="B47" s="681" t="s">
        <v>438</v>
      </c>
      <c r="C47" s="681"/>
      <c r="D47" s="681"/>
      <c r="E47" s="681"/>
      <c r="F47" s="681"/>
    </row>
    <row r="48" spans="2:6" ht="15.75" x14ac:dyDescent="0.45">
      <c r="B48" s="681" t="s">
        <v>415</v>
      </c>
      <c r="C48" s="681"/>
      <c r="D48" s="681"/>
      <c r="E48" s="681"/>
      <c r="F48" s="681"/>
    </row>
    <row r="49" spans="2:6" ht="15.75" x14ac:dyDescent="0.45">
      <c r="B49" s="295" t="s">
        <v>406</v>
      </c>
      <c r="C49" s="681" t="s">
        <v>416</v>
      </c>
      <c r="D49" s="681"/>
      <c r="E49" s="681"/>
      <c r="F49" s="681"/>
    </row>
    <row r="50" spans="2:6" ht="15.75" x14ac:dyDescent="0.45">
      <c r="B50" s="295" t="s">
        <v>408</v>
      </c>
      <c r="C50" s="681" t="s">
        <v>417</v>
      </c>
      <c r="D50" s="681"/>
      <c r="E50" s="681"/>
      <c r="F50" s="681"/>
    </row>
    <row r="51" spans="2:6" ht="15.75" x14ac:dyDescent="0.45">
      <c r="B51" s="681" t="s">
        <v>439</v>
      </c>
      <c r="C51" s="681"/>
      <c r="D51" s="681"/>
      <c r="E51" s="681"/>
      <c r="F51" s="681"/>
    </row>
    <row r="52" spans="2:6" ht="15.75" x14ac:dyDescent="0.45">
      <c r="B52" s="681" t="s">
        <v>440</v>
      </c>
      <c r="C52" s="681"/>
      <c r="D52" s="681"/>
      <c r="E52" s="681"/>
      <c r="F52" s="681"/>
    </row>
    <row r="53" spans="2:6" ht="15.75" x14ac:dyDescent="0.45">
      <c r="B53" s="681" t="s">
        <v>441</v>
      </c>
      <c r="C53" s="681"/>
      <c r="D53" s="681"/>
      <c r="E53" s="681"/>
      <c r="F53" s="681"/>
    </row>
    <row r="54" spans="2:6" ht="15.75" x14ac:dyDescent="0.45">
      <c r="B54" s="681" t="s">
        <v>442</v>
      </c>
      <c r="C54" s="681"/>
      <c r="D54" s="681"/>
      <c r="E54" s="681"/>
      <c r="F54" s="681"/>
    </row>
    <row r="55" spans="2:6" ht="40.9" customHeight="1" x14ac:dyDescent="0.45">
      <c r="B55" s="681" t="s">
        <v>443</v>
      </c>
      <c r="C55" s="681"/>
      <c r="D55" s="681"/>
      <c r="E55" s="681"/>
      <c r="F55" s="681"/>
    </row>
    <row r="56" spans="2:6" ht="45.6" customHeight="1" x14ac:dyDescent="0.45">
      <c r="B56" s="681" t="s">
        <v>444</v>
      </c>
      <c r="C56" s="681"/>
      <c r="D56" s="681"/>
      <c r="E56" s="681"/>
      <c r="F56" s="681"/>
    </row>
    <row r="57" spans="2:6" ht="15.75" x14ac:dyDescent="0.45">
      <c r="B57" s="681" t="s">
        <v>445</v>
      </c>
      <c r="C57" s="681"/>
      <c r="D57" s="681"/>
      <c r="E57" s="681"/>
      <c r="F57" s="681"/>
    </row>
    <row r="58" spans="2:6" ht="38.450000000000003" customHeight="1" x14ac:dyDescent="0.45">
      <c r="B58" s="681" t="s">
        <v>446</v>
      </c>
      <c r="C58" s="681"/>
      <c r="D58" s="681"/>
      <c r="E58" s="681"/>
      <c r="F58" s="681"/>
    </row>
    <row r="59" spans="2:6" ht="28.15" customHeight="1" x14ac:dyDescent="0.45">
      <c r="B59" s="681" t="s">
        <v>447</v>
      </c>
      <c r="C59" s="681"/>
      <c r="D59" s="681"/>
      <c r="E59" s="681"/>
      <c r="F59" s="681"/>
    </row>
    <row r="60" spans="2:6" ht="15.75" x14ac:dyDescent="0.45">
      <c r="B60" s="295" t="s">
        <v>406</v>
      </c>
      <c r="C60" s="681" t="s">
        <v>448</v>
      </c>
      <c r="D60" s="681"/>
      <c r="E60" s="681"/>
      <c r="F60" s="681"/>
    </row>
    <row r="61" spans="2:6" ht="15.75" x14ac:dyDescent="0.45">
      <c r="B61" s="295" t="s">
        <v>408</v>
      </c>
      <c r="C61" s="681" t="s">
        <v>449</v>
      </c>
      <c r="D61" s="681"/>
      <c r="E61" s="681"/>
      <c r="F61" s="681"/>
    </row>
    <row r="62" spans="2:6" ht="15.75" x14ac:dyDescent="0.45">
      <c r="B62" s="295" t="s">
        <v>426</v>
      </c>
      <c r="C62" s="681" t="s">
        <v>450</v>
      </c>
      <c r="D62" s="681"/>
      <c r="E62" s="681"/>
      <c r="F62" s="681"/>
    </row>
    <row r="63" spans="2:6" ht="15.75" x14ac:dyDescent="0.45">
      <c r="B63" s="681" t="s">
        <v>451</v>
      </c>
      <c r="C63" s="681"/>
      <c r="D63" s="681"/>
      <c r="E63" s="681"/>
      <c r="F63" s="681"/>
    </row>
    <row r="64" spans="2:6" ht="51" customHeight="1" x14ac:dyDescent="0.45">
      <c r="B64" s="295" t="s">
        <v>406</v>
      </c>
      <c r="C64" s="681" t="s">
        <v>452</v>
      </c>
      <c r="D64" s="681"/>
      <c r="E64" s="681"/>
      <c r="F64" s="681"/>
    </row>
    <row r="65" spans="2:6" ht="33" customHeight="1" x14ac:dyDescent="0.45">
      <c r="B65" s="295" t="s">
        <v>408</v>
      </c>
      <c r="C65" s="681" t="s">
        <v>453</v>
      </c>
      <c r="D65" s="681"/>
      <c r="E65" s="681"/>
      <c r="F65" s="681"/>
    </row>
    <row r="66" spans="2:6" ht="60.6" customHeight="1" x14ac:dyDescent="0.45">
      <c r="B66" s="681" t="s">
        <v>454</v>
      </c>
      <c r="C66" s="681"/>
      <c r="D66" s="681"/>
      <c r="E66" s="681"/>
      <c r="F66" s="681"/>
    </row>
    <row r="67" spans="2:6" ht="14.65" thickBot="1" x14ac:dyDescent="0.5"/>
    <row r="68" spans="2:6" ht="25.9" thickBot="1" x14ac:dyDescent="0.5">
      <c r="B68" s="530" t="s">
        <v>455</v>
      </c>
      <c r="C68" s="531"/>
      <c r="D68" s="531"/>
      <c r="E68" s="531"/>
      <c r="F68" s="531"/>
    </row>
    <row r="69" spans="2:6" ht="15.75" x14ac:dyDescent="0.45">
      <c r="B69" s="683" t="s">
        <v>456</v>
      </c>
      <c r="C69" s="683"/>
      <c r="D69" s="683"/>
      <c r="E69" s="683"/>
      <c r="F69" s="683"/>
    </row>
    <row r="70" spans="2:6" ht="19.149999999999999" customHeight="1" x14ac:dyDescent="0.45">
      <c r="B70" s="684" t="s">
        <v>457</v>
      </c>
      <c r="C70" s="684"/>
      <c r="D70" s="684"/>
      <c r="E70" s="684"/>
      <c r="F70" s="684"/>
    </row>
    <row r="71" spans="2:6" ht="29.45" customHeight="1" x14ac:dyDescent="0.45">
      <c r="B71" s="684" t="s">
        <v>458</v>
      </c>
      <c r="C71" s="684"/>
      <c r="D71" s="684"/>
      <c r="E71" s="684"/>
      <c r="F71" s="684"/>
    </row>
    <row r="72" spans="2:6" ht="36" customHeight="1" x14ac:dyDescent="0.45">
      <c r="B72" s="682" t="s">
        <v>459</v>
      </c>
      <c r="C72" s="682"/>
      <c r="D72" s="682"/>
      <c r="E72" s="682"/>
      <c r="F72" s="682"/>
    </row>
    <row r="73" spans="2:6" ht="14.65" thickBot="1" x14ac:dyDescent="0.5"/>
    <row r="74" spans="2:6" ht="25.9" thickBot="1" x14ac:dyDescent="0.5">
      <c r="B74" s="530" t="s">
        <v>460</v>
      </c>
      <c r="C74" s="531"/>
      <c r="D74" s="531"/>
      <c r="E74" s="531"/>
      <c r="F74" s="531"/>
    </row>
    <row r="75" spans="2:6" ht="51" customHeight="1" x14ac:dyDescent="0.45">
      <c r="B75" s="629" t="s">
        <v>461</v>
      </c>
      <c r="C75" s="629"/>
      <c r="D75" s="629"/>
      <c r="E75" s="629"/>
      <c r="F75" s="629"/>
    </row>
    <row r="76" spans="2:6" ht="24" customHeight="1" x14ac:dyDescent="0.45">
      <c r="B76" s="682" t="s">
        <v>462</v>
      </c>
      <c r="C76" s="682"/>
      <c r="D76" s="682"/>
      <c r="E76" s="682"/>
      <c r="F76" s="682"/>
    </row>
    <row r="77" spans="2:6" ht="19.899999999999999" customHeight="1" x14ac:dyDescent="0.45">
      <c r="B77" s="682" t="s">
        <v>463</v>
      </c>
      <c r="C77" s="682"/>
      <c r="D77" s="682"/>
      <c r="E77" s="682"/>
      <c r="F77" s="682"/>
    </row>
    <row r="78" spans="2:6" ht="19.899999999999999" customHeight="1" x14ac:dyDescent="0.45">
      <c r="B78" s="682" t="s">
        <v>464</v>
      </c>
      <c r="C78" s="682"/>
      <c r="D78" s="682"/>
      <c r="E78" s="682"/>
      <c r="F78" s="682"/>
    </row>
    <row r="79" spans="2:6" ht="19.899999999999999" customHeight="1" x14ac:dyDescent="0.45">
      <c r="B79" s="682" t="s">
        <v>465</v>
      </c>
      <c r="C79" s="682"/>
      <c r="D79" s="682"/>
      <c r="E79" s="682"/>
      <c r="F79" s="682"/>
    </row>
    <row r="80" spans="2:6" ht="21" customHeight="1" x14ac:dyDescent="0.45">
      <c r="B80" s="682" t="s">
        <v>466</v>
      </c>
      <c r="C80" s="682"/>
      <c r="D80" s="682"/>
      <c r="E80" s="682"/>
      <c r="F80" s="682"/>
    </row>
    <row r="81" spans="2:6" ht="68.45" customHeight="1" x14ac:dyDescent="0.45">
      <c r="B81" s="682" t="s">
        <v>467</v>
      </c>
      <c r="C81" s="682"/>
      <c r="D81" s="682"/>
      <c r="E81" s="682"/>
      <c r="F81" s="682"/>
    </row>
    <row r="82" spans="2:6" ht="25.15" customHeight="1" x14ac:dyDescent="0.45">
      <c r="B82" s="682" t="s">
        <v>468</v>
      </c>
      <c r="C82" s="682"/>
      <c r="D82" s="682"/>
      <c r="E82" s="682"/>
      <c r="F82" s="682"/>
    </row>
    <row r="83" spans="2:6" ht="31.15" customHeight="1" x14ac:dyDescent="0.45">
      <c r="B83" s="685" t="s">
        <v>469</v>
      </c>
      <c r="C83" s="685"/>
      <c r="D83" s="685"/>
      <c r="E83" s="685"/>
      <c r="F83" s="685"/>
    </row>
    <row r="84" spans="2:6" ht="22.9" customHeight="1" x14ac:dyDescent="0.45">
      <c r="B84" s="682" t="s">
        <v>470</v>
      </c>
      <c r="C84" s="682"/>
      <c r="D84" s="682"/>
      <c r="E84" s="682"/>
      <c r="F84" s="682"/>
    </row>
    <row r="85" spans="2:6" ht="17.45" customHeight="1" x14ac:dyDescent="0.45">
      <c r="B85" s="682" t="s">
        <v>471</v>
      </c>
      <c r="C85" s="682"/>
      <c r="D85" s="682"/>
      <c r="E85" s="682"/>
      <c r="F85" s="682"/>
    </row>
    <row r="86" spans="2:6" ht="19.149999999999999" customHeight="1" x14ac:dyDescent="0.45">
      <c r="B86" s="682" t="s">
        <v>472</v>
      </c>
      <c r="C86" s="682"/>
      <c r="D86" s="682"/>
      <c r="E86" s="682"/>
      <c r="F86" s="682"/>
    </row>
    <row r="87" spans="2:6" ht="16.899999999999999" customHeight="1" x14ac:dyDescent="0.45">
      <c r="B87" s="682" t="s">
        <v>473</v>
      </c>
      <c r="C87" s="682"/>
      <c r="D87" s="682"/>
      <c r="E87" s="682"/>
      <c r="F87" s="682"/>
    </row>
    <row r="88" spans="2:6" ht="50.45" customHeight="1" x14ac:dyDescent="0.45">
      <c r="B88" s="682" t="s">
        <v>474</v>
      </c>
      <c r="C88" s="682"/>
      <c r="D88" s="682"/>
      <c r="E88" s="682"/>
      <c r="F88" s="682"/>
    </row>
    <row r="89" spans="2:6" ht="31.9" customHeight="1" thickBot="1" x14ac:dyDescent="0.5">
      <c r="B89" s="123"/>
      <c r="C89" s="123"/>
      <c r="D89" s="123"/>
      <c r="E89" s="123"/>
      <c r="F89" s="123"/>
    </row>
    <row r="90" spans="2:6" ht="31.9" customHeight="1" thickBot="1" x14ac:dyDescent="0.5">
      <c r="B90" s="530" t="s">
        <v>475</v>
      </c>
      <c r="C90" s="531"/>
      <c r="D90" s="531"/>
      <c r="E90" s="531"/>
      <c r="F90" s="531"/>
    </row>
    <row r="91" spans="2:6" ht="70.150000000000006" customHeight="1" x14ac:dyDescent="0.45">
      <c r="B91" s="629" t="s">
        <v>476</v>
      </c>
      <c r="C91" s="629"/>
      <c r="D91" s="629"/>
      <c r="E91" s="629"/>
      <c r="F91" s="629"/>
    </row>
    <row r="92" spans="2:6" ht="14.65" thickBot="1" x14ac:dyDescent="0.5"/>
    <row r="93" spans="2:6" ht="30" customHeight="1" thickBot="1" x14ac:dyDescent="0.5">
      <c r="B93" s="530" t="s">
        <v>477</v>
      </c>
      <c r="C93" s="531"/>
      <c r="D93" s="531"/>
      <c r="E93" s="531"/>
      <c r="F93" s="531"/>
    </row>
    <row r="94" spans="2:6" ht="49.15" customHeight="1" x14ac:dyDescent="0.45">
      <c r="B94" s="629" t="s">
        <v>478</v>
      </c>
      <c r="C94" s="629"/>
      <c r="D94" s="629"/>
      <c r="E94" s="629"/>
      <c r="F94" s="629"/>
    </row>
    <row r="95" spans="2:6" ht="15.75" x14ac:dyDescent="0.45">
      <c r="B95" s="684" t="s">
        <v>479</v>
      </c>
      <c r="C95" s="684"/>
      <c r="D95" s="684"/>
      <c r="E95" s="684"/>
      <c r="F95" s="684"/>
    </row>
    <row r="96" spans="2:6" ht="15.75" x14ac:dyDescent="0.45">
      <c r="B96" s="684" t="s">
        <v>480</v>
      </c>
      <c r="C96" s="684"/>
      <c r="D96" s="684"/>
      <c r="E96" s="684"/>
      <c r="F96" s="684"/>
    </row>
    <row r="97" spans="2:6" ht="15.75" x14ac:dyDescent="0.45">
      <c r="B97" s="684" t="s">
        <v>481</v>
      </c>
      <c r="C97" s="684"/>
      <c r="D97" s="684"/>
      <c r="E97" s="684"/>
      <c r="F97" s="684"/>
    </row>
    <row r="98" spans="2:6" ht="15.75" x14ac:dyDescent="0.45">
      <c r="B98" s="684" t="s">
        <v>482</v>
      </c>
      <c r="C98" s="684"/>
      <c r="D98" s="684"/>
      <c r="E98" s="684"/>
      <c r="F98" s="684"/>
    </row>
    <row r="99" spans="2:6" ht="15.75" x14ac:dyDescent="0.45">
      <c r="B99" s="684" t="s">
        <v>483</v>
      </c>
      <c r="C99" s="684"/>
      <c r="D99" s="684"/>
      <c r="E99" s="684"/>
      <c r="F99" s="684"/>
    </row>
    <row r="100" spans="2:6" ht="15.75" x14ac:dyDescent="0.45">
      <c r="B100" s="684" t="s">
        <v>484</v>
      </c>
      <c r="C100" s="684"/>
      <c r="D100" s="684"/>
      <c r="E100" s="684"/>
      <c r="F100" s="684"/>
    </row>
    <row r="101" spans="2:6" ht="15.75" x14ac:dyDescent="0.45">
      <c r="B101" s="684" t="s">
        <v>485</v>
      </c>
      <c r="C101" s="684"/>
      <c r="D101" s="684"/>
      <c r="E101" s="684"/>
      <c r="F101" s="684"/>
    </row>
    <row r="102" spans="2:6" ht="26.45" customHeight="1" x14ac:dyDescent="0.45">
      <c r="B102" s="684" t="s">
        <v>486</v>
      </c>
      <c r="C102" s="684"/>
      <c r="D102" s="684"/>
      <c r="E102" s="684"/>
      <c r="F102" s="684"/>
    </row>
    <row r="103" spans="2:6" ht="14.65" thickBot="1" x14ac:dyDescent="0.5"/>
    <row r="104" spans="2:6" ht="47.45" customHeight="1" thickBot="1" x14ac:dyDescent="0.5">
      <c r="B104" s="530" t="s">
        <v>487</v>
      </c>
      <c r="C104" s="531"/>
      <c r="D104" s="531"/>
      <c r="E104" s="531"/>
      <c r="F104" s="531"/>
    </row>
    <row r="105" spans="2:6" ht="74.45" customHeight="1" x14ac:dyDescent="0.45">
      <c r="B105" s="629" t="s">
        <v>488</v>
      </c>
      <c r="C105" s="629"/>
      <c r="D105" s="629"/>
      <c r="E105" s="629"/>
      <c r="F105" s="629"/>
    </row>
    <row r="106" spans="2:6" ht="15.6" customHeight="1" x14ac:dyDescent="0.45">
      <c r="B106" s="682" t="s">
        <v>489</v>
      </c>
      <c r="C106" s="682"/>
      <c r="D106" s="682"/>
      <c r="E106" s="682"/>
      <c r="F106" s="682"/>
    </row>
    <row r="107" spans="2:6" ht="15.6" customHeight="1" x14ac:dyDescent="0.45">
      <c r="B107" s="682" t="s">
        <v>490</v>
      </c>
      <c r="C107" s="682"/>
      <c r="D107" s="682"/>
      <c r="E107" s="682"/>
      <c r="F107" s="682"/>
    </row>
    <row r="108" spans="2:6" ht="15.6" customHeight="1" x14ac:dyDescent="0.45">
      <c r="B108" s="682" t="s">
        <v>491</v>
      </c>
      <c r="C108" s="682"/>
      <c r="D108" s="682"/>
      <c r="E108" s="682"/>
      <c r="F108" s="682"/>
    </row>
    <row r="109" spans="2:6" ht="15.6" customHeight="1" x14ac:dyDescent="0.45">
      <c r="B109" s="682" t="s">
        <v>492</v>
      </c>
      <c r="C109" s="682"/>
      <c r="D109" s="682"/>
      <c r="E109" s="682"/>
      <c r="F109" s="682"/>
    </row>
    <row r="110" spans="2:6" ht="15.6" customHeight="1" x14ac:dyDescent="0.45">
      <c r="B110" s="682" t="s">
        <v>493</v>
      </c>
      <c r="C110" s="682"/>
      <c r="D110" s="682"/>
      <c r="E110" s="682"/>
      <c r="F110" s="682"/>
    </row>
    <row r="111" spans="2:6" ht="15.6" customHeight="1" x14ac:dyDescent="0.45">
      <c r="B111" s="682" t="s">
        <v>494</v>
      </c>
      <c r="C111" s="682"/>
      <c r="D111" s="682"/>
      <c r="E111" s="682"/>
      <c r="F111" s="682"/>
    </row>
    <row r="112" spans="2:6" ht="15.6" customHeight="1" x14ac:dyDescent="0.45">
      <c r="B112" s="682" t="s">
        <v>495</v>
      </c>
      <c r="C112" s="682"/>
      <c r="D112" s="682"/>
      <c r="E112" s="682"/>
      <c r="F112" s="682"/>
    </row>
    <row r="113" spans="2:6" ht="15.75" x14ac:dyDescent="0.45">
      <c r="B113" s="682" t="s">
        <v>496</v>
      </c>
      <c r="C113" s="682"/>
      <c r="D113" s="682"/>
      <c r="E113" s="682"/>
      <c r="F113" s="682"/>
    </row>
    <row r="114" spans="2:6" ht="14.65" thickBot="1" x14ac:dyDescent="0.5"/>
    <row r="115" spans="2:6" ht="39" customHeight="1" thickBot="1" x14ac:dyDescent="0.5">
      <c r="B115" s="687" t="s">
        <v>497</v>
      </c>
      <c r="C115" s="688"/>
      <c r="D115" s="688"/>
      <c r="E115" s="688"/>
      <c r="F115" s="688"/>
    </row>
    <row r="116" spans="2:6" ht="42" customHeight="1" x14ac:dyDescent="0.45">
      <c r="B116" s="686" t="s">
        <v>498</v>
      </c>
      <c r="C116" s="686"/>
      <c r="D116" s="686"/>
      <c r="E116" s="686"/>
      <c r="F116" s="686"/>
    </row>
    <row r="117" spans="2:6" ht="14.65" thickBot="1" x14ac:dyDescent="0.5"/>
    <row r="118" spans="2:6" ht="34.9" customHeight="1" thickBot="1" x14ac:dyDescent="0.5">
      <c r="B118" s="530" t="s">
        <v>499</v>
      </c>
      <c r="C118" s="531"/>
      <c r="D118" s="531"/>
      <c r="E118" s="531"/>
      <c r="F118" s="531"/>
    </row>
    <row r="119" spans="2:6" ht="15.75" x14ac:dyDescent="0.45">
      <c r="B119" s="686" t="s">
        <v>500</v>
      </c>
      <c r="C119" s="686"/>
      <c r="D119" s="686"/>
      <c r="E119" s="686"/>
      <c r="F119" s="686"/>
    </row>
  </sheetData>
  <mergeCells count="99">
    <mergeCell ref="B116:F116"/>
    <mergeCell ref="B118:F118"/>
    <mergeCell ref="B119:F119"/>
    <mergeCell ref="B109:F109"/>
    <mergeCell ref="B110:F110"/>
    <mergeCell ref="B111:F111"/>
    <mergeCell ref="B112:F112"/>
    <mergeCell ref="B113:F113"/>
    <mergeCell ref="B115:F115"/>
    <mergeCell ref="B108:F108"/>
    <mergeCell ref="B96:F96"/>
    <mergeCell ref="B97:F97"/>
    <mergeCell ref="B98:F98"/>
    <mergeCell ref="B99:F99"/>
    <mergeCell ref="B100:F100"/>
    <mergeCell ref="B101:F101"/>
    <mergeCell ref="B102:F102"/>
    <mergeCell ref="B104:F104"/>
    <mergeCell ref="B105:F105"/>
    <mergeCell ref="B106:F106"/>
    <mergeCell ref="B107:F107"/>
    <mergeCell ref="B95:F95"/>
    <mergeCell ref="B82:F82"/>
    <mergeCell ref="B83:F83"/>
    <mergeCell ref="B84:F84"/>
    <mergeCell ref="B85:F85"/>
    <mergeCell ref="B86:F86"/>
    <mergeCell ref="B87:F87"/>
    <mergeCell ref="B88:F88"/>
    <mergeCell ref="B90:F90"/>
    <mergeCell ref="B91:F91"/>
    <mergeCell ref="B93:F93"/>
    <mergeCell ref="B94:F94"/>
    <mergeCell ref="B81:F81"/>
    <mergeCell ref="B69:F69"/>
    <mergeCell ref="B70:F70"/>
    <mergeCell ref="B71:F71"/>
    <mergeCell ref="B72:F72"/>
    <mergeCell ref="B74:F74"/>
    <mergeCell ref="B75:F75"/>
    <mergeCell ref="B76:F76"/>
    <mergeCell ref="B77:F77"/>
    <mergeCell ref="B78:F78"/>
    <mergeCell ref="B79:F79"/>
    <mergeCell ref="B80:F80"/>
    <mergeCell ref="B68:F68"/>
    <mergeCell ref="B56:F56"/>
    <mergeCell ref="B57:F57"/>
    <mergeCell ref="B58:F58"/>
    <mergeCell ref="B59:F59"/>
    <mergeCell ref="C60:F60"/>
    <mergeCell ref="C61:F61"/>
    <mergeCell ref="C62:F62"/>
    <mergeCell ref="B63:F63"/>
    <mergeCell ref="C64:F64"/>
    <mergeCell ref="C65:F65"/>
    <mergeCell ref="B66:F66"/>
    <mergeCell ref="B55:F55"/>
    <mergeCell ref="C44:F44"/>
    <mergeCell ref="C45:F45"/>
    <mergeCell ref="B46:F46"/>
    <mergeCell ref="B47:F47"/>
    <mergeCell ref="B48:F48"/>
    <mergeCell ref="C49:F49"/>
    <mergeCell ref="C50:F50"/>
    <mergeCell ref="B51:F51"/>
    <mergeCell ref="B52:F52"/>
    <mergeCell ref="B53:F53"/>
    <mergeCell ref="B54:F54"/>
    <mergeCell ref="C43:F43"/>
    <mergeCell ref="B32:F32"/>
    <mergeCell ref="C33:F33"/>
    <mergeCell ref="C34:F34"/>
    <mergeCell ref="B35:F35"/>
    <mergeCell ref="C36:F36"/>
    <mergeCell ref="C37:F37"/>
    <mergeCell ref="C38:F38"/>
    <mergeCell ref="C39:F39"/>
    <mergeCell ref="C40:F40"/>
    <mergeCell ref="B41:F41"/>
    <mergeCell ref="C42:F42"/>
    <mergeCell ref="C31:F31"/>
    <mergeCell ref="C20:F20"/>
    <mergeCell ref="B21:F21"/>
    <mergeCell ref="C22:F22"/>
    <mergeCell ref="C23:F23"/>
    <mergeCell ref="B24:F24"/>
    <mergeCell ref="B25:F25"/>
    <mergeCell ref="B26:F26"/>
    <mergeCell ref="C27:F27"/>
    <mergeCell ref="C28:F28"/>
    <mergeCell ref="C29:F29"/>
    <mergeCell ref="B30:F30"/>
    <mergeCell ref="C19:F19"/>
    <mergeCell ref="B2:F2"/>
    <mergeCell ref="B3:F3"/>
    <mergeCell ref="B13:F13"/>
    <mergeCell ref="B16:F16"/>
    <mergeCell ref="C18:F18"/>
  </mergeCells>
  <pageMargins left="0.7" right="0.7" top="0.75" bottom="0.75" header="0.3" footer="0.3"/>
  <pageSetup scale="66"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4D11D-0324-4E09-8727-37AA410F6E74}">
  <sheetPr codeName="Sheet11">
    <pageSetUpPr fitToPage="1"/>
  </sheetPr>
  <dimension ref="B1:U164"/>
  <sheetViews>
    <sheetView view="pageBreakPreview" zoomScaleNormal="80" zoomScaleSheetLayoutView="100" workbookViewId="0">
      <selection activeCell="B2" sqref="B2:F2"/>
    </sheetView>
  </sheetViews>
  <sheetFormatPr defaultRowHeight="14.25" x14ac:dyDescent="0.45"/>
  <cols>
    <col min="2" max="7" width="21.265625" customWidth="1"/>
  </cols>
  <sheetData>
    <row r="1" spans="2:7" ht="6.6" customHeight="1" thickBot="1" x14ac:dyDescent="0.5"/>
    <row r="2" spans="2:7" ht="28.9" thickBot="1" x14ac:dyDescent="0.9">
      <c r="B2" s="450" t="s">
        <v>501</v>
      </c>
      <c r="C2" s="451"/>
      <c r="D2" s="451"/>
      <c r="E2" s="451"/>
      <c r="F2" s="451"/>
    </row>
    <row r="3" spans="2:7" ht="18" x14ac:dyDescent="0.55000000000000004">
      <c r="B3" s="636"/>
      <c r="C3" s="636"/>
      <c r="D3" s="636"/>
      <c r="E3" s="636"/>
      <c r="F3" s="636"/>
    </row>
    <row r="4" spans="2:7" ht="16.149999999999999" thickBot="1" x14ac:dyDescent="0.55000000000000004">
      <c r="B4" s="23" t="s">
        <v>72</v>
      </c>
      <c r="C4" s="23" t="s">
        <v>73</v>
      </c>
      <c r="D4" s="23" t="s">
        <v>195</v>
      </c>
      <c r="E4" s="23" t="s">
        <v>75</v>
      </c>
      <c r="F4" s="695" t="s">
        <v>196</v>
      </c>
      <c r="G4" s="695"/>
    </row>
    <row r="5" spans="2:7" ht="105" customHeight="1" x14ac:dyDescent="0.45">
      <c r="B5" s="80" t="str">
        <f>SiteName</f>
        <v xml:space="preserve">Site Name </v>
      </c>
      <c r="C5" s="80" t="str">
        <f>SiteAddress</f>
        <v>Site Address</v>
      </c>
      <c r="D5" s="417" t="str">
        <f>Postcode</f>
        <v>Site Postcode</v>
      </c>
      <c r="E5" s="80" t="str">
        <f>HRBreference</f>
        <v>HRB000000000</v>
      </c>
      <c r="F5" s="696" t="s">
        <v>220</v>
      </c>
      <c r="G5" s="697"/>
    </row>
    <row r="6" spans="2:7" ht="16.149999999999999" thickBot="1" x14ac:dyDescent="0.55000000000000004">
      <c r="B6" s="224"/>
      <c r="C6" s="224"/>
      <c r="D6" s="224"/>
      <c r="E6" s="224"/>
      <c r="F6" s="224"/>
      <c r="G6" s="224"/>
    </row>
    <row r="7" spans="2:7" ht="16.149999999999999" thickBot="1" x14ac:dyDescent="0.5">
      <c r="B7" s="34" t="s">
        <v>393</v>
      </c>
      <c r="C7" s="34"/>
      <c r="D7" s="34" t="s">
        <v>394</v>
      </c>
      <c r="E7" s="34" t="s">
        <v>109</v>
      </c>
      <c r="F7" s="34" t="s">
        <v>395</v>
      </c>
      <c r="G7" s="34" t="s">
        <v>502</v>
      </c>
    </row>
    <row r="8" spans="2:7" ht="30" customHeight="1" thickBot="1" x14ac:dyDescent="0.5">
      <c r="B8" s="500" t="s">
        <v>396</v>
      </c>
      <c r="C8" s="489"/>
      <c r="D8" s="272" t="s">
        <v>397</v>
      </c>
      <c r="E8" s="272">
        <v>2</v>
      </c>
      <c r="F8" s="272" t="s">
        <v>398</v>
      </c>
      <c r="G8" s="272"/>
    </row>
    <row r="9" spans="2:7" ht="28.9" customHeight="1" thickBot="1" x14ac:dyDescent="0.5">
      <c r="B9" s="500" t="s">
        <v>399</v>
      </c>
      <c r="C9" s="489"/>
      <c r="D9" s="272" t="s">
        <v>400</v>
      </c>
      <c r="E9" s="272">
        <v>3</v>
      </c>
      <c r="F9" s="272" t="s">
        <v>398</v>
      </c>
      <c r="G9" s="272"/>
    </row>
    <row r="10" spans="2:7" ht="69" customHeight="1" thickBot="1" x14ac:dyDescent="0.5">
      <c r="B10" s="689" t="s">
        <v>503</v>
      </c>
      <c r="C10" s="689"/>
      <c r="D10" s="689"/>
      <c r="E10" s="689"/>
      <c r="F10" s="689"/>
      <c r="G10" s="689"/>
    </row>
    <row r="11" spans="2:7" ht="16.149999999999999" thickBot="1" x14ac:dyDescent="0.5">
      <c r="B11" s="34">
        <v>1</v>
      </c>
      <c r="C11" s="690" t="s">
        <v>504</v>
      </c>
      <c r="D11" s="691"/>
      <c r="E11" s="691"/>
      <c r="F11" s="691"/>
      <c r="G11" s="692"/>
    </row>
    <row r="12" spans="2:7" ht="16.149999999999999" thickBot="1" x14ac:dyDescent="0.5">
      <c r="B12" s="500" t="s">
        <v>505</v>
      </c>
      <c r="C12" s="489"/>
      <c r="D12" s="693"/>
      <c r="E12" s="694"/>
      <c r="F12" s="273" t="s">
        <v>506</v>
      </c>
      <c r="G12" s="272"/>
    </row>
    <row r="13" spans="2:7" ht="16.149999999999999" thickBot="1" x14ac:dyDescent="0.5">
      <c r="B13" s="500" t="s">
        <v>507</v>
      </c>
      <c r="C13" s="489"/>
      <c r="D13" s="693"/>
      <c r="E13" s="694"/>
      <c r="F13" s="273" t="s">
        <v>508</v>
      </c>
      <c r="G13" s="272"/>
    </row>
    <row r="14" spans="2:7" ht="16.149999999999999" thickBot="1" x14ac:dyDescent="0.5">
      <c r="B14" s="500" t="s">
        <v>509</v>
      </c>
      <c r="C14" s="489"/>
      <c r="D14" s="693"/>
      <c r="E14" s="694"/>
      <c r="F14" s="273" t="s">
        <v>510</v>
      </c>
      <c r="G14" s="272"/>
    </row>
    <row r="15" spans="2:7" ht="16.149999999999999" thickBot="1" x14ac:dyDescent="0.5">
      <c r="B15" s="36">
        <v>2</v>
      </c>
      <c r="C15" s="690" t="s">
        <v>511</v>
      </c>
      <c r="D15" s="691"/>
      <c r="E15" s="691"/>
      <c r="F15" s="691"/>
      <c r="G15" s="692"/>
    </row>
    <row r="16" spans="2:7" ht="16.149999999999999" thickBot="1" x14ac:dyDescent="0.5">
      <c r="B16" s="500" t="s">
        <v>512</v>
      </c>
      <c r="C16" s="489"/>
      <c r="D16" s="693"/>
      <c r="E16" s="694"/>
      <c r="F16" s="298" t="s">
        <v>513</v>
      </c>
      <c r="G16" s="698"/>
    </row>
    <row r="17" spans="2:18" ht="16.149999999999999" thickBot="1" x14ac:dyDescent="0.5">
      <c r="B17" s="500" t="s">
        <v>514</v>
      </c>
      <c r="C17" s="489"/>
      <c r="D17" s="693"/>
      <c r="E17" s="694"/>
      <c r="F17" s="298" t="s">
        <v>515</v>
      </c>
      <c r="G17" s="699"/>
    </row>
    <row r="18" spans="2:18" ht="16.149999999999999" thickBot="1" x14ac:dyDescent="0.5">
      <c r="B18" s="500" t="s">
        <v>516</v>
      </c>
      <c r="C18" s="489"/>
      <c r="D18" s="693"/>
      <c r="E18" s="694"/>
      <c r="F18" s="299"/>
      <c r="G18" s="700"/>
    </row>
    <row r="19" spans="2:18" ht="27.6" customHeight="1" thickBot="1" x14ac:dyDescent="0.5">
      <c r="B19" s="500" t="s">
        <v>517</v>
      </c>
      <c r="C19" s="488"/>
      <c r="D19" s="489"/>
      <c r="E19" s="693"/>
      <c r="F19" s="712"/>
      <c r="G19" s="694"/>
    </row>
    <row r="20" spans="2:18" ht="16.149999999999999" thickBot="1" x14ac:dyDescent="0.5">
      <c r="B20" s="36">
        <v>3</v>
      </c>
      <c r="C20" s="690" t="s">
        <v>518</v>
      </c>
      <c r="D20" s="691"/>
      <c r="E20" s="691"/>
      <c r="F20" s="691"/>
      <c r="G20" s="692"/>
    </row>
    <row r="21" spans="2:18" ht="16.149999999999999" thickBot="1" x14ac:dyDescent="0.5">
      <c r="B21" s="500" t="s">
        <v>519</v>
      </c>
      <c r="C21" s="489"/>
      <c r="D21" s="693"/>
      <c r="E21" s="694"/>
      <c r="F21" s="273" t="s">
        <v>520</v>
      </c>
      <c r="G21" s="272"/>
    </row>
    <row r="22" spans="2:18" ht="16.149999999999999" thickBot="1" x14ac:dyDescent="0.5">
      <c r="B22" s="500" t="s">
        <v>521</v>
      </c>
      <c r="C22" s="489"/>
      <c r="D22" s="693" t="s">
        <v>522</v>
      </c>
      <c r="E22" s="694"/>
      <c r="F22" s="273" t="s">
        <v>523</v>
      </c>
      <c r="G22" s="272"/>
    </row>
    <row r="23" spans="2:18" ht="15.75" x14ac:dyDescent="0.45">
      <c r="B23" s="701" t="s">
        <v>524</v>
      </c>
      <c r="C23" s="702"/>
      <c r="D23" s="703"/>
      <c r="E23" s="704"/>
      <c r="F23" s="704"/>
      <c r="G23" s="705"/>
    </row>
    <row r="24" spans="2:18" ht="16.149999999999999" thickBot="1" x14ac:dyDescent="0.5">
      <c r="B24" s="709" t="s">
        <v>525</v>
      </c>
      <c r="C24" s="710"/>
      <c r="D24" s="706"/>
      <c r="E24" s="707"/>
      <c r="F24" s="707"/>
      <c r="G24" s="708"/>
    </row>
    <row r="25" spans="2:18" ht="15.75" x14ac:dyDescent="0.45">
      <c r="B25" s="300"/>
      <c r="C25" s="300"/>
      <c r="D25" s="300"/>
      <c r="E25" s="300"/>
      <c r="F25" s="300"/>
      <c r="G25" s="300"/>
    </row>
    <row r="26" spans="2:18" ht="16.149999999999999" thickBot="1" x14ac:dyDescent="0.55000000000000004">
      <c r="B26" s="301"/>
      <c r="C26" s="224"/>
      <c r="D26" s="224"/>
      <c r="E26" s="224"/>
      <c r="F26" s="224"/>
      <c r="G26" s="224"/>
    </row>
    <row r="27" spans="2:18" ht="16.149999999999999" thickBot="1" x14ac:dyDescent="0.5">
      <c r="B27" s="164">
        <v>4</v>
      </c>
      <c r="C27" s="37" t="s">
        <v>526</v>
      </c>
      <c r="D27" s="37"/>
      <c r="E27" s="35"/>
      <c r="F27" s="35"/>
      <c r="G27" s="35"/>
      <c r="R27" s="43"/>
    </row>
    <row r="28" spans="2:18" ht="15" customHeight="1" thickBot="1" x14ac:dyDescent="0.5">
      <c r="B28" s="500" t="s">
        <v>527</v>
      </c>
      <c r="C28" s="488"/>
      <c r="D28" s="48" t="s">
        <v>528</v>
      </c>
      <c r="E28" s="48" t="s">
        <v>203</v>
      </c>
      <c r="F28" s="48" t="s">
        <v>529</v>
      </c>
      <c r="G28" s="211"/>
      <c r="R28" s="43"/>
    </row>
    <row r="29" spans="2:18" ht="14.65" thickBot="1" x14ac:dyDescent="0.5">
      <c r="B29" s="711"/>
      <c r="C29" s="711"/>
      <c r="D29" s="55"/>
      <c r="E29" s="55"/>
      <c r="F29" s="499"/>
      <c r="G29" s="499"/>
      <c r="R29" s="43"/>
    </row>
    <row r="30" spans="2:18" ht="14.65" thickBot="1" x14ac:dyDescent="0.5">
      <c r="B30" s="40"/>
      <c r="C30" s="41"/>
      <c r="D30" s="59"/>
      <c r="E30" s="59"/>
      <c r="F30" s="59"/>
      <c r="G30" s="59"/>
      <c r="R30" s="43"/>
    </row>
    <row r="31" spans="2:18" ht="14.65" thickBot="1" x14ac:dyDescent="0.5">
      <c r="B31" s="713"/>
      <c r="C31" s="711"/>
      <c r="D31" s="159"/>
      <c r="E31" s="159"/>
      <c r="F31" s="159"/>
      <c r="G31" s="159"/>
      <c r="R31" s="43"/>
    </row>
    <row r="32" spans="2:18" ht="31.15" customHeight="1" thickBot="1" x14ac:dyDescent="0.5">
      <c r="B32" s="164">
        <v>5</v>
      </c>
      <c r="C32" s="165" t="s">
        <v>530</v>
      </c>
      <c r="D32" s="37"/>
      <c r="E32" s="35"/>
      <c r="F32" s="35"/>
      <c r="G32" s="35"/>
      <c r="R32" s="43"/>
    </row>
    <row r="33" spans="2:18" ht="15" customHeight="1" thickBot="1" x14ac:dyDescent="0.5">
      <c r="B33" s="714" t="s">
        <v>531</v>
      </c>
      <c r="C33" s="715"/>
      <c r="D33" s="46" t="s">
        <v>532</v>
      </c>
      <c r="E33" s="46" t="s">
        <v>533</v>
      </c>
      <c r="F33" s="39"/>
      <c r="G33" s="45" t="s">
        <v>532</v>
      </c>
      <c r="R33" s="43"/>
    </row>
    <row r="34" spans="2:18" ht="97.9" customHeight="1" thickBot="1" x14ac:dyDescent="0.5">
      <c r="B34" s="302" t="s">
        <v>534</v>
      </c>
      <c r="C34" s="303" t="s">
        <v>535</v>
      </c>
      <c r="D34" s="304"/>
      <c r="E34" s="305" t="s">
        <v>534</v>
      </c>
      <c r="F34" s="303" t="s">
        <v>536</v>
      </c>
      <c r="G34" s="304"/>
      <c r="R34" s="43"/>
    </row>
    <row r="35" spans="2:18" ht="97.9" customHeight="1" thickBot="1" x14ac:dyDescent="0.5">
      <c r="B35" s="306" t="s">
        <v>537</v>
      </c>
      <c r="C35" s="307" t="s">
        <v>538</v>
      </c>
      <c r="D35" s="304"/>
      <c r="E35" s="306" t="s">
        <v>537</v>
      </c>
      <c r="F35" s="307" t="s">
        <v>539</v>
      </c>
      <c r="G35" s="304"/>
      <c r="R35" s="43"/>
    </row>
    <row r="36" spans="2:18" ht="97.9" customHeight="1" thickBot="1" x14ac:dyDescent="0.5">
      <c r="B36" s="306" t="s">
        <v>537</v>
      </c>
      <c r="C36" s="307" t="s">
        <v>540</v>
      </c>
      <c r="D36" s="304"/>
      <c r="E36" s="306" t="s">
        <v>537</v>
      </c>
      <c r="F36" s="307" t="s">
        <v>541</v>
      </c>
      <c r="G36" s="304"/>
      <c r="R36" s="43"/>
    </row>
    <row r="37" spans="2:18" ht="97.9" customHeight="1" thickBot="1" x14ac:dyDescent="0.5">
      <c r="B37" s="308" t="s">
        <v>537</v>
      </c>
      <c r="C37" s="307" t="s">
        <v>542</v>
      </c>
      <c r="D37" s="304"/>
      <c r="E37" s="308" t="s">
        <v>537</v>
      </c>
      <c r="F37" s="307" t="s">
        <v>543</v>
      </c>
      <c r="G37" s="304"/>
      <c r="R37" s="43"/>
    </row>
    <row r="38" spans="2:18" ht="51.6" customHeight="1" thickBot="1" x14ac:dyDescent="0.5">
      <c r="B38" s="716" t="s">
        <v>544</v>
      </c>
      <c r="C38" s="717"/>
      <c r="D38" s="717"/>
      <c r="E38" s="717"/>
      <c r="F38" s="717"/>
      <c r="G38" s="717"/>
      <c r="R38" s="43"/>
    </row>
    <row r="39" spans="2:18" s="224" customFormat="1" ht="133.9" customHeight="1" x14ac:dyDescent="0.5">
      <c r="B39" s="718" t="s">
        <v>545</v>
      </c>
      <c r="C39" s="719"/>
      <c r="D39" s="719"/>
      <c r="E39" s="719"/>
      <c r="F39" s="719"/>
      <c r="G39" s="719"/>
      <c r="R39" s="300"/>
    </row>
    <row r="40" spans="2:18" ht="22.9" customHeight="1" thickBot="1" x14ac:dyDescent="0.5">
      <c r="B40" s="166"/>
      <c r="C40" s="167"/>
      <c r="D40" s="167"/>
      <c r="E40" s="167"/>
      <c r="F40" s="167"/>
      <c r="G40" s="167"/>
      <c r="R40" s="43"/>
    </row>
    <row r="41" spans="2:18" ht="61.15" customHeight="1" thickBot="1" x14ac:dyDescent="0.5">
      <c r="B41" s="48" t="s">
        <v>546</v>
      </c>
      <c r="C41" s="693"/>
      <c r="D41" s="694"/>
      <c r="E41" s="48" t="s">
        <v>547</v>
      </c>
      <c r="F41" s="269"/>
      <c r="G41" s="270"/>
      <c r="I41" s="43"/>
      <c r="J41" s="43"/>
      <c r="K41" s="43"/>
      <c r="L41" s="43"/>
      <c r="M41" s="43"/>
      <c r="N41" s="43"/>
      <c r="O41" s="43"/>
      <c r="P41" s="43"/>
      <c r="Q41" s="43"/>
      <c r="R41" s="43"/>
    </row>
    <row r="42" spans="2:18" ht="37.9" customHeight="1" thickBot="1" x14ac:dyDescent="0.5">
      <c r="B42" s="309" t="s">
        <v>477</v>
      </c>
      <c r="C42" s="310"/>
      <c r="D42" s="310"/>
      <c r="E42" s="310"/>
      <c r="F42" s="310"/>
      <c r="G42" s="310"/>
      <c r="I42" s="43"/>
      <c r="J42" s="43"/>
      <c r="K42" s="43"/>
      <c r="L42" s="43"/>
      <c r="M42" s="43"/>
      <c r="N42" s="43"/>
      <c r="O42" s="43"/>
      <c r="P42" s="43"/>
      <c r="Q42" s="43"/>
      <c r="R42" s="43"/>
    </row>
    <row r="43" spans="2:18" ht="40.9" customHeight="1" thickBot="1" x14ac:dyDescent="0.5">
      <c r="B43" s="48" t="s">
        <v>548</v>
      </c>
      <c r="C43" s="693"/>
      <c r="D43" s="694"/>
      <c r="E43" s="48" t="s">
        <v>549</v>
      </c>
      <c r="F43" s="712"/>
      <c r="G43" s="712"/>
      <c r="I43" s="43"/>
      <c r="J43" s="43"/>
      <c r="K43" s="43"/>
      <c r="L43" s="43"/>
      <c r="M43" s="43"/>
      <c r="N43" s="43"/>
      <c r="O43" s="43"/>
      <c r="P43" s="43"/>
      <c r="Q43" s="43"/>
      <c r="R43" s="43"/>
    </row>
    <row r="44" spans="2:18" ht="40.9" customHeight="1" thickBot="1" x14ac:dyDescent="0.5">
      <c r="B44" s="48" t="s">
        <v>550</v>
      </c>
      <c r="C44" s="693"/>
      <c r="D44" s="694"/>
      <c r="E44" s="48" t="s">
        <v>551</v>
      </c>
      <c r="F44" s="712"/>
      <c r="G44" s="712"/>
      <c r="I44" s="43"/>
      <c r="J44" s="43"/>
      <c r="K44" s="43"/>
      <c r="L44" s="43"/>
      <c r="M44" s="43"/>
      <c r="N44" s="43"/>
      <c r="O44" s="43"/>
      <c r="P44" s="43"/>
      <c r="Q44" s="43"/>
      <c r="R44" s="43"/>
    </row>
    <row r="45" spans="2:18" ht="47.45" customHeight="1" thickBot="1" x14ac:dyDescent="0.5">
      <c r="B45" s="311" t="s">
        <v>487</v>
      </c>
      <c r="C45" s="312"/>
      <c r="D45" s="312"/>
      <c r="E45" s="312"/>
      <c r="F45" s="312"/>
      <c r="G45" s="312"/>
      <c r="I45" s="43"/>
      <c r="J45" s="43"/>
      <c r="K45" s="43"/>
      <c r="L45" s="43"/>
      <c r="M45" s="43"/>
      <c r="N45" s="43"/>
      <c r="O45" s="43"/>
      <c r="P45" s="43"/>
      <c r="Q45" s="43"/>
      <c r="R45" s="43"/>
    </row>
    <row r="46" spans="2:18" ht="36.6" customHeight="1" thickBot="1" x14ac:dyDescent="0.5">
      <c r="B46" s="48" t="s">
        <v>548</v>
      </c>
      <c r="C46" s="693"/>
      <c r="D46" s="694"/>
      <c r="E46" s="48" t="s">
        <v>549</v>
      </c>
      <c r="F46" s="712"/>
      <c r="G46" s="712"/>
      <c r="I46" s="43"/>
      <c r="J46" s="43"/>
      <c r="K46" s="43"/>
      <c r="L46" s="43"/>
      <c r="M46" s="43"/>
      <c r="N46" s="43"/>
      <c r="O46" s="43"/>
      <c r="P46" s="43"/>
      <c r="Q46" s="43"/>
      <c r="R46" s="43"/>
    </row>
    <row r="47" spans="2:18" ht="27" customHeight="1" thickBot="1" x14ac:dyDescent="0.5">
      <c r="B47" s="48" t="s">
        <v>550</v>
      </c>
      <c r="C47" s="693"/>
      <c r="D47" s="694"/>
      <c r="E47" s="48" t="s">
        <v>551</v>
      </c>
      <c r="F47" s="712"/>
      <c r="G47" s="712"/>
      <c r="I47" s="43"/>
      <c r="J47" s="43"/>
      <c r="K47" s="43"/>
      <c r="L47" s="43"/>
      <c r="M47" s="43"/>
      <c r="N47" s="43"/>
      <c r="O47" s="43"/>
      <c r="P47" s="43"/>
      <c r="Q47" s="43"/>
      <c r="R47" s="43"/>
    </row>
    <row r="48" spans="2:18" x14ac:dyDescent="0.45">
      <c r="B48" s="43"/>
      <c r="C48" s="43"/>
      <c r="D48" s="43"/>
      <c r="E48" s="43"/>
      <c r="F48" s="43"/>
      <c r="G48" s="43"/>
      <c r="I48" s="43"/>
      <c r="J48" s="43"/>
      <c r="K48" s="43"/>
      <c r="L48" s="43"/>
      <c r="M48" s="43"/>
      <c r="N48" s="43"/>
      <c r="O48" s="43"/>
      <c r="P48" s="43"/>
      <c r="Q48" s="43"/>
      <c r="R48" s="43"/>
    </row>
    <row r="49" spans="2:17" ht="14.65" thickBot="1" x14ac:dyDescent="0.5">
      <c r="B49" s="56"/>
      <c r="I49" s="43"/>
      <c r="J49" s="43"/>
      <c r="K49" s="43"/>
      <c r="L49" s="43"/>
      <c r="M49" s="43"/>
      <c r="N49" s="43"/>
      <c r="O49" s="43"/>
      <c r="P49" s="43"/>
      <c r="Q49" s="43"/>
    </row>
    <row r="50" spans="2:17" ht="16.149999999999999" thickBot="1" x14ac:dyDescent="0.5">
      <c r="B50" s="34">
        <v>7</v>
      </c>
      <c r="C50" s="690" t="s">
        <v>552</v>
      </c>
      <c r="D50" s="691"/>
      <c r="E50" s="691"/>
      <c r="F50" s="691"/>
      <c r="G50" s="691"/>
      <c r="I50" s="43"/>
      <c r="J50" s="43"/>
      <c r="K50" s="43"/>
      <c r="L50" s="43"/>
      <c r="M50" s="43"/>
      <c r="N50" s="43"/>
      <c r="O50" s="43"/>
      <c r="P50" s="43"/>
      <c r="Q50" s="43"/>
    </row>
    <row r="51" spans="2:17" ht="15" customHeight="1" thickBot="1" x14ac:dyDescent="0.5">
      <c r="B51" s="701" t="s">
        <v>553</v>
      </c>
      <c r="C51" s="503"/>
      <c r="D51" s="503"/>
      <c r="E51" s="503"/>
      <c r="F51" s="503"/>
      <c r="G51" s="503"/>
      <c r="I51" s="43"/>
      <c r="J51" s="43"/>
      <c r="K51" s="43"/>
      <c r="L51" s="43"/>
      <c r="M51" s="43"/>
      <c r="N51" s="43"/>
      <c r="O51" s="43"/>
      <c r="P51" s="43"/>
      <c r="Q51" s="43"/>
    </row>
    <row r="52" spans="2:17" ht="16.149999999999999" thickBot="1" x14ac:dyDescent="0.5">
      <c r="B52" s="720" t="s">
        <v>394</v>
      </c>
      <c r="C52" s="495"/>
      <c r="D52" s="313" t="s">
        <v>554</v>
      </c>
      <c r="E52" s="724" t="s">
        <v>555</v>
      </c>
      <c r="F52" s="725"/>
      <c r="G52" s="725"/>
      <c r="I52" s="43"/>
      <c r="J52" s="43"/>
      <c r="K52" s="43"/>
      <c r="L52" s="43"/>
      <c r="M52" s="43"/>
      <c r="N52" s="43"/>
      <c r="O52" s="43"/>
      <c r="P52" s="43"/>
      <c r="Q52" s="43"/>
    </row>
    <row r="53" spans="2:17" ht="16.149999999999999" thickBot="1" x14ac:dyDescent="0.5">
      <c r="B53" s="720" t="s">
        <v>556</v>
      </c>
      <c r="C53" s="495"/>
      <c r="D53" s="314"/>
      <c r="E53" s="721"/>
      <c r="F53" s="722"/>
      <c r="G53" s="723"/>
    </row>
    <row r="54" spans="2:17" ht="16.149999999999999" thickBot="1" x14ac:dyDescent="0.5">
      <c r="B54" s="720" t="s">
        <v>557</v>
      </c>
      <c r="C54" s="495"/>
      <c r="D54" s="314"/>
      <c r="E54" s="721"/>
      <c r="F54" s="722"/>
      <c r="G54" s="723"/>
    </row>
    <row r="55" spans="2:17" ht="16.149999999999999" thickBot="1" x14ac:dyDescent="0.5">
      <c r="B55" s="720" t="s">
        <v>558</v>
      </c>
      <c r="C55" s="495"/>
      <c r="D55" s="314"/>
      <c r="E55" s="721"/>
      <c r="F55" s="722"/>
      <c r="G55" s="723"/>
    </row>
    <row r="56" spans="2:17" ht="16.149999999999999" thickBot="1" x14ac:dyDescent="0.5">
      <c r="B56" s="720" t="s">
        <v>559</v>
      </c>
      <c r="C56" s="495"/>
      <c r="D56" s="314"/>
      <c r="E56" s="721"/>
      <c r="F56" s="722"/>
      <c r="G56" s="723"/>
    </row>
    <row r="57" spans="2:17" ht="16.149999999999999" thickBot="1" x14ac:dyDescent="0.5">
      <c r="B57" s="720" t="s">
        <v>560</v>
      </c>
      <c r="C57" s="495"/>
      <c r="D57" s="314"/>
      <c r="E57" s="721"/>
      <c r="F57" s="722"/>
      <c r="G57" s="723"/>
    </row>
    <row r="58" spans="2:17" ht="16.149999999999999" thickBot="1" x14ac:dyDescent="0.5">
      <c r="B58" s="720" t="s">
        <v>561</v>
      </c>
      <c r="C58" s="495"/>
      <c r="D58" s="314"/>
      <c r="E58" s="721"/>
      <c r="F58" s="722"/>
      <c r="G58" s="723"/>
    </row>
    <row r="59" spans="2:17" ht="16.149999999999999" thickBot="1" x14ac:dyDescent="0.5">
      <c r="B59" s="720" t="s">
        <v>562</v>
      </c>
      <c r="C59" s="495"/>
      <c r="D59" s="314"/>
      <c r="E59" s="721"/>
      <c r="F59" s="722"/>
      <c r="G59" s="723"/>
    </row>
    <row r="60" spans="2:17" ht="16.149999999999999" thickBot="1" x14ac:dyDescent="0.5">
      <c r="B60" s="720" t="s">
        <v>563</v>
      </c>
      <c r="C60" s="495"/>
      <c r="D60" s="314"/>
      <c r="E60" s="721"/>
      <c r="F60" s="722"/>
      <c r="G60" s="723"/>
    </row>
    <row r="61" spans="2:17" ht="16.149999999999999" thickBot="1" x14ac:dyDescent="0.5">
      <c r="B61" s="726" t="s">
        <v>564</v>
      </c>
      <c r="C61" s="727"/>
      <c r="D61" s="314"/>
      <c r="E61" s="721"/>
      <c r="F61" s="722"/>
      <c r="G61" s="723"/>
    </row>
    <row r="62" spans="2:17" ht="16.149999999999999" thickBot="1" x14ac:dyDescent="0.5">
      <c r="B62" s="728" t="s">
        <v>565</v>
      </c>
      <c r="C62" s="729"/>
      <c r="D62" s="314"/>
      <c r="E62" s="721"/>
      <c r="F62" s="722"/>
      <c r="G62" s="723"/>
    </row>
    <row r="63" spans="2:17" ht="16.149999999999999" thickBot="1" x14ac:dyDescent="0.5">
      <c r="B63" s="728" t="s">
        <v>566</v>
      </c>
      <c r="C63" s="729"/>
      <c r="D63" s="314"/>
      <c r="E63" s="721"/>
      <c r="F63" s="722"/>
      <c r="G63" s="723"/>
    </row>
    <row r="64" spans="2:17" ht="16.149999999999999" thickBot="1" x14ac:dyDescent="0.5">
      <c r="B64" s="728" t="s">
        <v>567</v>
      </c>
      <c r="C64" s="729"/>
      <c r="D64" s="314"/>
      <c r="E64" s="721"/>
      <c r="F64" s="722"/>
      <c r="G64" s="723"/>
    </row>
    <row r="65" spans="2:7" ht="16.149999999999999" thickBot="1" x14ac:dyDescent="0.5">
      <c r="B65" s="728" t="s">
        <v>568</v>
      </c>
      <c r="C65" s="729"/>
      <c r="D65" s="314"/>
      <c r="E65" s="721"/>
      <c r="F65" s="722"/>
      <c r="G65" s="723"/>
    </row>
    <row r="66" spans="2:7" ht="16.149999999999999" thickBot="1" x14ac:dyDescent="0.5">
      <c r="B66" s="728" t="s">
        <v>569</v>
      </c>
      <c r="C66" s="729"/>
      <c r="D66" s="314"/>
      <c r="E66" s="721"/>
      <c r="F66" s="722"/>
      <c r="G66" s="723"/>
    </row>
    <row r="67" spans="2:7" ht="16.149999999999999" thickBot="1" x14ac:dyDescent="0.5">
      <c r="B67" s="728" t="s">
        <v>570</v>
      </c>
      <c r="C67" s="729"/>
      <c r="D67" s="314"/>
      <c r="E67" s="721"/>
      <c r="F67" s="722"/>
      <c r="G67" s="723"/>
    </row>
    <row r="68" spans="2:7" ht="16.149999999999999" thickBot="1" x14ac:dyDescent="0.5">
      <c r="B68" s="728" t="s">
        <v>571</v>
      </c>
      <c r="C68" s="729"/>
      <c r="D68" s="314"/>
      <c r="E68" s="721"/>
      <c r="F68" s="722"/>
      <c r="G68" s="723"/>
    </row>
    <row r="69" spans="2:7" ht="16.149999999999999" thickBot="1" x14ac:dyDescent="0.5">
      <c r="B69" s="728" t="s">
        <v>572</v>
      </c>
      <c r="C69" s="729"/>
      <c r="D69" s="314"/>
      <c r="E69" s="721"/>
      <c r="F69" s="722"/>
      <c r="G69" s="723"/>
    </row>
    <row r="70" spans="2:7" x14ac:dyDescent="0.45">
      <c r="B70" s="43"/>
      <c r="C70" s="43"/>
      <c r="D70" s="43"/>
      <c r="E70" s="43"/>
    </row>
    <row r="71" spans="2:7" ht="14.65" thickBot="1" x14ac:dyDescent="0.5">
      <c r="B71" s="56"/>
    </row>
    <row r="72" spans="2:7" ht="31.15" customHeight="1" thickBot="1" x14ac:dyDescent="0.5">
      <c r="B72" s="34">
        <v>8</v>
      </c>
      <c r="C72" s="690" t="s">
        <v>573</v>
      </c>
      <c r="D72" s="691"/>
      <c r="E72" s="691"/>
      <c r="F72" s="691"/>
      <c r="G72" s="691"/>
    </row>
    <row r="73" spans="2:7" x14ac:dyDescent="0.45">
      <c r="B73" s="735" t="s">
        <v>574</v>
      </c>
      <c r="C73" s="736"/>
      <c r="D73" s="737"/>
      <c r="E73" s="738"/>
      <c r="F73" s="738"/>
      <c r="G73" s="738"/>
    </row>
    <row r="74" spans="2:7" ht="41.45" customHeight="1" thickBot="1" x14ac:dyDescent="0.5">
      <c r="B74" s="733" t="s">
        <v>575</v>
      </c>
      <c r="C74" s="734"/>
      <c r="D74" s="721"/>
      <c r="E74" s="722"/>
      <c r="F74" s="722"/>
      <c r="G74" s="723"/>
    </row>
    <row r="75" spans="2:7" ht="16.149999999999999" thickBot="1" x14ac:dyDescent="0.5">
      <c r="B75" s="701" t="s">
        <v>576</v>
      </c>
      <c r="C75" s="702"/>
      <c r="D75" s="730"/>
      <c r="E75" s="731"/>
      <c r="F75" s="731"/>
      <c r="G75" s="732"/>
    </row>
    <row r="76" spans="2:7" ht="41.45" customHeight="1" thickBot="1" x14ac:dyDescent="0.5">
      <c r="B76" s="733" t="s">
        <v>577</v>
      </c>
      <c r="C76" s="734"/>
      <c r="D76" s="730"/>
      <c r="E76" s="731"/>
      <c r="F76" s="731"/>
      <c r="G76" s="732"/>
    </row>
    <row r="77" spans="2:7" ht="16.149999999999999" thickBot="1" x14ac:dyDescent="0.5">
      <c r="B77" s="701" t="s">
        <v>578</v>
      </c>
      <c r="C77" s="702"/>
      <c r="D77" s="730"/>
      <c r="E77" s="731"/>
      <c r="F77" s="731"/>
      <c r="G77" s="732"/>
    </row>
    <row r="78" spans="2:7" ht="55.15" customHeight="1" thickBot="1" x14ac:dyDescent="0.5">
      <c r="B78" s="733" t="s">
        <v>579</v>
      </c>
      <c r="C78" s="734"/>
      <c r="D78" s="730"/>
      <c r="E78" s="731"/>
      <c r="F78" s="731"/>
      <c r="G78" s="732"/>
    </row>
    <row r="79" spans="2:7" ht="16.149999999999999" thickBot="1" x14ac:dyDescent="0.5">
      <c r="B79" s="701" t="s">
        <v>580</v>
      </c>
      <c r="C79" s="702"/>
      <c r="D79" s="730"/>
      <c r="E79" s="731"/>
      <c r="F79" s="731"/>
      <c r="G79" s="732"/>
    </row>
    <row r="80" spans="2:7" ht="55.15" customHeight="1" thickBot="1" x14ac:dyDescent="0.5">
      <c r="B80" s="733" t="s">
        <v>1282</v>
      </c>
      <c r="C80" s="734"/>
      <c r="D80" s="730"/>
      <c r="E80" s="731"/>
      <c r="F80" s="731"/>
      <c r="G80" s="732"/>
    </row>
    <row r="81" spans="2:7" ht="27.6" customHeight="1" thickBot="1" x14ac:dyDescent="0.5">
      <c r="B81" s="701" t="s">
        <v>581</v>
      </c>
      <c r="C81" s="702"/>
      <c r="D81" s="730"/>
      <c r="E81" s="731"/>
      <c r="F81" s="731"/>
      <c r="G81" s="732"/>
    </row>
    <row r="82" spans="2:7" ht="69" customHeight="1" thickBot="1" x14ac:dyDescent="0.5">
      <c r="B82" s="733" t="s">
        <v>582</v>
      </c>
      <c r="C82" s="734"/>
      <c r="D82" s="730"/>
      <c r="E82" s="731"/>
      <c r="F82" s="731"/>
      <c r="G82" s="732"/>
    </row>
    <row r="83" spans="2:7" ht="27.6" customHeight="1" thickBot="1" x14ac:dyDescent="0.5">
      <c r="B83" s="701" t="s">
        <v>583</v>
      </c>
      <c r="C83" s="702"/>
      <c r="D83" s="730"/>
      <c r="E83" s="731"/>
      <c r="F83" s="731"/>
      <c r="G83" s="732"/>
    </row>
    <row r="84" spans="2:7" ht="55.15" customHeight="1" thickBot="1" x14ac:dyDescent="0.5">
      <c r="B84" s="733" t="s">
        <v>584</v>
      </c>
      <c r="C84" s="734"/>
      <c r="D84" s="730"/>
      <c r="E84" s="731"/>
      <c r="F84" s="731"/>
      <c r="G84" s="732"/>
    </row>
    <row r="85" spans="2:7" ht="16.149999999999999" thickBot="1" x14ac:dyDescent="0.5">
      <c r="B85" s="701" t="s">
        <v>585</v>
      </c>
      <c r="C85" s="702"/>
      <c r="D85" s="730"/>
      <c r="E85" s="731"/>
      <c r="F85" s="731"/>
      <c r="G85" s="732"/>
    </row>
    <row r="86" spans="2:7" ht="27.6" customHeight="1" thickBot="1" x14ac:dyDescent="0.5">
      <c r="B86" s="733" t="s">
        <v>586</v>
      </c>
      <c r="C86" s="734"/>
      <c r="D86" s="730"/>
      <c r="E86" s="731"/>
      <c r="F86" s="731"/>
      <c r="G86" s="732"/>
    </row>
    <row r="87" spans="2:7" x14ac:dyDescent="0.45">
      <c r="B87" s="43"/>
      <c r="C87" s="43"/>
      <c r="D87" s="43"/>
    </row>
    <row r="88" spans="2:7" ht="14.65" thickBot="1" x14ac:dyDescent="0.5">
      <c r="B88" s="168"/>
    </row>
    <row r="89" spans="2:7" ht="45" customHeight="1" thickBot="1" x14ac:dyDescent="0.5">
      <c r="B89" s="34">
        <v>9</v>
      </c>
      <c r="C89" s="165" t="s">
        <v>587</v>
      </c>
      <c r="D89" s="35"/>
      <c r="E89" s="35"/>
      <c r="F89" s="35"/>
      <c r="G89" s="35" t="s">
        <v>588</v>
      </c>
    </row>
    <row r="90" spans="2:7" ht="26.45" customHeight="1" x14ac:dyDescent="0.45">
      <c r="B90" s="739" t="s">
        <v>589</v>
      </c>
      <c r="C90" s="740"/>
      <c r="D90" s="740"/>
      <c r="E90" s="740"/>
      <c r="F90" s="740"/>
      <c r="G90" s="741"/>
    </row>
    <row r="91" spans="2:7" ht="27.6" customHeight="1" thickBot="1" x14ac:dyDescent="0.5">
      <c r="B91" s="742" t="s">
        <v>590</v>
      </c>
      <c r="C91" s="743"/>
      <c r="D91" s="743"/>
      <c r="E91" s="743"/>
      <c r="F91" s="743"/>
      <c r="G91" s="744"/>
    </row>
    <row r="92" spans="2:7" ht="37.9" customHeight="1" thickBot="1" x14ac:dyDescent="0.5">
      <c r="B92" s="709" t="s">
        <v>591</v>
      </c>
      <c r="C92" s="745"/>
      <c r="D92" s="710"/>
      <c r="E92" s="724" t="s">
        <v>592</v>
      </c>
      <c r="F92" s="725"/>
      <c r="G92" s="725"/>
    </row>
    <row r="93" spans="2:7" ht="45" customHeight="1" thickBot="1" x14ac:dyDescent="0.5">
      <c r="B93" s="693"/>
      <c r="C93" s="712"/>
      <c r="D93" s="694"/>
      <c r="E93" s="693"/>
      <c r="F93" s="712"/>
      <c r="G93" s="712"/>
    </row>
    <row r="94" spans="2:7" ht="22.9" customHeight="1" x14ac:dyDescent="0.45">
      <c r="B94" s="746" t="s">
        <v>593</v>
      </c>
      <c r="C94" s="747"/>
      <c r="D94" s="747"/>
      <c r="E94" s="747"/>
      <c r="F94" s="747"/>
      <c r="G94" s="748"/>
    </row>
    <row r="95" spans="2:7" ht="41.45" customHeight="1" thickBot="1" x14ac:dyDescent="0.5">
      <c r="B95" s="742" t="s">
        <v>594</v>
      </c>
      <c r="C95" s="743"/>
      <c r="D95" s="743"/>
      <c r="E95" s="743"/>
      <c r="F95" s="743"/>
      <c r="G95" s="744"/>
    </row>
    <row r="96" spans="2:7" ht="24.6" customHeight="1" thickBot="1" x14ac:dyDescent="0.5">
      <c r="B96" s="500" t="s">
        <v>595</v>
      </c>
      <c r="C96" s="488"/>
      <c r="D96" s="86" t="s">
        <v>592</v>
      </c>
      <c r="E96" s="86" t="s">
        <v>592</v>
      </c>
      <c r="F96" s="213"/>
      <c r="G96" s="213"/>
    </row>
    <row r="97" spans="2:11" ht="16.149999999999999" thickBot="1" x14ac:dyDescent="0.5">
      <c r="B97" s="693" t="s">
        <v>596</v>
      </c>
      <c r="C97" s="712"/>
      <c r="D97" s="707"/>
      <c r="E97" s="707"/>
      <c r="F97" s="707"/>
      <c r="G97" s="708"/>
      <c r="K97" s="169"/>
    </row>
    <row r="98" spans="2:11" ht="16.149999999999999" thickBot="1" x14ac:dyDescent="0.5">
      <c r="B98" s="693" t="s">
        <v>624</v>
      </c>
      <c r="C98" s="712"/>
      <c r="D98" s="707"/>
      <c r="E98" s="707"/>
      <c r="F98" s="707"/>
      <c r="G98" s="708"/>
    </row>
    <row r="99" spans="2:11" ht="16.149999999999999" thickBot="1" x14ac:dyDescent="0.5">
      <c r="B99" s="693" t="s">
        <v>347</v>
      </c>
      <c r="C99" s="712"/>
      <c r="D99" s="712"/>
      <c r="E99" s="712"/>
      <c r="F99" s="712"/>
      <c r="G99" s="694"/>
    </row>
    <row r="100" spans="2:11" ht="16.149999999999999" thickBot="1" x14ac:dyDescent="0.5">
      <c r="B100" s="693" t="s">
        <v>347</v>
      </c>
      <c r="C100" s="712"/>
      <c r="D100" s="712"/>
      <c r="E100" s="712"/>
      <c r="F100" s="712"/>
      <c r="G100" s="694"/>
    </row>
    <row r="101" spans="2:11" ht="22.9" customHeight="1" thickBot="1" x14ac:dyDescent="0.5">
      <c r="B101" s="693" t="s">
        <v>347</v>
      </c>
      <c r="C101" s="712"/>
      <c r="D101" s="712"/>
      <c r="E101" s="712"/>
      <c r="F101" s="712"/>
      <c r="G101" s="694"/>
    </row>
    <row r="102" spans="2:11" ht="16.149999999999999" thickBot="1" x14ac:dyDescent="0.5">
      <c r="B102" s="693" t="s">
        <v>347</v>
      </c>
      <c r="C102" s="712"/>
      <c r="D102" s="712"/>
      <c r="E102" s="712"/>
      <c r="F102" s="712"/>
      <c r="G102" s="694"/>
    </row>
    <row r="103" spans="2:11" ht="22.9" customHeight="1" thickBot="1" x14ac:dyDescent="0.5">
      <c r="B103" s="693" t="s">
        <v>347</v>
      </c>
      <c r="C103" s="712"/>
      <c r="D103" s="712"/>
      <c r="E103" s="712"/>
      <c r="F103" s="712"/>
      <c r="G103" s="694"/>
    </row>
    <row r="104" spans="2:11" ht="28.15" customHeight="1" thickBot="1" x14ac:dyDescent="0.5">
      <c r="B104" s="500" t="s">
        <v>597</v>
      </c>
      <c r="C104" s="488"/>
      <c r="D104" s="488"/>
      <c r="E104" s="488"/>
      <c r="F104" s="488"/>
      <c r="G104" s="489"/>
    </row>
    <row r="105" spans="2:11" ht="62.25" customHeight="1" thickBot="1" x14ac:dyDescent="0.5">
      <c r="B105" s="713"/>
      <c r="C105" s="711"/>
      <c r="D105" s="711"/>
      <c r="E105" s="711"/>
      <c r="F105" s="711"/>
      <c r="G105" s="757"/>
    </row>
    <row r="106" spans="2:11" ht="14.65" thickBot="1" x14ac:dyDescent="0.5">
      <c r="B106" s="168"/>
    </row>
    <row r="107" spans="2:11" ht="45" customHeight="1" thickBot="1" x14ac:dyDescent="0.5">
      <c r="B107" s="34">
        <v>10</v>
      </c>
      <c r="C107" s="165" t="s">
        <v>598</v>
      </c>
      <c r="D107" s="216"/>
      <c r="E107" s="35"/>
      <c r="F107" s="35"/>
      <c r="G107" s="35"/>
    </row>
    <row r="108" spans="2:11" ht="15.75" x14ac:dyDescent="0.45">
      <c r="B108" s="749" t="s">
        <v>599</v>
      </c>
      <c r="C108" s="750"/>
      <c r="D108" s="316" t="s">
        <v>600</v>
      </c>
      <c r="E108" s="749" t="s">
        <v>599</v>
      </c>
      <c r="F108" s="750"/>
      <c r="G108" s="316" t="s">
        <v>600</v>
      </c>
    </row>
    <row r="109" spans="2:11" ht="16.149999999999999" thickBot="1" x14ac:dyDescent="0.5">
      <c r="B109" s="751" t="s">
        <v>601</v>
      </c>
      <c r="C109" s="752"/>
      <c r="D109" s="753"/>
      <c r="E109" s="752" t="s">
        <v>601</v>
      </c>
      <c r="F109" s="752"/>
      <c r="G109" s="753"/>
    </row>
    <row r="110" spans="2:11" ht="15.75" x14ac:dyDescent="0.45">
      <c r="B110" s="755" t="s">
        <v>555</v>
      </c>
      <c r="C110" s="756"/>
      <c r="D110" s="754"/>
      <c r="E110" s="756" t="s">
        <v>555</v>
      </c>
      <c r="F110" s="756"/>
      <c r="G110" s="754"/>
    </row>
    <row r="111" spans="2:11" ht="16.149999999999999" thickBot="1" x14ac:dyDescent="0.5">
      <c r="B111" s="751" t="s">
        <v>601</v>
      </c>
      <c r="C111" s="752"/>
      <c r="D111" s="758"/>
      <c r="E111" s="752" t="s">
        <v>601</v>
      </c>
      <c r="F111" s="752"/>
      <c r="G111" s="758"/>
    </row>
    <row r="112" spans="2:11" ht="15.75" x14ac:dyDescent="0.45">
      <c r="B112" s="755" t="s">
        <v>555</v>
      </c>
      <c r="C112" s="756"/>
      <c r="D112" s="754"/>
      <c r="E112" s="756" t="s">
        <v>555</v>
      </c>
      <c r="F112" s="756"/>
      <c r="G112" s="754"/>
    </row>
    <row r="113" spans="2:7" ht="16.149999999999999" thickBot="1" x14ac:dyDescent="0.5">
      <c r="B113" s="751" t="s">
        <v>601</v>
      </c>
      <c r="C113" s="752"/>
      <c r="D113" s="758"/>
      <c r="E113" s="752" t="s">
        <v>601</v>
      </c>
      <c r="F113" s="752"/>
      <c r="G113" s="758"/>
    </row>
    <row r="114" spans="2:7" ht="15.75" x14ac:dyDescent="0.45">
      <c r="B114" s="755" t="s">
        <v>555</v>
      </c>
      <c r="C114" s="756"/>
      <c r="D114" s="754"/>
      <c r="E114" s="756" t="s">
        <v>555</v>
      </c>
      <c r="F114" s="756"/>
      <c r="G114" s="754"/>
    </row>
    <row r="115" spans="2:7" ht="16.149999999999999" thickBot="1" x14ac:dyDescent="0.5">
      <c r="B115" s="751" t="s">
        <v>601</v>
      </c>
      <c r="C115" s="752"/>
      <c r="D115" s="758"/>
      <c r="E115" s="752" t="s">
        <v>601</v>
      </c>
      <c r="F115" s="752"/>
      <c r="G115" s="758"/>
    </row>
    <row r="116" spans="2:7" ht="15.75" x14ac:dyDescent="0.45">
      <c r="B116" s="755" t="s">
        <v>555</v>
      </c>
      <c r="C116" s="756"/>
      <c r="D116" s="754"/>
      <c r="E116" s="756" t="s">
        <v>555</v>
      </c>
      <c r="F116" s="756"/>
      <c r="G116" s="754"/>
    </row>
    <row r="117" spans="2:7" ht="16.149999999999999" thickBot="1" x14ac:dyDescent="0.5">
      <c r="B117" s="751" t="s">
        <v>601</v>
      </c>
      <c r="C117" s="752"/>
      <c r="D117" s="758"/>
      <c r="E117" s="752" t="s">
        <v>601</v>
      </c>
      <c r="F117" s="752"/>
      <c r="G117" s="758"/>
    </row>
    <row r="118" spans="2:7" ht="29.25" customHeight="1" thickBot="1" x14ac:dyDescent="0.5">
      <c r="B118" s="755" t="s">
        <v>555</v>
      </c>
      <c r="C118" s="756"/>
      <c r="D118" s="759"/>
      <c r="E118" s="756" t="s">
        <v>555</v>
      </c>
      <c r="F118" s="756"/>
      <c r="G118" s="759"/>
    </row>
    <row r="119" spans="2:7" ht="31.15" customHeight="1" thickBot="1" x14ac:dyDescent="0.5">
      <c r="B119" s="36">
        <v>11</v>
      </c>
      <c r="C119" s="37" t="s">
        <v>602</v>
      </c>
      <c r="D119" s="160"/>
      <c r="E119" s="35"/>
      <c r="F119" s="35"/>
      <c r="G119" s="160"/>
    </row>
    <row r="120" spans="2:7" ht="16.149999999999999" thickBot="1" x14ac:dyDescent="0.5">
      <c r="B120" s="760" t="s">
        <v>603</v>
      </c>
      <c r="C120" s="761"/>
      <c r="D120" s="761"/>
      <c r="E120" s="761"/>
      <c r="F120" s="761"/>
      <c r="G120" s="761"/>
    </row>
    <row r="121" spans="2:7" ht="16.149999999999999" thickBot="1" x14ac:dyDescent="0.5">
      <c r="B121" s="48" t="s">
        <v>604</v>
      </c>
      <c r="C121" s="48" t="s">
        <v>555</v>
      </c>
      <c r="D121" s="48" t="s">
        <v>555</v>
      </c>
      <c r="E121" s="273" t="s">
        <v>605</v>
      </c>
      <c r="F121" s="48" t="s">
        <v>606</v>
      </c>
      <c r="G121" s="317" t="s">
        <v>607</v>
      </c>
    </row>
    <row r="122" spans="2:7" ht="16.149999999999999" thickBot="1" x14ac:dyDescent="0.5">
      <c r="B122" s="269"/>
      <c r="C122" s="271"/>
      <c r="D122" s="269"/>
      <c r="E122" s="272"/>
      <c r="F122" s="272"/>
      <c r="G122" s="272"/>
    </row>
    <row r="123" spans="2:7" ht="16.149999999999999" thickBot="1" x14ac:dyDescent="0.5">
      <c r="B123" s="269"/>
      <c r="C123" s="271"/>
      <c r="D123" s="269"/>
      <c r="E123" s="272"/>
      <c r="F123" s="272"/>
      <c r="G123" s="272"/>
    </row>
    <row r="124" spans="2:7" ht="16.149999999999999" thickBot="1" x14ac:dyDescent="0.5">
      <c r="B124" s="269"/>
      <c r="C124" s="271"/>
      <c r="D124" s="269"/>
      <c r="E124" s="272"/>
      <c r="F124" s="272"/>
      <c r="G124" s="272"/>
    </row>
    <row r="125" spans="2:7" ht="16.149999999999999" thickBot="1" x14ac:dyDescent="0.5">
      <c r="B125" s="269"/>
      <c r="C125" s="271"/>
      <c r="D125" s="269"/>
      <c r="E125" s="272"/>
      <c r="F125" s="272"/>
      <c r="G125" s="272"/>
    </row>
    <row r="126" spans="2:7" ht="39.6" customHeight="1" thickBot="1" x14ac:dyDescent="0.5">
      <c r="B126" s="269"/>
      <c r="C126" s="271"/>
      <c r="D126" s="269"/>
      <c r="E126" s="272"/>
      <c r="F126" s="272"/>
      <c r="G126" s="272"/>
    </row>
    <row r="127" spans="2:7" ht="14.65" thickBot="1" x14ac:dyDescent="0.5">
      <c r="B127" s="56"/>
    </row>
    <row r="128" spans="2:7" ht="44.45" customHeight="1" thickBot="1" x14ac:dyDescent="0.5">
      <c r="B128" s="34">
        <v>12</v>
      </c>
      <c r="C128" s="165" t="s">
        <v>608</v>
      </c>
      <c r="D128" s="216"/>
      <c r="E128" s="216"/>
      <c r="F128" s="35"/>
      <c r="G128" s="35"/>
    </row>
    <row r="129" spans="2:21" ht="16.149999999999999" thickBot="1" x14ac:dyDescent="0.5">
      <c r="B129" s="500" t="s">
        <v>527</v>
      </c>
      <c r="C129" s="488"/>
      <c r="D129" s="273" t="s">
        <v>528</v>
      </c>
      <c r="E129" s="48" t="s">
        <v>203</v>
      </c>
      <c r="F129" s="48" t="s">
        <v>215</v>
      </c>
      <c r="G129" s="317" t="s">
        <v>52</v>
      </c>
      <c r="N129" s="170"/>
      <c r="O129" s="170"/>
      <c r="P129" s="170"/>
      <c r="Q129" s="170"/>
      <c r="R129" s="170"/>
      <c r="S129" s="170"/>
      <c r="T129" s="170"/>
      <c r="U129" s="170"/>
    </row>
    <row r="130" spans="2:21" ht="16.149999999999999" thickBot="1" x14ac:dyDescent="0.5">
      <c r="B130" s="693"/>
      <c r="C130" s="712"/>
      <c r="D130" s="271"/>
      <c r="E130" s="272"/>
      <c r="F130" s="269"/>
      <c r="G130" s="271"/>
      <c r="N130" s="170"/>
      <c r="O130" s="170"/>
      <c r="P130" s="170"/>
      <c r="Q130" s="170"/>
      <c r="R130" s="170"/>
      <c r="S130" s="170"/>
      <c r="T130" s="170"/>
      <c r="U130" s="170"/>
    </row>
    <row r="131" spans="2:21" ht="16.149999999999999" thickBot="1" x14ac:dyDescent="0.5">
      <c r="B131" s="693"/>
      <c r="C131" s="712"/>
      <c r="D131" s="271"/>
      <c r="E131" s="272"/>
      <c r="F131" s="269"/>
      <c r="G131" s="271"/>
    </row>
    <row r="132" spans="2:21" ht="54.6" customHeight="1" thickBot="1" x14ac:dyDescent="0.5">
      <c r="B132" s="34">
        <v>13</v>
      </c>
      <c r="C132" s="37" t="s">
        <v>609</v>
      </c>
      <c r="D132" s="35"/>
      <c r="E132" s="35"/>
      <c r="F132" s="691" t="s">
        <v>610</v>
      </c>
      <c r="G132" s="691"/>
    </row>
    <row r="133" spans="2:21" ht="36.6" customHeight="1" thickBot="1" x14ac:dyDescent="0.5">
      <c r="B133" s="701" t="s">
        <v>611</v>
      </c>
      <c r="C133" s="702"/>
      <c r="D133" s="315"/>
      <c r="E133" s="48" t="s">
        <v>612</v>
      </c>
      <c r="F133" s="722"/>
      <c r="G133" s="723"/>
    </row>
    <row r="134" spans="2:21" ht="48" customHeight="1" thickBot="1" x14ac:dyDescent="0.5">
      <c r="B134" s="701" t="s">
        <v>613</v>
      </c>
      <c r="C134" s="702"/>
      <c r="D134" s="315"/>
      <c r="E134" s="48" t="s">
        <v>614</v>
      </c>
      <c r="F134" s="722"/>
      <c r="G134" s="723"/>
    </row>
    <row r="135" spans="2:21" ht="6" customHeight="1" thickBot="1" x14ac:dyDescent="0.5">
      <c r="B135" s="693"/>
      <c r="C135" s="712"/>
      <c r="D135" s="271"/>
      <c r="E135" s="272"/>
      <c r="F135" s="269"/>
      <c r="G135" s="271"/>
    </row>
    <row r="136" spans="2:21" ht="33.6" customHeight="1" thickBot="1" x14ac:dyDescent="0.5">
      <c r="B136" s="36">
        <v>14</v>
      </c>
      <c r="C136" s="37" t="s">
        <v>615</v>
      </c>
      <c r="D136" s="35"/>
      <c r="E136" s="35"/>
      <c r="F136" s="35"/>
      <c r="G136" s="35"/>
    </row>
    <row r="137" spans="2:21" ht="82.15" customHeight="1" thickBot="1" x14ac:dyDescent="0.5">
      <c r="B137" s="762" t="s">
        <v>616</v>
      </c>
      <c r="C137" s="763"/>
      <c r="D137" s="693" t="s">
        <v>1283</v>
      </c>
      <c r="E137" s="712"/>
      <c r="F137" s="712"/>
      <c r="G137" s="712"/>
      <c r="N137" t="s">
        <v>347</v>
      </c>
    </row>
    <row r="138" spans="2:21" ht="36.6" customHeight="1" thickBot="1" x14ac:dyDescent="0.5">
      <c r="B138" s="48" t="s">
        <v>352</v>
      </c>
      <c r="C138" s="693"/>
      <c r="D138" s="712"/>
      <c r="E138" s="48" t="s">
        <v>353</v>
      </c>
      <c r="F138" s="693"/>
      <c r="G138" s="712"/>
      <c r="K138" s="171"/>
      <c r="N138" t="s">
        <v>617</v>
      </c>
    </row>
    <row r="139" spans="2:21" ht="54" customHeight="1" thickBot="1" x14ac:dyDescent="0.5">
      <c r="B139" s="48" t="s">
        <v>354</v>
      </c>
      <c r="C139" s="693"/>
      <c r="D139" s="712"/>
      <c r="E139" s="48" t="s">
        <v>355</v>
      </c>
      <c r="F139" s="693"/>
      <c r="G139" s="712"/>
      <c r="K139" s="170"/>
      <c r="N139" t="s">
        <v>618</v>
      </c>
    </row>
    <row r="140" spans="2:21" ht="39.6" customHeight="1" thickBot="1" x14ac:dyDescent="0.5">
      <c r="B140" s="275" t="s">
        <v>619</v>
      </c>
      <c r="C140" s="276"/>
      <c r="D140" s="693" t="s">
        <v>620</v>
      </c>
      <c r="E140" s="712"/>
      <c r="F140" s="712"/>
      <c r="G140" s="712"/>
      <c r="K140" s="170"/>
      <c r="N140" t="s">
        <v>621</v>
      </c>
    </row>
    <row r="141" spans="2:21" ht="39" customHeight="1" thickBot="1" x14ac:dyDescent="0.5">
      <c r="B141" s="48" t="s">
        <v>352</v>
      </c>
      <c r="C141" s="693"/>
      <c r="D141" s="712"/>
      <c r="E141" s="48" t="s">
        <v>353</v>
      </c>
      <c r="F141" s="693"/>
      <c r="G141" s="712"/>
      <c r="K141" s="170"/>
      <c r="N141" t="s">
        <v>622</v>
      </c>
    </row>
    <row r="142" spans="2:21" ht="55.15" customHeight="1" thickBot="1" x14ac:dyDescent="0.5">
      <c r="B142" s="48" t="s">
        <v>354</v>
      </c>
      <c r="C142" s="693"/>
      <c r="D142" s="712"/>
      <c r="E142" s="48" t="s">
        <v>355</v>
      </c>
      <c r="F142" s="693"/>
      <c r="G142" s="712"/>
      <c r="K142" s="170"/>
      <c r="N142" t="s">
        <v>623</v>
      </c>
    </row>
    <row r="143" spans="2:21" ht="52.15" customHeight="1" x14ac:dyDescent="0.45">
      <c r="B143" s="43"/>
      <c r="C143" s="43"/>
      <c r="D143" s="43"/>
      <c r="E143" s="43"/>
      <c r="F143" s="43"/>
      <c r="G143" s="43"/>
      <c r="K143" s="170"/>
      <c r="N143" t="s">
        <v>624</v>
      </c>
    </row>
    <row r="144" spans="2:21" x14ac:dyDescent="0.45">
      <c r="B144" s="168"/>
      <c r="K144" s="171"/>
      <c r="N144" t="s">
        <v>625</v>
      </c>
    </row>
    <row r="145" spans="2:14" x14ac:dyDescent="0.45">
      <c r="B145" s="168"/>
      <c r="K145" s="171"/>
      <c r="N145" t="s">
        <v>626</v>
      </c>
    </row>
    <row r="146" spans="2:14" x14ac:dyDescent="0.45">
      <c r="B146" s="168"/>
      <c r="K146" s="171"/>
      <c r="N146" t="s">
        <v>627</v>
      </c>
    </row>
    <row r="147" spans="2:14" x14ac:dyDescent="0.45">
      <c r="B147" s="168"/>
      <c r="K147" s="170"/>
      <c r="N147" t="s">
        <v>628</v>
      </c>
    </row>
    <row r="148" spans="2:14" x14ac:dyDescent="0.45">
      <c r="B148" s="168"/>
      <c r="K148" s="171"/>
      <c r="N148" t="s">
        <v>629</v>
      </c>
    </row>
    <row r="149" spans="2:14" x14ac:dyDescent="0.45">
      <c r="B149" s="168"/>
      <c r="K149" s="172"/>
      <c r="N149" t="s">
        <v>630</v>
      </c>
    </row>
    <row r="150" spans="2:14" x14ac:dyDescent="0.45">
      <c r="B150" s="56"/>
      <c r="N150" t="s">
        <v>631</v>
      </c>
    </row>
    <row r="151" spans="2:14" x14ac:dyDescent="0.45">
      <c r="N151" t="s">
        <v>632</v>
      </c>
    </row>
    <row r="152" spans="2:14" x14ac:dyDescent="0.45">
      <c r="B152" s="44"/>
      <c r="N152" t="s">
        <v>633</v>
      </c>
    </row>
    <row r="153" spans="2:14" x14ac:dyDescent="0.45">
      <c r="N153" t="s">
        <v>634</v>
      </c>
    </row>
    <row r="154" spans="2:14" x14ac:dyDescent="0.45">
      <c r="N154" t="s">
        <v>635</v>
      </c>
    </row>
    <row r="155" spans="2:14" x14ac:dyDescent="0.45">
      <c r="N155" t="s">
        <v>636</v>
      </c>
    </row>
    <row r="156" spans="2:14" x14ac:dyDescent="0.45">
      <c r="N156" t="s">
        <v>637</v>
      </c>
    </row>
    <row r="157" spans="2:14" x14ac:dyDescent="0.45">
      <c r="N157" t="s">
        <v>638</v>
      </c>
    </row>
    <row r="158" spans="2:14" x14ac:dyDescent="0.45">
      <c r="N158" t="s">
        <v>639</v>
      </c>
    </row>
    <row r="159" spans="2:14" x14ac:dyDescent="0.45">
      <c r="N159" t="s">
        <v>640</v>
      </c>
    </row>
    <row r="160" spans="2:14" x14ac:dyDescent="0.45">
      <c r="N160" t="s">
        <v>596</v>
      </c>
    </row>
    <row r="161" spans="14:14" x14ac:dyDescent="0.45">
      <c r="N161" t="s">
        <v>641</v>
      </c>
    </row>
    <row r="162" spans="14:14" x14ac:dyDescent="0.45">
      <c r="N162" t="s">
        <v>642</v>
      </c>
    </row>
    <row r="163" spans="14:14" x14ac:dyDescent="0.45">
      <c r="N163" t="s">
        <v>643</v>
      </c>
    </row>
    <row r="164" spans="14:14" x14ac:dyDescent="0.45">
      <c r="N164" t="s">
        <v>644</v>
      </c>
    </row>
  </sheetData>
  <mergeCells count="193">
    <mergeCell ref="D140:G140"/>
    <mergeCell ref="C141:D141"/>
    <mergeCell ref="F141:G141"/>
    <mergeCell ref="C142:D142"/>
    <mergeCell ref="F142:G142"/>
    <mergeCell ref="B137:C137"/>
    <mergeCell ref="D137:G137"/>
    <mergeCell ref="C138:D138"/>
    <mergeCell ref="F138:G138"/>
    <mergeCell ref="C139:D139"/>
    <mergeCell ref="F139:G139"/>
    <mergeCell ref="F132:G132"/>
    <mergeCell ref="B133:C133"/>
    <mergeCell ref="F133:G133"/>
    <mergeCell ref="B134:C134"/>
    <mergeCell ref="F134:G134"/>
    <mergeCell ref="B135:C135"/>
    <mergeCell ref="B120:G120"/>
    <mergeCell ref="B129:C129"/>
    <mergeCell ref="B130:C130"/>
    <mergeCell ref="B131:C131"/>
    <mergeCell ref="B117:C117"/>
    <mergeCell ref="D117:D118"/>
    <mergeCell ref="E117:F117"/>
    <mergeCell ref="G117:G118"/>
    <mergeCell ref="B118:C118"/>
    <mergeCell ref="E118:F118"/>
    <mergeCell ref="B115:C115"/>
    <mergeCell ref="D115:D116"/>
    <mergeCell ref="E115:F115"/>
    <mergeCell ref="G115:G116"/>
    <mergeCell ref="B116:C116"/>
    <mergeCell ref="E116:F116"/>
    <mergeCell ref="B113:C113"/>
    <mergeCell ref="D113:D114"/>
    <mergeCell ref="E113:F113"/>
    <mergeCell ref="G113:G114"/>
    <mergeCell ref="B114:C114"/>
    <mergeCell ref="E114:F114"/>
    <mergeCell ref="B111:C111"/>
    <mergeCell ref="D111:D112"/>
    <mergeCell ref="E111:F111"/>
    <mergeCell ref="G111:G112"/>
    <mergeCell ref="B112:C112"/>
    <mergeCell ref="E112:F112"/>
    <mergeCell ref="B108:C108"/>
    <mergeCell ref="E108:F108"/>
    <mergeCell ref="B109:C109"/>
    <mergeCell ref="D109:D110"/>
    <mergeCell ref="E109:F109"/>
    <mergeCell ref="G109:G110"/>
    <mergeCell ref="B110:C110"/>
    <mergeCell ref="E110:F110"/>
    <mergeCell ref="B102:C102"/>
    <mergeCell ref="D102:G102"/>
    <mergeCell ref="B103:C103"/>
    <mergeCell ref="D103:G103"/>
    <mergeCell ref="B104:G104"/>
    <mergeCell ref="B105:G105"/>
    <mergeCell ref="B99:C99"/>
    <mergeCell ref="D99:G99"/>
    <mergeCell ref="B100:C100"/>
    <mergeCell ref="D100:G100"/>
    <mergeCell ref="B101:C101"/>
    <mergeCell ref="D101:G101"/>
    <mergeCell ref="B94:G94"/>
    <mergeCell ref="B95:G95"/>
    <mergeCell ref="B96:C96"/>
    <mergeCell ref="B97:C97"/>
    <mergeCell ref="D97:G97"/>
    <mergeCell ref="B98:C98"/>
    <mergeCell ref="D98:G98"/>
    <mergeCell ref="B90:G90"/>
    <mergeCell ref="B91:G91"/>
    <mergeCell ref="B92:D92"/>
    <mergeCell ref="E92:G92"/>
    <mergeCell ref="B93:D93"/>
    <mergeCell ref="E93:G93"/>
    <mergeCell ref="B84:C84"/>
    <mergeCell ref="D84:G84"/>
    <mergeCell ref="B85:C85"/>
    <mergeCell ref="D85:G85"/>
    <mergeCell ref="B86:C86"/>
    <mergeCell ref="D86:G86"/>
    <mergeCell ref="B81:C81"/>
    <mergeCell ref="D81:G81"/>
    <mergeCell ref="B82:C82"/>
    <mergeCell ref="D82:G82"/>
    <mergeCell ref="B83:C83"/>
    <mergeCell ref="D83:G83"/>
    <mergeCell ref="B78:C78"/>
    <mergeCell ref="D78:G78"/>
    <mergeCell ref="B79:C79"/>
    <mergeCell ref="D79:G79"/>
    <mergeCell ref="B80:C80"/>
    <mergeCell ref="D80:G80"/>
    <mergeCell ref="B75:C75"/>
    <mergeCell ref="D75:G75"/>
    <mergeCell ref="B76:C76"/>
    <mergeCell ref="D76:G76"/>
    <mergeCell ref="B77:C77"/>
    <mergeCell ref="D77:G77"/>
    <mergeCell ref="B69:C69"/>
    <mergeCell ref="E69:G69"/>
    <mergeCell ref="C72:G72"/>
    <mergeCell ref="B73:C73"/>
    <mergeCell ref="D73:G73"/>
    <mergeCell ref="B74:C74"/>
    <mergeCell ref="D74:G74"/>
    <mergeCell ref="B66:C66"/>
    <mergeCell ref="E66:G66"/>
    <mergeCell ref="B67:C67"/>
    <mergeCell ref="E67:G67"/>
    <mergeCell ref="B68:C68"/>
    <mergeCell ref="E68:G68"/>
    <mergeCell ref="B63:C63"/>
    <mergeCell ref="E63:G63"/>
    <mergeCell ref="B64:C64"/>
    <mergeCell ref="E64:G64"/>
    <mergeCell ref="B65:C65"/>
    <mergeCell ref="E65:G65"/>
    <mergeCell ref="B60:C60"/>
    <mergeCell ref="E60:G60"/>
    <mergeCell ref="B61:C61"/>
    <mergeCell ref="E61:G61"/>
    <mergeCell ref="B62:C62"/>
    <mergeCell ref="E62:G62"/>
    <mergeCell ref="B57:C57"/>
    <mergeCell ref="E57:G57"/>
    <mergeCell ref="B58:C58"/>
    <mergeCell ref="E58:G58"/>
    <mergeCell ref="B59:C59"/>
    <mergeCell ref="E59:G59"/>
    <mergeCell ref="B54:C54"/>
    <mergeCell ref="E54:G54"/>
    <mergeCell ref="B55:C55"/>
    <mergeCell ref="E55:G55"/>
    <mergeCell ref="B56:C56"/>
    <mergeCell ref="E56:G56"/>
    <mergeCell ref="C50:G50"/>
    <mergeCell ref="B51:G51"/>
    <mergeCell ref="B52:C52"/>
    <mergeCell ref="E52:G52"/>
    <mergeCell ref="B53:C53"/>
    <mergeCell ref="E53:G53"/>
    <mergeCell ref="C44:D44"/>
    <mergeCell ref="F44:G44"/>
    <mergeCell ref="C46:D46"/>
    <mergeCell ref="F46:G46"/>
    <mergeCell ref="C47:D47"/>
    <mergeCell ref="F47:G47"/>
    <mergeCell ref="B31:C31"/>
    <mergeCell ref="B33:C33"/>
    <mergeCell ref="B38:G38"/>
    <mergeCell ref="B39:G39"/>
    <mergeCell ref="C41:D41"/>
    <mergeCell ref="C43:D43"/>
    <mergeCell ref="F43:G43"/>
    <mergeCell ref="B23:C23"/>
    <mergeCell ref="D23:G24"/>
    <mergeCell ref="B24:C24"/>
    <mergeCell ref="B28:C28"/>
    <mergeCell ref="B29:C29"/>
    <mergeCell ref="F29:G29"/>
    <mergeCell ref="B19:D19"/>
    <mergeCell ref="E19:G19"/>
    <mergeCell ref="C20:G20"/>
    <mergeCell ref="B21:C21"/>
    <mergeCell ref="D21:E21"/>
    <mergeCell ref="B22:C22"/>
    <mergeCell ref="D22:E22"/>
    <mergeCell ref="B14:C14"/>
    <mergeCell ref="D14:E14"/>
    <mergeCell ref="C15:G15"/>
    <mergeCell ref="B16:C16"/>
    <mergeCell ref="D16:E16"/>
    <mergeCell ref="G16:G18"/>
    <mergeCell ref="B17:C17"/>
    <mergeCell ref="D17:E17"/>
    <mergeCell ref="B18:C18"/>
    <mergeCell ref="D18:E18"/>
    <mergeCell ref="B10:G10"/>
    <mergeCell ref="C11:G11"/>
    <mergeCell ref="B12:C12"/>
    <mergeCell ref="D12:E12"/>
    <mergeCell ref="B13:C13"/>
    <mergeCell ref="D13:E13"/>
    <mergeCell ref="B2:F2"/>
    <mergeCell ref="B3:F3"/>
    <mergeCell ref="F4:G4"/>
    <mergeCell ref="F5:G5"/>
    <mergeCell ref="B8:C8"/>
    <mergeCell ref="B9:C9"/>
  </mergeCells>
  <dataValidations count="2">
    <dataValidation type="list" allowBlank="1" showErrorMessage="1" sqref="N129:N130" xr:uid="{3FCCB1BB-F04E-4A43-98E7-9B0D7F76F9A5}">
      <formula1>"Y,N"</formula1>
    </dataValidation>
    <dataValidation type="list" allowBlank="1" showInputMessage="1" showErrorMessage="1" sqref="B97:B103" xr:uid="{41E72927-A4ED-4F19-B643-CE1DA8F7AF0D}">
      <formula1>$N$137:$N$164</formula1>
    </dataValidation>
  </dataValidations>
  <hyperlinks>
    <hyperlink ref="B39" r:id="rId1" display="https://www.gov.uk/guidance/submit-a-mandatory-occurrence-notice-and-report" xr:uid="{176A68A4-1029-48D8-94CB-54C279BA5AC5}"/>
    <hyperlink ref="F132" r:id="rId2" location="forms" display="https://www.hse.gov.uk/riddor/reporting/how-to-make-riddor-report.htm - forms" xr:uid="{CB02020C-DE32-42FA-BBBE-08E3344F0879}"/>
  </hyperlinks>
  <pageMargins left="0.7" right="0.7" top="0.75" bottom="0.75" header="0.3" footer="0.3"/>
  <pageSetup paperSize="9" scale="70" fitToHeight="0" orientation="portrait" r:id="rId3"/>
  <rowBreaks count="4" manualBreakCount="4">
    <brk id="31" min="1" max="6" man="1"/>
    <brk id="48" min="1" max="6" man="1"/>
    <brk id="87" min="1" max="6" man="1"/>
    <brk id="105" min="1" max="6" man="1"/>
  </rowBreaks>
  <drawing r:id="rId4"/>
  <legacyDrawing r:id="rId5"/>
  <mc:AlternateContent xmlns:mc="http://schemas.openxmlformats.org/markup-compatibility/2006">
    <mc:Choice Requires="x14">
      <controls>
        <mc:AlternateContent xmlns:mc="http://schemas.openxmlformats.org/markup-compatibility/2006">
          <mc:Choice Requires="x14">
            <control shapeId="38913" r:id="rId6" name="Check Box 1">
              <controlPr defaultSize="0" autoFill="0" autoLine="0" autoPict="0">
                <anchor moveWithCells="1">
                  <from>
                    <xdr:col>3</xdr:col>
                    <xdr:colOff>552450</xdr:colOff>
                    <xdr:row>33</xdr:row>
                    <xdr:rowOff>104775</xdr:rowOff>
                  </from>
                  <to>
                    <xdr:col>3</xdr:col>
                    <xdr:colOff>1009650</xdr:colOff>
                    <xdr:row>33</xdr:row>
                    <xdr:rowOff>504825</xdr:rowOff>
                  </to>
                </anchor>
              </controlPr>
            </control>
          </mc:Choice>
        </mc:AlternateContent>
        <mc:AlternateContent xmlns:mc="http://schemas.openxmlformats.org/markup-compatibility/2006">
          <mc:Choice Requires="x14">
            <control shapeId="38914" r:id="rId7" name="Check Box 2">
              <controlPr defaultSize="0" autoFill="0" autoLine="0" autoPict="0">
                <anchor moveWithCells="1">
                  <from>
                    <xdr:col>3</xdr:col>
                    <xdr:colOff>552450</xdr:colOff>
                    <xdr:row>34</xdr:row>
                    <xdr:rowOff>104775</xdr:rowOff>
                  </from>
                  <to>
                    <xdr:col>3</xdr:col>
                    <xdr:colOff>1009650</xdr:colOff>
                    <xdr:row>34</xdr:row>
                    <xdr:rowOff>514350</xdr:rowOff>
                  </to>
                </anchor>
              </controlPr>
            </control>
          </mc:Choice>
        </mc:AlternateContent>
        <mc:AlternateContent xmlns:mc="http://schemas.openxmlformats.org/markup-compatibility/2006">
          <mc:Choice Requires="x14">
            <control shapeId="38915" r:id="rId8" name="Check Box 3">
              <controlPr defaultSize="0" autoFill="0" autoLine="0" autoPict="0">
                <anchor moveWithCells="1">
                  <from>
                    <xdr:col>3</xdr:col>
                    <xdr:colOff>552450</xdr:colOff>
                    <xdr:row>35</xdr:row>
                    <xdr:rowOff>104775</xdr:rowOff>
                  </from>
                  <to>
                    <xdr:col>3</xdr:col>
                    <xdr:colOff>1009650</xdr:colOff>
                    <xdr:row>35</xdr:row>
                    <xdr:rowOff>514350</xdr:rowOff>
                  </to>
                </anchor>
              </controlPr>
            </control>
          </mc:Choice>
        </mc:AlternateContent>
        <mc:AlternateContent xmlns:mc="http://schemas.openxmlformats.org/markup-compatibility/2006">
          <mc:Choice Requires="x14">
            <control shapeId="38916" r:id="rId9" name="Check Box 4">
              <controlPr defaultSize="0" autoFill="0" autoLine="0" autoPict="0">
                <anchor moveWithCells="1">
                  <from>
                    <xdr:col>3</xdr:col>
                    <xdr:colOff>552450</xdr:colOff>
                    <xdr:row>36</xdr:row>
                    <xdr:rowOff>104775</xdr:rowOff>
                  </from>
                  <to>
                    <xdr:col>3</xdr:col>
                    <xdr:colOff>1009650</xdr:colOff>
                    <xdr:row>36</xdr:row>
                    <xdr:rowOff>514350</xdr:rowOff>
                  </to>
                </anchor>
              </controlPr>
            </control>
          </mc:Choice>
        </mc:AlternateContent>
        <mc:AlternateContent xmlns:mc="http://schemas.openxmlformats.org/markup-compatibility/2006">
          <mc:Choice Requires="x14">
            <control shapeId="38917" r:id="rId10" name="Check Box 5">
              <controlPr defaultSize="0" autoFill="0" autoLine="0" autoPict="0">
                <anchor moveWithCells="1">
                  <from>
                    <xdr:col>6</xdr:col>
                    <xdr:colOff>552450</xdr:colOff>
                    <xdr:row>33</xdr:row>
                    <xdr:rowOff>104775</xdr:rowOff>
                  </from>
                  <to>
                    <xdr:col>6</xdr:col>
                    <xdr:colOff>1028700</xdr:colOff>
                    <xdr:row>33</xdr:row>
                    <xdr:rowOff>504825</xdr:rowOff>
                  </to>
                </anchor>
              </controlPr>
            </control>
          </mc:Choice>
        </mc:AlternateContent>
        <mc:AlternateContent xmlns:mc="http://schemas.openxmlformats.org/markup-compatibility/2006">
          <mc:Choice Requires="x14">
            <control shapeId="38918" r:id="rId11" name="Check Box 6">
              <controlPr defaultSize="0" autoFill="0" autoLine="0" autoPict="0">
                <anchor moveWithCells="1">
                  <from>
                    <xdr:col>6</xdr:col>
                    <xdr:colOff>552450</xdr:colOff>
                    <xdr:row>34</xdr:row>
                    <xdr:rowOff>104775</xdr:rowOff>
                  </from>
                  <to>
                    <xdr:col>6</xdr:col>
                    <xdr:colOff>1009650</xdr:colOff>
                    <xdr:row>34</xdr:row>
                    <xdr:rowOff>514350</xdr:rowOff>
                  </to>
                </anchor>
              </controlPr>
            </control>
          </mc:Choice>
        </mc:AlternateContent>
        <mc:AlternateContent xmlns:mc="http://schemas.openxmlformats.org/markup-compatibility/2006">
          <mc:Choice Requires="x14">
            <control shapeId="38919" r:id="rId12" name="Check Box 7">
              <controlPr defaultSize="0" autoFill="0" autoLine="0" autoPict="0">
                <anchor moveWithCells="1">
                  <from>
                    <xdr:col>6</xdr:col>
                    <xdr:colOff>552450</xdr:colOff>
                    <xdr:row>35</xdr:row>
                    <xdr:rowOff>104775</xdr:rowOff>
                  </from>
                  <to>
                    <xdr:col>6</xdr:col>
                    <xdr:colOff>1009650</xdr:colOff>
                    <xdr:row>35</xdr:row>
                    <xdr:rowOff>514350</xdr:rowOff>
                  </to>
                </anchor>
              </controlPr>
            </control>
          </mc:Choice>
        </mc:AlternateContent>
        <mc:AlternateContent xmlns:mc="http://schemas.openxmlformats.org/markup-compatibility/2006">
          <mc:Choice Requires="x14">
            <control shapeId="38920" r:id="rId13" name="Check Box 8">
              <controlPr defaultSize="0" autoFill="0" autoLine="0" autoPict="0">
                <anchor moveWithCells="1">
                  <from>
                    <xdr:col>6</xdr:col>
                    <xdr:colOff>552450</xdr:colOff>
                    <xdr:row>36</xdr:row>
                    <xdr:rowOff>104775</xdr:rowOff>
                  </from>
                  <to>
                    <xdr:col>6</xdr:col>
                    <xdr:colOff>1009650</xdr:colOff>
                    <xdr:row>36</xdr:row>
                    <xdr:rowOff>514350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96D15-328B-4649-BB42-AE2A6E8B52B5}">
  <sheetPr>
    <pageSetUpPr fitToPage="1"/>
  </sheetPr>
  <dimension ref="B1:H93"/>
  <sheetViews>
    <sheetView view="pageBreakPreview" zoomScale="91" zoomScaleNormal="100" zoomScaleSheetLayoutView="91" workbookViewId="0">
      <selection activeCell="J54" sqref="J54"/>
    </sheetView>
  </sheetViews>
  <sheetFormatPr defaultColWidth="8.86328125" defaultRowHeight="14.25" x14ac:dyDescent="0.45"/>
  <cols>
    <col min="1" max="1" width="8.86328125" style="69"/>
    <col min="2" max="6" width="28" style="69" customWidth="1"/>
    <col min="7" max="16384" width="8.86328125" style="69"/>
  </cols>
  <sheetData>
    <row r="1" spans="2:8" ht="23.65" thickBot="1" x14ac:dyDescent="0.5">
      <c r="B1" s="277"/>
    </row>
    <row r="2" spans="2:8" ht="31.9" customHeight="1" thickBot="1" x14ac:dyDescent="0.5">
      <c r="B2" s="508" t="s">
        <v>647</v>
      </c>
      <c r="C2" s="509"/>
      <c r="D2" s="509"/>
      <c r="E2" s="509"/>
      <c r="F2" s="509"/>
      <c r="H2" s="121" t="s">
        <v>70</v>
      </c>
    </row>
    <row r="3" spans="2:8" ht="9" customHeight="1" x14ac:dyDescent="0.45">
      <c r="B3" s="529"/>
      <c r="C3" s="529"/>
      <c r="D3" s="529"/>
      <c r="E3" s="529"/>
      <c r="F3" s="529"/>
    </row>
    <row r="4" spans="2:8" ht="31.9" customHeight="1" thickBot="1" x14ac:dyDescent="0.5">
      <c r="B4" s="70" t="s">
        <v>72</v>
      </c>
      <c r="C4" s="70" t="s">
        <v>73</v>
      </c>
      <c r="D4" s="70" t="s">
        <v>195</v>
      </c>
      <c r="E4" s="70" t="s">
        <v>75</v>
      </c>
      <c r="F4" s="70" t="s">
        <v>196</v>
      </c>
    </row>
    <row r="5" spans="2:8" ht="77.45" customHeight="1" x14ac:dyDescent="0.45">
      <c r="B5" s="80" t="str">
        <f>SiteName</f>
        <v xml:space="preserve">Site Name </v>
      </c>
      <c r="C5" s="80" t="str">
        <f>SiteAddress</f>
        <v>Site Address</v>
      </c>
      <c r="D5" s="417" t="str">
        <f>Postcode</f>
        <v>Site Postcode</v>
      </c>
      <c r="E5" s="80" t="str">
        <f>HRBreference</f>
        <v>HRB000000000</v>
      </c>
      <c r="F5" s="414" t="s">
        <v>220</v>
      </c>
    </row>
    <row r="6" spans="2:8" ht="11.25" customHeight="1" thickBot="1" x14ac:dyDescent="0.5"/>
    <row r="7" spans="2:8" ht="25.9" thickBot="1" x14ac:dyDescent="0.5">
      <c r="B7" s="583" t="str">
        <f>'Construction Control Plan'!$C$22</f>
        <v>Structure: Approved Document A</v>
      </c>
      <c r="C7" s="584"/>
      <c r="D7" s="584"/>
      <c r="E7" s="584"/>
      <c r="F7" s="584"/>
    </row>
    <row r="8" spans="2:8" x14ac:dyDescent="0.45">
      <c r="B8" s="292"/>
      <c r="C8" s="292"/>
      <c r="D8" s="292"/>
      <c r="E8" s="292"/>
      <c r="F8" s="292"/>
    </row>
    <row r="9" spans="2:8" ht="46.5" customHeight="1" thickBot="1" x14ac:dyDescent="0.5">
      <c r="B9" s="765" t="s">
        <v>648</v>
      </c>
      <c r="C9" s="766"/>
      <c r="D9" s="766"/>
      <c r="E9" s="765" t="s">
        <v>649</v>
      </c>
      <c r="F9" s="766"/>
    </row>
    <row r="11" spans="2:8" ht="56.25" customHeight="1" thickTop="1" thickBot="1" x14ac:dyDescent="0.5">
      <c r="B11" s="253"/>
      <c r="C11" s="253" t="str">
        <f>'Construction Control Plan'!D55</f>
        <v>Required evidence pre-construction</v>
      </c>
      <c r="D11" s="253" t="s">
        <v>650</v>
      </c>
      <c r="E11" s="318" t="str">
        <f>'Construction Control Plan'!E55</f>
        <v>Required evidence to be recorded   during construction</v>
      </c>
      <c r="F11" s="253" t="str">
        <f>D11</f>
        <v xml:space="preserve">Zip file here (or document reference) </v>
      </c>
    </row>
    <row r="12" spans="2:8" ht="75.75" customHeight="1" thickTop="1" thickBot="1" x14ac:dyDescent="0.5">
      <c r="B12" s="230" t="str">
        <f>'Construction Control Plan'!C56</f>
        <v xml:space="preserve">Tripod  pedestal and cabinet pedestal  pre-construction </v>
      </c>
      <c r="C12" s="221" t="str">
        <f>'Construction Control Plan'!D56</f>
        <v xml:space="preserve">Photos of rooftop opening for all pedestal locations to present slab surface prior to drilling.  </v>
      </c>
      <c r="D12" s="319"/>
      <c r="E12" s="221" t="str">
        <f>'Construction Control Plan'!E56</f>
        <v>Photos at each pedestal location taken from 5 m  (for context)  and 1 m  (to show slab condition</v>
      </c>
      <c r="F12" s="319"/>
    </row>
    <row r="13" spans="2:8" ht="93.75" customHeight="1" thickBot="1" x14ac:dyDescent="0.5">
      <c r="B13" s="230" t="str">
        <f>'Construction Control Plan'!C57</f>
        <v xml:space="preserve">Anchor  installation </v>
      </c>
      <c r="C13" s="221" t="str">
        <f>'Construction Control Plan'!D57</f>
        <v xml:space="preserve">Proof of depth of anchor drills - provide evidence that rebar embedments are 110 mm depth into the existing slab. </v>
      </c>
      <c r="D13" s="319"/>
      <c r="E13" s="221" t="str">
        <f>'Construction Control Plan'!E57</f>
        <v xml:space="preserve">Photos at each pedestal location from 1 m  to show evidence of anchor depth to 110 mm.  (2 photos per plinth location). </v>
      </c>
      <c r="F13" s="319"/>
    </row>
    <row r="14" spans="2:8" ht="181.9" customHeight="1" thickBot="1" x14ac:dyDescent="0.5">
      <c r="B14" s="230" t="str">
        <f>'Construction Control Plan'!C58</f>
        <v>Anchor  installation  - pull out tests</v>
      </c>
      <c r="C14" s="221"/>
      <c r="D14" s="319"/>
      <c r="E14" s="221" t="str">
        <f>'Construction Control Plan'!E58</f>
        <v>10 kN Pull out tests in accordance with BS 8539:2012+A1:2021
Code of practice for the selection and installation of post-installed anchors in concrete and masonry;  Test one quarter of all anchors at each tripod and grillage location</v>
      </c>
      <c r="F14" s="319"/>
    </row>
    <row r="15" spans="2:8" ht="73.150000000000006" customHeight="1" thickBot="1" x14ac:dyDescent="0.5">
      <c r="B15" s="230" t="str">
        <f>'Construction Control Plan'!C59</f>
        <v xml:space="preserve">Pedestal installation </v>
      </c>
      <c r="C15" s="221" t="str">
        <f>'Construction Control Plan'!D59</f>
        <v xml:space="preserve">Photos of pedestal installation </v>
      </c>
      <c r="D15" s="319"/>
      <c r="E15" s="221" t="str">
        <f>'Construction Control Plan'!E59</f>
        <v xml:space="preserve">Take before and after photos of pedestal installations, demonstrating level with a spirit level. </v>
      </c>
      <c r="F15" s="319"/>
    </row>
    <row r="16" spans="2:8" ht="99.6" customHeight="1" thickBot="1" x14ac:dyDescent="0.5">
      <c r="B16" s="230" t="str">
        <f>'Construction Control Plan'!C60</f>
        <v xml:space="preserve">Pedestal installation </v>
      </c>
      <c r="C16" s="221" t="str">
        <f>'Construction Control Plan'!D60</f>
        <v xml:space="preserve">Photos of pedestal installation </v>
      </c>
      <c r="D16" s="319"/>
      <c r="E16" s="221" t="str">
        <f>'Construction Control Plan'!E60</f>
        <v xml:space="preserve">Take photos to demonstrate the setting out, using guide steelwork to show positioning of pedestals relative to roof edge and to eachother. </v>
      </c>
      <c r="F16" s="319"/>
    </row>
    <row r="17" spans="2:6" ht="9" customHeight="1" x14ac:dyDescent="0.45">
      <c r="B17" s="49"/>
      <c r="C17" s="49"/>
      <c r="D17" s="49"/>
      <c r="E17" s="49"/>
      <c r="F17" s="49"/>
    </row>
    <row r="18" spans="2:6" ht="55.5" customHeight="1" thickBot="1" x14ac:dyDescent="0.5">
      <c r="B18" s="765" t="s">
        <v>651</v>
      </c>
      <c r="C18" s="766"/>
      <c r="D18" s="766"/>
      <c r="E18" s="765" t="s">
        <v>649</v>
      </c>
      <c r="F18" s="766"/>
    </row>
    <row r="19" spans="2:6" ht="55.5" customHeight="1" thickBot="1" x14ac:dyDescent="0.5">
      <c r="B19" s="230" t="str">
        <f>'Construction Control Plan'!C64</f>
        <v xml:space="preserve">Deliverable </v>
      </c>
      <c r="C19" s="621" t="str">
        <f>'Construction Control Plan'!D64</f>
        <v xml:space="preserve">Describe requirement </v>
      </c>
      <c r="D19" s="767"/>
      <c r="E19" s="230" t="s">
        <v>652</v>
      </c>
      <c r="F19" s="230"/>
    </row>
    <row r="20" spans="2:6" ht="44.45" customHeight="1" thickTop="1" thickBot="1" x14ac:dyDescent="0.5">
      <c r="B20" s="230" t="str">
        <f>'Construction Control Plan'!C65</f>
        <v xml:space="preserve">As built drawings </v>
      </c>
      <c r="C20" s="589" t="str">
        <f>'Construction Control Plan'!D65</f>
        <v>Set of redline drawings based on 601 to 612 capturing any deviation from position, design and construction of pedestals.</v>
      </c>
      <c r="D20" s="590"/>
      <c r="E20" s="320"/>
      <c r="F20" s="320"/>
    </row>
    <row r="21" spans="2:6" ht="65.45" customHeight="1" thickBot="1" x14ac:dyDescent="0.5">
      <c r="B21" s="230" t="str">
        <f>'Construction Control Plan'!C66</f>
        <v xml:space="preserve">Steel  certificates of conformity from supplier. </v>
      </c>
      <c r="C21" s="522" t="str">
        <f>'Construction Control Plan'!D66</f>
        <v>Certificates from  fabricator  with accreditations and competencies  (steel grade, galvanising)</v>
      </c>
      <c r="D21" s="523"/>
      <c r="E21" s="320"/>
      <c r="F21" s="320"/>
    </row>
    <row r="22" spans="2:6" ht="18" x14ac:dyDescent="0.45">
      <c r="B22" s="228"/>
      <c r="C22" s="228"/>
      <c r="D22" s="228"/>
      <c r="E22" s="320"/>
      <c r="F22" s="320"/>
    </row>
    <row r="23" spans="2:6" ht="29.25" customHeight="1" thickBot="1" x14ac:dyDescent="0.5">
      <c r="B23" s="768" t="s">
        <v>653</v>
      </c>
      <c r="C23" s="769"/>
      <c r="D23" s="769"/>
      <c r="E23" s="765" t="s">
        <v>654</v>
      </c>
      <c r="F23" s="766"/>
    </row>
    <row r="24" spans="2:6" ht="6.6" customHeight="1" thickBot="1" x14ac:dyDescent="0.5">
      <c r="B24" s="764"/>
      <c r="C24" s="764"/>
      <c r="D24" s="228"/>
      <c r="E24" s="228"/>
      <c r="F24" s="228"/>
    </row>
    <row r="25" spans="2:6" ht="31.15" customHeight="1" thickBot="1" x14ac:dyDescent="0.5">
      <c r="B25" s="230" t="e">
        <f>'Construction Control Plan'!#REF!</f>
        <v>#REF!</v>
      </c>
      <c r="C25" s="117" t="e">
        <f>'Construction Control Plan'!#REF!</f>
        <v>#REF!</v>
      </c>
      <c r="D25" s="770" t="s">
        <v>655</v>
      </c>
      <c r="E25" s="771"/>
      <c r="F25" s="771"/>
    </row>
    <row r="26" spans="2:6" ht="286.14999999999998" customHeight="1" thickTop="1" thickBot="1" x14ac:dyDescent="0.5">
      <c r="B26" s="772" t="str">
        <f>'Construction Control Plan'!C155</f>
        <v>INPUT  SCOPE ELEMENTS THAT WILL OR COULD CAUSE A MATERIAL ALTERATION RELEVANT TO APPROVED DOCUMENT C IN APPROVED DOCUMENT C SCOPE FIELD</v>
      </c>
      <c r="C26" s="772"/>
      <c r="D26" s="619">
        <f>'Construction Control Plan'!D155</f>
        <v>0</v>
      </c>
      <c r="E26" s="620"/>
      <c r="F26" s="620"/>
    </row>
    <row r="27" spans="2:6" ht="14.45" customHeight="1" x14ac:dyDescent="0.45">
      <c r="B27" s="321"/>
    </row>
    <row r="28" spans="2:6" ht="14.45" customHeight="1" thickBot="1" x14ac:dyDescent="0.5">
      <c r="B28" s="321"/>
    </row>
    <row r="29" spans="2:6" ht="25.9" thickBot="1" x14ac:dyDescent="0.5">
      <c r="B29" s="583" t="str">
        <f>'Construction Control Plan'!$C$74</f>
        <v>Fire safety: Approved Document B</v>
      </c>
      <c r="C29" s="584"/>
      <c r="D29" s="584"/>
      <c r="E29" s="584"/>
      <c r="F29" s="584"/>
    </row>
    <row r="31" spans="2:6" ht="49.15" customHeight="1" thickBot="1" x14ac:dyDescent="0.5">
      <c r="B31" s="768" t="s">
        <v>656</v>
      </c>
      <c r="C31" s="769"/>
      <c r="D31" s="769"/>
      <c r="E31" s="765"/>
      <c r="F31" s="766"/>
    </row>
    <row r="32" spans="2:6" ht="15.75" customHeight="1" thickBot="1" x14ac:dyDescent="0.5"/>
    <row r="33" spans="2:6" ht="72.75" customHeight="1" thickTop="1" thickBot="1" x14ac:dyDescent="0.5">
      <c r="B33" s="323" t="str">
        <f>'Construction Control Plan'!C105</f>
        <v xml:space="preserve">Work description </v>
      </c>
      <c r="C33" s="323" t="str">
        <f>'Construction Control Plan'!E105</f>
        <v>Required evidence to be recorded   during construction</v>
      </c>
      <c r="D33" s="324" t="s">
        <v>650</v>
      </c>
      <c r="E33" s="323" t="str">
        <f>'Construction Control Plan'!F105</f>
        <v>Required documents to be recorded post construction</v>
      </c>
      <c r="F33" s="323" t="str">
        <f>D33</f>
        <v xml:space="preserve">Zip file here (or document reference) </v>
      </c>
    </row>
    <row r="34" spans="2:6" ht="102.6" customHeight="1" thickTop="1" thickBot="1" x14ac:dyDescent="0.5">
      <c r="B34" s="230" t="str">
        <f>'Construction Control Plan'!C106</f>
        <v xml:space="preserve">Fire stopping of  sub-main route </v>
      </c>
      <c r="C34" s="221" t="str">
        <f>'Construction Control Plan'!E106</f>
        <v>Photos of fire stopping  at each surface ,  5m photos to be taken so that the identity of the location is clear; 1m photos to show workmanship</v>
      </c>
      <c r="D34" s="319"/>
      <c r="E34" s="221" t="str">
        <f>'Construction Control Plan'!F106</f>
        <v>Photos of decals at each surface , showing context to show location</v>
      </c>
      <c r="F34" s="319" t="str">
        <f>'Construction Control Plan'!G106</f>
        <v/>
      </c>
    </row>
    <row r="35" spans="2:6" ht="119.45" customHeight="1" thickBot="1" x14ac:dyDescent="0.5">
      <c r="B35" s="230" t="str">
        <f>'Construction Control Plan'!C107</f>
        <v xml:space="preserve">Fire stopping of  fibre route </v>
      </c>
      <c r="C35" s="221" t="str">
        <f>'Construction Control Plan'!E107</f>
        <v>Photos of fire stopping  at each surface ,  5m photos to be taken so that the identity of the location is clear; 1m photos to show workmanship</v>
      </c>
      <c r="D35" s="319"/>
      <c r="E35" s="221" t="str">
        <f>'Construction Control Plan'!F107</f>
        <v>Photos of decals at each surface , showing context to show location</v>
      </c>
      <c r="F35" s="319" t="str">
        <f>'Construction Control Plan'!G107</f>
        <v>Note assumes fibre to be installed under this scope of works.   Virgin Media may install fibre under separate scope of works (under separate  Gateway 2 application)</v>
      </c>
    </row>
    <row r="36" spans="2:6" ht="48" customHeight="1" thickBot="1" x14ac:dyDescent="0.5">
      <c r="B36" s="230" t="str">
        <f>'Construction Control Plan'!C108</f>
        <v/>
      </c>
    </row>
    <row r="37" spans="2:6" ht="33.6" customHeight="1" thickBot="1" x14ac:dyDescent="0.5">
      <c r="B37" s="768" t="s">
        <v>657</v>
      </c>
      <c r="C37" s="769"/>
      <c r="D37" s="769"/>
      <c r="E37" s="765"/>
      <c r="F37" s="766"/>
    </row>
    <row r="38" spans="2:6" ht="5.45" customHeight="1" thickBot="1" x14ac:dyDescent="0.5"/>
    <row r="39" spans="2:6" ht="43.5" customHeight="1" thickTop="1" thickBot="1" x14ac:dyDescent="0.5">
      <c r="B39" s="134" t="str">
        <f>'Construction Control Plan'!C114</f>
        <v xml:space="preserve">Deliverable </v>
      </c>
      <c r="C39" s="591" t="str">
        <f>'Construction Control Plan'!D114</f>
        <v xml:space="preserve">Describe requirement </v>
      </c>
      <c r="D39" s="592"/>
      <c r="E39" s="591" t="s">
        <v>658</v>
      </c>
      <c r="F39" s="592"/>
    </row>
    <row r="40" spans="2:6" ht="60" customHeight="1" thickTop="1" thickBot="1" x14ac:dyDescent="0.5">
      <c r="B40" s="230" t="str">
        <f>'Construction Control Plan'!C115</f>
        <v xml:space="preserve">Fire stopping of  sub-main route </v>
      </c>
      <c r="C40" s="589" t="str">
        <f>'Construction Control Plan'!D115</f>
        <v xml:space="preserve">As built drawing to capture position and type of each fire stop </v>
      </c>
      <c r="D40" s="590"/>
      <c r="E40" s="319" t="str">
        <f>'Construction Control Plan'!F115</f>
        <v/>
      </c>
      <c r="F40" s="319"/>
    </row>
    <row r="41" spans="2:6" ht="43.5" customHeight="1" thickBot="1" x14ac:dyDescent="0.5">
      <c r="B41" s="230" t="str">
        <f>'Construction Control Plan'!C116</f>
        <v xml:space="preserve">Fire stopping of  fibre route </v>
      </c>
      <c r="C41" s="522" t="str">
        <f>'Construction Control Plan'!D116</f>
        <v xml:space="preserve">As built drawing to capture position and type of each fire stop </v>
      </c>
      <c r="D41" s="523"/>
      <c r="E41" s="319" t="str">
        <f>'Construction Control Plan'!F116</f>
        <v/>
      </c>
      <c r="F41" s="319"/>
    </row>
    <row r="42" spans="2:6" ht="51" customHeight="1" thickBot="1" x14ac:dyDescent="0.5">
      <c r="B42" s="230" t="str">
        <f>'Construction Control Plan'!C117</f>
        <v/>
      </c>
      <c r="C42" s="522" t="str">
        <f>'Construction Control Plan'!D117</f>
        <v/>
      </c>
      <c r="D42" s="523"/>
    </row>
    <row r="43" spans="2:6" ht="14.65" thickBot="1" x14ac:dyDescent="0.5"/>
    <row r="44" spans="2:6" ht="25.9" thickBot="1" x14ac:dyDescent="0.5">
      <c r="B44" s="583" t="str">
        <f>'Construction Control Plan'!$C$120</f>
        <v>Site preparation and resistance to contaminates and moisture: Approved Document C</v>
      </c>
      <c r="C44" s="584"/>
      <c r="D44" s="584"/>
      <c r="E44" s="584"/>
      <c r="F44" s="584"/>
    </row>
    <row r="45" spans="2:6" ht="5.45" customHeight="1" x14ac:dyDescent="0.45"/>
    <row r="46" spans="2:6" ht="54.75" customHeight="1" thickBot="1" x14ac:dyDescent="0.5">
      <c r="B46" s="768" t="s">
        <v>659</v>
      </c>
      <c r="C46" s="769"/>
      <c r="D46" s="769">
        <f>'Construction Control Plan'!E141</f>
        <v>0</v>
      </c>
      <c r="E46" s="765"/>
      <c r="F46" s="766"/>
    </row>
    <row r="47" spans="2:6" ht="61.5" customHeight="1" thickBot="1" x14ac:dyDescent="0.5">
      <c r="B47" s="230" t="str">
        <f>'Construction Control Plan'!C142</f>
        <v xml:space="preserve">Work description </v>
      </c>
      <c r="C47" s="230" t="str">
        <f>'Construction Control Plan'!D142</f>
        <v>Required evidence pre-construction</v>
      </c>
      <c r="D47" s="230" t="s">
        <v>650</v>
      </c>
      <c r="E47" s="230" t="str">
        <f>'Construction Control Plan'!E142</f>
        <v>Required evidence to be recorded   during construction</v>
      </c>
      <c r="F47" s="230" t="str">
        <f>D47</f>
        <v xml:space="preserve">Zip file here (or document reference) </v>
      </c>
    </row>
    <row r="48" spans="2:6" ht="175.9" customHeight="1" thickBot="1" x14ac:dyDescent="0.5">
      <c r="B48" s="230" t="str">
        <f>'Construction Control Plan'!C143</f>
        <v xml:space="preserve">Cutting open </v>
      </c>
      <c r="C48" s="221" t="str">
        <f>'Construction Control Plan'!D143</f>
        <v xml:space="preserve">10 photos taken at each rooftop opening location to present :
1) 5m context shot of location 
2) 1 m distant shots of rooftop opening, presenting layers exposed </v>
      </c>
      <c r="D48" s="239" t="str">
        <f>'Construction Control Plan'!E143</f>
        <v/>
      </c>
      <c r="E48" s="221" t="str">
        <f>'Construction Control Plan'!E143</f>
        <v/>
      </c>
      <c r="F48" s="239"/>
    </row>
    <row r="49" spans="2:6" ht="195" customHeight="1" thickBot="1" x14ac:dyDescent="0.5">
      <c r="B49" s="230" t="str">
        <f>'Construction Control Plan'!C144</f>
        <v xml:space="preserve">Pedestal installation </v>
      </c>
      <c r="C49" s="221" t="str">
        <f>'Construction Control Plan'!E144</f>
        <v xml:space="preserve">10  1 m photos taken at each installation to show pedestal  redressing, including overlaps.  Use measuring stick to photo overlap distances ,  Show depth and  quality of chamfering at base of plinth .  Show sufficient overlap of felt and waterproof layers under cowl.  
</v>
      </c>
      <c r="D49" s="237"/>
      <c r="E49" s="221" t="str">
        <f>'Construction Control Plan'!E144</f>
        <v xml:space="preserve">10  1 m photos taken at each installation to show pedestal  redressing, including overlaps.  Use measuring stick to photo overlap distances ,  Show depth and  quality of chamfering at base of plinth .  Show sufficient overlap of felt and waterproof layers under cowl.  
</v>
      </c>
      <c r="F49" s="237"/>
    </row>
    <row r="50" spans="2:6" ht="16.149999999999999" thickBot="1" x14ac:dyDescent="0.5">
      <c r="B50" s="230">
        <f>'Construction Control Plan'!C146</f>
        <v>0</v>
      </c>
      <c r="C50" s="221">
        <f>'Construction Control Plan'!D146</f>
        <v>0</v>
      </c>
      <c r="D50" s="221"/>
      <c r="E50" s="221"/>
      <c r="F50" s="221"/>
    </row>
    <row r="51" spans="2:6" ht="15.75" x14ac:dyDescent="0.45">
      <c r="B51" s="221"/>
      <c r="C51" s="221"/>
      <c r="D51" s="221"/>
      <c r="E51" s="221"/>
      <c r="F51" s="221"/>
    </row>
    <row r="52" spans="2:6" ht="57.75" customHeight="1" thickBot="1" x14ac:dyDescent="0.5">
      <c r="B52" s="768" t="s">
        <v>660</v>
      </c>
      <c r="C52" s="769"/>
      <c r="D52" s="769">
        <f>'Construction Control Plan'!E147</f>
        <v>0</v>
      </c>
      <c r="E52" s="765" t="s">
        <v>649</v>
      </c>
      <c r="F52" s="766"/>
    </row>
    <row r="53" spans="2:6" ht="46.5" customHeight="1" thickTop="1" thickBot="1" x14ac:dyDescent="0.5">
      <c r="B53" s="230" t="str">
        <f>'Construction Control Plan'!C148</f>
        <v xml:space="preserve">Deliverable </v>
      </c>
      <c r="C53" s="573" t="str">
        <f>'Construction Control Plan'!D148</f>
        <v xml:space="preserve">Describe requirement </v>
      </c>
      <c r="D53" s="773"/>
      <c r="E53" s="230" t="str">
        <f>'Construction Control Plan'!F148</f>
        <v xml:space="preserve">Applicable test standards </v>
      </c>
      <c r="F53" s="230" t="s">
        <v>650</v>
      </c>
    </row>
    <row r="54" spans="2:6" ht="36" customHeight="1" thickBot="1" x14ac:dyDescent="0.5">
      <c r="B54" s="230" t="str">
        <f>'Construction Control Plan'!C149</f>
        <v xml:space="preserve">As built </v>
      </c>
      <c r="C54" s="567" t="str">
        <f>'Construction Control Plan'!D149</f>
        <v xml:space="preserve">Redline any deviations for detailed design </v>
      </c>
      <c r="D54" s="568"/>
      <c r="E54" s="220" t="str">
        <f>'Construction Control Plan'!F149</f>
        <v>None</v>
      </c>
      <c r="F54" s="319"/>
    </row>
    <row r="55" spans="2:6" ht="55.15" customHeight="1" thickBot="1" x14ac:dyDescent="0.5">
      <c r="B55" s="230" t="str">
        <f>'Construction Control Plan'!C150</f>
        <v xml:space="preserve">Warranty letter from roofing contractor. </v>
      </c>
      <c r="C55" s="567" t="s">
        <v>661</v>
      </c>
      <c r="D55" s="568"/>
      <c r="E55" s="220" t="str">
        <f>'Construction Control Plan'!F150</f>
        <v>None</v>
      </c>
      <c r="F55" s="319"/>
    </row>
    <row r="56" spans="2:6" ht="38.25" customHeight="1" thickBot="1" x14ac:dyDescent="0.5">
      <c r="B56" s="230" t="str">
        <f>'Construction Control Plan'!C151</f>
        <v xml:space="preserve">Certificates of Material Conformity. </v>
      </c>
      <c r="C56" s="567" t="str">
        <f>'Construction Control Plan'!D151</f>
        <v>Data sheets of materials used in the roofing works</v>
      </c>
      <c r="D56" s="568"/>
      <c r="E56" s="220" t="str">
        <f>'Construction Control Plan'!F151</f>
        <v>None</v>
      </c>
      <c r="F56" s="319"/>
    </row>
    <row r="57" spans="2:6" x14ac:dyDescent="0.45">
      <c r="B57" s="123"/>
      <c r="C57" s="123"/>
      <c r="D57" s="6"/>
    </row>
    <row r="58" spans="2:6" ht="32.450000000000003" customHeight="1" thickBot="1" x14ac:dyDescent="0.5">
      <c r="B58" s="768" t="str">
        <f>'Construction Control Plan'!C153</f>
        <v xml:space="preserve">INSPECTION REQUIREMENTS </v>
      </c>
      <c r="C58" s="769"/>
      <c r="D58" s="769" t="s">
        <v>662</v>
      </c>
      <c r="E58" s="765"/>
      <c r="F58" s="766">
        <f>'Construction Control Plan'!G153</f>
        <v>0</v>
      </c>
    </row>
    <row r="59" spans="2:6" ht="16.149999999999999" thickBot="1" x14ac:dyDescent="0.5">
      <c r="B59" s="230" t="s">
        <v>300</v>
      </c>
      <c r="C59" s="117" t="str">
        <f>'Construction Control Plan'!D108</f>
        <v/>
      </c>
      <c r="D59" s="770" t="s">
        <v>655</v>
      </c>
      <c r="E59" s="771"/>
      <c r="F59" s="771"/>
    </row>
    <row r="60" spans="2:6" ht="296.45" customHeight="1" thickTop="1" thickBot="1" x14ac:dyDescent="0.5">
      <c r="B60" s="589" t="str">
        <f>'Construction Control Plan'!C155</f>
        <v>INPUT  SCOPE ELEMENTS THAT WILL OR COULD CAUSE A MATERIAL ALTERATION RELEVANT TO APPROVED DOCUMENT C IN APPROVED DOCUMENT C SCOPE FIELD</v>
      </c>
      <c r="C60" s="626"/>
      <c r="D60" s="619"/>
      <c r="E60" s="620"/>
      <c r="F60" s="620"/>
    </row>
    <row r="62" spans="2:6" ht="14.65" thickBot="1" x14ac:dyDescent="0.5"/>
    <row r="63" spans="2:6" ht="25.9" thickBot="1" x14ac:dyDescent="0.5">
      <c r="B63" s="583" t="str">
        <f>'Construction Control Plan'!C157</f>
        <v>Electrical safety: Approved Document P</v>
      </c>
      <c r="C63" s="584"/>
      <c r="D63" s="584"/>
      <c r="E63" s="584"/>
      <c r="F63" s="584"/>
    </row>
    <row r="64" spans="2:6" ht="18.399999999999999" thickBot="1" x14ac:dyDescent="0.5">
      <c r="B64" s="524" t="str">
        <f>'Construction Control Plan'!C158</f>
        <v xml:space="preserve">Describe any  applicable elements of the scope. </v>
      </c>
      <c r="C64" s="524"/>
      <c r="D64" s="524"/>
      <c r="E64" s="524"/>
      <c r="F64" s="241"/>
    </row>
    <row r="65" spans="2:6" ht="30.75" customHeight="1" thickTop="1" thickBot="1" x14ac:dyDescent="0.5">
      <c r="B65" s="589" t="str">
        <f>'Construction Control Plan'!C159</f>
        <v xml:space="preserve">Installation and commissioning of electrical equipment in the cabin, installation and commissioning of low power DC supplied equipment on the equipment grillages. </v>
      </c>
      <c r="C65" s="626"/>
      <c r="D65" s="626"/>
      <c r="E65" s="626"/>
      <c r="F65" s="626"/>
    </row>
    <row r="67" spans="2:6" ht="60.75" customHeight="1" thickBot="1" x14ac:dyDescent="0.5">
      <c r="B67" s="768" t="str">
        <f>'Construction Control Plan'!C169</f>
        <v>CONSTRUCTION CONTROL PLAN  -Material compliance</v>
      </c>
      <c r="C67" s="769"/>
      <c r="D67" s="769"/>
      <c r="E67" s="768"/>
      <c r="F67" s="769"/>
    </row>
    <row r="68" spans="2:6" ht="57.75" thickTop="1" thickBot="1" x14ac:dyDescent="0.5">
      <c r="B68" s="129" t="str">
        <f>'Construction Control Plan'!C170</f>
        <v xml:space="preserve">Work element </v>
      </c>
      <c r="C68" s="134" t="str">
        <f>'Construction Control Plan'!D170</f>
        <v xml:space="preserve">Materials used  in this work (add lines) </v>
      </c>
      <c r="D68" s="129" t="str">
        <f>'Construction Control Plan'!E170</f>
        <v>Applicable standards</v>
      </c>
      <c r="E68" s="134" t="str">
        <f>'Construction Control Plan'!F170</f>
        <v>Certificate of material conformance  filename  ( (Supply copy in  Construction Control  Supporting  Documents)</v>
      </c>
      <c r="F68" s="129" t="str">
        <f>'Construction Control Plan'!G170</f>
        <v xml:space="preserve">Notes on fire ratings. </v>
      </c>
    </row>
    <row r="69" spans="2:6" ht="15" thickTop="1" thickBot="1" x14ac:dyDescent="0.5">
      <c r="B69" s="212" t="str">
        <f>IF('Approved Document P'!B52="","",'Approved Document P'!B52)</f>
        <v/>
      </c>
      <c r="C69" s="212" t="str">
        <f>IF('Approved Document P'!C52="","",'Approved Document P'!C52)</f>
        <v/>
      </c>
      <c r="D69" s="212" t="str">
        <f>IF('Approved Document P'!D52="","",'Approved Document P'!D52)</f>
        <v/>
      </c>
      <c r="E69" s="212" t="str">
        <f>IF('Approved Document P'!E52="","",'Approved Document P'!E52)</f>
        <v/>
      </c>
      <c r="F69" s="212" t="str">
        <f>IF('Approved Document P'!F52="","",'Approved Document P'!F52)</f>
        <v/>
      </c>
    </row>
    <row r="70" spans="2:6" x14ac:dyDescent="0.45">
      <c r="B70" s="212"/>
      <c r="C70" s="212"/>
      <c r="D70" s="212"/>
      <c r="E70" s="212"/>
      <c r="F70" s="212"/>
    </row>
    <row r="72" spans="2:6" ht="49.5" customHeight="1" thickBot="1" x14ac:dyDescent="0.5">
      <c r="B72" s="768" t="str">
        <f>'Construction Control Plan'!C174</f>
        <v xml:space="preserve">CONSTRUCTION CONTROL PLAN  - Evidence of workmanship during construction </v>
      </c>
      <c r="C72" s="769"/>
      <c r="D72" s="769"/>
      <c r="E72" s="768"/>
      <c r="F72" s="769"/>
    </row>
    <row r="73" spans="2:6" ht="29.25" thickTop="1" thickBot="1" x14ac:dyDescent="0.5">
      <c r="B73" s="134" t="str">
        <f>'Construction Control Plan'!C175</f>
        <v xml:space="preserve">Work description </v>
      </c>
      <c r="C73" s="134" t="str">
        <f>'Construction Control Plan'!D175</f>
        <v>Required evidence pre-construction</v>
      </c>
      <c r="D73" s="134" t="str">
        <f>'Construction Control Plan'!E175</f>
        <v>Required evidence to be recorded   during construction</v>
      </c>
      <c r="E73" s="134" t="str">
        <f>'Construction Control Plan'!F175</f>
        <v>Required documents to be recorded post construction</v>
      </c>
      <c r="F73" s="134">
        <f>'Construction Control Plan'!G175</f>
        <v>0</v>
      </c>
    </row>
    <row r="74" spans="2:6" ht="14.65" thickTop="1" x14ac:dyDescent="0.45">
      <c r="B74" s="212" t="str">
        <f>'Construction Control Plan'!C176</f>
        <v/>
      </c>
      <c r="C74" s="212" t="str">
        <f>'Construction Control Plan'!D176</f>
        <v/>
      </c>
      <c r="D74" s="212" t="str">
        <f>'Construction Control Plan'!E176</f>
        <v/>
      </c>
      <c r="E74" s="212" t="str">
        <f>'Construction Control Plan'!F176</f>
        <v/>
      </c>
      <c r="F74" s="212" t="str">
        <f>'Construction Control Plan'!G176</f>
        <v/>
      </c>
    </row>
    <row r="76" spans="2:6" ht="40.5" customHeight="1" thickBot="1" x14ac:dyDescent="0.5">
      <c r="B76" s="768" t="str">
        <f>'Construction Control Plan'!C178</f>
        <v xml:space="preserve">CONSTRUCTION CONTROL PLAN  - As Built requirements </v>
      </c>
      <c r="C76" s="769"/>
      <c r="D76" s="769"/>
      <c r="E76" s="768"/>
      <c r="F76" s="769"/>
    </row>
    <row r="77" spans="2:6" ht="42.75" x14ac:dyDescent="0.45">
      <c r="B77" s="134" t="str">
        <f>'Construction Control Plan'!C179</f>
        <v xml:space="preserve">Deliverable </v>
      </c>
      <c r="C77" s="591" t="str">
        <f>'Construction Control Plan'!D179</f>
        <v xml:space="preserve">Describe requirement </v>
      </c>
      <c r="D77" s="592"/>
      <c r="E77" s="134" t="str">
        <f>'Construction Control Plan'!F179</f>
        <v xml:space="preserve">Applicable test standards </v>
      </c>
      <c r="F77" s="134" t="str">
        <f>'Construction Control Plan'!G179</f>
        <v>Certificate   filename  (Supply copy in  As Built Supporting  Documents)</v>
      </c>
    </row>
    <row r="78" spans="2:6" ht="81" customHeight="1" x14ac:dyDescent="0.45">
      <c r="B78" s="219" t="str">
        <f>'Construction Control Plan'!C180</f>
        <v xml:space="preserve">Electrical schematic </v>
      </c>
      <c r="C78" s="212" t="str">
        <f>'Construction Control Plan'!D180</f>
        <v xml:space="preserve">Updated electrical schematic presenting works in accordance with the detailed design and any variation from the detailed design in redline. </v>
      </c>
      <c r="D78" s="212"/>
      <c r="E78" s="220" t="str">
        <f>'Construction Control Plan'!F180</f>
        <v>None</v>
      </c>
      <c r="F78" s="220" t="str">
        <f>'Construction Control Plan'!G180</f>
        <v/>
      </c>
    </row>
    <row r="79" spans="2:6" ht="35.25" customHeight="1" x14ac:dyDescent="0.45">
      <c r="B79" s="219" t="str">
        <f>'Construction Control Plan'!C181</f>
        <v xml:space="preserve">Electrical  calculations </v>
      </c>
      <c r="C79" s="212" t="str">
        <f>'Construction Control Plan'!D181</f>
        <v>Updated electrical  calculations</v>
      </c>
      <c r="D79" s="212"/>
      <c r="E79" s="220" t="str">
        <f>'Construction Control Plan'!F181</f>
        <v>None</v>
      </c>
      <c r="F79" s="220" t="str">
        <f>'Construction Control Plan'!G181</f>
        <v/>
      </c>
    </row>
    <row r="81" spans="2:6" ht="16.149999999999999" thickBot="1" x14ac:dyDescent="0.5">
      <c r="B81" s="768" t="s">
        <v>645</v>
      </c>
      <c r="C81" s="769"/>
      <c r="D81" s="769"/>
      <c r="E81" s="768"/>
      <c r="F81" s="769"/>
    </row>
    <row r="82" spans="2:6" ht="15" thickTop="1" thickBot="1" x14ac:dyDescent="0.5">
      <c r="B82" s="134" t="s">
        <v>200</v>
      </c>
      <c r="C82" s="134" t="s">
        <v>370</v>
      </c>
      <c r="D82" s="774" t="s">
        <v>202</v>
      </c>
      <c r="E82" s="775"/>
      <c r="F82" s="322" t="s">
        <v>646</v>
      </c>
    </row>
    <row r="83" spans="2:6" ht="28.9" customHeight="1" thickTop="1" thickBot="1" x14ac:dyDescent="0.5">
      <c r="B83" s="247" t="str">
        <f>PAPind</f>
        <v xml:space="preserve">PAP dutyholder name </v>
      </c>
      <c r="C83" s="248" t="str">
        <f>PAPposition</f>
        <v>PAP dutyholder position</v>
      </c>
      <c r="D83" s="567" t="str">
        <f>PAPemail</f>
        <v>PAP dutyholder email</v>
      </c>
      <c r="E83" s="568"/>
      <c r="F83" s="247"/>
    </row>
    <row r="84" spans="2:6" ht="16.149999999999999" thickBot="1" x14ac:dyDescent="0.5">
      <c r="B84" s="247" t="str">
        <f>Clientperson</f>
        <v xml:space="preserve">Client contact name </v>
      </c>
      <c r="C84" s="248" t="str">
        <f>Clientposition</f>
        <v>Client contact  position</v>
      </c>
      <c r="D84" s="567" t="str">
        <f>Clientemail</f>
        <v>Client email address</v>
      </c>
      <c r="E84" s="568"/>
      <c r="F84" s="247"/>
    </row>
    <row r="85" spans="2:6" ht="31.9" thickBot="1" x14ac:dyDescent="0.5">
      <c r="B85" s="247" t="str">
        <f>PC1Name</f>
        <v>Individual Principal Contractor Name</v>
      </c>
      <c r="C85" s="248" t="str">
        <f>PC1Position</f>
        <v>Individual Principal Contractor position</v>
      </c>
      <c r="D85" s="567" t="str">
        <f>PC1email</f>
        <v>Individual Principal Contractor email</v>
      </c>
      <c r="E85" s="568"/>
      <c r="F85" s="247"/>
    </row>
    <row r="86" spans="2:6" ht="31.9" thickBot="1" x14ac:dyDescent="0.5">
      <c r="B86" s="247" t="str">
        <f>PD1ContactName</f>
        <v xml:space="preserve">Individual Principal Designer Name </v>
      </c>
      <c r="C86" s="248" t="str">
        <f>PD1title</f>
        <v xml:space="preserve">Individual Principal Designer  position </v>
      </c>
      <c r="D86" s="567" t="str">
        <f>PD1email</f>
        <v>Individual Principal Designer email</v>
      </c>
      <c r="E86" s="568"/>
      <c r="F86" s="247"/>
    </row>
    <row r="87" spans="2:6" ht="31.9" thickBot="1" x14ac:dyDescent="0.5">
      <c r="B87" s="247" t="str">
        <f>PD2ContactName</f>
        <v>Organisational Principal  Designer name</v>
      </c>
      <c r="C87" s="248" t="str">
        <f>PD2Position</f>
        <v>Organisational Principal  Designer position</v>
      </c>
      <c r="D87" s="567" t="str">
        <f>PD2email</f>
        <v xml:space="preserve">Organisational Principal  Designer email </v>
      </c>
      <c r="E87" s="568"/>
      <c r="F87" s="247"/>
    </row>
    <row r="89" spans="2:6" ht="64.900000000000006" customHeight="1" x14ac:dyDescent="0.45">
      <c r="B89" s="768" t="s">
        <v>663</v>
      </c>
      <c r="C89" s="769"/>
      <c r="D89" s="769"/>
      <c r="E89" s="769"/>
      <c r="F89" s="769"/>
    </row>
    <row r="90" spans="2:6" ht="16.149999999999999" thickBot="1" x14ac:dyDescent="0.5">
      <c r="B90" s="230"/>
      <c r="C90" s="254" t="s">
        <v>664</v>
      </c>
      <c r="D90" s="254" t="s">
        <v>200</v>
      </c>
      <c r="E90" s="254" t="s">
        <v>202</v>
      </c>
      <c r="F90" s="254" t="s">
        <v>216</v>
      </c>
    </row>
    <row r="91" spans="2:6" ht="49.15" customHeight="1" thickBot="1" x14ac:dyDescent="0.5">
      <c r="B91" s="257" t="s">
        <v>255</v>
      </c>
      <c r="C91" s="398"/>
      <c r="D91" s="397" t="str">
        <f>PC2Name</f>
        <v>Organisational Principal Contractor Name</v>
      </c>
      <c r="E91" s="398" t="str">
        <f>PC2email</f>
        <v>Organisational Principal Contractor email</v>
      </c>
      <c r="F91" s="398" t="str">
        <f>PC2telnumber</f>
        <v>OPC phone number</v>
      </c>
    </row>
    <row r="92" spans="2:6" ht="28.9" thickBot="1" x14ac:dyDescent="0.5">
      <c r="B92" s="257" t="s">
        <v>309</v>
      </c>
      <c r="C92" s="398"/>
      <c r="D92" s="397" t="str">
        <f>PC1Name</f>
        <v>Individual Principal Contractor Name</v>
      </c>
      <c r="E92" s="398" t="str">
        <f>PC1email</f>
        <v>Individual Principal Contractor email</v>
      </c>
      <c r="F92" s="398" t="str">
        <f>PC1phone</f>
        <v>Individual Principal Contractor phone number</v>
      </c>
    </row>
    <row r="93" spans="2:6" ht="58.9" customHeight="1" thickBot="1" x14ac:dyDescent="0.5">
      <c r="B93" s="257" t="s">
        <v>217</v>
      </c>
      <c r="C93" s="398"/>
      <c r="D93" s="397" t="str">
        <f>PD1ContactName</f>
        <v xml:space="preserve">Individual Principal Designer Name </v>
      </c>
      <c r="E93" s="445" t="str">
        <f>PD1email</f>
        <v>Individual Principal Designer email</v>
      </c>
      <c r="F93" s="446" t="str">
        <f>PDtelnumber</f>
        <v>Individual Principal Designer  telephone number</v>
      </c>
    </row>
  </sheetData>
  <mergeCells count="60">
    <mergeCell ref="B89:F89"/>
    <mergeCell ref="D83:E83"/>
    <mergeCell ref="D84:E84"/>
    <mergeCell ref="D85:E85"/>
    <mergeCell ref="D86:E86"/>
    <mergeCell ref="D87:E87"/>
    <mergeCell ref="D82:E82"/>
    <mergeCell ref="B67:D67"/>
    <mergeCell ref="E67:F67"/>
    <mergeCell ref="B72:D72"/>
    <mergeCell ref="E72:F72"/>
    <mergeCell ref="B76:D76"/>
    <mergeCell ref="E76:F76"/>
    <mergeCell ref="C77:D77"/>
    <mergeCell ref="B81:D81"/>
    <mergeCell ref="E81:F81"/>
    <mergeCell ref="B65:F65"/>
    <mergeCell ref="C54:D54"/>
    <mergeCell ref="C55:D55"/>
    <mergeCell ref="C56:D56"/>
    <mergeCell ref="B58:D58"/>
    <mergeCell ref="E58:F58"/>
    <mergeCell ref="D59:F59"/>
    <mergeCell ref="B60:C60"/>
    <mergeCell ref="D60:F60"/>
    <mergeCell ref="B63:F63"/>
    <mergeCell ref="B64:C64"/>
    <mergeCell ref="D64:E64"/>
    <mergeCell ref="C53:D53"/>
    <mergeCell ref="C41:D41"/>
    <mergeCell ref="B44:F44"/>
    <mergeCell ref="B46:D46"/>
    <mergeCell ref="E46:F46"/>
    <mergeCell ref="B52:D52"/>
    <mergeCell ref="E52:F52"/>
    <mergeCell ref="C42:D42"/>
    <mergeCell ref="B37:D37"/>
    <mergeCell ref="E37:F37"/>
    <mergeCell ref="C39:D39"/>
    <mergeCell ref="E39:F39"/>
    <mergeCell ref="C40:D40"/>
    <mergeCell ref="D25:F25"/>
    <mergeCell ref="B26:C26"/>
    <mergeCell ref="D26:F26"/>
    <mergeCell ref="B29:F29"/>
    <mergeCell ref="B31:D31"/>
    <mergeCell ref="E31:F31"/>
    <mergeCell ref="B24:C24"/>
    <mergeCell ref="B2:F2"/>
    <mergeCell ref="B3:F3"/>
    <mergeCell ref="B7:F7"/>
    <mergeCell ref="B9:D9"/>
    <mergeCell ref="E9:F9"/>
    <mergeCell ref="B18:D18"/>
    <mergeCell ref="E18:F18"/>
    <mergeCell ref="C19:D19"/>
    <mergeCell ref="C20:D20"/>
    <mergeCell ref="C21:D21"/>
    <mergeCell ref="B23:D23"/>
    <mergeCell ref="E23:F23"/>
  </mergeCells>
  <hyperlinks>
    <hyperlink ref="E93" r:id="rId1" display="mailto:michael.noel@circet.co.uk" xr:uid="{ED7D9D69-0DF3-4901-9392-9B4213CE7DD9}"/>
    <hyperlink ref="H2" location="'How to fill , RACI &amp;  issue log'!A1" display="Back to RACI" xr:uid="{6564260C-CF8A-44FD-A72B-0241FB2DC3B8}"/>
  </hyperlinks>
  <pageMargins left="0.7" right="0.7" top="0.75" bottom="0.75" header="0.3" footer="0.3"/>
  <pageSetup paperSize="9" scale="63" fitToHeight="0" orientation="portrait" r:id="rId2"/>
  <rowBreaks count="5" manualBreakCount="5">
    <brk id="17" min="1" max="5" man="1"/>
    <brk id="26" min="1" max="5" man="1"/>
    <brk id="42" min="1" max="5" man="1"/>
    <brk id="50" min="1" max="5" man="1"/>
    <brk id="61" min="1" max="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195B7-B0DF-4A32-A1DC-A5C6F2A35082}">
  <sheetPr>
    <pageSetUpPr fitToPage="1"/>
  </sheetPr>
  <dimension ref="B1:K77"/>
  <sheetViews>
    <sheetView view="pageBreakPreview" zoomScaleNormal="100" zoomScaleSheetLayoutView="100" workbookViewId="0">
      <selection activeCell="B56" sqref="B56:F56"/>
    </sheetView>
  </sheetViews>
  <sheetFormatPr defaultColWidth="8.86328125" defaultRowHeight="14.25" x14ac:dyDescent="0.45"/>
  <cols>
    <col min="1" max="1" width="8.86328125" style="69"/>
    <col min="2" max="6" width="28" style="69" customWidth="1"/>
    <col min="7" max="16384" width="8.86328125" style="69"/>
  </cols>
  <sheetData>
    <row r="1" spans="2:8" ht="11.45" customHeight="1" thickBot="1" x14ac:dyDescent="0.5">
      <c r="B1" s="277"/>
    </row>
    <row r="2" spans="2:8" ht="31.9" customHeight="1" thickBot="1" x14ac:dyDescent="0.5">
      <c r="B2" s="508" t="s">
        <v>665</v>
      </c>
      <c r="C2" s="509"/>
      <c r="D2" s="509"/>
      <c r="E2" s="509"/>
      <c r="F2" s="509"/>
      <c r="H2" s="121" t="s">
        <v>70</v>
      </c>
    </row>
    <row r="3" spans="2:8" ht="9" customHeight="1" x14ac:dyDescent="0.45">
      <c r="B3" s="529"/>
      <c r="C3" s="529"/>
      <c r="D3" s="529"/>
      <c r="E3" s="529"/>
      <c r="F3" s="529"/>
    </row>
    <row r="4" spans="2:8" ht="31.9" customHeight="1" thickBot="1" x14ac:dyDescent="0.5">
      <c r="B4" s="70" t="s">
        <v>72</v>
      </c>
      <c r="C4" s="70" t="s">
        <v>73</v>
      </c>
      <c r="D4" s="70" t="s">
        <v>195</v>
      </c>
      <c r="E4" s="70" t="s">
        <v>75</v>
      </c>
      <c r="F4" s="70" t="s">
        <v>196</v>
      </c>
    </row>
    <row r="5" spans="2:8" ht="90" customHeight="1" x14ac:dyDescent="0.45">
      <c r="B5" s="80" t="str">
        <f>SiteName</f>
        <v xml:space="preserve">Site Name </v>
      </c>
      <c r="C5" s="80" t="str">
        <f>SiteAddress</f>
        <v>Site Address</v>
      </c>
      <c r="D5" s="417" t="str">
        <f>Postcode</f>
        <v>Site Postcode</v>
      </c>
      <c r="E5" s="80" t="str">
        <f>HRBreference</f>
        <v>HRB000000000</v>
      </c>
      <c r="F5" s="414" t="s">
        <v>220</v>
      </c>
    </row>
    <row r="6" spans="2:8" ht="4.9000000000000004" customHeight="1" x14ac:dyDescent="0.45"/>
    <row r="7" spans="2:8" ht="24.75" customHeight="1" thickBot="1" x14ac:dyDescent="0.5">
      <c r="B7" s="779" t="s">
        <v>666</v>
      </c>
      <c r="C7" s="780"/>
      <c r="D7" s="780"/>
      <c r="E7" s="765"/>
      <c r="F7" s="766"/>
    </row>
    <row r="8" spans="2:8" ht="16.149999999999999" thickBot="1" x14ac:dyDescent="0.5">
      <c r="B8" s="70" t="s">
        <v>667</v>
      </c>
      <c r="C8" s="70" t="s">
        <v>668</v>
      </c>
      <c r="D8" s="70" t="s">
        <v>221</v>
      </c>
      <c r="E8" s="70" t="s">
        <v>669</v>
      </c>
      <c r="F8" s="70" t="s">
        <v>670</v>
      </c>
    </row>
    <row r="9" spans="2:8" ht="31.9" thickBot="1" x14ac:dyDescent="0.5">
      <c r="B9" s="221" t="str">
        <f>CONCATENATE(PAPind,", ",PAPorg)</f>
        <v xml:space="preserve">PAP dutyholder name , Site PAP company </v>
      </c>
      <c r="C9" s="221" t="str">
        <f>PAPposition</f>
        <v>PAP dutyholder position</v>
      </c>
      <c r="D9" s="325" t="str">
        <f>PAPemail</f>
        <v>PAP dutyholder email</v>
      </c>
      <c r="E9" s="326" t="str">
        <f>PAPnumber</f>
        <v>PAP dutyholder phone</v>
      </c>
      <c r="F9" s="229" t="s">
        <v>671</v>
      </c>
    </row>
    <row r="10" spans="2:8" ht="63.6" customHeight="1" thickBot="1" x14ac:dyDescent="0.5">
      <c r="B10" s="221" t="str">
        <f>CONCATENATE(PD1ContactName,", ",PDcompany)</f>
        <v xml:space="preserve">Individual Principal Designer Name , Principal Designer Company </v>
      </c>
      <c r="C10" s="221" t="s">
        <v>1290</v>
      </c>
      <c r="D10" s="325" t="str">
        <f>PD1email</f>
        <v>Individual Principal Designer email</v>
      </c>
      <c r="E10" s="221" t="str">
        <f>PDtelnumber</f>
        <v>Individual Principal Designer  telephone number</v>
      </c>
      <c r="F10" s="229"/>
    </row>
    <row r="11" spans="2:8" ht="16.149999999999999" thickBot="1" x14ac:dyDescent="0.5">
      <c r="B11" s="221" t="s">
        <v>1291</v>
      </c>
      <c r="C11" s="221" t="s">
        <v>1291</v>
      </c>
      <c r="D11" s="325" t="s">
        <v>1291</v>
      </c>
      <c r="E11" s="221" t="s">
        <v>1291</v>
      </c>
      <c r="F11" s="229" t="s">
        <v>1291</v>
      </c>
    </row>
    <row r="12" spans="2:8" ht="15.75" x14ac:dyDescent="0.45">
      <c r="B12" s="221" t="s">
        <v>1291</v>
      </c>
      <c r="C12" s="221" t="s">
        <v>1291</v>
      </c>
      <c r="D12" s="325" t="s">
        <v>1291</v>
      </c>
      <c r="E12" s="221" t="s">
        <v>1291</v>
      </c>
      <c r="F12" s="229" t="s">
        <v>1291</v>
      </c>
    </row>
    <row r="13" spans="2:8" ht="15.75" x14ac:dyDescent="0.45">
      <c r="B13" s="221" t="s">
        <v>1291</v>
      </c>
      <c r="C13" s="221" t="s">
        <v>1291</v>
      </c>
      <c r="D13" s="325" t="s">
        <v>1291</v>
      </c>
      <c r="E13" s="221" t="s">
        <v>1291</v>
      </c>
      <c r="F13" s="229" t="s">
        <v>1291</v>
      </c>
    </row>
    <row r="14" spans="2:8" ht="4.9000000000000004" customHeight="1" x14ac:dyDescent="0.45"/>
    <row r="15" spans="2:8" ht="16.149999999999999" thickBot="1" x14ac:dyDescent="0.5">
      <c r="B15" s="779" t="s">
        <v>672</v>
      </c>
      <c r="C15" s="780"/>
      <c r="D15" s="780"/>
      <c r="E15" s="765"/>
      <c r="F15" s="766"/>
    </row>
    <row r="16" spans="2:8" ht="16.149999999999999" thickBot="1" x14ac:dyDescent="0.5">
      <c r="B16" s="70" t="s">
        <v>107</v>
      </c>
      <c r="C16" s="70" t="s">
        <v>108</v>
      </c>
      <c r="D16" s="70" t="s">
        <v>109</v>
      </c>
      <c r="E16" s="70" t="s">
        <v>110</v>
      </c>
      <c r="F16" s="70" t="s">
        <v>111</v>
      </c>
    </row>
    <row r="17" spans="2:6" ht="56.25" customHeight="1" thickBot="1" x14ac:dyDescent="0.5">
      <c r="B17" s="221" t="str">
        <f>'Document Issue Control Sheet'!A30</f>
        <v>Fire strategy plan</v>
      </c>
      <c r="C17" s="221" t="str">
        <f>'Document Issue Control Sheet'!B30</f>
        <v xml:space="preserve"> Fire strategy plan  filename </v>
      </c>
      <c r="D17" s="221">
        <f>'Document Issue Control Sheet'!C30</f>
        <v>1</v>
      </c>
      <c r="E17" s="229">
        <f>'Document Issue Control Sheet'!D30</f>
        <v>45344</v>
      </c>
      <c r="F17" s="221" t="str">
        <f>'Document Issue Control Sheet'!E30</f>
        <v>Existing  Golden Thread  Fire strategy  issued by xxx</v>
      </c>
    </row>
    <row r="18" spans="2:6" ht="59.45" customHeight="1" thickBot="1" x14ac:dyDescent="0.5">
      <c r="B18" s="221" t="s">
        <v>673</v>
      </c>
      <c r="C18" s="221" t="str">
        <f>'Document Issue Control Sheet'!B31</f>
        <v xml:space="preserve"> SURVEY REPORT  filename </v>
      </c>
      <c r="D18" s="221">
        <f>'Document Issue Control Sheet'!C31</f>
        <v>1</v>
      </c>
      <c r="E18" s="229">
        <f>'Document Issue Control Sheet'!D31</f>
        <v>45083</v>
      </c>
      <c r="F18" s="221" t="str">
        <f>'Document Issue Control Sheet'!E31</f>
        <v>Existing  compartmentation survey issued by xxxx on</v>
      </c>
    </row>
    <row r="19" spans="2:6" ht="97.15" customHeight="1" thickBot="1" x14ac:dyDescent="0.5">
      <c r="B19" s="221"/>
      <c r="C19" s="221" t="str">
        <f>'Document Issue Control Sheet'!B32</f>
        <v xml:space="preserve">FRA 1 filename </v>
      </c>
      <c r="D19" s="221">
        <f>'Document Issue Control Sheet'!C32</f>
        <v>1</v>
      </c>
      <c r="E19" s="229">
        <f>'Document Issue Control Sheet'!D32</f>
        <v>44228</v>
      </c>
      <c r="F19" s="221" t="str">
        <f>'Document Issue Control Sheet'!E32</f>
        <v>Site provider's specification for previous electrical works, including fire alarm system installation and integration</v>
      </c>
    </row>
    <row r="20" spans="2:6" ht="66.599999999999994" customHeight="1" thickBot="1" x14ac:dyDescent="0.5">
      <c r="B20" s="221"/>
      <c r="C20" s="221" t="str">
        <f>'Document Issue Control Sheet'!B33</f>
        <v xml:space="preserve">FRA  - EW  fiilename </v>
      </c>
      <c r="D20" s="221">
        <f>'Document Issue Control Sheet'!C33</f>
        <v>1</v>
      </c>
      <c r="E20" s="229">
        <f>'Document Issue Control Sheet'!D33</f>
        <v>44827</v>
      </c>
      <c r="F20" s="221" t="str">
        <f>'Document Issue Control Sheet'!E33</f>
        <v xml:space="preserve">FRA  EW issued by  company x  </v>
      </c>
    </row>
    <row r="21" spans="2:6" ht="79.900000000000006" customHeight="1" thickBot="1" x14ac:dyDescent="0.5">
      <c r="B21" s="221"/>
      <c r="C21" s="221" t="str">
        <f>'Document Issue Control Sheet'!B34</f>
        <v xml:space="preserve">Other fire-filename </v>
      </c>
      <c r="D21" s="221">
        <f>'Document Issue Control Sheet'!C34</f>
        <v>1</v>
      </c>
      <c r="E21" s="229">
        <f>'Document Issue Control Sheet'!D34</f>
        <v>45831</v>
      </c>
      <c r="F21" s="221" t="str">
        <f>'Document Issue Control Sheet'!E34</f>
        <v>Describe</v>
      </c>
    </row>
    <row r="22" spans="2:6" x14ac:dyDescent="0.45">
      <c r="B22" s="49"/>
      <c r="C22" s="49"/>
      <c r="D22" s="50"/>
      <c r="E22" s="49"/>
      <c r="F22" s="61"/>
    </row>
    <row r="23" spans="2:6" ht="5.45" customHeight="1" x14ac:dyDescent="0.45"/>
    <row r="24" spans="2:6" ht="16.149999999999999" thickBot="1" x14ac:dyDescent="0.5">
      <c r="B24" s="779" t="s">
        <v>674</v>
      </c>
      <c r="C24" s="780"/>
      <c r="D24" s="780"/>
      <c r="E24" s="765"/>
      <c r="F24" s="766"/>
    </row>
    <row r="25" spans="2:6" ht="16.149999999999999" thickBot="1" x14ac:dyDescent="0.5">
      <c r="B25" s="70"/>
      <c r="C25" s="70" t="s">
        <v>675</v>
      </c>
      <c r="D25" s="70" t="s">
        <v>109</v>
      </c>
      <c r="E25" s="70" t="s">
        <v>675</v>
      </c>
      <c r="F25" s="70"/>
    </row>
    <row r="26" spans="2:6" ht="31.9" thickBot="1" x14ac:dyDescent="0.5">
      <c r="B26" s="70" t="s">
        <v>676</v>
      </c>
      <c r="C26" s="221">
        <v>9</v>
      </c>
      <c r="D26" s="328" t="s">
        <v>677</v>
      </c>
      <c r="E26" s="221" t="s">
        <v>678</v>
      </c>
      <c r="F26" s="221"/>
    </row>
    <row r="27" spans="2:6" ht="16.149999999999999" thickBot="1" x14ac:dyDescent="0.5">
      <c r="B27" s="70" t="s">
        <v>679</v>
      </c>
      <c r="C27" s="221">
        <v>48</v>
      </c>
      <c r="D27" s="70" t="s">
        <v>680</v>
      </c>
      <c r="E27" s="221" t="s">
        <v>681</v>
      </c>
      <c r="F27" s="221"/>
    </row>
    <row r="28" spans="2:6" ht="15.75" x14ac:dyDescent="0.45">
      <c r="B28" s="70" t="s">
        <v>682</v>
      </c>
      <c r="C28" s="221" t="s">
        <v>683</v>
      </c>
      <c r="D28" s="70" t="s">
        <v>684</v>
      </c>
      <c r="E28" s="221" t="s">
        <v>685</v>
      </c>
      <c r="F28" s="229"/>
    </row>
    <row r="29" spans="2:6" ht="15.75" x14ac:dyDescent="0.45">
      <c r="B29" s="70"/>
      <c r="C29" s="225"/>
      <c r="D29" s="70"/>
      <c r="E29" s="225"/>
      <c r="F29" s="327"/>
    </row>
    <row r="30" spans="2:6" ht="15.75" x14ac:dyDescent="0.45">
      <c r="B30" s="70"/>
      <c r="C30" s="225"/>
      <c r="D30" s="70"/>
      <c r="E30" s="225"/>
      <c r="F30" s="327"/>
    </row>
    <row r="31" spans="2:6" ht="16.149999999999999" thickBot="1" x14ac:dyDescent="0.5">
      <c r="C31" s="239"/>
      <c r="D31" s="239"/>
      <c r="E31" s="239"/>
      <c r="F31" s="239"/>
    </row>
    <row r="32" spans="2:6" ht="31.15" thickBot="1" x14ac:dyDescent="0.5">
      <c r="B32" s="779" t="s">
        <v>207</v>
      </c>
      <c r="C32" s="780"/>
      <c r="D32" s="780"/>
      <c r="E32" s="161"/>
      <c r="F32" s="53"/>
    </row>
    <row r="33" spans="2:6" ht="241.15" customHeight="1" x14ac:dyDescent="0.45">
      <c r="B33" s="782" t="s">
        <v>1262</v>
      </c>
      <c r="C33" s="517"/>
      <c r="D33" s="517"/>
      <c r="E33" s="517"/>
      <c r="F33" s="523"/>
    </row>
    <row r="34" spans="2:6" ht="6.6" customHeight="1" x14ac:dyDescent="0.45"/>
    <row r="35" spans="2:6" ht="28.9" customHeight="1" thickBot="1" x14ac:dyDescent="0.5">
      <c r="B35" s="779" t="s">
        <v>686</v>
      </c>
      <c r="C35" s="780"/>
      <c r="D35" s="780"/>
      <c r="E35" s="765"/>
      <c r="F35" s="766"/>
    </row>
    <row r="36" spans="2:6" ht="10.5" customHeight="1" x14ac:dyDescent="0.45"/>
    <row r="37" spans="2:6" ht="16.149999999999999" thickBot="1" x14ac:dyDescent="0.5">
      <c r="B37" s="70" t="str">
        <f>'Approved Document B'!B3</f>
        <v xml:space="preserve">Describe any  applicable elements of the scope. </v>
      </c>
      <c r="C37" s="70"/>
      <c r="D37" s="70"/>
      <c r="E37" s="70"/>
      <c r="F37" s="70"/>
    </row>
    <row r="38" spans="2:6" ht="112.15" customHeight="1" thickTop="1" x14ac:dyDescent="0.45">
      <c r="B38" s="776" t="str">
        <f>'Approved Document B'!B4</f>
        <v xml:space="preserve">USE APPROVED DOCUMENT B SCOPE FIELD TO INPUT  SCOPE ELEMENTS THAT WILL OR COULD CAUSE A MATERIAL ALTERATION RELEVANT TO APPROVED DOCUMENT B ,  CONSIDERING ALL SECTIONS BE1 TO B5 
</v>
      </c>
      <c r="C38" s="777"/>
      <c r="D38" s="777"/>
      <c r="E38" s="777"/>
      <c r="F38" s="778"/>
    </row>
    <row r="40" spans="2:6" ht="29.25" customHeight="1" thickBot="1" x14ac:dyDescent="0.5">
      <c r="B40" s="779" t="str">
        <f>'Approved Document B'!B6</f>
        <v xml:space="preserve">General statement of compliance  to  Approved Document </v>
      </c>
      <c r="C40" s="780"/>
      <c r="D40" s="780"/>
      <c r="E40" s="765"/>
      <c r="F40" s="766"/>
    </row>
    <row r="41" spans="2:6" ht="4.9000000000000004" customHeight="1" x14ac:dyDescent="0.45"/>
    <row r="42" spans="2:6" ht="16.149999999999999" thickBot="1" x14ac:dyDescent="0.5">
      <c r="B42" s="70" t="s">
        <v>687</v>
      </c>
      <c r="C42" s="70"/>
      <c r="D42" s="70"/>
      <c r="E42" s="70"/>
      <c r="F42" s="70"/>
    </row>
    <row r="43" spans="2:6" ht="54.6" customHeight="1" thickTop="1" x14ac:dyDescent="0.45">
      <c r="B43" s="776" t="str">
        <f>'Approved Document B'!B7</f>
        <v xml:space="preserve">USE APPROVED DOCUMENT B GENERAL STATEMENT OF COMPLIANCE FIELD TO WRITE A GENERAL STATEMENT OF COMPLIANCE, REFERENCING THE SCOPE ELEMENTS AND THE EXISTING SAFETY CASE. </v>
      </c>
      <c r="C43" s="777"/>
      <c r="D43" s="777"/>
      <c r="E43" s="777"/>
      <c r="F43" s="778"/>
    </row>
    <row r="44" spans="2:6" ht="12.6" customHeight="1" x14ac:dyDescent="0.45"/>
    <row r="45" spans="2:6" ht="16.149999999999999" thickBot="1" x14ac:dyDescent="0.5">
      <c r="B45" s="779" t="s">
        <v>688</v>
      </c>
      <c r="C45" s="780"/>
      <c r="D45" s="780"/>
      <c r="E45" s="765"/>
      <c r="F45" s="766"/>
    </row>
    <row r="47" spans="2:6" ht="16.149999999999999" thickBot="1" x14ac:dyDescent="0.5">
      <c r="B47" s="70" t="s">
        <v>687</v>
      </c>
      <c r="C47" s="70"/>
      <c r="D47" s="70"/>
      <c r="E47" s="70"/>
      <c r="F47" s="70"/>
    </row>
    <row r="48" spans="2:6" ht="148.15" customHeight="1" thickTop="1" x14ac:dyDescent="0.45">
      <c r="B48" s="776" t="s">
        <v>1263</v>
      </c>
      <c r="C48" s="777"/>
      <c r="D48" s="777"/>
      <c r="E48" s="777"/>
      <c r="F48" s="778"/>
    </row>
    <row r="49" spans="2:6" ht="18" customHeight="1" x14ac:dyDescent="0.45">
      <c r="B49" s="60"/>
      <c r="C49" s="60"/>
      <c r="D49" s="60"/>
      <c r="E49" s="60"/>
      <c r="F49" s="60"/>
    </row>
    <row r="50" spans="2:6" ht="18" customHeight="1" thickBot="1" x14ac:dyDescent="0.5">
      <c r="B50" s="70" t="s">
        <v>689</v>
      </c>
      <c r="C50" s="70"/>
      <c r="D50" s="70"/>
      <c r="E50" s="70"/>
      <c r="F50" s="70"/>
    </row>
    <row r="51" spans="2:6" ht="43.15" customHeight="1" thickTop="1" x14ac:dyDescent="0.45">
      <c r="B51" s="776" t="s">
        <v>690</v>
      </c>
      <c r="C51" s="777"/>
      <c r="D51" s="777"/>
      <c r="E51" s="777"/>
      <c r="F51" s="778"/>
    </row>
    <row r="53" spans="2:6" ht="16.149999999999999" thickBot="1" x14ac:dyDescent="0.5">
      <c r="B53" s="779" t="s">
        <v>691</v>
      </c>
      <c r="C53" s="780"/>
      <c r="D53" s="780"/>
      <c r="E53" s="765"/>
      <c r="F53" s="766"/>
    </row>
    <row r="54" spans="2:6" ht="1.9" customHeight="1" x14ac:dyDescent="0.45"/>
    <row r="55" spans="2:6" ht="16.149999999999999" thickBot="1" x14ac:dyDescent="0.5">
      <c r="B55" s="70" t="s">
        <v>692</v>
      </c>
      <c r="C55" s="70"/>
      <c r="D55" s="70"/>
      <c r="E55" s="70"/>
      <c r="F55" s="70"/>
    </row>
    <row r="56" spans="2:6" ht="91.15" customHeight="1" thickTop="1" x14ac:dyDescent="0.45">
      <c r="B56" s="776" t="s">
        <v>693</v>
      </c>
      <c r="C56" s="777"/>
      <c r="D56" s="777"/>
      <c r="E56" s="777"/>
      <c r="F56" s="778"/>
    </row>
    <row r="57" spans="2:6" ht="9.6" customHeight="1" x14ac:dyDescent="0.45">
      <c r="B57" s="60"/>
      <c r="C57" s="60"/>
      <c r="D57" s="60"/>
      <c r="E57" s="60"/>
      <c r="F57" s="60"/>
    </row>
    <row r="58" spans="2:6" ht="24.6" customHeight="1" thickBot="1" x14ac:dyDescent="0.5">
      <c r="B58" s="781" t="s">
        <v>694</v>
      </c>
      <c r="C58" s="781"/>
      <c r="D58" s="781"/>
      <c r="E58" s="781"/>
      <c r="F58" s="781"/>
    </row>
    <row r="59" spans="2:6" ht="135" customHeight="1" thickTop="1" x14ac:dyDescent="0.45">
      <c r="B59" s="776" t="s">
        <v>1055</v>
      </c>
      <c r="C59" s="777"/>
      <c r="D59" s="777"/>
      <c r="E59" s="777"/>
      <c r="F59" s="778"/>
    </row>
    <row r="60" spans="2:6" ht="7.15" customHeight="1" x14ac:dyDescent="0.45">
      <c r="B60" s="60"/>
      <c r="C60" s="60"/>
      <c r="D60" s="60"/>
      <c r="E60" s="60"/>
      <c r="F60" s="60"/>
    </row>
    <row r="61" spans="2:6" ht="47.45" customHeight="1" thickBot="1" x14ac:dyDescent="0.5">
      <c r="B61" s="779" t="s">
        <v>695</v>
      </c>
      <c r="C61" s="780"/>
      <c r="D61" s="780"/>
      <c r="E61" s="765"/>
      <c r="F61" s="766"/>
    </row>
    <row r="62" spans="2:6" ht="8.4499999999999993" customHeight="1" x14ac:dyDescent="0.45"/>
    <row r="63" spans="2:6" ht="30" customHeight="1" thickBot="1" x14ac:dyDescent="0.5">
      <c r="B63" s="70" t="s">
        <v>696</v>
      </c>
      <c r="C63" s="70"/>
      <c r="D63" s="70"/>
      <c r="E63" s="70"/>
      <c r="F63" s="70"/>
    </row>
    <row r="64" spans="2:6" ht="59.45" customHeight="1" thickTop="1" thickBot="1" x14ac:dyDescent="0.5">
      <c r="B64" s="776" t="s">
        <v>697</v>
      </c>
      <c r="C64" s="777"/>
      <c r="D64" s="777"/>
      <c r="E64" s="777"/>
      <c r="F64" s="778"/>
    </row>
    <row r="65" spans="2:11" ht="3.6" customHeight="1" thickTop="1" x14ac:dyDescent="0.45">
      <c r="B65" s="101"/>
      <c r="C65" s="102"/>
      <c r="D65" s="102"/>
      <c r="E65" s="102"/>
      <c r="F65" s="103"/>
    </row>
    <row r="66" spans="2:11" ht="30.6" customHeight="1" thickBot="1" x14ac:dyDescent="0.5">
      <c r="B66" s="779" t="s">
        <v>698</v>
      </c>
      <c r="C66" s="780"/>
      <c r="D66" s="780"/>
      <c r="E66" s="765"/>
      <c r="F66" s="766"/>
    </row>
    <row r="67" spans="2:11" ht="45" customHeight="1" thickTop="1" x14ac:dyDescent="0.45">
      <c r="B67" s="776" t="s">
        <v>1258</v>
      </c>
      <c r="C67" s="777"/>
      <c r="D67" s="777"/>
      <c r="E67" s="777"/>
      <c r="F67" s="778"/>
    </row>
    <row r="68" spans="2:11" ht="10.9" customHeight="1" x14ac:dyDescent="0.45">
      <c r="B68" s="60"/>
      <c r="C68" s="60"/>
      <c r="D68" s="60"/>
      <c r="E68" s="60"/>
      <c r="F68" s="60"/>
    </row>
    <row r="69" spans="2:11" ht="20.45" customHeight="1" thickBot="1" x14ac:dyDescent="0.5">
      <c r="B69" s="779" t="s">
        <v>647</v>
      </c>
      <c r="C69" s="780"/>
      <c r="D69" s="780"/>
      <c r="E69" s="765"/>
      <c r="F69" s="766"/>
      <c r="G69" s="60"/>
      <c r="H69" s="60"/>
      <c r="I69" s="60"/>
      <c r="J69" s="60"/>
      <c r="K69" s="60"/>
    </row>
    <row r="70" spans="2:11" ht="3.6" customHeight="1" thickBot="1" x14ac:dyDescent="0.5">
      <c r="G70" s="60"/>
      <c r="H70" s="60"/>
      <c r="I70" s="60"/>
      <c r="J70" s="60"/>
      <c r="K70" s="60"/>
    </row>
    <row r="71" spans="2:11" ht="53.45" customHeight="1" thickTop="1" x14ac:dyDescent="0.45">
      <c r="B71" s="776" t="s">
        <v>699</v>
      </c>
      <c r="C71" s="777"/>
      <c r="D71" s="777"/>
      <c r="E71" s="777"/>
      <c r="F71" s="778"/>
    </row>
    <row r="73" spans="2:11" ht="36.75" customHeight="1" thickBot="1" x14ac:dyDescent="0.5">
      <c r="B73" s="768" t="s">
        <v>700</v>
      </c>
      <c r="C73" s="769"/>
      <c r="D73" s="769"/>
      <c r="E73" s="769"/>
      <c r="F73" s="769"/>
    </row>
    <row r="74" spans="2:11" ht="15.75" x14ac:dyDescent="0.45">
      <c r="B74" s="254"/>
      <c r="C74" s="254" t="s">
        <v>215</v>
      </c>
      <c r="D74" s="254" t="s">
        <v>200</v>
      </c>
      <c r="E74" s="254" t="s">
        <v>202</v>
      </c>
      <c r="F74" s="254" t="s">
        <v>216</v>
      </c>
    </row>
    <row r="75" spans="2:11" ht="52.9" customHeight="1" x14ac:dyDescent="0.45">
      <c r="B75" s="329" t="s">
        <v>255</v>
      </c>
      <c r="C75" s="58"/>
      <c r="D75" s="83" t="str">
        <f>PC2Name</f>
        <v>Organisational Principal Contractor Name</v>
      </c>
      <c r="E75" s="251" t="str">
        <f>PC2email</f>
        <v>Organisational Principal Contractor email</v>
      </c>
      <c r="F75" s="251" t="str">
        <f>PC2telnumber</f>
        <v>OPC phone number</v>
      </c>
    </row>
    <row r="76" spans="2:11" ht="31.5" x14ac:dyDescent="0.45">
      <c r="B76" s="329" t="s">
        <v>309</v>
      </c>
      <c r="C76" s="58"/>
      <c r="D76" s="83" t="str">
        <f>PC1Name</f>
        <v>Individual Principal Contractor Name</v>
      </c>
      <c r="E76" s="251" t="str">
        <f>PC1email</f>
        <v>Individual Principal Contractor email</v>
      </c>
      <c r="F76" s="251" t="str">
        <f>PC1phone</f>
        <v>Individual Principal Contractor phone number</v>
      </c>
    </row>
    <row r="77" spans="2:11" ht="66.599999999999994" customHeight="1" x14ac:dyDescent="0.45">
      <c r="B77" s="329" t="s">
        <v>217</v>
      </c>
      <c r="C77" s="251"/>
      <c r="D77" s="83" t="str">
        <f>PD1ContactName</f>
        <v xml:space="preserve">Individual Principal Designer Name </v>
      </c>
      <c r="E77" s="447" t="str">
        <f>PD1email</f>
        <v>Individual Principal Designer email</v>
      </c>
      <c r="F77" s="448" t="str">
        <f>PDtelnumber</f>
        <v>Individual Principal Designer  telephone number</v>
      </c>
    </row>
  </sheetData>
  <mergeCells count="35">
    <mergeCell ref="B59:F59"/>
    <mergeCell ref="B2:F2"/>
    <mergeCell ref="B3:F3"/>
    <mergeCell ref="B43:F43"/>
    <mergeCell ref="B45:D45"/>
    <mergeCell ref="E45:F45"/>
    <mergeCell ref="B15:D15"/>
    <mergeCell ref="E15:F15"/>
    <mergeCell ref="B7:D7"/>
    <mergeCell ref="E7:F7"/>
    <mergeCell ref="B24:D24"/>
    <mergeCell ref="E24:F24"/>
    <mergeCell ref="B32:D32"/>
    <mergeCell ref="B33:F33"/>
    <mergeCell ref="B73:F73"/>
    <mergeCell ref="B35:D35"/>
    <mergeCell ref="E35:F35"/>
    <mergeCell ref="B38:F38"/>
    <mergeCell ref="B40:D40"/>
    <mergeCell ref="E40:F40"/>
    <mergeCell ref="B48:F48"/>
    <mergeCell ref="B53:D53"/>
    <mergeCell ref="E53:F53"/>
    <mergeCell ref="B56:F56"/>
    <mergeCell ref="B69:D69"/>
    <mergeCell ref="E69:F69"/>
    <mergeCell ref="B71:F71"/>
    <mergeCell ref="B51:F51"/>
    <mergeCell ref="B61:D61"/>
    <mergeCell ref="B58:F58"/>
    <mergeCell ref="E61:F61"/>
    <mergeCell ref="B64:F64"/>
    <mergeCell ref="B66:D66"/>
    <mergeCell ref="E66:F66"/>
    <mergeCell ref="B67:F67"/>
  </mergeCells>
  <hyperlinks>
    <hyperlink ref="E77" r:id="rId1" display="mailto:michael.noel@circet.co.uk" xr:uid="{5C815448-1981-47F3-8332-CE3B824F2DB4}"/>
    <hyperlink ref="D11" r:id="rId2" display="mailto:adam@adsafeinstallations.co.uk" xr:uid="{1F94AFFB-B932-4F22-80B2-60176D097980}"/>
    <hyperlink ref="H2" location="'How to fill , RACI &amp;  issue log'!A1" display="Back to RACI" xr:uid="{77B50126-A0E8-47E4-9C2B-24E35158F084}"/>
    <hyperlink ref="D9" r:id="rId3" display="mark.sanderson@riverside.org.uk" xr:uid="{C27DDDB7-F911-46E9-9D91-3257D97F888C}"/>
    <hyperlink ref="D12" r:id="rId4" display="Lisa.Roberts@riverside.org.uk" xr:uid="{14ADCA7D-9E8B-47AE-A86D-F6B4CC9AF2E3}"/>
    <hyperlink ref="D13" r:id="rId5" display="Lisa.Roberts@riverside.org.uk" xr:uid="{FF48E9AC-821F-41FD-9B33-9761DBB2A9AB}"/>
  </hyperlinks>
  <pageMargins left="0.7" right="0.7" top="0.75" bottom="0.75" header="0.3" footer="0.3"/>
  <pageSetup paperSize="9" scale="63" fitToHeight="0" orientation="portrait" r:id="rId6"/>
  <rowBreaks count="3" manualBreakCount="3">
    <brk id="22" min="1" max="5" man="1"/>
    <brk id="43" min="1" max="5" man="1"/>
    <brk id="59" min="1" max="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387E1-6E5F-4037-9E12-B8DD3F99B31F}">
  <sheetPr>
    <pageSetUpPr fitToPage="1"/>
  </sheetPr>
  <dimension ref="B1:H182"/>
  <sheetViews>
    <sheetView view="pageBreakPreview" topLeftCell="A7" zoomScaleNormal="100" zoomScaleSheetLayoutView="100" workbookViewId="0">
      <selection activeCell="H154" sqref="H154"/>
    </sheetView>
  </sheetViews>
  <sheetFormatPr defaultRowHeight="14.25" x14ac:dyDescent="0.45"/>
  <cols>
    <col min="2" max="2" width="53.59765625" customWidth="1"/>
    <col min="3" max="3" width="29.86328125" customWidth="1"/>
    <col min="4" max="4" width="34.86328125" customWidth="1"/>
    <col min="5" max="6" width="36.73046875" customWidth="1"/>
    <col min="8" max="8" width="51.59765625" customWidth="1"/>
  </cols>
  <sheetData>
    <row r="1" spans="2:8" ht="39" customHeight="1" x14ac:dyDescent="0.65">
      <c r="B1" s="792" t="s">
        <v>19</v>
      </c>
      <c r="C1" s="792"/>
      <c r="D1" s="792"/>
      <c r="E1" s="792"/>
      <c r="F1" s="792" t="s">
        <v>271</v>
      </c>
      <c r="H1" s="57" t="s">
        <v>70</v>
      </c>
    </row>
    <row r="3" spans="2:8" ht="19.899999999999999" thickBot="1" x14ac:dyDescent="0.65">
      <c r="B3" s="7" t="s">
        <v>302</v>
      </c>
      <c r="C3" s="7"/>
      <c r="D3" s="7"/>
      <c r="E3" s="7"/>
      <c r="F3" s="7" t="s">
        <v>1099</v>
      </c>
    </row>
    <row r="4" spans="2:8" ht="48" customHeight="1" thickTop="1" x14ac:dyDescent="0.45">
      <c r="B4" s="605" t="s">
        <v>1120</v>
      </c>
      <c r="C4" s="606"/>
      <c r="D4" s="606"/>
      <c r="E4" s="606"/>
      <c r="F4" s="802"/>
    </row>
    <row r="5" spans="2:8" ht="1.9" hidden="1" customHeight="1" x14ac:dyDescent="0.45">
      <c r="B5" s="1"/>
      <c r="C5" s="1"/>
      <c r="D5" s="1"/>
      <c r="E5" s="1"/>
      <c r="F5" s="1"/>
    </row>
    <row r="6" spans="2:8" ht="44.45" customHeight="1" thickBot="1" x14ac:dyDescent="0.65">
      <c r="B6" s="7" t="s">
        <v>701</v>
      </c>
      <c r="C6" s="7"/>
      <c r="D6" s="7"/>
      <c r="E6" s="7"/>
      <c r="F6" s="7" t="s">
        <v>4</v>
      </c>
    </row>
    <row r="7" spans="2:8" ht="82.15" customHeight="1" thickTop="1" x14ac:dyDescent="0.45">
      <c r="B7" s="804" t="s">
        <v>1103</v>
      </c>
      <c r="C7" s="805"/>
      <c r="D7" s="805"/>
      <c r="E7" s="805"/>
      <c r="F7" s="806"/>
    </row>
    <row r="8" spans="2:8" ht="14.45" customHeight="1" x14ac:dyDescent="0.45">
      <c r="B8" s="803"/>
      <c r="C8" s="803"/>
      <c r="D8" s="803"/>
      <c r="E8" s="803"/>
      <c r="F8" s="803"/>
    </row>
    <row r="9" spans="2:8" ht="59.45" customHeight="1" x14ac:dyDescent="0.45">
      <c r="B9" s="381" t="s">
        <v>702</v>
      </c>
      <c r="C9" s="109"/>
      <c r="D9" s="109"/>
      <c r="E9" s="109"/>
      <c r="F9" s="421" t="s">
        <v>1100</v>
      </c>
    </row>
    <row r="10" spans="2:8" ht="71.45" customHeight="1" thickBot="1" x14ac:dyDescent="0.5">
      <c r="B10" s="110" t="s">
        <v>703</v>
      </c>
      <c r="C10" s="111" t="s">
        <v>1134</v>
      </c>
      <c r="D10" s="111" t="s">
        <v>705</v>
      </c>
      <c r="E10" s="796" t="s">
        <v>706</v>
      </c>
      <c r="F10" s="797"/>
    </row>
    <row r="11" spans="2:8" ht="74.45" customHeight="1" thickBot="1" x14ac:dyDescent="0.5">
      <c r="B11" s="81" t="s">
        <v>1056</v>
      </c>
      <c r="C11" s="81" t="s">
        <v>707</v>
      </c>
      <c r="D11" s="81"/>
      <c r="E11" s="798"/>
      <c r="F11" s="799"/>
    </row>
    <row r="12" spans="2:8" ht="333" customHeight="1" thickBot="1" x14ac:dyDescent="0.5">
      <c r="B12" s="81" t="s">
        <v>709</v>
      </c>
      <c r="C12" s="81" t="s">
        <v>710</v>
      </c>
      <c r="D12" s="81"/>
      <c r="E12" s="798"/>
      <c r="F12" s="799"/>
    </row>
    <row r="13" spans="2:8" ht="151.9" customHeight="1" thickBot="1" x14ac:dyDescent="0.5">
      <c r="B13" s="330" t="s">
        <v>711</v>
      </c>
      <c r="C13" s="81" t="s">
        <v>712</v>
      </c>
      <c r="D13" s="81"/>
      <c r="E13" s="798"/>
      <c r="F13" s="799"/>
    </row>
    <row r="14" spans="2:8" ht="262.14999999999998" customHeight="1" thickBot="1" x14ac:dyDescent="0.5">
      <c r="B14" s="330" t="s">
        <v>713</v>
      </c>
      <c r="C14" s="81" t="s">
        <v>710</v>
      </c>
      <c r="D14" s="81"/>
      <c r="E14" s="798" t="s">
        <v>708</v>
      </c>
      <c r="F14" s="799"/>
    </row>
    <row r="15" spans="2:8" ht="222" customHeight="1" thickBot="1" x14ac:dyDescent="0.5">
      <c r="B15" s="330" t="s">
        <v>714</v>
      </c>
      <c r="C15" s="81" t="s">
        <v>710</v>
      </c>
      <c r="D15" s="81"/>
      <c r="E15" s="798"/>
      <c r="F15" s="799"/>
    </row>
    <row r="16" spans="2:8" ht="28.15" customHeight="1" thickBot="1" x14ac:dyDescent="0.5">
      <c r="B16" s="81" t="s">
        <v>715</v>
      </c>
      <c r="C16" s="382" t="s">
        <v>716</v>
      </c>
      <c r="D16" s="81"/>
      <c r="E16" s="217"/>
      <c r="F16" s="218"/>
    </row>
    <row r="17" spans="2:6" ht="79.900000000000006" customHeight="1" thickBot="1" x14ac:dyDescent="0.5">
      <c r="B17" s="330" t="s">
        <v>717</v>
      </c>
      <c r="C17" s="81" t="s">
        <v>718</v>
      </c>
      <c r="D17" s="81"/>
      <c r="E17" s="798" t="s">
        <v>719</v>
      </c>
      <c r="F17" s="799"/>
    </row>
    <row r="18" spans="2:6" ht="50.45" customHeight="1" thickBot="1" x14ac:dyDescent="0.5">
      <c r="B18" s="330" t="s">
        <v>720</v>
      </c>
      <c r="C18" s="330" t="s">
        <v>721</v>
      </c>
      <c r="D18" s="330"/>
      <c r="E18" s="800" t="s">
        <v>722</v>
      </c>
      <c r="F18" s="801"/>
    </row>
    <row r="19" spans="2:6" ht="3" customHeight="1" x14ac:dyDescent="0.45"/>
    <row r="20" spans="2:6" ht="57.6" customHeight="1" x14ac:dyDescent="0.45">
      <c r="B20"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Structure: Approved Document A</v>
      </c>
      <c r="C20" s="794"/>
      <c r="D20" s="794"/>
      <c r="E20" s="794"/>
      <c r="F20" s="795"/>
    </row>
    <row r="21" spans="2:6" ht="27" customHeight="1" x14ac:dyDescent="0.65">
      <c r="B21" s="13"/>
      <c r="C21" s="14" t="s">
        <v>215</v>
      </c>
      <c r="D21" s="14" t="s">
        <v>667</v>
      </c>
      <c r="E21" s="14" t="s">
        <v>202</v>
      </c>
      <c r="F21" s="14" t="s">
        <v>216</v>
      </c>
    </row>
    <row r="22" spans="2:6" ht="51.6" customHeight="1" x14ac:dyDescent="0.45">
      <c r="B22" s="380" t="s">
        <v>723</v>
      </c>
      <c r="C22" s="223"/>
      <c r="D22" s="251" t="str">
        <f>CONCATENATE(StructName,", ",Structcomp)</f>
        <v xml:space="preserve">Structural Engineer Name , Structural Engineer  Company Name </v>
      </c>
      <c r="E22" s="223" t="str">
        <f>Structemail</f>
        <v>Structural Engineer email</v>
      </c>
      <c r="F22" s="223" t="str">
        <f>Structphone</f>
        <v>Structural Engineer phone number</v>
      </c>
    </row>
    <row r="23" spans="2:6" ht="66.599999999999994" customHeight="1" x14ac:dyDescent="0.45">
      <c r="B23" s="380" t="s">
        <v>217</v>
      </c>
      <c r="C23" s="251"/>
      <c r="D23" s="83" t="str">
        <f>PD1ContactName</f>
        <v xml:space="preserve">Individual Principal Designer Name </v>
      </c>
      <c r="E23" s="84" t="str">
        <f>PD1email</f>
        <v>Individual Principal Designer email</v>
      </c>
      <c r="F23" s="85" t="str">
        <f>PDtelnumber</f>
        <v>Individual Principal Designer  telephone number</v>
      </c>
    </row>
    <row r="24" spans="2:6" ht="8.4499999999999993" customHeight="1" x14ac:dyDescent="0.45"/>
    <row r="25" spans="2:6" ht="19.5" x14ac:dyDescent="0.45">
      <c r="B25" s="818" t="s">
        <v>724</v>
      </c>
      <c r="C25" s="818"/>
      <c r="D25" s="113"/>
      <c r="E25" s="148"/>
      <c r="F25" s="113"/>
    </row>
    <row r="26" spans="2:6" x14ac:dyDescent="0.45">
      <c r="B26" s="26"/>
      <c r="C26" s="26"/>
      <c r="D26" s="120"/>
      <c r="E26" s="120"/>
      <c r="F26" s="120"/>
    </row>
    <row r="27" spans="2:6" ht="21" x14ac:dyDescent="0.45">
      <c r="B27" s="110" t="s">
        <v>725</v>
      </c>
      <c r="C27" s="111"/>
      <c r="D27" s="111" t="s">
        <v>726</v>
      </c>
      <c r="E27" s="796"/>
      <c r="F27" s="797"/>
    </row>
    <row r="28" spans="2:6" ht="33" customHeight="1" x14ac:dyDescent="0.45">
      <c r="B28" s="791" t="s">
        <v>727</v>
      </c>
      <c r="C28" s="791"/>
      <c r="D28" s="120" t="s">
        <v>728</v>
      </c>
      <c r="E28" s="789" t="s">
        <v>1101</v>
      </c>
      <c r="F28" s="790"/>
    </row>
    <row r="29" spans="2:6" ht="61.15" customHeight="1" x14ac:dyDescent="0.45">
      <c r="B29" s="791" t="s">
        <v>729</v>
      </c>
      <c r="C29" s="791"/>
      <c r="D29" s="120" t="s">
        <v>728</v>
      </c>
      <c r="E29" s="789" t="s">
        <v>730</v>
      </c>
      <c r="F29" s="790"/>
    </row>
    <row r="30" spans="2:6" ht="51" customHeight="1" x14ac:dyDescent="0.45">
      <c r="B30" s="791" t="s">
        <v>731</v>
      </c>
      <c r="C30" s="791"/>
      <c r="D30" s="120" t="s">
        <v>728</v>
      </c>
      <c r="E30" s="789" t="s">
        <v>732</v>
      </c>
      <c r="F30" s="790"/>
    </row>
    <row r="31" spans="2:6" x14ac:dyDescent="0.45">
      <c r="B31" s="819"/>
      <c r="C31" s="819"/>
      <c r="D31" s="120"/>
      <c r="E31" s="120"/>
      <c r="F31" s="120"/>
    </row>
    <row r="32" spans="2:6" ht="21" x14ac:dyDescent="0.45">
      <c r="B32" s="110" t="s">
        <v>733</v>
      </c>
      <c r="C32" s="111"/>
      <c r="D32" s="111"/>
      <c r="E32" s="111"/>
      <c r="F32" s="111"/>
    </row>
    <row r="33" spans="2:6" ht="26.45" customHeight="1" x14ac:dyDescent="0.45">
      <c r="B33" s="791" t="s">
        <v>734</v>
      </c>
      <c r="C33" s="791"/>
      <c r="D33" s="120" t="s">
        <v>735</v>
      </c>
      <c r="E33" s="120"/>
      <c r="F33" s="120"/>
    </row>
    <row r="34" spans="2:6" ht="31.15" customHeight="1" x14ac:dyDescent="0.45">
      <c r="B34" s="791" t="s">
        <v>736</v>
      </c>
      <c r="C34" s="791"/>
      <c r="D34" s="120" t="s">
        <v>735</v>
      </c>
      <c r="E34" s="120"/>
      <c r="F34" s="120"/>
    </row>
    <row r="35" spans="2:6" x14ac:dyDescent="0.45">
      <c r="B35" s="820" t="s">
        <v>737</v>
      </c>
      <c r="C35" s="820"/>
      <c r="D35" s="175" t="s">
        <v>735</v>
      </c>
      <c r="E35" s="175"/>
      <c r="F35" s="175"/>
    </row>
    <row r="36" spans="2:6" x14ac:dyDescent="0.45">
      <c r="B36" s="97"/>
      <c r="C36" s="97"/>
      <c r="D36" s="6"/>
      <c r="E36" s="6"/>
      <c r="F36" s="6"/>
    </row>
    <row r="37" spans="2:6" ht="21" x14ac:dyDescent="0.45">
      <c r="B37" s="176" t="s">
        <v>738</v>
      </c>
      <c r="C37" s="177"/>
      <c r="D37" s="177"/>
      <c r="E37" s="177"/>
      <c r="F37" s="177"/>
    </row>
    <row r="38" spans="2:6" ht="60" customHeight="1" x14ac:dyDescent="0.45">
      <c r="B38" s="791" t="s">
        <v>739</v>
      </c>
      <c r="C38" s="791"/>
      <c r="D38" s="120" t="s">
        <v>740</v>
      </c>
      <c r="E38" s="120"/>
      <c r="F38" s="120"/>
    </row>
    <row r="39" spans="2:6" ht="77.45" customHeight="1" x14ac:dyDescent="0.45">
      <c r="B39" s="791" t="s">
        <v>741</v>
      </c>
      <c r="C39" s="791"/>
      <c r="D39" s="120" t="s">
        <v>740</v>
      </c>
      <c r="E39" s="120"/>
      <c r="F39" s="120"/>
    </row>
    <row r="40" spans="2:6" ht="79.150000000000006" customHeight="1" x14ac:dyDescent="0.45">
      <c r="B40" s="791" t="s">
        <v>742</v>
      </c>
      <c r="C40" s="791"/>
      <c r="D40" s="120" t="s">
        <v>740</v>
      </c>
      <c r="E40" s="789"/>
      <c r="F40" s="790"/>
    </row>
    <row r="41" spans="2:6" ht="31.15" customHeight="1" x14ac:dyDescent="0.45">
      <c r="B41" s="791" t="s">
        <v>743</v>
      </c>
      <c r="C41" s="791"/>
      <c r="D41" s="120" t="s">
        <v>728</v>
      </c>
      <c r="E41" s="789"/>
      <c r="F41" s="790"/>
    </row>
    <row r="42" spans="2:6" ht="75" customHeight="1" x14ac:dyDescent="0.45">
      <c r="B42" s="791" t="s">
        <v>744</v>
      </c>
      <c r="C42" s="791"/>
      <c r="D42" s="120" t="s">
        <v>728</v>
      </c>
      <c r="E42" s="789"/>
      <c r="F42" s="790"/>
    </row>
    <row r="43" spans="2:6" ht="31.15" customHeight="1" x14ac:dyDescent="0.45">
      <c r="B43" s="791" t="s">
        <v>745</v>
      </c>
      <c r="C43" s="791"/>
      <c r="D43" s="120" t="s">
        <v>728</v>
      </c>
      <c r="E43" s="789"/>
      <c r="F43" s="790"/>
    </row>
    <row r="44" spans="2:6" ht="31.15" customHeight="1" x14ac:dyDescent="0.45">
      <c r="B44" s="791" t="s">
        <v>746</v>
      </c>
      <c r="C44" s="791"/>
      <c r="D44" s="120" t="s">
        <v>740</v>
      </c>
      <c r="E44" s="789"/>
      <c r="F44" s="790"/>
    </row>
    <row r="45" spans="2:6" x14ac:dyDescent="0.45">
      <c r="B45" s="791"/>
      <c r="C45" s="791"/>
      <c r="D45" s="120"/>
      <c r="E45" s="120"/>
      <c r="F45" s="120"/>
    </row>
    <row r="46" spans="2:6" ht="87" customHeight="1" x14ac:dyDescent="0.45">
      <c r="B46" s="791" t="s">
        <v>747</v>
      </c>
      <c r="C46" s="791"/>
      <c r="D46" s="120" t="s">
        <v>740</v>
      </c>
      <c r="E46" s="120"/>
      <c r="F46" s="120"/>
    </row>
    <row r="47" spans="2:6" ht="31.9" customHeight="1" x14ac:dyDescent="0.45">
      <c r="B47" s="791" t="s">
        <v>748</v>
      </c>
      <c r="C47" s="791"/>
      <c r="D47" s="120" t="s">
        <v>740</v>
      </c>
      <c r="E47" s="120"/>
      <c r="F47" s="120"/>
    </row>
    <row r="48" spans="2:6" x14ac:dyDescent="0.45">
      <c r="B48" s="791"/>
      <c r="C48" s="791"/>
      <c r="D48" s="120"/>
      <c r="E48" s="120"/>
      <c r="F48" s="120"/>
    </row>
    <row r="49" spans="2:8" ht="74.45" customHeight="1" x14ac:dyDescent="0.45">
      <c r="B49" s="791" t="s">
        <v>749</v>
      </c>
      <c r="C49" s="791"/>
      <c r="D49" s="120" t="s">
        <v>750</v>
      </c>
      <c r="E49" s="120"/>
      <c r="F49" s="120"/>
    </row>
    <row r="50" spans="2:8" ht="18.600000000000001" customHeight="1" x14ac:dyDescent="0.45">
      <c r="B50" s="809"/>
      <c r="C50" s="809"/>
      <c r="D50" s="120"/>
      <c r="E50" s="120"/>
      <c r="F50" s="120"/>
    </row>
    <row r="51" spans="2:8" ht="21" x14ac:dyDescent="0.45">
      <c r="B51" s="110" t="s">
        <v>751</v>
      </c>
      <c r="C51" s="111"/>
      <c r="D51" s="111"/>
      <c r="E51" s="111"/>
      <c r="F51" s="111"/>
    </row>
    <row r="52" spans="2:8" ht="40.15" customHeight="1" x14ac:dyDescent="0.45">
      <c r="B52" s="808" t="s">
        <v>752</v>
      </c>
      <c r="C52" s="808"/>
      <c r="D52" s="120" t="s">
        <v>728</v>
      </c>
      <c r="E52" s="120"/>
      <c r="F52" s="120"/>
      <c r="H52" s="120" t="s">
        <v>728</v>
      </c>
    </row>
    <row r="53" spans="2:8" ht="15.6" customHeight="1" x14ac:dyDescent="0.45">
      <c r="B53" s="791"/>
      <c r="C53" s="791"/>
      <c r="D53" s="120"/>
      <c r="E53" s="120"/>
      <c r="F53" s="120"/>
      <c r="H53" s="120" t="s">
        <v>740</v>
      </c>
    </row>
    <row r="54" spans="2:8" ht="28.15" customHeight="1" x14ac:dyDescent="0.45">
      <c r="B54" s="807" t="s">
        <v>753</v>
      </c>
      <c r="C54" s="807"/>
      <c r="D54" s="120"/>
      <c r="E54" s="120"/>
      <c r="F54" s="120"/>
      <c r="H54" s="120" t="s">
        <v>754</v>
      </c>
    </row>
    <row r="55" spans="2:8" ht="42.6" customHeight="1" x14ac:dyDescent="0.45">
      <c r="B55" s="808" t="s">
        <v>755</v>
      </c>
      <c r="C55" s="808"/>
      <c r="D55" s="120" t="s">
        <v>728</v>
      </c>
      <c r="E55" s="120"/>
      <c r="F55" s="120"/>
      <c r="H55" s="120" t="s">
        <v>735</v>
      </c>
    </row>
    <row r="56" spans="2:8" ht="39" customHeight="1" x14ac:dyDescent="0.45">
      <c r="B56" s="808" t="s">
        <v>756</v>
      </c>
      <c r="C56" s="808"/>
      <c r="D56" s="120" t="s">
        <v>735</v>
      </c>
      <c r="E56" s="120"/>
      <c r="F56" s="120"/>
      <c r="H56" s="120" t="s">
        <v>750</v>
      </c>
    </row>
    <row r="57" spans="2:8" ht="35.450000000000003" customHeight="1" x14ac:dyDescent="0.45">
      <c r="B57" s="808" t="s">
        <v>757</v>
      </c>
      <c r="C57" s="808"/>
      <c r="D57" s="120" t="s">
        <v>728</v>
      </c>
      <c r="E57" s="120"/>
      <c r="F57" s="120"/>
    </row>
    <row r="58" spans="2:8" ht="34.15" customHeight="1" x14ac:dyDescent="0.45">
      <c r="B58" s="808" t="s">
        <v>758</v>
      </c>
      <c r="C58" s="808"/>
      <c r="D58" s="120" t="s">
        <v>728</v>
      </c>
      <c r="E58" s="120"/>
      <c r="F58" s="120"/>
    </row>
    <row r="59" spans="2:8" ht="14.45" customHeight="1" x14ac:dyDescent="0.45">
      <c r="B59" s="808"/>
      <c r="C59" s="808"/>
      <c r="D59" s="120"/>
      <c r="E59" s="120"/>
      <c r="F59" s="120"/>
    </row>
    <row r="60" spans="2:8" ht="36.6" customHeight="1" x14ac:dyDescent="0.45">
      <c r="B60" s="808" t="s">
        <v>759</v>
      </c>
      <c r="C60" s="808"/>
      <c r="D60" s="120" t="s">
        <v>728</v>
      </c>
      <c r="E60" s="120"/>
      <c r="F60" s="120"/>
    </row>
    <row r="61" spans="2:8" ht="43.15" customHeight="1" x14ac:dyDescent="0.45">
      <c r="B61" s="808" t="s">
        <v>760</v>
      </c>
      <c r="C61" s="808"/>
      <c r="D61" s="120" t="s">
        <v>740</v>
      </c>
      <c r="E61" s="120"/>
      <c r="F61" s="120"/>
    </row>
    <row r="62" spans="2:8" ht="37.9" customHeight="1" x14ac:dyDescent="0.45">
      <c r="B62" s="808" t="s">
        <v>761</v>
      </c>
      <c r="C62" s="808"/>
      <c r="D62" s="120" t="s">
        <v>728</v>
      </c>
      <c r="E62" s="120"/>
      <c r="F62" s="120"/>
    </row>
    <row r="63" spans="2:8" ht="43.15" customHeight="1" x14ac:dyDescent="0.45">
      <c r="B63" s="808" t="s">
        <v>762</v>
      </c>
      <c r="C63" s="808"/>
      <c r="D63" s="120" t="s">
        <v>728</v>
      </c>
      <c r="E63" s="120"/>
      <c r="F63" s="120"/>
    </row>
    <row r="64" spans="2:8" ht="43.15" customHeight="1" x14ac:dyDescent="0.45">
      <c r="B64" s="808" t="s">
        <v>763</v>
      </c>
      <c r="C64" s="808"/>
      <c r="D64" s="120" t="s">
        <v>728</v>
      </c>
      <c r="E64" s="120"/>
      <c r="F64" s="120"/>
    </row>
    <row r="65" spans="2:6" ht="39.6" customHeight="1" x14ac:dyDescent="0.45">
      <c r="B65" s="808" t="s">
        <v>764</v>
      </c>
      <c r="C65" s="808"/>
      <c r="D65" s="120" t="s">
        <v>728</v>
      </c>
      <c r="E65" s="120"/>
      <c r="F65" s="120"/>
    </row>
    <row r="66" spans="2:6" ht="43.15" customHeight="1" x14ac:dyDescent="0.45">
      <c r="B66" s="808" t="s">
        <v>765</v>
      </c>
      <c r="C66" s="808"/>
      <c r="D66" s="120" t="s">
        <v>750</v>
      </c>
      <c r="E66" s="120"/>
      <c r="F66" s="120"/>
    </row>
    <row r="67" spans="2:6" x14ac:dyDescent="0.45">
      <c r="B67" s="809"/>
      <c r="C67" s="809"/>
      <c r="D67" s="120"/>
      <c r="E67" s="120"/>
      <c r="F67" s="120"/>
    </row>
    <row r="68" spans="2:6" ht="43.15" customHeight="1" x14ac:dyDescent="0.45">
      <c r="B68" s="110" t="s">
        <v>766</v>
      </c>
      <c r="C68" s="111"/>
      <c r="D68" s="110"/>
      <c r="E68" s="111"/>
      <c r="F68" s="110"/>
    </row>
    <row r="69" spans="2:6" ht="36" customHeight="1" x14ac:dyDescent="0.45">
      <c r="B69" s="808" t="s">
        <v>767</v>
      </c>
      <c r="C69" s="808"/>
      <c r="D69" s="120" t="s">
        <v>735</v>
      </c>
      <c r="E69" s="120"/>
      <c r="F69" s="120"/>
    </row>
    <row r="70" spans="2:6" ht="29.45" customHeight="1" x14ac:dyDescent="0.45">
      <c r="B70" s="808" t="s">
        <v>768</v>
      </c>
      <c r="C70" s="808"/>
      <c r="D70" s="120" t="s">
        <v>735</v>
      </c>
      <c r="E70" s="120"/>
      <c r="F70" s="120"/>
    </row>
    <row r="71" spans="2:6" ht="34.9" customHeight="1" x14ac:dyDescent="0.45">
      <c r="B71" s="808" t="s">
        <v>769</v>
      </c>
      <c r="C71" s="808"/>
      <c r="D71" s="120" t="s">
        <v>735</v>
      </c>
      <c r="E71" s="120"/>
      <c r="F71" s="120"/>
    </row>
    <row r="72" spans="2:6" x14ac:dyDescent="0.45">
      <c r="B72" s="810"/>
      <c r="C72" s="810"/>
      <c r="D72" s="120"/>
      <c r="E72" s="120"/>
      <c r="F72" s="120"/>
    </row>
    <row r="73" spans="2:6" x14ac:dyDescent="0.45">
      <c r="B73" s="809"/>
      <c r="C73" s="809"/>
      <c r="D73" s="120"/>
      <c r="E73" s="120"/>
      <c r="F73" s="120"/>
    </row>
    <row r="74" spans="2:6" ht="21" x14ac:dyDescent="0.45">
      <c r="B74" s="110" t="s">
        <v>770</v>
      </c>
      <c r="C74" s="111"/>
      <c r="D74" s="111"/>
      <c r="E74" s="111"/>
      <c r="F74" s="111"/>
    </row>
    <row r="75" spans="2:6" ht="44.45" customHeight="1" x14ac:dyDescent="0.45">
      <c r="B75" s="808" t="s">
        <v>771</v>
      </c>
      <c r="C75" s="808"/>
      <c r="D75" s="120" t="s">
        <v>728</v>
      </c>
      <c r="E75" s="120"/>
      <c r="F75" s="120"/>
    </row>
    <row r="76" spans="2:6" ht="44.45" customHeight="1" x14ac:dyDescent="0.45">
      <c r="B76" s="808" t="s">
        <v>772</v>
      </c>
      <c r="C76" s="808"/>
      <c r="D76" s="120" t="s">
        <v>735</v>
      </c>
      <c r="E76" s="120"/>
      <c r="F76" s="120"/>
    </row>
    <row r="77" spans="2:6" ht="44.45" customHeight="1" x14ac:dyDescent="0.45">
      <c r="B77" s="808" t="s">
        <v>773</v>
      </c>
      <c r="C77" s="808"/>
      <c r="D77" s="120" t="s">
        <v>728</v>
      </c>
      <c r="E77" s="120"/>
      <c r="F77" s="120"/>
    </row>
    <row r="78" spans="2:6" ht="44.45" customHeight="1" x14ac:dyDescent="0.45">
      <c r="B78" s="808" t="s">
        <v>774</v>
      </c>
      <c r="C78" s="808"/>
      <c r="D78" s="120" t="s">
        <v>750</v>
      </c>
      <c r="E78" s="120"/>
      <c r="F78" s="120"/>
    </row>
    <row r="79" spans="2:6" ht="44.45" customHeight="1" x14ac:dyDescent="0.45">
      <c r="B79" s="808" t="s">
        <v>775</v>
      </c>
      <c r="C79" s="808"/>
      <c r="D79" s="120" t="s">
        <v>750</v>
      </c>
      <c r="E79" s="120"/>
      <c r="F79" s="120"/>
    </row>
    <row r="80" spans="2:6" ht="44.45" customHeight="1" x14ac:dyDescent="0.45">
      <c r="B80" s="808" t="s">
        <v>776</v>
      </c>
      <c r="C80" s="808"/>
      <c r="D80" s="120" t="s">
        <v>750</v>
      </c>
      <c r="E80" s="120"/>
      <c r="F80" s="120"/>
    </row>
    <row r="81" spans="2:6" ht="44.45" customHeight="1" x14ac:dyDescent="0.45">
      <c r="B81" s="808" t="s">
        <v>777</v>
      </c>
      <c r="C81" s="808"/>
      <c r="D81" s="120" t="s">
        <v>750</v>
      </c>
      <c r="E81" s="120"/>
      <c r="F81" s="120"/>
    </row>
    <row r="82" spans="2:6" ht="44.45" customHeight="1" x14ac:dyDescent="0.45">
      <c r="B82" s="808" t="s">
        <v>778</v>
      </c>
      <c r="C82" s="808"/>
      <c r="D82" s="120" t="s">
        <v>728</v>
      </c>
      <c r="E82" s="120"/>
      <c r="F82" s="120"/>
    </row>
    <row r="83" spans="2:6" ht="44.45" customHeight="1" x14ac:dyDescent="0.45">
      <c r="B83" s="808" t="s">
        <v>779</v>
      </c>
      <c r="C83" s="808"/>
      <c r="D83" s="120" t="s">
        <v>728</v>
      </c>
      <c r="E83" s="120"/>
      <c r="F83" s="120"/>
    </row>
    <row r="84" spans="2:6" ht="44.45" customHeight="1" x14ac:dyDescent="0.45">
      <c r="B84" s="808" t="s">
        <v>780</v>
      </c>
      <c r="C84" s="808"/>
      <c r="D84" s="120" t="s">
        <v>728</v>
      </c>
      <c r="E84" s="120"/>
      <c r="F84" s="120"/>
    </row>
    <row r="85" spans="2:6" ht="44.45" customHeight="1" x14ac:dyDescent="0.45">
      <c r="B85" s="808" t="s">
        <v>781</v>
      </c>
      <c r="C85" s="808"/>
      <c r="D85" s="120" t="s">
        <v>728</v>
      </c>
      <c r="E85" s="120"/>
      <c r="F85" s="120"/>
    </row>
    <row r="86" spans="2:6" ht="44.45" customHeight="1" x14ac:dyDescent="0.45">
      <c r="B86" s="808" t="s">
        <v>782</v>
      </c>
      <c r="C86" s="808"/>
      <c r="D86" s="120" t="s">
        <v>750</v>
      </c>
      <c r="E86" s="120"/>
      <c r="F86" s="120"/>
    </row>
    <row r="87" spans="2:6" ht="44.45" customHeight="1" x14ac:dyDescent="0.45">
      <c r="B87" s="808" t="s">
        <v>783</v>
      </c>
      <c r="C87" s="808"/>
      <c r="D87" s="120" t="s">
        <v>735</v>
      </c>
      <c r="E87" s="120"/>
      <c r="F87" s="120"/>
    </row>
    <row r="88" spans="2:6" ht="44.45" customHeight="1" x14ac:dyDescent="0.45">
      <c r="B88" s="808" t="s">
        <v>784</v>
      </c>
      <c r="C88" s="808"/>
      <c r="D88" s="120" t="s">
        <v>728</v>
      </c>
      <c r="E88" s="120"/>
      <c r="F88" s="120"/>
    </row>
    <row r="89" spans="2:6" ht="44.45" customHeight="1" x14ac:dyDescent="0.45">
      <c r="B89" s="808" t="s">
        <v>785</v>
      </c>
      <c r="C89" s="808"/>
      <c r="D89" s="120" t="s">
        <v>750</v>
      </c>
      <c r="E89" s="120"/>
      <c r="F89" s="120"/>
    </row>
    <row r="90" spans="2:6" ht="44.45" customHeight="1" x14ac:dyDescent="0.45">
      <c r="B90" s="808" t="s">
        <v>786</v>
      </c>
      <c r="C90" s="808"/>
      <c r="D90" s="120" t="s">
        <v>750</v>
      </c>
      <c r="E90" s="120"/>
      <c r="F90" s="120"/>
    </row>
    <row r="91" spans="2:6" ht="44.45" customHeight="1" x14ac:dyDescent="0.45">
      <c r="B91" s="811" t="s">
        <v>787</v>
      </c>
      <c r="C91" s="811"/>
      <c r="D91" s="120" t="s">
        <v>728</v>
      </c>
      <c r="E91" s="120"/>
      <c r="F91" s="120"/>
    </row>
    <row r="92" spans="2:6" ht="44.45" customHeight="1" x14ac:dyDescent="0.45">
      <c r="B92" s="808" t="s">
        <v>788</v>
      </c>
      <c r="C92" s="808"/>
      <c r="D92" s="120" t="s">
        <v>750</v>
      </c>
      <c r="E92" s="120"/>
      <c r="F92" s="120"/>
    </row>
    <row r="93" spans="2:6" ht="18" customHeight="1" x14ac:dyDescent="0.45">
      <c r="B93" s="809"/>
      <c r="C93" s="809"/>
      <c r="D93" s="120"/>
      <c r="E93" s="120"/>
      <c r="F93" s="120"/>
    </row>
    <row r="94" spans="2:6" ht="21" x14ac:dyDescent="0.45">
      <c r="B94" s="110" t="s">
        <v>789</v>
      </c>
      <c r="C94" s="111"/>
      <c r="D94" s="111"/>
      <c r="E94" s="111"/>
      <c r="F94" s="111"/>
    </row>
    <row r="95" spans="2:6" ht="58.15" customHeight="1" x14ac:dyDescent="0.45">
      <c r="B95" s="810" t="s">
        <v>790</v>
      </c>
      <c r="C95" s="810"/>
      <c r="D95" s="120" t="s">
        <v>750</v>
      </c>
      <c r="E95" s="120"/>
      <c r="F95" s="120"/>
    </row>
    <row r="96" spans="2:6" ht="58.15" customHeight="1" x14ac:dyDescent="0.45">
      <c r="B96" s="810" t="s">
        <v>791</v>
      </c>
      <c r="C96" s="810"/>
      <c r="D96" s="120" t="s">
        <v>750</v>
      </c>
      <c r="E96" s="120"/>
      <c r="F96" s="120"/>
    </row>
    <row r="97" spans="2:6" ht="58.15" customHeight="1" x14ac:dyDescent="0.45">
      <c r="B97" s="810" t="s">
        <v>792</v>
      </c>
      <c r="C97" s="810"/>
      <c r="D97" s="120" t="s">
        <v>750</v>
      </c>
      <c r="E97" s="120"/>
      <c r="F97" s="120"/>
    </row>
    <row r="98" spans="2:6" ht="19.149999999999999" customHeight="1" x14ac:dyDescent="0.45">
      <c r="B98" s="809"/>
      <c r="C98" s="809"/>
      <c r="D98" s="120"/>
      <c r="E98" s="120"/>
      <c r="F98" s="120"/>
    </row>
    <row r="99" spans="2:6" ht="58.15" customHeight="1" x14ac:dyDescent="0.45">
      <c r="B99" s="110" t="s">
        <v>793</v>
      </c>
      <c r="C99" s="111"/>
      <c r="D99" s="120"/>
      <c r="E99" s="120"/>
      <c r="F99" s="120"/>
    </row>
    <row r="100" spans="2:6" ht="35.450000000000003" customHeight="1" x14ac:dyDescent="0.45">
      <c r="B100" s="810" t="s">
        <v>794</v>
      </c>
      <c r="C100" s="810"/>
      <c r="D100" s="120" t="s">
        <v>750</v>
      </c>
      <c r="E100" s="120"/>
      <c r="F100" s="120"/>
    </row>
    <row r="101" spans="2:6" ht="10.15" customHeight="1" x14ac:dyDescent="0.45">
      <c r="B101" s="809"/>
      <c r="C101" s="809"/>
      <c r="D101" s="120"/>
      <c r="E101" s="120"/>
      <c r="F101" s="120"/>
    </row>
    <row r="102" spans="2:6" ht="58.15" customHeight="1" x14ac:dyDescent="0.45">
      <c r="B102" s="110" t="s">
        <v>795</v>
      </c>
      <c r="C102" s="111"/>
      <c r="D102" s="120"/>
      <c r="E102" s="120"/>
      <c r="F102" s="120"/>
    </row>
    <row r="103" spans="2:6" ht="58.15" customHeight="1" x14ac:dyDescent="0.45">
      <c r="B103" s="810" t="s">
        <v>796</v>
      </c>
      <c r="C103" s="810"/>
      <c r="D103" s="120" t="s">
        <v>750</v>
      </c>
      <c r="E103" s="120"/>
      <c r="F103" s="120"/>
    </row>
    <row r="104" spans="2:6" ht="58.15" customHeight="1" x14ac:dyDescent="0.45">
      <c r="B104" s="810" t="s">
        <v>797</v>
      </c>
      <c r="C104" s="810"/>
      <c r="D104" s="120" t="s">
        <v>750</v>
      </c>
      <c r="E104" s="120"/>
      <c r="F104" s="120"/>
    </row>
    <row r="105" spans="2:6" ht="58.15" customHeight="1" x14ac:dyDescent="0.45">
      <c r="B105" s="810" t="s">
        <v>798</v>
      </c>
      <c r="C105" s="810"/>
      <c r="D105" s="120"/>
      <c r="E105" s="120"/>
      <c r="F105" s="120"/>
    </row>
    <row r="106" spans="2:6" ht="41.45" customHeight="1" x14ac:dyDescent="0.45">
      <c r="B106" s="810" t="s">
        <v>799</v>
      </c>
      <c r="C106" s="810"/>
      <c r="D106" s="120" t="s">
        <v>750</v>
      </c>
      <c r="E106" s="120"/>
      <c r="F106" s="120"/>
    </row>
    <row r="107" spans="2:6" ht="9.6" customHeight="1" x14ac:dyDescent="0.45">
      <c r="B107" s="809"/>
      <c r="C107" s="809"/>
      <c r="D107" s="120"/>
      <c r="E107" s="120"/>
      <c r="F107" s="120"/>
    </row>
    <row r="108" spans="2:6" ht="58.15" customHeight="1" x14ac:dyDescent="0.45">
      <c r="B108" s="110" t="s">
        <v>800</v>
      </c>
      <c r="C108" s="111"/>
      <c r="D108" s="111"/>
      <c r="E108" s="111"/>
      <c r="F108" s="111"/>
    </row>
    <row r="109" spans="2:6" ht="39.6" customHeight="1" x14ac:dyDescent="0.45">
      <c r="B109" s="810" t="s">
        <v>801</v>
      </c>
      <c r="C109" s="810"/>
      <c r="D109" s="120" t="s">
        <v>750</v>
      </c>
      <c r="E109" s="120"/>
      <c r="F109" s="120"/>
    </row>
    <row r="110" spans="2:6" ht="44.45" customHeight="1" x14ac:dyDescent="0.45">
      <c r="B110" s="810" t="s">
        <v>802</v>
      </c>
      <c r="C110" s="810"/>
      <c r="D110" s="120" t="s">
        <v>750</v>
      </c>
      <c r="E110" s="120"/>
      <c r="F110" s="120"/>
    </row>
    <row r="111" spans="2:6" ht="28.15" customHeight="1" x14ac:dyDescent="0.45">
      <c r="B111" s="809"/>
      <c r="C111" s="809"/>
      <c r="D111" s="120" t="s">
        <v>750</v>
      </c>
      <c r="E111" s="120"/>
      <c r="F111" s="120"/>
    </row>
    <row r="112" spans="2:6" ht="58.15" customHeight="1" x14ac:dyDescent="0.45">
      <c r="B112" s="110" t="s">
        <v>803</v>
      </c>
      <c r="C112" s="111"/>
      <c r="D112" s="111"/>
      <c r="E112" s="111"/>
      <c r="F112" s="111"/>
    </row>
    <row r="113" spans="2:6" ht="58.15" customHeight="1" x14ac:dyDescent="0.45">
      <c r="B113" s="810" t="s">
        <v>804</v>
      </c>
      <c r="C113" s="810"/>
      <c r="D113" s="120" t="s">
        <v>750</v>
      </c>
      <c r="E113" s="120"/>
      <c r="F113" s="120"/>
    </row>
    <row r="114" spans="2:6" ht="58.15" customHeight="1" x14ac:dyDescent="0.45">
      <c r="B114" s="810" t="s">
        <v>805</v>
      </c>
      <c r="C114" s="810"/>
      <c r="D114" s="120" t="s">
        <v>750</v>
      </c>
      <c r="E114" s="120"/>
      <c r="F114" s="120"/>
    </row>
    <row r="115" spans="2:6" ht="58.15" customHeight="1" x14ac:dyDescent="0.45">
      <c r="B115" s="810" t="s">
        <v>806</v>
      </c>
      <c r="C115" s="810"/>
      <c r="D115" s="120" t="s">
        <v>750</v>
      </c>
      <c r="E115" s="120"/>
      <c r="F115" s="120"/>
    </row>
    <row r="116" spans="2:6" ht="58.15" customHeight="1" x14ac:dyDescent="0.45">
      <c r="B116" s="810" t="s">
        <v>807</v>
      </c>
      <c r="C116" s="810"/>
      <c r="D116" s="120" t="s">
        <v>750</v>
      </c>
      <c r="E116" s="120"/>
      <c r="F116" s="120"/>
    </row>
    <row r="117" spans="2:6" ht="13.15" customHeight="1" x14ac:dyDescent="0.45">
      <c r="B117" s="809"/>
      <c r="C117" s="809"/>
      <c r="D117" s="120"/>
      <c r="E117" s="120"/>
      <c r="F117" s="120"/>
    </row>
    <row r="118" spans="2:6" ht="58.15" customHeight="1" x14ac:dyDescent="0.45">
      <c r="B118" s="110" t="s">
        <v>808</v>
      </c>
      <c r="C118" s="111"/>
      <c r="D118" s="111"/>
      <c r="E118" s="111"/>
      <c r="F118" s="111"/>
    </row>
    <row r="119" spans="2:6" ht="37.9" customHeight="1" x14ac:dyDescent="0.45">
      <c r="B119" s="810" t="s">
        <v>809</v>
      </c>
      <c r="C119" s="810"/>
      <c r="D119" s="120" t="s">
        <v>750</v>
      </c>
      <c r="E119" s="120"/>
      <c r="F119" s="120"/>
    </row>
    <row r="120" spans="2:6" ht="37.9" customHeight="1" x14ac:dyDescent="0.45">
      <c r="B120" s="810" t="s">
        <v>810</v>
      </c>
      <c r="C120" s="810"/>
      <c r="D120" s="120" t="s">
        <v>750</v>
      </c>
      <c r="E120" s="120"/>
      <c r="F120" s="120"/>
    </row>
    <row r="121" spans="2:6" ht="34.15" customHeight="1" x14ac:dyDescent="0.45">
      <c r="B121" s="810" t="s">
        <v>811</v>
      </c>
      <c r="C121" s="810"/>
      <c r="D121" s="120" t="s">
        <v>750</v>
      </c>
      <c r="E121" s="120"/>
      <c r="F121" s="120"/>
    </row>
    <row r="122" spans="2:6" ht="37.9" customHeight="1" x14ac:dyDescent="0.45">
      <c r="B122" s="810" t="s">
        <v>812</v>
      </c>
      <c r="C122" s="810"/>
      <c r="D122" s="120" t="s">
        <v>750</v>
      </c>
      <c r="E122" s="120"/>
      <c r="F122" s="120"/>
    </row>
    <row r="123" spans="2:6" ht="16.899999999999999" customHeight="1" x14ac:dyDescent="0.45">
      <c r="B123" s="810" t="s">
        <v>813</v>
      </c>
      <c r="C123" s="810"/>
      <c r="D123" s="120" t="s">
        <v>750</v>
      </c>
      <c r="E123" s="120"/>
      <c r="F123" s="120"/>
    </row>
    <row r="124" spans="2:6" x14ac:dyDescent="0.45">
      <c r="B124" s="809"/>
      <c r="C124" s="809"/>
      <c r="D124" s="120"/>
      <c r="E124" s="120"/>
      <c r="F124" s="120"/>
    </row>
    <row r="125" spans="2:6" ht="21" x14ac:dyDescent="0.45">
      <c r="B125" s="110" t="s">
        <v>814</v>
      </c>
      <c r="C125" s="111"/>
      <c r="D125" s="111"/>
      <c r="E125" s="111"/>
      <c r="F125" s="111"/>
    </row>
    <row r="126" spans="2:6" x14ac:dyDescent="0.45">
      <c r="B126" s="809" t="s">
        <v>815</v>
      </c>
      <c r="C126" s="809"/>
      <c r="D126" s="120" t="s">
        <v>750</v>
      </c>
      <c r="E126" s="120"/>
      <c r="F126" s="120"/>
    </row>
    <row r="127" spans="2:6" ht="21" x14ac:dyDescent="0.45">
      <c r="B127" s="110" t="s">
        <v>816</v>
      </c>
      <c r="C127" s="111"/>
      <c r="D127" s="111"/>
      <c r="E127" s="111"/>
      <c r="F127" s="111"/>
    </row>
    <row r="128" spans="2:6" x14ac:dyDescent="0.45">
      <c r="B128" s="812" t="s">
        <v>817</v>
      </c>
      <c r="C128" s="812"/>
      <c r="D128" s="175" t="s">
        <v>750</v>
      </c>
      <c r="E128" s="813" t="s">
        <v>818</v>
      </c>
      <c r="F128" s="814"/>
    </row>
    <row r="129" spans="2:6" x14ac:dyDescent="0.45">
      <c r="B129" s="789"/>
      <c r="C129" s="815"/>
      <c r="D129" s="157"/>
      <c r="E129" s="157"/>
      <c r="F129" s="158"/>
    </row>
    <row r="130" spans="2:6" ht="21" x14ac:dyDescent="0.45">
      <c r="B130" s="176" t="s">
        <v>819</v>
      </c>
      <c r="C130" s="177"/>
      <c r="D130" s="177"/>
      <c r="E130" s="177"/>
      <c r="F130" s="177"/>
    </row>
    <row r="131" spans="2:6" ht="128.44999999999999" customHeight="1" x14ac:dyDescent="0.45">
      <c r="B131" s="809" t="s">
        <v>820</v>
      </c>
      <c r="C131" s="809"/>
      <c r="D131" s="26" t="s">
        <v>735</v>
      </c>
      <c r="E131" s="816"/>
      <c r="F131" s="817"/>
    </row>
    <row r="132" spans="2:6" ht="79.900000000000006" customHeight="1" x14ac:dyDescent="0.45">
      <c r="B132" s="809" t="s">
        <v>821</v>
      </c>
      <c r="C132" s="809"/>
      <c r="D132" s="120" t="s">
        <v>740</v>
      </c>
      <c r="E132" s="816"/>
      <c r="F132" s="817"/>
    </row>
    <row r="133" spans="2:6" ht="96.6" customHeight="1" x14ac:dyDescent="0.45">
      <c r="B133" s="809" t="s">
        <v>822</v>
      </c>
      <c r="C133" s="809"/>
      <c r="D133" s="120" t="s">
        <v>728</v>
      </c>
      <c r="E133" s="789" t="s">
        <v>823</v>
      </c>
      <c r="F133" s="790"/>
    </row>
    <row r="134" spans="2:6" ht="78" customHeight="1" x14ac:dyDescent="0.45">
      <c r="B134" s="809" t="s">
        <v>824</v>
      </c>
      <c r="C134" s="809"/>
      <c r="D134" s="120" t="s">
        <v>740</v>
      </c>
      <c r="E134" s="789"/>
      <c r="F134" s="790"/>
    </row>
    <row r="135" spans="2:6" ht="93" customHeight="1" x14ac:dyDescent="0.45">
      <c r="B135" s="809" t="s">
        <v>825</v>
      </c>
      <c r="C135" s="809"/>
      <c r="D135" s="120" t="s">
        <v>740</v>
      </c>
      <c r="E135" s="789" t="s">
        <v>826</v>
      </c>
      <c r="F135" s="790"/>
    </row>
    <row r="136" spans="2:6" ht="99.6" customHeight="1" x14ac:dyDescent="0.45">
      <c r="B136" s="809" t="s">
        <v>827</v>
      </c>
      <c r="C136" s="809"/>
      <c r="D136" s="120" t="s">
        <v>740</v>
      </c>
      <c r="E136" s="816"/>
      <c r="F136" s="817"/>
    </row>
    <row r="137" spans="2:6" ht="66.599999999999994" customHeight="1" x14ac:dyDescent="0.45">
      <c r="B137" s="809" t="s">
        <v>828</v>
      </c>
      <c r="C137" s="809"/>
      <c r="D137" s="120" t="s">
        <v>740</v>
      </c>
      <c r="E137" s="816"/>
      <c r="F137" s="817"/>
    </row>
    <row r="138" spans="2:6" x14ac:dyDescent="0.45">
      <c r="B138" s="60"/>
      <c r="C138" s="60"/>
      <c r="D138" s="6"/>
      <c r="E138" s="6"/>
      <c r="F138" s="6"/>
    </row>
    <row r="139" spans="2:6" ht="21" x14ac:dyDescent="0.45">
      <c r="B139" s="110" t="s">
        <v>829</v>
      </c>
      <c r="C139" s="111"/>
      <c r="D139" s="111"/>
      <c r="E139" s="111"/>
      <c r="F139" s="111"/>
    </row>
    <row r="140" spans="2:6" ht="399.6" customHeight="1" x14ac:dyDescent="0.45">
      <c r="B140" s="809" t="s">
        <v>830</v>
      </c>
      <c r="C140" s="809"/>
      <c r="D140" s="120" t="s">
        <v>735</v>
      </c>
      <c r="E140" s="789" t="s">
        <v>1102</v>
      </c>
      <c r="F140" s="790"/>
    </row>
    <row r="141" spans="2:6" x14ac:dyDescent="0.45">
      <c r="B141" s="6"/>
      <c r="C141" s="6"/>
      <c r="D141" s="6"/>
      <c r="E141" s="6"/>
      <c r="F141" s="6"/>
    </row>
    <row r="142" spans="2:6" ht="19.5" x14ac:dyDescent="0.6">
      <c r="B142" s="784" t="s">
        <v>831</v>
      </c>
      <c r="C142" s="784"/>
      <c r="D142" s="784"/>
      <c r="E142" s="784"/>
      <c r="F142" s="784" t="s">
        <v>271</v>
      </c>
    </row>
    <row r="143" spans="2:6" ht="14.65" thickBot="1" x14ac:dyDescent="0.5"/>
    <row r="144" spans="2:6" ht="29.25" thickTop="1" thickBot="1" x14ac:dyDescent="0.5">
      <c r="B144" s="12" t="s">
        <v>264</v>
      </c>
      <c r="C144" s="12" t="s">
        <v>265</v>
      </c>
      <c r="D144" s="11" t="s">
        <v>266</v>
      </c>
      <c r="E144" s="785" t="s">
        <v>267</v>
      </c>
      <c r="F144" s="785"/>
    </row>
    <row r="145" spans="2:6" ht="36" customHeight="1" thickTop="1" thickBot="1" x14ac:dyDescent="0.5">
      <c r="B145" s="12"/>
      <c r="C145" s="12"/>
      <c r="D145" s="12"/>
      <c r="E145" s="787" t="s">
        <v>268</v>
      </c>
      <c r="F145" s="788"/>
    </row>
    <row r="146" spans="2:6" ht="49.9" customHeight="1" thickTop="1" x14ac:dyDescent="0.45">
      <c r="B146" s="2" t="s">
        <v>832</v>
      </c>
      <c r="C146" s="3" t="s">
        <v>833</v>
      </c>
      <c r="D146" s="3" t="str">
        <f>Supplier1CompanyName</f>
        <v>Supplier 1 company</v>
      </c>
      <c r="E146" s="786" t="s">
        <v>269</v>
      </c>
      <c r="F146" s="459"/>
    </row>
    <row r="147" spans="2:6" ht="58.9" customHeight="1" x14ac:dyDescent="0.45">
      <c r="B147" s="2" t="s">
        <v>834</v>
      </c>
      <c r="C147" s="3" t="s">
        <v>833</v>
      </c>
      <c r="D147" s="3" t="str">
        <f>Supplier1CompanyName</f>
        <v>Supplier 1 company</v>
      </c>
      <c r="E147" s="786" t="s">
        <v>269</v>
      </c>
      <c r="F147" s="459"/>
    </row>
    <row r="148" spans="2:6" ht="51" customHeight="1" x14ac:dyDescent="0.45">
      <c r="B148" s="3" t="s">
        <v>835</v>
      </c>
      <c r="C148" s="3"/>
      <c r="D148" s="3" t="str">
        <f>Civilscontractorcompany</f>
        <v>Contractor 1 company name</v>
      </c>
      <c r="E148" s="457" t="s">
        <v>263</v>
      </c>
      <c r="F148" s="459"/>
    </row>
    <row r="149" spans="2:6" ht="34.15" customHeight="1" x14ac:dyDescent="0.45">
      <c r="B149" s="2" t="s">
        <v>836</v>
      </c>
      <c r="C149" s="3"/>
      <c r="D149" s="3" t="str">
        <f>Civilscontractorcompany</f>
        <v>Contractor 1 company name</v>
      </c>
      <c r="E149" s="457" t="s">
        <v>263</v>
      </c>
      <c r="F149" s="459"/>
    </row>
    <row r="150" spans="2:6" x14ac:dyDescent="0.45">
      <c r="B150" s="1"/>
    </row>
    <row r="151" spans="2:6" ht="23.45" customHeight="1" x14ac:dyDescent="0.6">
      <c r="B151" s="784" t="s">
        <v>270</v>
      </c>
      <c r="C151" s="784"/>
      <c r="D151" s="784"/>
      <c r="E151" s="784"/>
      <c r="F151" s="784" t="s">
        <v>271</v>
      </c>
    </row>
    <row r="152" spans="2:6" ht="14.65" thickBot="1" x14ac:dyDescent="0.5">
      <c r="B152" s="1"/>
    </row>
    <row r="153" spans="2:6" ht="43.15" thickTop="1" x14ac:dyDescent="0.45">
      <c r="B153" s="18" t="s">
        <v>272</v>
      </c>
      <c r="C153" s="20" t="s">
        <v>273</v>
      </c>
      <c r="D153" s="20" t="s">
        <v>274</v>
      </c>
      <c r="E153" s="21" t="s">
        <v>275</v>
      </c>
      <c r="F153" s="19" t="s">
        <v>276</v>
      </c>
    </row>
    <row r="154" spans="2:6" ht="104.45" customHeight="1" x14ac:dyDescent="0.45">
      <c r="B154" s="2" t="str">
        <f>Supplier1CompanyName</f>
        <v>Supplier 1 company</v>
      </c>
      <c r="C154" s="2" t="s">
        <v>837</v>
      </c>
      <c r="D154" s="4" t="str">
        <f>Supplier1Name</f>
        <v xml:space="preserve">Supplier 1 Name </v>
      </c>
      <c r="E154" s="2" t="s">
        <v>838</v>
      </c>
      <c r="F154" s="3" t="s">
        <v>839</v>
      </c>
    </row>
    <row r="155" spans="2:6" ht="86.45" customHeight="1" x14ac:dyDescent="0.45">
      <c r="B155" s="2" t="s">
        <v>1270</v>
      </c>
      <c r="C155" s="3"/>
      <c r="D155" s="3" t="str">
        <f>CivilsContractor1Name</f>
        <v xml:space="preserve">Contractor 1 Name </v>
      </c>
      <c r="E155" s="3" t="s">
        <v>840</v>
      </c>
      <c r="F155" s="3" t="s">
        <v>841</v>
      </c>
    </row>
    <row r="156" spans="2:6" ht="63.6" customHeight="1" x14ac:dyDescent="0.45">
      <c r="B156" s="2"/>
      <c r="C156" s="3"/>
      <c r="D156" s="3"/>
      <c r="E156" s="3"/>
      <c r="F156" s="3"/>
    </row>
    <row r="157" spans="2:6" ht="63.6" customHeight="1" x14ac:dyDescent="0.45">
      <c r="B157" s="3"/>
      <c r="C157" s="3"/>
      <c r="D157" s="3"/>
      <c r="E157" s="3"/>
      <c r="F157" s="3"/>
    </row>
    <row r="158" spans="2:6" ht="34.9" customHeight="1" x14ac:dyDescent="0.45"/>
    <row r="159" spans="2:6" ht="32.450000000000003" customHeight="1" x14ac:dyDescent="0.6">
      <c r="B159" s="784" t="s">
        <v>277</v>
      </c>
      <c r="C159" s="784"/>
      <c r="D159" s="784"/>
      <c r="E159" s="784"/>
      <c r="F159" s="784" t="s">
        <v>271</v>
      </c>
    </row>
    <row r="160" spans="2:6" ht="22.15" customHeight="1" thickBot="1" x14ac:dyDescent="0.5"/>
    <row r="161" spans="2:6" ht="93.6" customHeight="1" thickTop="1" thickBot="1" x14ac:dyDescent="0.5">
      <c r="B161" s="12" t="s">
        <v>264</v>
      </c>
      <c r="C161" s="12" t="s">
        <v>278</v>
      </c>
      <c r="D161" s="12" t="s">
        <v>279</v>
      </c>
      <c r="E161" s="11" t="s">
        <v>280</v>
      </c>
      <c r="F161" s="12" t="s">
        <v>842</v>
      </c>
    </row>
    <row r="162" spans="2:6" ht="75" customHeight="1" thickTop="1" x14ac:dyDescent="0.45">
      <c r="B162" s="2" t="s">
        <v>843</v>
      </c>
      <c r="C162" s="2" t="s">
        <v>844</v>
      </c>
      <c r="D162" s="2" t="s">
        <v>837</v>
      </c>
      <c r="E162" s="2" t="s">
        <v>125</v>
      </c>
      <c r="F162" s="3"/>
    </row>
    <row r="163" spans="2:6" ht="83.45" customHeight="1" x14ac:dyDescent="0.45">
      <c r="B163" s="2" t="s">
        <v>845</v>
      </c>
      <c r="C163" s="2" t="s">
        <v>846</v>
      </c>
      <c r="D163" s="2" t="s">
        <v>837</v>
      </c>
      <c r="E163" s="2" t="s">
        <v>125</v>
      </c>
      <c r="F163" s="3"/>
    </row>
    <row r="164" spans="2:6" ht="49.15" customHeight="1" x14ac:dyDescent="0.45">
      <c r="B164" s="2" t="s">
        <v>847</v>
      </c>
      <c r="C164" s="2" t="s">
        <v>848</v>
      </c>
      <c r="D164" s="2" t="s">
        <v>849</v>
      </c>
      <c r="E164" s="3"/>
      <c r="F164" s="3"/>
    </row>
    <row r="165" spans="2:6" ht="43.9" customHeight="1" x14ac:dyDescent="0.45">
      <c r="B165" s="2"/>
      <c r="C165" s="3"/>
      <c r="D165" s="3"/>
      <c r="E165" s="3"/>
      <c r="F165" s="3"/>
    </row>
    <row r="166" spans="2:6" x14ac:dyDescent="0.45">
      <c r="B166" s="6"/>
      <c r="C166" s="6"/>
      <c r="D166" s="6"/>
      <c r="E166" s="6"/>
      <c r="F166" s="6"/>
    </row>
    <row r="168" spans="2:6" ht="48.6" customHeight="1" x14ac:dyDescent="0.6">
      <c r="B168" s="784" t="s">
        <v>281</v>
      </c>
      <c r="C168" s="784"/>
      <c r="D168" s="17"/>
      <c r="E168" s="22" t="s">
        <v>282</v>
      </c>
      <c r="F168" s="17" t="s">
        <v>6</v>
      </c>
    </row>
    <row r="169" spans="2:6" ht="14.65" thickBot="1" x14ac:dyDescent="0.5"/>
    <row r="170" spans="2:6" ht="29.25" thickTop="1" thickBot="1" x14ac:dyDescent="0.5">
      <c r="B170" s="11" t="s">
        <v>283</v>
      </c>
      <c r="C170" s="11" t="s">
        <v>284</v>
      </c>
      <c r="D170" s="11" t="s">
        <v>285</v>
      </c>
      <c r="E170" s="11" t="s">
        <v>286</v>
      </c>
      <c r="F170" s="11" t="s">
        <v>287</v>
      </c>
    </row>
    <row r="171" spans="2:6" ht="75.599999999999994" customHeight="1" thickTop="1" thickBot="1" x14ac:dyDescent="0.5">
      <c r="B171" s="42" t="s">
        <v>850</v>
      </c>
      <c r="C171" s="42" t="s">
        <v>851</v>
      </c>
      <c r="D171" s="50" t="s">
        <v>852</v>
      </c>
      <c r="E171" s="100"/>
      <c r="F171" s="65" t="s">
        <v>1271</v>
      </c>
    </row>
    <row r="172" spans="2:6" ht="85.9" customHeight="1" thickBot="1" x14ac:dyDescent="0.5">
      <c r="B172" s="42" t="s">
        <v>853</v>
      </c>
      <c r="C172" s="42" t="s">
        <v>854</v>
      </c>
      <c r="D172" s="50" t="s">
        <v>855</v>
      </c>
      <c r="E172" s="100"/>
      <c r="F172" s="65" t="s">
        <v>1272</v>
      </c>
    </row>
    <row r="173" spans="2:6" ht="79.150000000000006" thickBot="1" x14ac:dyDescent="0.5">
      <c r="B173" s="42" t="s">
        <v>856</v>
      </c>
      <c r="C173" s="42"/>
      <c r="D173" s="50" t="s">
        <v>857</v>
      </c>
      <c r="E173" s="100"/>
      <c r="F173" s="65"/>
    </row>
    <row r="174" spans="2:6" ht="39.75" thickBot="1" x14ac:dyDescent="0.5">
      <c r="B174" s="42" t="s">
        <v>858</v>
      </c>
      <c r="C174" s="42" t="s">
        <v>859</v>
      </c>
      <c r="D174" s="50" t="s">
        <v>860</v>
      </c>
      <c r="E174" s="100" t="s">
        <v>861</v>
      </c>
      <c r="F174" s="65" t="s">
        <v>1273</v>
      </c>
    </row>
    <row r="175" spans="2:6" ht="52.9" thickBot="1" x14ac:dyDescent="0.5">
      <c r="B175" s="42" t="s">
        <v>858</v>
      </c>
      <c r="C175" s="42" t="s">
        <v>859</v>
      </c>
      <c r="D175" s="50" t="s">
        <v>862</v>
      </c>
      <c r="E175" s="100" t="s">
        <v>861</v>
      </c>
      <c r="F175" s="65" t="s">
        <v>1273</v>
      </c>
    </row>
    <row r="176" spans="2:6" x14ac:dyDescent="0.45">
      <c r="B176" s="42"/>
      <c r="C176" s="42"/>
      <c r="D176" s="50"/>
      <c r="E176" s="100"/>
      <c r="F176" s="65"/>
    </row>
    <row r="178" spans="2:6" ht="19.5" x14ac:dyDescent="0.6">
      <c r="B178" s="784" t="s">
        <v>288</v>
      </c>
      <c r="C178" s="784"/>
      <c r="D178" s="17"/>
      <c r="E178" s="22" t="s">
        <v>282</v>
      </c>
      <c r="F178" s="17" t="s">
        <v>6</v>
      </c>
    </row>
    <row r="179" spans="2:6" ht="14.65" thickBot="1" x14ac:dyDescent="0.5"/>
    <row r="180" spans="2:6" ht="29.25" thickTop="1" thickBot="1" x14ac:dyDescent="0.5">
      <c r="B180" s="11" t="s">
        <v>289</v>
      </c>
      <c r="C180" s="783" t="s">
        <v>290</v>
      </c>
      <c r="D180" s="783"/>
      <c r="E180" s="11" t="s">
        <v>291</v>
      </c>
      <c r="F180" s="11" t="s">
        <v>292</v>
      </c>
    </row>
    <row r="181" spans="2:6" ht="53.25" thickTop="1" thickBot="1" x14ac:dyDescent="0.5">
      <c r="B181" s="42" t="s">
        <v>863</v>
      </c>
      <c r="C181" s="42" t="s">
        <v>864</v>
      </c>
      <c r="D181" s="50"/>
      <c r="E181" s="100"/>
      <c r="F181" s="65"/>
    </row>
    <row r="182" spans="2:6" ht="39.4" x14ac:dyDescent="0.45">
      <c r="B182" s="42" t="s">
        <v>865</v>
      </c>
      <c r="C182" s="42" t="s">
        <v>866</v>
      </c>
      <c r="D182" s="50"/>
      <c r="E182" s="100"/>
      <c r="F182" s="65"/>
    </row>
  </sheetData>
  <autoFilter ref="B10:F18" xr:uid="{14A387E1-6E5F-4037-9E12-B8DD3F99B31F}">
    <filterColumn colId="3" showButton="0"/>
  </autoFilter>
  <mergeCells count="140">
    <mergeCell ref="B140:C140"/>
    <mergeCell ref="E140:F140"/>
    <mergeCell ref="B25:C25"/>
    <mergeCell ref="E27:F27"/>
    <mergeCell ref="B28:C28"/>
    <mergeCell ref="E28:F28"/>
    <mergeCell ref="B29:C29"/>
    <mergeCell ref="E29:F29"/>
    <mergeCell ref="B30:C30"/>
    <mergeCell ref="E30:F30"/>
    <mergeCell ref="B31:C31"/>
    <mergeCell ref="B33:C33"/>
    <mergeCell ref="B34:C34"/>
    <mergeCell ref="B35:C35"/>
    <mergeCell ref="B38:C38"/>
    <mergeCell ref="B135:C135"/>
    <mergeCell ref="E135:F135"/>
    <mergeCell ref="B136:C136"/>
    <mergeCell ref="E136:F136"/>
    <mergeCell ref="B137:C137"/>
    <mergeCell ref="E137:F137"/>
    <mergeCell ref="B132:C132"/>
    <mergeCell ref="E132:F132"/>
    <mergeCell ref="B133:C133"/>
    <mergeCell ref="E133:F133"/>
    <mergeCell ref="B134:C134"/>
    <mergeCell ref="E134:F134"/>
    <mergeCell ref="B126:C126"/>
    <mergeCell ref="B128:C128"/>
    <mergeCell ref="E128:F128"/>
    <mergeCell ref="B129:C129"/>
    <mergeCell ref="B131:C131"/>
    <mergeCell ref="E131:F131"/>
    <mergeCell ref="B120:C120"/>
    <mergeCell ref="B121:C121"/>
    <mergeCell ref="B122:C122"/>
    <mergeCell ref="B123:C123"/>
    <mergeCell ref="B124:C124"/>
    <mergeCell ref="B114:C114"/>
    <mergeCell ref="B115:C115"/>
    <mergeCell ref="B116:C116"/>
    <mergeCell ref="B117:C117"/>
    <mergeCell ref="B119:C119"/>
    <mergeCell ref="B107:C107"/>
    <mergeCell ref="B109:C109"/>
    <mergeCell ref="B110:C110"/>
    <mergeCell ref="B111:C111"/>
    <mergeCell ref="B113:C113"/>
    <mergeCell ref="B101:C101"/>
    <mergeCell ref="B103:C103"/>
    <mergeCell ref="B104:C104"/>
    <mergeCell ref="B105:C105"/>
    <mergeCell ref="B106:C106"/>
    <mergeCell ref="B95:C95"/>
    <mergeCell ref="B96:C96"/>
    <mergeCell ref="B97:C97"/>
    <mergeCell ref="B98:C98"/>
    <mergeCell ref="B100:C100"/>
    <mergeCell ref="B89:C89"/>
    <mergeCell ref="B90:C90"/>
    <mergeCell ref="B91:C91"/>
    <mergeCell ref="B92:C92"/>
    <mergeCell ref="B93:C93"/>
    <mergeCell ref="B84:C84"/>
    <mergeCell ref="B85:C85"/>
    <mergeCell ref="B86:C86"/>
    <mergeCell ref="B87:C87"/>
    <mergeCell ref="B88:C88"/>
    <mergeCell ref="B79:C79"/>
    <mergeCell ref="B80:C80"/>
    <mergeCell ref="B81:C81"/>
    <mergeCell ref="B82:C82"/>
    <mergeCell ref="B83:C83"/>
    <mergeCell ref="B73:C73"/>
    <mergeCell ref="B75:C75"/>
    <mergeCell ref="B76:C76"/>
    <mergeCell ref="B77:C77"/>
    <mergeCell ref="B78:C78"/>
    <mergeCell ref="B67:C67"/>
    <mergeCell ref="B69:C69"/>
    <mergeCell ref="B70:C70"/>
    <mergeCell ref="B71:C71"/>
    <mergeCell ref="B72:C72"/>
    <mergeCell ref="B50:C50"/>
    <mergeCell ref="B62:C62"/>
    <mergeCell ref="B63:C63"/>
    <mergeCell ref="B64:C64"/>
    <mergeCell ref="B65:C65"/>
    <mergeCell ref="B66:C66"/>
    <mergeCell ref="B57:C57"/>
    <mergeCell ref="B58:C58"/>
    <mergeCell ref="B59:C59"/>
    <mergeCell ref="B60:C60"/>
    <mergeCell ref="B61:C61"/>
    <mergeCell ref="B52:C52"/>
    <mergeCell ref="B1:F1"/>
    <mergeCell ref="B142:F142"/>
    <mergeCell ref="B20:F20"/>
    <mergeCell ref="E10:F10"/>
    <mergeCell ref="E14:F14"/>
    <mergeCell ref="E15:F15"/>
    <mergeCell ref="E17:F17"/>
    <mergeCell ref="E18:F18"/>
    <mergeCell ref="E11:F11"/>
    <mergeCell ref="E12:F12"/>
    <mergeCell ref="E13:F13"/>
    <mergeCell ref="B4:F4"/>
    <mergeCell ref="B8:F8"/>
    <mergeCell ref="B7:F7"/>
    <mergeCell ref="B53:C53"/>
    <mergeCell ref="B54:C54"/>
    <mergeCell ref="B55:C55"/>
    <mergeCell ref="B56:C56"/>
    <mergeCell ref="B46:C46"/>
    <mergeCell ref="B47:C47"/>
    <mergeCell ref="B48:C48"/>
    <mergeCell ref="B49:C49"/>
    <mergeCell ref="B39:C39"/>
    <mergeCell ref="B43:C43"/>
    <mergeCell ref="E43:F43"/>
    <mergeCell ref="B44:C44"/>
    <mergeCell ref="E44:F44"/>
    <mergeCell ref="B45:C45"/>
    <mergeCell ref="B40:C40"/>
    <mergeCell ref="E40:F40"/>
    <mergeCell ref="B41:C41"/>
    <mergeCell ref="E41:F41"/>
    <mergeCell ref="B42:C42"/>
    <mergeCell ref="E42:F42"/>
    <mergeCell ref="C180:D180"/>
    <mergeCell ref="B178:C178"/>
    <mergeCell ref="B168:C168"/>
    <mergeCell ref="E144:F144"/>
    <mergeCell ref="B151:F151"/>
    <mergeCell ref="E147:F147"/>
    <mergeCell ref="B159:F159"/>
    <mergeCell ref="E145:F145"/>
    <mergeCell ref="E146:F146"/>
    <mergeCell ref="E148:F148"/>
    <mergeCell ref="E149:F149"/>
  </mergeCells>
  <phoneticPr fontId="9" type="noConversion"/>
  <dataValidations count="1">
    <dataValidation type="list" allowBlank="1" showInputMessage="1" showErrorMessage="1" sqref="D128:D129 D33:D36 D131:D137 D113:D117 D95:D107 D109:D111 D119:D124 D126 D28:D31 D140 D75:D93 D69:D73 D38:D67" xr:uid="{1C13A031-444A-4911-B699-8526657622C9}">
      <formula1>$H$52:$H$58</formula1>
    </dataValidation>
  </dataValidations>
  <hyperlinks>
    <hyperlink ref="B1" r:id="rId1" display="https://www.gov.uk/government/publications/structure-approved-document-a" xr:uid="{7231E8E1-88C6-47F3-9B9A-464F972A46FC}"/>
    <hyperlink ref="F1" location="'Building Regulations compliance'!A1" display="go back " xr:uid="{2891CD53-D8DA-4056-A29C-84943F7A7DB8}"/>
    <hyperlink ref="E23" r:id="rId2" display="michael.noel@circet.co.uk" xr:uid="{FA6000AC-5DFB-47BB-8058-C5DE30907F8B}"/>
    <hyperlink ref="H1" location="'How to fill , RACI &amp;  issue log'!A1" display="Back to RACI" xr:uid="{18607A91-1B06-4669-BBA7-8864A1719D48}"/>
    <hyperlink ref="B74" r:id="rId3" display="http://en.wikipedia.org/wiki/Steel" xr:uid="{28461C2F-C5EA-45ED-B64B-239B6F6C62BB}"/>
    <hyperlink ref="E146" r:id="rId4" xr:uid="{DABDB2A5-DD84-465E-8A52-C6D41627BA7A}"/>
    <hyperlink ref="E147" r:id="rId5" xr:uid="{95BC21DE-EE6F-4C64-A6AA-5DEB56D35515}"/>
    <hyperlink ref="D154" r:id="rId6" display="andy.carter@shearfab.co.uk" xr:uid="{645059CF-568A-4E84-909B-2FF4D998180A}"/>
  </hyperlinks>
  <pageMargins left="0.7" right="0.7" top="0.75" bottom="0.75" header="0.3" footer="0.3"/>
  <pageSetup paperSize="9" scale="46" fitToHeight="0" orientation="portrait" horizontalDpi="4294967293" r:id="rId7"/>
  <rowBreaks count="4" manualBreakCount="4">
    <brk id="24" min="1" max="5" man="1"/>
    <brk id="66" min="1" max="5" man="1"/>
    <brk id="100" min="1" max="5" man="1"/>
    <brk id="124" min="1" max="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7126-D85E-43C2-94BD-A7CF620A4AAC}">
  <sheetPr>
    <pageSetUpPr fitToPage="1"/>
  </sheetPr>
  <dimension ref="B1:H176"/>
  <sheetViews>
    <sheetView view="pageBreakPreview" topLeftCell="A7" zoomScaleNormal="120" zoomScaleSheetLayoutView="100" workbookViewId="0">
      <selection activeCell="D163" sqref="D163"/>
    </sheetView>
  </sheetViews>
  <sheetFormatPr defaultRowHeight="14.25" x14ac:dyDescent="0.45"/>
  <cols>
    <col min="2" max="2" width="49.73046875" customWidth="1"/>
    <col min="3" max="3" width="32.3984375" customWidth="1"/>
    <col min="4" max="4" width="30.3984375" customWidth="1"/>
    <col min="5" max="6" width="36.73046875" customWidth="1"/>
    <col min="8" max="8" width="16.265625" customWidth="1"/>
  </cols>
  <sheetData>
    <row r="1" spans="2:8" ht="45" customHeight="1" x14ac:dyDescent="0.6">
      <c r="B1" s="784" t="s">
        <v>21</v>
      </c>
      <c r="C1" s="784"/>
      <c r="D1" s="784"/>
      <c r="E1" s="784"/>
      <c r="F1" s="784" t="s">
        <v>271</v>
      </c>
      <c r="H1" s="57" t="s">
        <v>70</v>
      </c>
    </row>
    <row r="3" spans="2:8" ht="19.899999999999999" thickBot="1" x14ac:dyDescent="0.65">
      <c r="B3" s="7" t="s">
        <v>302</v>
      </c>
      <c r="C3" s="7"/>
      <c r="D3" s="7"/>
      <c r="E3" s="7"/>
      <c r="F3" s="7"/>
    </row>
    <row r="4" spans="2:8" ht="43.15" customHeight="1" thickTop="1" x14ac:dyDescent="0.45">
      <c r="B4" s="804" t="s">
        <v>1117</v>
      </c>
      <c r="C4" s="805"/>
      <c r="D4" s="805"/>
      <c r="E4" s="805"/>
      <c r="F4" s="806"/>
    </row>
    <row r="5" spans="2:8" ht="16.149999999999999" customHeight="1" x14ac:dyDescent="0.45">
      <c r="B5" s="1"/>
      <c r="C5" s="1"/>
      <c r="D5" s="1"/>
      <c r="E5" s="1"/>
      <c r="F5" s="1"/>
    </row>
    <row r="6" spans="2:8" ht="44.45" customHeight="1" thickBot="1" x14ac:dyDescent="0.65">
      <c r="B6" s="7" t="s">
        <v>701</v>
      </c>
      <c r="C6" s="7"/>
      <c r="D6" s="7"/>
      <c r="E6" s="7"/>
      <c r="F6" s="7"/>
    </row>
    <row r="7" spans="2:8" ht="57.6" customHeight="1" x14ac:dyDescent="0.45">
      <c r="B7" s="605" t="s">
        <v>1118</v>
      </c>
      <c r="C7" s="606"/>
      <c r="D7" s="606"/>
      <c r="E7" s="606"/>
      <c r="F7" s="802"/>
    </row>
    <row r="8" spans="2:8" ht="10.9" customHeight="1" x14ac:dyDescent="0.45"/>
    <row r="9" spans="2:8" ht="43.9" customHeight="1" thickBot="1" x14ac:dyDescent="0.5">
      <c r="B9" s="66" t="s">
        <v>867</v>
      </c>
      <c r="C9" s="66"/>
      <c r="D9" s="66"/>
      <c r="E9" s="66"/>
      <c r="F9" s="66"/>
    </row>
    <row r="10" spans="2:8" ht="102.6" customHeight="1" thickTop="1" thickBot="1" x14ac:dyDescent="0.7">
      <c r="B10" s="25" t="s">
        <v>868</v>
      </c>
      <c r="C10" s="25" t="s">
        <v>704</v>
      </c>
      <c r="D10" s="25" t="s">
        <v>705</v>
      </c>
      <c r="E10" s="24" t="s">
        <v>869</v>
      </c>
      <c r="F10" s="24" t="s">
        <v>870</v>
      </c>
    </row>
    <row r="11" spans="2:8" ht="39" customHeight="1" thickBot="1" x14ac:dyDescent="0.5">
      <c r="B11" s="221" t="s">
        <v>871</v>
      </c>
      <c r="C11" s="221" t="s">
        <v>872</v>
      </c>
      <c r="D11" s="81"/>
      <c r="E11" s="242"/>
      <c r="F11" s="218"/>
    </row>
    <row r="12" spans="2:8" ht="50.45" customHeight="1" thickBot="1" x14ac:dyDescent="0.5">
      <c r="B12" s="221" t="s">
        <v>873</v>
      </c>
      <c r="C12" s="221" t="s">
        <v>707</v>
      </c>
      <c r="D12" s="81"/>
      <c r="E12" s="242" t="s">
        <v>874</v>
      </c>
      <c r="F12" s="218"/>
    </row>
    <row r="13" spans="2:8" ht="75" customHeight="1" thickBot="1" x14ac:dyDescent="0.5">
      <c r="B13" s="221" t="s">
        <v>875</v>
      </c>
      <c r="C13" s="221" t="s">
        <v>872</v>
      </c>
      <c r="D13" s="81"/>
      <c r="E13" s="242" t="s">
        <v>872</v>
      </c>
      <c r="F13" s="218"/>
    </row>
    <row r="14" spans="2:8" ht="60.6" customHeight="1" thickBot="1" x14ac:dyDescent="0.5">
      <c r="B14" s="221" t="s">
        <v>876</v>
      </c>
      <c r="C14" s="221" t="s">
        <v>707</v>
      </c>
      <c r="D14" s="81"/>
      <c r="E14" s="242" t="s">
        <v>877</v>
      </c>
      <c r="F14" s="218"/>
    </row>
    <row r="15" spans="2:8" ht="72.599999999999994" customHeight="1" thickBot="1" x14ac:dyDescent="0.5">
      <c r="B15" s="221" t="s">
        <v>878</v>
      </c>
      <c r="C15" s="221" t="s">
        <v>707</v>
      </c>
      <c r="D15" s="81"/>
      <c r="E15" s="242" t="s">
        <v>877</v>
      </c>
      <c r="F15" s="218"/>
    </row>
    <row r="16" spans="2:8" ht="88.9" customHeight="1" thickBot="1" x14ac:dyDescent="0.5">
      <c r="B16" s="221" t="s">
        <v>879</v>
      </c>
      <c r="C16" s="221" t="s">
        <v>707</v>
      </c>
      <c r="D16" s="81"/>
      <c r="E16" s="242" t="s">
        <v>877</v>
      </c>
      <c r="F16" s="218"/>
    </row>
    <row r="17" spans="2:6" ht="262.14999999999998" customHeight="1" thickBot="1" x14ac:dyDescent="0.5">
      <c r="B17" s="221" t="s">
        <v>880</v>
      </c>
      <c r="C17" s="221" t="s">
        <v>707</v>
      </c>
      <c r="D17" s="81"/>
      <c r="E17" s="242" t="s">
        <v>877</v>
      </c>
      <c r="F17" s="218"/>
    </row>
    <row r="18" spans="2:6" ht="83.45" customHeight="1" thickBot="1" x14ac:dyDescent="0.5">
      <c r="B18" s="80" t="s">
        <v>881</v>
      </c>
      <c r="C18" s="80" t="s">
        <v>872</v>
      </c>
      <c r="D18" s="81"/>
      <c r="E18" s="331" t="s">
        <v>872</v>
      </c>
      <c r="F18" s="218"/>
    </row>
    <row r="19" spans="2:6" ht="30" customHeight="1" thickBot="1" x14ac:dyDescent="0.5">
      <c r="B19" s="80" t="s">
        <v>882</v>
      </c>
      <c r="C19" s="80" t="s">
        <v>872</v>
      </c>
      <c r="D19" s="81"/>
      <c r="E19" s="331" t="s">
        <v>872</v>
      </c>
      <c r="F19" s="218"/>
    </row>
    <row r="20" spans="2:6" ht="71.45" customHeight="1" x14ac:dyDescent="0.45">
      <c r="B20" s="80" t="s">
        <v>883</v>
      </c>
      <c r="C20" s="80" t="s">
        <v>872</v>
      </c>
      <c r="D20" s="81"/>
      <c r="E20" s="331" t="s">
        <v>872</v>
      </c>
      <c r="F20" s="218"/>
    </row>
    <row r="22" spans="2:6" ht="40.15" customHeight="1" thickBot="1" x14ac:dyDescent="0.65">
      <c r="B22" s="7" t="s">
        <v>884</v>
      </c>
      <c r="C22" s="7"/>
      <c r="D22" s="7"/>
      <c r="E22" s="7"/>
      <c r="F22" s="7" t="s">
        <v>3</v>
      </c>
    </row>
    <row r="23" spans="2:6" ht="21.75" thickTop="1" thickBot="1" x14ac:dyDescent="0.7">
      <c r="B23" s="9" t="str">
        <f>'Document Issue Control Sheet'!A29</f>
        <v xml:space="preserve">Document Name </v>
      </c>
      <c r="C23" s="9" t="str">
        <f>'Document Issue Control Sheet'!B29</f>
        <v xml:space="preserve">Filename </v>
      </c>
      <c r="D23" s="9" t="str">
        <f>'Document Issue Control Sheet'!C29</f>
        <v>Version</v>
      </c>
      <c r="E23" s="9" t="str">
        <f>'Document Issue Control Sheet'!D29</f>
        <v>Version date</v>
      </c>
      <c r="F23" s="9" t="str">
        <f>'Document Issue Control Sheet'!E29</f>
        <v>Summary of content</v>
      </c>
    </row>
    <row r="24" spans="2:6" ht="48.75" customHeight="1" thickBot="1" x14ac:dyDescent="0.5">
      <c r="B24" s="80" t="str">
        <f>'Document Issue Control Sheet'!A30</f>
        <v>Fire strategy plan</v>
      </c>
      <c r="C24" s="80" t="str">
        <f>'Document Issue Control Sheet'!B30</f>
        <v xml:space="preserve"> Fire strategy plan  filename </v>
      </c>
      <c r="D24" s="81">
        <f>'Document Issue Control Sheet'!C30</f>
        <v>1</v>
      </c>
      <c r="E24" s="331">
        <f>'Document Issue Control Sheet'!D30</f>
        <v>45344</v>
      </c>
      <c r="F24" s="218" t="str">
        <f>'Document Issue Control Sheet'!E30</f>
        <v>Existing  Golden Thread  Fire strategy  issued by xxx</v>
      </c>
    </row>
    <row r="25" spans="2:6" ht="52.5" customHeight="1" thickBot="1" x14ac:dyDescent="0.5">
      <c r="B25" s="80" t="str">
        <f>'Document Issue Control Sheet'!A31</f>
        <v>Fire compartmentation survey</v>
      </c>
      <c r="C25" s="80" t="str">
        <f>'Document Issue Control Sheet'!B31</f>
        <v xml:space="preserve"> SURVEY REPORT  filename </v>
      </c>
      <c r="D25" s="81">
        <f>'Document Issue Control Sheet'!C31</f>
        <v>1</v>
      </c>
      <c r="E25" s="331">
        <f>'Document Issue Control Sheet'!D31</f>
        <v>45083</v>
      </c>
      <c r="F25" s="218" t="str">
        <f>'Document Issue Control Sheet'!E31</f>
        <v>Existing  compartmentation survey issued by xxxx on</v>
      </c>
    </row>
    <row r="26" spans="2:6" ht="92.45" customHeight="1" thickBot="1" x14ac:dyDescent="0.5">
      <c r="B26" s="80" t="str">
        <f>'Document Issue Control Sheet'!A32</f>
        <v>Fire Risk Assessment</v>
      </c>
      <c r="C26" s="80" t="str">
        <f>'Document Issue Control Sheet'!B32</f>
        <v xml:space="preserve">FRA 1 filename </v>
      </c>
      <c r="D26" s="81">
        <f>'Document Issue Control Sheet'!C32</f>
        <v>1</v>
      </c>
      <c r="E26" s="331">
        <f>'Document Issue Control Sheet'!D32</f>
        <v>44228</v>
      </c>
      <c r="F26" s="218" t="str">
        <f>'Document Issue Control Sheet'!E32</f>
        <v>Site provider's specification for previous electrical works, including fire alarm system installation and integration</v>
      </c>
    </row>
    <row r="27" spans="2:6" ht="279" customHeight="1" thickBot="1" x14ac:dyDescent="0.5">
      <c r="B27" s="80" t="str">
        <f>'Document Issue Control Sheet'!A34</f>
        <v xml:space="preserve">Other  fire safety  document </v>
      </c>
      <c r="C27" s="80" t="str">
        <f>'Document Issue Control Sheet'!B34</f>
        <v xml:space="preserve">Other fire-filename </v>
      </c>
      <c r="D27" s="81">
        <f>'Document Issue Control Sheet'!C34</f>
        <v>1</v>
      </c>
      <c r="E27" s="331">
        <f>'Document Issue Control Sheet'!D34</f>
        <v>45831</v>
      </c>
      <c r="F27" s="218" t="str">
        <f>'Document Issue Control Sheet'!E34</f>
        <v>Describe</v>
      </c>
    </row>
    <row r="28" spans="2:6" x14ac:dyDescent="0.45">
      <c r="B28" s="42"/>
      <c r="C28" s="42"/>
      <c r="D28" s="50"/>
      <c r="E28" s="100"/>
      <c r="F28" s="65"/>
    </row>
    <row r="30" spans="2:6" ht="19.899999999999999" thickBot="1" x14ac:dyDescent="0.65">
      <c r="B30" s="7" t="s">
        <v>885</v>
      </c>
      <c r="C30" s="7"/>
      <c r="D30" s="7"/>
      <c r="E30" s="7"/>
      <c r="F30" s="7"/>
    </row>
    <row r="31" spans="2:6" ht="21.75" thickTop="1" thickBot="1" x14ac:dyDescent="0.7">
      <c r="B31" s="14" t="s">
        <v>200</v>
      </c>
      <c r="C31" s="14" t="s">
        <v>668</v>
      </c>
      <c r="D31" s="14" t="s">
        <v>203</v>
      </c>
      <c r="E31" s="14" t="s">
        <v>202</v>
      </c>
      <c r="F31" s="14" t="s">
        <v>216</v>
      </c>
    </row>
    <row r="32" spans="2:6" ht="16.149999999999999" thickBot="1" x14ac:dyDescent="0.5">
      <c r="B32" s="80" t="str">
        <f>PAPind</f>
        <v xml:space="preserve">PAP dutyholder name </v>
      </c>
      <c r="C32" s="80" t="str">
        <f>PAPposition</f>
        <v>PAP dutyholder position</v>
      </c>
      <c r="D32" s="81" t="str">
        <f>PAPorg</f>
        <v xml:space="preserve">Site PAP company </v>
      </c>
      <c r="E32" s="331" t="str">
        <f>PAPemail</f>
        <v>PAP dutyholder email</v>
      </c>
      <c r="F32" s="218" t="str">
        <f>'Site and contact Details'!C21</f>
        <v>PAP dutyholder phone</v>
      </c>
    </row>
    <row r="33" spans="2:6" ht="15.75" x14ac:dyDescent="0.45">
      <c r="B33" s="80" t="s">
        <v>1104</v>
      </c>
      <c r="C33" s="80" t="s">
        <v>1104</v>
      </c>
      <c r="D33" s="80" t="s">
        <v>1104</v>
      </c>
      <c r="E33" s="80" t="s">
        <v>1104</v>
      </c>
      <c r="F33" s="80" t="s">
        <v>1104</v>
      </c>
    </row>
    <row r="34" spans="2:6" ht="15.75" x14ac:dyDescent="0.5">
      <c r="B34" s="224"/>
      <c r="C34" s="224"/>
      <c r="D34" s="224"/>
      <c r="E34" s="224"/>
      <c r="F34" s="224"/>
    </row>
    <row r="35" spans="2:6" ht="19.899999999999999" thickBot="1" x14ac:dyDescent="0.65">
      <c r="B35" s="8" t="s">
        <v>886</v>
      </c>
      <c r="C35" s="8"/>
      <c r="D35" s="8"/>
      <c r="E35" s="8"/>
      <c r="F35" s="8"/>
    </row>
    <row r="36" spans="2:6" ht="14.65" thickBot="1" x14ac:dyDescent="0.5">
      <c r="B36" s="42"/>
      <c r="C36" s="42"/>
      <c r="D36" s="50"/>
      <c r="E36" s="100"/>
      <c r="F36" s="65"/>
    </row>
    <row r="37" spans="2:6" x14ac:dyDescent="0.45">
      <c r="B37" s="42"/>
      <c r="C37" s="42"/>
      <c r="D37" s="50"/>
      <c r="E37" s="100"/>
      <c r="F37" s="65"/>
    </row>
    <row r="39" spans="2:6" ht="45.6" customHeight="1" thickBot="1" x14ac:dyDescent="0.7">
      <c r="B39" s="831" t="str">
        <f>CONCATENATE("The Design presented in the drawings and documents listed under Document references are compliant to the Building Regulations listed and to the relevant requirements of ", B1)</f>
        <v>The Design presented in the drawings and documents listed under Document references are compliant to the Building Regulations listed and to the relevant requirements of Fire safety: Approved Document B</v>
      </c>
      <c r="C39" s="832"/>
      <c r="D39" s="832"/>
      <c r="E39" s="832"/>
      <c r="F39" s="833"/>
    </row>
    <row r="40" spans="2:6" ht="16.149999999999999" thickBot="1" x14ac:dyDescent="0.5">
      <c r="B40" s="80"/>
      <c r="C40" s="376" t="s">
        <v>215</v>
      </c>
      <c r="D40" s="377" t="s">
        <v>200</v>
      </c>
      <c r="E40" s="378" t="s">
        <v>202</v>
      </c>
      <c r="F40" s="379" t="s">
        <v>216</v>
      </c>
    </row>
    <row r="41" spans="2:6" s="69" customFormat="1" ht="48" customHeight="1" thickBot="1" x14ac:dyDescent="0.5">
      <c r="B41" s="221" t="s">
        <v>887</v>
      </c>
      <c r="C41" s="221">
        <f>'Approved Document A '!C22</f>
        <v>0</v>
      </c>
      <c r="D41" s="81" t="str">
        <f>DesignerName</f>
        <v xml:space="preserve">Designer name </v>
      </c>
      <c r="E41" s="242" t="str">
        <f>Designeremail</f>
        <v xml:space="preserve">Designer email </v>
      </c>
      <c r="F41" s="218" t="str">
        <f>Designertelnumber</f>
        <v>Designer phone number</v>
      </c>
    </row>
    <row r="42" spans="2:6" s="69" customFormat="1" ht="87" customHeight="1" thickBot="1" x14ac:dyDescent="0.5">
      <c r="B42" s="221" t="s">
        <v>217</v>
      </c>
      <c r="C42" s="221"/>
      <c r="D42" s="81" t="str">
        <f>PD1ContactName</f>
        <v xml:space="preserve">Individual Principal Designer Name </v>
      </c>
      <c r="E42" s="242" t="str">
        <f>PD1email</f>
        <v>Individual Principal Designer email</v>
      </c>
      <c r="F42" s="218" t="str">
        <f>PDtelnumber</f>
        <v>Individual Principal Designer  telephone number</v>
      </c>
    </row>
    <row r="43" spans="2:6" x14ac:dyDescent="0.45">
      <c r="B43" s="42"/>
      <c r="C43" s="42"/>
      <c r="D43" s="50"/>
      <c r="E43" s="100"/>
      <c r="F43" s="65"/>
    </row>
    <row r="44" spans="2:6" x14ac:dyDescent="0.45">
      <c r="B44" s="6"/>
      <c r="C44" s="6"/>
      <c r="D44" s="6"/>
      <c r="E44" s="6"/>
      <c r="F44" s="6"/>
    </row>
    <row r="45" spans="2:6" ht="25.9" customHeight="1" x14ac:dyDescent="0.45">
      <c r="B45" s="818" t="s">
        <v>888</v>
      </c>
      <c r="C45" s="818"/>
      <c r="D45" s="818"/>
      <c r="E45" s="148"/>
      <c r="F45" s="113"/>
    </row>
    <row r="46" spans="2:6" ht="15" customHeight="1" x14ac:dyDescent="0.45">
      <c r="B46" s="60"/>
      <c r="C46" s="6"/>
      <c r="D46" s="6"/>
      <c r="E46" s="6"/>
      <c r="F46" s="6"/>
    </row>
    <row r="47" spans="2:6" ht="32.450000000000003" customHeight="1" thickBot="1" x14ac:dyDescent="0.5">
      <c r="B47" s="138" t="s">
        <v>889</v>
      </c>
      <c r="C47" s="138"/>
      <c r="D47" s="138"/>
      <c r="E47" s="138"/>
      <c r="F47" s="138"/>
    </row>
    <row r="48" spans="2:6" ht="33.6" customHeight="1" thickTop="1" x14ac:dyDescent="0.45">
      <c r="B48" s="851" t="s">
        <v>890</v>
      </c>
      <c r="C48" s="851"/>
      <c r="D48" s="851"/>
      <c r="E48" s="852" t="s">
        <v>891</v>
      </c>
      <c r="F48" s="852"/>
    </row>
    <row r="49" spans="2:6" ht="35.450000000000003" customHeight="1" x14ac:dyDescent="0.45">
      <c r="B49" s="332"/>
      <c r="C49" s="853" t="s">
        <v>892</v>
      </c>
      <c r="D49" s="844"/>
      <c r="E49" s="854" t="s">
        <v>893</v>
      </c>
      <c r="F49" s="855"/>
    </row>
    <row r="50" spans="2:6" ht="126.6" customHeight="1" x14ac:dyDescent="0.45">
      <c r="B50" s="83" t="s">
        <v>894</v>
      </c>
      <c r="C50" s="856" t="s">
        <v>895</v>
      </c>
      <c r="D50" s="857"/>
      <c r="E50" s="856" t="s">
        <v>1054</v>
      </c>
      <c r="F50" s="857"/>
    </row>
    <row r="51" spans="2:6" ht="146.44999999999999" customHeight="1" x14ac:dyDescent="0.45">
      <c r="B51" s="83" t="s">
        <v>896</v>
      </c>
      <c r="C51" s="556" t="s">
        <v>897</v>
      </c>
      <c r="D51" s="558"/>
      <c r="E51" s="556"/>
      <c r="F51" s="558"/>
    </row>
    <row r="52" spans="2:6" ht="123.6" customHeight="1" x14ac:dyDescent="0.45">
      <c r="B52" s="83" t="s">
        <v>898</v>
      </c>
      <c r="C52" s="333"/>
      <c r="D52" s="334"/>
      <c r="E52" s="556"/>
      <c r="F52" s="558"/>
    </row>
    <row r="53" spans="2:6" ht="62.45" customHeight="1" x14ac:dyDescent="0.45">
      <c r="B53" s="83" t="s">
        <v>899</v>
      </c>
      <c r="C53" s="556" t="s">
        <v>900</v>
      </c>
      <c r="D53" s="558"/>
      <c r="E53" s="556"/>
      <c r="F53" s="558"/>
    </row>
    <row r="54" spans="2:6" ht="43.9" customHeight="1" x14ac:dyDescent="0.45">
      <c r="B54" s="83" t="s">
        <v>901</v>
      </c>
      <c r="C54" s="556" t="s">
        <v>13</v>
      </c>
      <c r="D54" s="558"/>
      <c r="E54" s="556"/>
      <c r="F54" s="558"/>
    </row>
    <row r="55" spans="2:6" ht="30.6" customHeight="1" x14ac:dyDescent="0.45">
      <c r="B55" s="83" t="s">
        <v>902</v>
      </c>
      <c r="C55" s="556" t="s">
        <v>13</v>
      </c>
      <c r="D55" s="558"/>
      <c r="E55" s="556"/>
      <c r="F55" s="558"/>
    </row>
    <row r="56" spans="2:6" ht="23.45" customHeight="1" x14ac:dyDescent="0.45">
      <c r="B56" s="6"/>
      <c r="C56" s="6"/>
      <c r="D56" s="6"/>
      <c r="E56" s="6"/>
      <c r="F56" s="6"/>
    </row>
    <row r="57" spans="2:6" ht="28.9" customHeight="1" thickBot="1" x14ac:dyDescent="0.5">
      <c r="B57" s="138" t="s">
        <v>903</v>
      </c>
      <c r="C57" s="138"/>
      <c r="D57" s="138"/>
      <c r="E57" s="138"/>
      <c r="F57" s="138"/>
    </row>
    <row r="58" spans="2:6" ht="37.9" customHeight="1" thickTop="1" x14ac:dyDescent="0.45">
      <c r="B58" s="60" t="s">
        <v>904</v>
      </c>
      <c r="C58" s="836" t="s">
        <v>892</v>
      </c>
      <c r="D58" s="837"/>
      <c r="E58" s="838" t="s">
        <v>893</v>
      </c>
      <c r="F58" s="839"/>
    </row>
    <row r="59" spans="2:6" ht="85.15" customHeight="1" x14ac:dyDescent="0.45">
      <c r="B59" s="26" t="s">
        <v>905</v>
      </c>
      <c r="C59" s="789"/>
      <c r="D59" s="790"/>
      <c r="E59" s="789" t="s">
        <v>906</v>
      </c>
      <c r="F59" s="790"/>
    </row>
    <row r="60" spans="2:6" ht="139.15" customHeight="1" x14ac:dyDescent="0.45">
      <c r="B60" s="26" t="s">
        <v>907</v>
      </c>
      <c r="C60" s="789"/>
      <c r="D60" s="790"/>
      <c r="E60" s="789" t="s">
        <v>906</v>
      </c>
      <c r="F60" s="790"/>
    </row>
    <row r="61" spans="2:6" ht="10.9" customHeight="1" x14ac:dyDescent="0.45">
      <c r="B61" s="26"/>
      <c r="C61" s="789"/>
      <c r="D61" s="790"/>
      <c r="E61" s="789"/>
      <c r="F61" s="790"/>
    </row>
    <row r="62" spans="2:6" ht="14.45" customHeight="1" x14ac:dyDescent="0.45">
      <c r="B62" s="6"/>
      <c r="C62" s="6"/>
      <c r="D62" s="6"/>
      <c r="E62" s="6"/>
      <c r="F62" s="6"/>
    </row>
    <row r="63" spans="2:6" ht="43.9" customHeight="1" thickBot="1" x14ac:dyDescent="0.5">
      <c r="B63" s="138" t="s">
        <v>908</v>
      </c>
      <c r="C63" s="138"/>
      <c r="D63" s="138"/>
      <c r="E63" s="138"/>
      <c r="F63" s="138"/>
    </row>
    <row r="64" spans="2:6" ht="14.45" customHeight="1" thickTop="1" x14ac:dyDescent="0.45">
      <c r="B64" s="841" t="s">
        <v>909</v>
      </c>
      <c r="C64" s="841"/>
      <c r="D64" s="841"/>
      <c r="E64" s="841"/>
      <c r="F64" s="841"/>
    </row>
    <row r="65" spans="2:6" ht="30.6" customHeight="1" x14ac:dyDescent="0.45">
      <c r="B65" s="842"/>
      <c r="C65" s="842"/>
      <c r="D65" s="842"/>
      <c r="E65" s="842"/>
      <c r="F65" s="842"/>
    </row>
    <row r="66" spans="2:6" ht="15" customHeight="1" x14ac:dyDescent="0.45">
      <c r="B66" s="6"/>
      <c r="C66" s="6"/>
      <c r="D66" s="6"/>
      <c r="E66" s="6"/>
      <c r="F66" s="6"/>
    </row>
    <row r="67" spans="2:6" ht="75.599999999999994" customHeight="1" x14ac:dyDescent="0.45">
      <c r="B67" s="215" t="s">
        <v>910</v>
      </c>
      <c r="C67" s="335" t="s">
        <v>251</v>
      </c>
      <c r="D67" s="215" t="s">
        <v>911</v>
      </c>
      <c r="E67" s="215" t="s">
        <v>912</v>
      </c>
      <c r="F67" s="215"/>
    </row>
    <row r="68" spans="2:6" ht="74.45" customHeight="1" x14ac:dyDescent="0.45">
      <c r="B68" s="26" t="s">
        <v>913</v>
      </c>
      <c r="C68" s="181" t="s">
        <v>13</v>
      </c>
      <c r="D68" s="26"/>
      <c r="E68" s="120" t="s">
        <v>914</v>
      </c>
      <c r="F68" s="120"/>
    </row>
    <row r="69" spans="2:6" ht="87.6" customHeight="1" x14ac:dyDescent="0.45">
      <c r="B69" s="26" t="s">
        <v>915</v>
      </c>
      <c r="C69" s="181" t="s">
        <v>13</v>
      </c>
      <c r="D69" s="26"/>
      <c r="E69" s="120" t="s">
        <v>916</v>
      </c>
      <c r="F69" s="120"/>
    </row>
    <row r="70" spans="2:6" ht="42.6" customHeight="1" x14ac:dyDescent="0.45">
      <c r="B70" s="26" t="s">
        <v>917</v>
      </c>
      <c r="C70" s="26" t="s">
        <v>24</v>
      </c>
      <c r="D70" s="120"/>
      <c r="E70" s="120" t="s">
        <v>918</v>
      </c>
      <c r="F70" s="120"/>
    </row>
    <row r="71" spans="2:6" ht="35.450000000000003" customHeight="1" x14ac:dyDescent="0.45">
      <c r="B71" s="26" t="s">
        <v>919</v>
      </c>
      <c r="C71" s="26" t="s">
        <v>24</v>
      </c>
      <c r="D71" s="26"/>
      <c r="E71" s="120" t="s">
        <v>918</v>
      </c>
      <c r="F71" s="26"/>
    </row>
    <row r="72" spans="2:6" ht="55.5" customHeight="1" x14ac:dyDescent="0.45">
      <c r="B72" s="26" t="s">
        <v>920</v>
      </c>
      <c r="C72" s="26" t="s">
        <v>24</v>
      </c>
      <c r="D72" s="26"/>
      <c r="E72" s="120" t="s">
        <v>918</v>
      </c>
      <c r="F72" s="26"/>
    </row>
    <row r="73" spans="2:6" ht="14.45" customHeight="1" x14ac:dyDescent="0.45">
      <c r="B73" s="182"/>
      <c r="C73" s="60"/>
      <c r="D73" s="60"/>
      <c r="E73" s="60"/>
      <c r="F73" s="60"/>
    </row>
    <row r="74" spans="2:6" ht="32.450000000000003" customHeight="1" thickBot="1" x14ac:dyDescent="0.5">
      <c r="B74" s="138" t="s">
        <v>921</v>
      </c>
      <c r="C74" s="138"/>
      <c r="D74" s="138"/>
      <c r="E74" s="138"/>
      <c r="F74" s="138" t="s">
        <v>922</v>
      </c>
    </row>
    <row r="75" spans="2:6" ht="19.149999999999999" customHeight="1" thickTop="1" x14ac:dyDescent="0.45">
      <c r="B75" s="6"/>
      <c r="C75" s="6"/>
      <c r="D75" s="6"/>
      <c r="E75" s="6"/>
      <c r="F75" s="6"/>
    </row>
    <row r="76" spans="2:6" ht="74.45" customHeight="1" x14ac:dyDescent="0.45">
      <c r="B76" s="83" t="s">
        <v>923</v>
      </c>
      <c r="C76" s="556" t="s">
        <v>924</v>
      </c>
      <c r="D76" s="843"/>
      <c r="E76" s="843"/>
      <c r="F76" s="844"/>
    </row>
    <row r="77" spans="2:6" ht="188.45" customHeight="1" x14ac:dyDescent="0.45">
      <c r="B77" s="83" t="s">
        <v>925</v>
      </c>
      <c r="C77" s="556" t="s">
        <v>926</v>
      </c>
      <c r="D77" s="557"/>
      <c r="E77" s="557"/>
      <c r="F77" s="558"/>
    </row>
    <row r="78" spans="2:6" ht="113.45" customHeight="1" x14ac:dyDescent="0.45">
      <c r="B78" s="83" t="s">
        <v>927</v>
      </c>
      <c r="C78" s="556" t="s">
        <v>928</v>
      </c>
      <c r="D78" s="845"/>
      <c r="E78" s="845"/>
      <c r="F78" s="846"/>
    </row>
    <row r="79" spans="2:6" ht="25.15" customHeight="1" x14ac:dyDescent="0.45">
      <c r="B79" s="336" t="s">
        <v>929</v>
      </c>
      <c r="C79" s="337"/>
      <c r="D79" s="338"/>
      <c r="E79" s="338"/>
      <c r="F79" s="339"/>
    </row>
    <row r="80" spans="2:6" ht="48" customHeight="1" x14ac:dyDescent="0.45">
      <c r="B80" s="847" t="s">
        <v>930</v>
      </c>
      <c r="C80" s="847"/>
      <c r="D80" s="847"/>
      <c r="E80" s="847"/>
      <c r="F80" s="847"/>
    </row>
    <row r="81" spans="2:6" ht="195.6" customHeight="1" x14ac:dyDescent="0.45">
      <c r="B81" s="83" t="s">
        <v>931</v>
      </c>
      <c r="C81" s="332"/>
      <c r="D81" s="332"/>
      <c r="E81" s="332"/>
      <c r="F81" s="332"/>
    </row>
    <row r="82" spans="2:6" ht="40.15" customHeight="1" x14ac:dyDescent="0.45">
      <c r="B82" s="26" t="s">
        <v>932</v>
      </c>
      <c r="C82" s="26"/>
      <c r="D82" s="26"/>
      <c r="E82" s="26"/>
      <c r="F82" s="26"/>
    </row>
    <row r="83" spans="2:6" ht="51.6" customHeight="1" thickBot="1" x14ac:dyDescent="0.5">
      <c r="B83" s="184" t="s">
        <v>933</v>
      </c>
      <c r="C83" s="184"/>
      <c r="D83" s="184"/>
      <c r="E83" s="184"/>
      <c r="F83" s="184"/>
    </row>
    <row r="84" spans="2:6" ht="200.45" customHeight="1" x14ac:dyDescent="0.45">
      <c r="B84" s="185" t="s">
        <v>931</v>
      </c>
      <c r="C84" s="186"/>
      <c r="D84" s="186"/>
      <c r="E84" s="186"/>
      <c r="F84" s="186"/>
    </row>
    <row r="85" spans="2:6" ht="53.45" customHeight="1" x14ac:dyDescent="0.45">
      <c r="B85" s="26" t="s">
        <v>932</v>
      </c>
      <c r="C85" s="26"/>
      <c r="D85" s="26"/>
      <c r="E85" s="26"/>
      <c r="F85" s="26"/>
    </row>
    <row r="86" spans="2:6" ht="145.9" customHeight="1" thickBot="1" x14ac:dyDescent="0.5">
      <c r="B86" s="184" t="s">
        <v>934</v>
      </c>
      <c r="C86" s="184"/>
      <c r="D86" s="184"/>
      <c r="E86" s="184"/>
      <c r="F86" s="184"/>
    </row>
    <row r="87" spans="2:6" ht="14.65" thickBot="1" x14ac:dyDescent="0.5">
      <c r="B87" s="187"/>
      <c r="C87" s="187"/>
      <c r="D87" s="187"/>
      <c r="E87" s="187"/>
      <c r="F87" s="187"/>
    </row>
    <row r="88" spans="2:6" ht="43.15" customHeight="1" thickBot="1" x14ac:dyDescent="0.5">
      <c r="B88" s="422" t="s">
        <v>935</v>
      </c>
      <c r="C88" s="858"/>
      <c r="D88" s="858"/>
      <c r="E88" s="858"/>
      <c r="F88" s="859"/>
    </row>
    <row r="89" spans="2:6" hidden="1" x14ac:dyDescent="0.45">
      <c r="B89" s="196" t="s">
        <v>931</v>
      </c>
      <c r="C89" s="860"/>
      <c r="D89" s="861"/>
      <c r="E89" s="861"/>
      <c r="F89" s="862"/>
    </row>
    <row r="90" spans="2:6" ht="15.6" hidden="1" customHeight="1" x14ac:dyDescent="0.45">
      <c r="B90" s="197" t="s">
        <v>932</v>
      </c>
      <c r="C90" s="188"/>
      <c r="D90" s="26"/>
      <c r="E90" s="26"/>
      <c r="F90" s="189"/>
    </row>
    <row r="91" spans="2:6" ht="14.65" hidden="1" thickBot="1" x14ac:dyDescent="0.5">
      <c r="B91" s="198" t="s">
        <v>936</v>
      </c>
      <c r="C91" s="201"/>
      <c r="D91" s="178"/>
      <c r="E91" s="178"/>
      <c r="F91" s="202"/>
    </row>
    <row r="92" spans="2:6" hidden="1" x14ac:dyDescent="0.45">
      <c r="B92" s="203" t="s">
        <v>931</v>
      </c>
      <c r="C92" s="199"/>
      <c r="D92" s="193"/>
      <c r="E92" s="193"/>
      <c r="F92" s="200"/>
    </row>
    <row r="93" spans="2:6" hidden="1" x14ac:dyDescent="0.45">
      <c r="B93" s="197" t="s">
        <v>932</v>
      </c>
      <c r="C93" s="188"/>
      <c r="D93" s="26"/>
      <c r="E93" s="26"/>
      <c r="F93" s="189"/>
    </row>
    <row r="94" spans="2:6" ht="14.65" hidden="1" thickBot="1" x14ac:dyDescent="0.5">
      <c r="B94" s="204" t="s">
        <v>937</v>
      </c>
      <c r="C94" s="201"/>
      <c r="D94" s="178"/>
      <c r="E94" s="178"/>
      <c r="F94" s="202"/>
    </row>
    <row r="95" spans="2:6" hidden="1" x14ac:dyDescent="0.45">
      <c r="B95" s="192" t="s">
        <v>931</v>
      </c>
      <c r="C95" s="193"/>
      <c r="D95" s="205"/>
      <c r="E95" s="193"/>
      <c r="F95" s="195"/>
    </row>
    <row r="96" spans="2:6" hidden="1" x14ac:dyDescent="0.45">
      <c r="B96" s="188" t="s">
        <v>932</v>
      </c>
      <c r="C96" s="26"/>
      <c r="D96" s="26"/>
      <c r="E96" s="26"/>
      <c r="F96" s="206"/>
    </row>
    <row r="97" spans="2:6" ht="22.15" customHeight="1" thickBot="1" x14ac:dyDescent="0.5">
      <c r="B97" s="190" t="s">
        <v>937</v>
      </c>
      <c r="C97" s="184"/>
      <c r="D97" s="184"/>
      <c r="E97" s="184"/>
      <c r="F97" s="191"/>
    </row>
    <row r="98" spans="2:6" x14ac:dyDescent="0.45">
      <c r="B98" s="6"/>
      <c r="C98" s="6"/>
      <c r="D98" s="6"/>
      <c r="E98" s="6"/>
      <c r="F98" s="6"/>
    </row>
    <row r="99" spans="2:6" ht="19.899999999999999" thickBot="1" x14ac:dyDescent="0.5">
      <c r="B99" s="138" t="s">
        <v>938</v>
      </c>
      <c r="C99" s="138"/>
      <c r="D99" s="138"/>
      <c r="E99" s="138"/>
      <c r="F99" s="138" t="s">
        <v>750</v>
      </c>
    </row>
    <row r="100" spans="2:6" ht="37.15" customHeight="1" thickTop="1" thickBot="1" x14ac:dyDescent="0.5">
      <c r="B100" s="871" t="s">
        <v>939</v>
      </c>
      <c r="C100" s="872"/>
      <c r="D100" s="872"/>
      <c r="E100" s="872"/>
      <c r="F100" s="873"/>
    </row>
    <row r="101" spans="2:6" ht="96.6" customHeight="1" x14ac:dyDescent="0.45">
      <c r="B101" s="341" t="s">
        <v>940</v>
      </c>
      <c r="C101" s="342" t="s">
        <v>750</v>
      </c>
      <c r="D101" s="343"/>
      <c r="E101" s="343"/>
      <c r="F101" s="344"/>
    </row>
    <row r="102" spans="2:6" ht="15.75" x14ac:dyDescent="0.45">
      <c r="B102" s="345" t="s">
        <v>932</v>
      </c>
      <c r="C102" s="83"/>
      <c r="D102" s="83"/>
      <c r="E102" s="83"/>
      <c r="F102" s="346"/>
    </row>
    <row r="103" spans="2:6" ht="31.9" thickBot="1" x14ac:dyDescent="0.5">
      <c r="B103" s="347" t="s">
        <v>941</v>
      </c>
      <c r="C103" s="348"/>
      <c r="D103" s="348"/>
      <c r="E103" s="348"/>
      <c r="F103" s="349"/>
    </row>
    <row r="104" spans="2:6" x14ac:dyDescent="0.45">
      <c r="B104" s="60"/>
      <c r="C104" s="207"/>
      <c r="D104" s="207"/>
      <c r="E104" s="207"/>
      <c r="F104" s="207"/>
    </row>
    <row r="105" spans="2:6" x14ac:dyDescent="0.45">
      <c r="B105" s="60"/>
      <c r="C105" s="6"/>
      <c r="D105" s="6"/>
      <c r="E105" s="6"/>
      <c r="F105" s="6"/>
    </row>
    <row r="106" spans="2:6" ht="19.899999999999999" thickBot="1" x14ac:dyDescent="0.5">
      <c r="B106" s="870" t="s">
        <v>942</v>
      </c>
      <c r="C106" s="870"/>
      <c r="D106" s="870"/>
      <c r="E106" s="870"/>
      <c r="F106" s="138" t="s">
        <v>750</v>
      </c>
    </row>
    <row r="107" spans="2:6" ht="55.15" customHeight="1" thickTop="1" x14ac:dyDescent="0.45">
      <c r="B107" s="83" t="s">
        <v>923</v>
      </c>
      <c r="C107" s="776" t="s">
        <v>943</v>
      </c>
      <c r="D107" s="777"/>
      <c r="E107" s="777"/>
      <c r="F107" s="778"/>
    </row>
    <row r="108" spans="2:6" ht="42.75" hidden="1" x14ac:dyDescent="0.45">
      <c r="B108" s="26" t="s">
        <v>944</v>
      </c>
      <c r="C108" s="816"/>
      <c r="D108" s="840"/>
      <c r="E108" s="840"/>
      <c r="F108" s="817"/>
    </row>
    <row r="109" spans="2:6" ht="28.5" hidden="1" x14ac:dyDescent="0.45">
      <c r="B109" s="26" t="s">
        <v>945</v>
      </c>
      <c r="C109" s="789"/>
      <c r="D109" s="815"/>
      <c r="E109" s="815"/>
      <c r="F109" s="790"/>
    </row>
    <row r="110" spans="2:6" x14ac:dyDescent="0.45">
      <c r="B110" s="179"/>
      <c r="C110" s="183"/>
      <c r="D110" s="183"/>
      <c r="E110" s="183"/>
      <c r="F110" s="180"/>
    </row>
    <row r="111" spans="2:6" ht="14.65" hidden="1" thickBot="1" x14ac:dyDescent="0.5">
      <c r="B111" s="863" t="s">
        <v>946</v>
      </c>
      <c r="C111" s="864"/>
      <c r="D111" s="864"/>
      <c r="E111" s="864"/>
      <c r="F111" s="865"/>
    </row>
    <row r="112" spans="2:6" hidden="1" x14ac:dyDescent="0.45">
      <c r="B112" s="192" t="s">
        <v>947</v>
      </c>
      <c r="C112" s="193"/>
      <c r="D112" s="193"/>
      <c r="E112" s="194"/>
      <c r="F112" s="195"/>
    </row>
    <row r="113" spans="2:6" hidden="1" x14ac:dyDescent="0.45">
      <c r="B113" s="188" t="s">
        <v>932</v>
      </c>
      <c r="C113" s="26"/>
      <c r="D113" s="26"/>
      <c r="E113" s="26"/>
      <c r="F113" s="189"/>
    </row>
    <row r="114" spans="2:6" ht="28.9" hidden="1" thickBot="1" x14ac:dyDescent="0.5">
      <c r="B114" s="190" t="s">
        <v>933</v>
      </c>
      <c r="C114" s="184"/>
      <c r="D114" s="184"/>
      <c r="E114" s="184"/>
      <c r="F114" s="191"/>
    </row>
    <row r="115" spans="2:6" x14ac:dyDescent="0.45">
      <c r="B115" s="866"/>
      <c r="C115" s="867"/>
      <c r="D115" s="867"/>
      <c r="E115" s="867"/>
      <c r="F115" s="868"/>
    </row>
    <row r="116" spans="2:6" ht="19.899999999999999" thickBot="1" x14ac:dyDescent="0.5">
      <c r="B116" s="138" t="s">
        <v>948</v>
      </c>
      <c r="C116" s="138"/>
      <c r="D116" s="138"/>
      <c r="E116" s="138"/>
      <c r="F116" s="138" t="s">
        <v>721</v>
      </c>
    </row>
    <row r="117" spans="2:6" ht="48" thickTop="1" thickBot="1" x14ac:dyDescent="0.5">
      <c r="B117" s="340" t="s">
        <v>1284</v>
      </c>
      <c r="C117" s="554" t="s">
        <v>949</v>
      </c>
      <c r="D117" s="858"/>
      <c r="E117" s="858"/>
      <c r="F117" s="859"/>
    </row>
    <row r="118" spans="2:6" ht="102.6" customHeight="1" x14ac:dyDescent="0.45">
      <c r="B118" s="341" t="s">
        <v>950</v>
      </c>
      <c r="C118" s="350"/>
      <c r="D118" s="343"/>
      <c r="E118" s="343"/>
      <c r="F118" s="344"/>
    </row>
    <row r="119" spans="2:6" ht="15.75" x14ac:dyDescent="0.45">
      <c r="B119" s="345" t="s">
        <v>932</v>
      </c>
      <c r="C119" s="83"/>
      <c r="D119" s="83"/>
      <c r="E119" s="83"/>
      <c r="F119" s="346"/>
    </row>
    <row r="120" spans="2:6" ht="31.9" thickBot="1" x14ac:dyDescent="0.5">
      <c r="B120" s="347" t="s">
        <v>951</v>
      </c>
      <c r="C120" s="348"/>
      <c r="D120" s="348"/>
      <c r="E120" s="348"/>
      <c r="F120" s="349"/>
    </row>
    <row r="121" spans="2:6" ht="15.75" x14ac:dyDescent="0.45">
      <c r="B121" s="293"/>
      <c r="C121" s="350"/>
      <c r="D121" s="350"/>
      <c r="E121" s="350"/>
      <c r="F121" s="350"/>
    </row>
    <row r="122" spans="2:6" ht="18.399999999999999" thickBot="1" x14ac:dyDescent="0.5">
      <c r="B122" s="869" t="s">
        <v>952</v>
      </c>
      <c r="C122" s="869"/>
      <c r="D122" s="869"/>
      <c r="E122" s="869"/>
      <c r="F122" s="423" t="s">
        <v>721</v>
      </c>
    </row>
    <row r="123" spans="2:6" ht="75.599999999999994" customHeight="1" thickTop="1" x14ac:dyDescent="0.45">
      <c r="B123" s="83" t="s">
        <v>953</v>
      </c>
      <c r="C123" s="332" t="s">
        <v>721</v>
      </c>
      <c r="D123" s="83"/>
      <c r="E123" s="83"/>
      <c r="F123" s="83"/>
    </row>
    <row r="124" spans="2:6" ht="15.75" hidden="1" x14ac:dyDescent="0.45">
      <c r="B124" s="83" t="s">
        <v>954</v>
      </c>
      <c r="C124" s="332" t="s">
        <v>721</v>
      </c>
      <c r="D124" s="83"/>
      <c r="E124" s="83"/>
      <c r="F124" s="83"/>
    </row>
    <row r="125" spans="2:6" ht="31.5" hidden="1" x14ac:dyDescent="0.45">
      <c r="B125" s="83" t="s">
        <v>955</v>
      </c>
      <c r="C125" s="332" t="s">
        <v>721</v>
      </c>
      <c r="D125" s="83"/>
      <c r="E125" s="83"/>
      <c r="F125" s="83"/>
    </row>
    <row r="126" spans="2:6" x14ac:dyDescent="0.45">
      <c r="B126" s="60"/>
      <c r="C126" s="6"/>
      <c r="D126" s="60"/>
      <c r="E126" s="60"/>
      <c r="F126" s="60"/>
    </row>
    <row r="127" spans="2:6" ht="19.899999999999999" thickBot="1" x14ac:dyDescent="0.5">
      <c r="B127" s="870" t="s">
        <v>956</v>
      </c>
      <c r="C127" s="870"/>
      <c r="D127" s="870"/>
      <c r="E127" s="870"/>
      <c r="F127" s="138" t="s">
        <v>922</v>
      </c>
    </row>
    <row r="128" spans="2:6" ht="56.45" customHeight="1" thickTop="1" thickBot="1" x14ac:dyDescent="0.5">
      <c r="B128" s="848" t="s">
        <v>957</v>
      </c>
      <c r="C128" s="849"/>
      <c r="D128" s="849"/>
      <c r="E128" s="849"/>
      <c r="F128" s="850"/>
    </row>
    <row r="129" spans="2:6" ht="129" customHeight="1" x14ac:dyDescent="0.45">
      <c r="B129" s="341" t="s">
        <v>958</v>
      </c>
      <c r="C129" s="343"/>
      <c r="D129" s="343"/>
      <c r="E129" s="343"/>
      <c r="F129" s="344"/>
    </row>
    <row r="130" spans="2:6" ht="41.45" customHeight="1" x14ac:dyDescent="0.45">
      <c r="B130" s="345" t="s">
        <v>932</v>
      </c>
      <c r="C130" s="83"/>
      <c r="D130" s="83"/>
      <c r="E130" s="83"/>
      <c r="F130" s="346"/>
    </row>
    <row r="131" spans="2:6" ht="16.149999999999999" thickBot="1" x14ac:dyDescent="0.5">
      <c r="B131" s="347"/>
      <c r="C131" s="348"/>
      <c r="D131" s="348"/>
      <c r="E131" s="348"/>
      <c r="F131" s="349"/>
    </row>
    <row r="132" spans="2:6" ht="15.75" x14ac:dyDescent="0.45">
      <c r="B132" s="293"/>
      <c r="C132" s="293"/>
      <c r="D132" s="293"/>
      <c r="E132" s="293"/>
      <c r="F132" s="293"/>
    </row>
    <row r="133" spans="2:6" ht="48" customHeight="1" thickBot="1" x14ac:dyDescent="0.5">
      <c r="B133" s="351" t="s">
        <v>959</v>
      </c>
      <c r="C133" s="351"/>
      <c r="D133" s="351"/>
      <c r="E133" s="351"/>
      <c r="F133" s="351"/>
    </row>
    <row r="134" spans="2:6" ht="52.15" customHeight="1" thickTop="1" x14ac:dyDescent="0.45">
      <c r="B134" s="352" t="s">
        <v>910</v>
      </c>
      <c r="C134" s="821" t="s">
        <v>251</v>
      </c>
      <c r="D134" s="822"/>
      <c r="E134" s="822"/>
      <c r="F134" s="823"/>
    </row>
    <row r="135" spans="2:6" ht="81.599999999999994" customHeight="1" x14ac:dyDescent="0.45">
      <c r="B135" s="83" t="s">
        <v>960</v>
      </c>
      <c r="C135" s="556"/>
      <c r="D135" s="557"/>
      <c r="E135" s="557"/>
      <c r="F135" s="558"/>
    </row>
    <row r="136" spans="2:6" ht="14.65" thickBot="1" x14ac:dyDescent="0.5">
      <c r="B136" s="6"/>
      <c r="C136" s="6"/>
      <c r="D136" s="6"/>
      <c r="E136" s="6"/>
      <c r="F136" s="6"/>
    </row>
    <row r="137" spans="2:6" x14ac:dyDescent="0.45">
      <c r="B137" s="42"/>
      <c r="C137" s="42"/>
      <c r="D137" s="50"/>
      <c r="E137" s="100"/>
      <c r="F137" s="65"/>
    </row>
    <row r="138" spans="2:6" ht="19.5" x14ac:dyDescent="0.6">
      <c r="B138" s="784" t="s">
        <v>831</v>
      </c>
      <c r="C138" s="784"/>
      <c r="D138" s="17"/>
      <c r="E138" s="17"/>
      <c r="F138" s="17"/>
    </row>
    <row r="139" spans="2:6" ht="14.65" thickBot="1" x14ac:dyDescent="0.5"/>
    <row r="140" spans="2:6" ht="29.25" thickTop="1" thickBot="1" x14ac:dyDescent="0.5">
      <c r="B140" s="12" t="s">
        <v>264</v>
      </c>
      <c r="C140" s="12" t="s">
        <v>265</v>
      </c>
      <c r="D140" s="11" t="s">
        <v>961</v>
      </c>
      <c r="E140" s="834" t="s">
        <v>267</v>
      </c>
      <c r="F140" s="835"/>
    </row>
    <row r="141" spans="2:6" ht="15" thickTop="1" thickBot="1" x14ac:dyDescent="0.5">
      <c r="B141" s="12"/>
      <c r="C141" s="12"/>
      <c r="D141" s="12"/>
      <c r="E141" s="824" t="s">
        <v>268</v>
      </c>
      <c r="F141" s="825"/>
    </row>
    <row r="142" spans="2:6" ht="27" thickTop="1" thickBot="1" x14ac:dyDescent="0.5">
      <c r="B142" s="42" t="s">
        <v>962</v>
      </c>
      <c r="C142" s="42" t="s">
        <v>963</v>
      </c>
      <c r="D142" s="50" t="str">
        <f>Civilscontractorcompany</f>
        <v>Contractor 1 company name</v>
      </c>
      <c r="E142" s="100" t="s">
        <v>964</v>
      </c>
      <c r="F142" s="65"/>
    </row>
    <row r="143" spans="2:6" ht="14.65" thickBot="1" x14ac:dyDescent="0.5">
      <c r="B143" s="42"/>
      <c r="C143" s="42"/>
      <c r="D143" s="50"/>
      <c r="E143" s="100"/>
      <c r="F143" s="65"/>
    </row>
    <row r="144" spans="2:6" x14ac:dyDescent="0.45">
      <c r="B144" s="42"/>
      <c r="C144" s="42"/>
      <c r="D144" s="50"/>
      <c r="E144" s="100"/>
      <c r="F144" s="65"/>
    </row>
    <row r="145" spans="2:6" ht="19.5" x14ac:dyDescent="0.6">
      <c r="B145" s="784" t="s">
        <v>270</v>
      </c>
      <c r="C145" s="784"/>
      <c r="D145" s="17"/>
      <c r="E145" s="17"/>
      <c r="F145" s="17"/>
    </row>
    <row r="146" spans="2:6" ht="14.65" thickBot="1" x14ac:dyDescent="0.5">
      <c r="B146" s="1"/>
    </row>
    <row r="147" spans="2:6" ht="95.45" customHeight="1" thickTop="1" thickBot="1" x14ac:dyDescent="0.5">
      <c r="B147" s="18" t="s">
        <v>272</v>
      </c>
      <c r="C147" s="20" t="s">
        <v>273</v>
      </c>
      <c r="D147" s="18" t="s">
        <v>274</v>
      </c>
      <c r="E147" s="21" t="s">
        <v>275</v>
      </c>
      <c r="F147" s="19" t="s">
        <v>276</v>
      </c>
    </row>
    <row r="148" spans="2:6" ht="92.25" thickBot="1" x14ac:dyDescent="0.5">
      <c r="B148" s="42" t="str">
        <f>Civilscontractorcompany</f>
        <v>Contractor 1 company name</v>
      </c>
      <c r="C148" s="42" t="s">
        <v>1274</v>
      </c>
      <c r="D148" s="50" t="str">
        <f>CivilsContractor1Name</f>
        <v xml:space="preserve">Contractor 1 Name </v>
      </c>
      <c r="E148" s="100" t="s">
        <v>120</v>
      </c>
      <c r="F148" s="65" t="s">
        <v>965</v>
      </c>
    </row>
    <row r="149" spans="2:6" ht="14.65" thickBot="1" x14ac:dyDescent="0.5">
      <c r="B149" s="42"/>
      <c r="C149" s="42"/>
      <c r="D149" s="50"/>
      <c r="E149" s="100"/>
      <c r="F149" s="65"/>
    </row>
    <row r="150" spans="2:6" x14ac:dyDescent="0.45">
      <c r="B150" s="42"/>
      <c r="C150" s="42"/>
      <c r="D150" s="50"/>
      <c r="E150" s="100"/>
      <c r="F150" s="65"/>
    </row>
    <row r="151" spans="2:6" ht="19.5" x14ac:dyDescent="0.6">
      <c r="B151" s="784" t="s">
        <v>277</v>
      </c>
      <c r="C151" s="784"/>
      <c r="D151" s="17"/>
      <c r="E151" s="17"/>
      <c r="F151" s="17"/>
    </row>
    <row r="152" spans="2:6" ht="14.65" thickBot="1" x14ac:dyDescent="0.5"/>
    <row r="153" spans="2:6" ht="43.5" thickTop="1" thickBot="1" x14ac:dyDescent="0.5">
      <c r="B153" s="12" t="s">
        <v>264</v>
      </c>
      <c r="C153" s="12" t="s">
        <v>278</v>
      </c>
      <c r="D153" s="12" t="s">
        <v>279</v>
      </c>
      <c r="E153" s="11" t="s">
        <v>966</v>
      </c>
      <c r="F153" s="12" t="s">
        <v>967</v>
      </c>
    </row>
    <row r="154" spans="2:6" ht="15" thickTop="1" thickBot="1" x14ac:dyDescent="0.5">
      <c r="B154" s="42" t="s">
        <v>968</v>
      </c>
      <c r="C154" s="42"/>
      <c r="D154" s="50" t="s">
        <v>969</v>
      </c>
      <c r="E154" s="100"/>
      <c r="F154" s="65"/>
    </row>
    <row r="155" spans="2:6" ht="14.65" thickBot="1" x14ac:dyDescent="0.5">
      <c r="B155" s="42" t="s">
        <v>970</v>
      </c>
      <c r="C155" s="42"/>
      <c r="D155" s="50" t="s">
        <v>969</v>
      </c>
      <c r="E155" s="100"/>
      <c r="F155" s="65"/>
    </row>
    <row r="156" spans="2:6" ht="14.65" thickBot="1" x14ac:dyDescent="0.5">
      <c r="B156" s="42"/>
      <c r="C156" s="42"/>
      <c r="D156" s="50"/>
      <c r="E156" s="116"/>
      <c r="F156" s="65"/>
    </row>
    <row r="157" spans="2:6" x14ac:dyDescent="0.45">
      <c r="B157" s="42"/>
      <c r="C157" s="42"/>
      <c r="D157" s="115"/>
      <c r="E157" s="116"/>
      <c r="F157" s="65"/>
    </row>
    <row r="160" spans="2:6" ht="19.5" x14ac:dyDescent="0.6">
      <c r="B160" s="784" t="s">
        <v>971</v>
      </c>
      <c r="C160" s="784"/>
      <c r="D160" s="784"/>
      <c r="E160" s="22" t="s">
        <v>282</v>
      </c>
      <c r="F160" s="17" t="s">
        <v>6</v>
      </c>
    </row>
    <row r="161" spans="2:6" ht="14.65" thickBot="1" x14ac:dyDescent="0.5"/>
    <row r="162" spans="2:6" ht="29.25" thickTop="1" thickBot="1" x14ac:dyDescent="0.5">
      <c r="B162" s="11" t="s">
        <v>283</v>
      </c>
      <c r="C162" s="11" t="s">
        <v>284</v>
      </c>
      <c r="D162" s="11" t="s">
        <v>285</v>
      </c>
      <c r="E162" s="11" t="s">
        <v>286</v>
      </c>
      <c r="F162" s="11"/>
    </row>
    <row r="163" spans="2:6" ht="53.25" thickTop="1" thickBot="1" x14ac:dyDescent="0.5">
      <c r="B163" s="42" t="s">
        <v>968</v>
      </c>
      <c r="C163" s="42" t="s">
        <v>972</v>
      </c>
      <c r="D163" s="50" t="s">
        <v>973</v>
      </c>
      <c r="E163" s="100" t="s">
        <v>974</v>
      </c>
      <c r="F163" s="65"/>
    </row>
    <row r="164" spans="2:6" ht="52.9" thickBot="1" x14ac:dyDescent="0.5">
      <c r="B164" s="42" t="s">
        <v>970</v>
      </c>
      <c r="C164" s="42" t="s">
        <v>975</v>
      </c>
      <c r="D164" s="50" t="s">
        <v>973</v>
      </c>
      <c r="E164" s="100" t="s">
        <v>974</v>
      </c>
      <c r="F164" s="65"/>
    </row>
    <row r="165" spans="2:6" ht="14.65" thickBot="1" x14ac:dyDescent="0.5">
      <c r="B165" s="42"/>
      <c r="C165" s="42"/>
      <c r="D165" s="50"/>
      <c r="E165" s="100"/>
      <c r="F165" s="65"/>
    </row>
    <row r="166" spans="2:6" ht="14.65" thickBot="1" x14ac:dyDescent="0.5">
      <c r="B166" s="42"/>
      <c r="C166" s="42"/>
      <c r="D166" s="50"/>
      <c r="E166" s="100"/>
      <c r="F166" s="65"/>
    </row>
    <row r="167" spans="2:6" ht="14.65" thickBot="1" x14ac:dyDescent="0.5">
      <c r="B167" s="42"/>
      <c r="C167" s="42"/>
      <c r="D167" s="50"/>
      <c r="E167" s="100"/>
      <c r="F167" s="65"/>
    </row>
    <row r="168" spans="2:6" x14ac:dyDescent="0.45">
      <c r="B168" s="42"/>
      <c r="C168" s="42"/>
      <c r="D168" s="50"/>
      <c r="E168" s="100"/>
      <c r="F168" s="65"/>
    </row>
    <row r="170" spans="2:6" ht="19.5" x14ac:dyDescent="0.6">
      <c r="B170" s="784" t="s">
        <v>976</v>
      </c>
      <c r="C170" s="784"/>
      <c r="D170" s="784"/>
      <c r="E170" s="22" t="s">
        <v>282</v>
      </c>
      <c r="F170" s="17" t="s">
        <v>6</v>
      </c>
    </row>
    <row r="171" spans="2:6" ht="14.65" thickBot="1" x14ac:dyDescent="0.5"/>
    <row r="172" spans="2:6" ht="15" thickTop="1" thickBot="1" x14ac:dyDescent="0.5">
      <c r="B172" s="11" t="s">
        <v>289</v>
      </c>
      <c r="C172" s="829" t="s">
        <v>290</v>
      </c>
      <c r="D172" s="830"/>
      <c r="E172" s="11"/>
      <c r="F172" s="11"/>
    </row>
    <row r="173" spans="2:6" ht="15" thickTop="1" thickBot="1" x14ac:dyDescent="0.5">
      <c r="B173" s="42" t="s">
        <v>968</v>
      </c>
      <c r="C173" s="827" t="s">
        <v>977</v>
      </c>
      <c r="D173" s="828"/>
      <c r="E173" s="100"/>
      <c r="F173" s="65"/>
    </row>
    <row r="174" spans="2:6" ht="14.65" thickBot="1" x14ac:dyDescent="0.5">
      <c r="B174" s="42" t="s">
        <v>970</v>
      </c>
      <c r="C174" s="713" t="s">
        <v>977</v>
      </c>
      <c r="D174" s="757"/>
      <c r="E174" s="100"/>
      <c r="F174" s="65"/>
    </row>
    <row r="175" spans="2:6" ht="14.65" thickBot="1" x14ac:dyDescent="0.5">
      <c r="B175" s="42"/>
      <c r="C175" s="713"/>
      <c r="D175" s="757"/>
      <c r="E175" s="100"/>
      <c r="F175" s="65"/>
    </row>
    <row r="176" spans="2:6" x14ac:dyDescent="0.45">
      <c r="B176" s="42"/>
      <c r="C176" s="498"/>
      <c r="D176" s="826"/>
      <c r="E176" s="100"/>
      <c r="F176" s="65"/>
    </row>
  </sheetData>
  <mergeCells count="60">
    <mergeCell ref="B128:F128"/>
    <mergeCell ref="B48:D48"/>
    <mergeCell ref="E48:F48"/>
    <mergeCell ref="C49:D49"/>
    <mergeCell ref="E49:F49"/>
    <mergeCell ref="C50:D50"/>
    <mergeCell ref="E50:F50"/>
    <mergeCell ref="C88:F88"/>
    <mergeCell ref="C89:F89"/>
    <mergeCell ref="B111:F111"/>
    <mergeCell ref="B115:F115"/>
    <mergeCell ref="C117:F117"/>
    <mergeCell ref="B122:E122"/>
    <mergeCell ref="B127:E127"/>
    <mergeCell ref="B100:F100"/>
    <mergeCell ref="B106:E106"/>
    <mergeCell ref="C61:D61"/>
    <mergeCell ref="E61:F61"/>
    <mergeCell ref="C107:F107"/>
    <mergeCell ref="C108:F108"/>
    <mergeCell ref="C109:F109"/>
    <mergeCell ref="B64:F65"/>
    <mergeCell ref="C76:F76"/>
    <mergeCell ref="C77:F77"/>
    <mergeCell ref="C78:F78"/>
    <mergeCell ref="B80:F80"/>
    <mergeCell ref="E58:F58"/>
    <mergeCell ref="C59:D59"/>
    <mergeCell ref="E59:F59"/>
    <mergeCell ref="C60:D60"/>
    <mergeCell ref="E60:F60"/>
    <mergeCell ref="B4:F4"/>
    <mergeCell ref="B7:F7"/>
    <mergeCell ref="B1:F1"/>
    <mergeCell ref="B39:F39"/>
    <mergeCell ref="E140:F140"/>
    <mergeCell ref="B45:D45"/>
    <mergeCell ref="C51:D51"/>
    <mergeCell ref="E51:F51"/>
    <mergeCell ref="E52:F52"/>
    <mergeCell ref="C53:D53"/>
    <mergeCell ref="E53:F53"/>
    <mergeCell ref="C54:D54"/>
    <mergeCell ref="E54:F54"/>
    <mergeCell ref="C55:D55"/>
    <mergeCell ref="E55:F55"/>
    <mergeCell ref="C58:D58"/>
    <mergeCell ref="C134:F134"/>
    <mergeCell ref="C135:F135"/>
    <mergeCell ref="E141:F141"/>
    <mergeCell ref="C176:D176"/>
    <mergeCell ref="B151:C151"/>
    <mergeCell ref="B145:C145"/>
    <mergeCell ref="B138:C138"/>
    <mergeCell ref="C173:D173"/>
    <mergeCell ref="C174:D174"/>
    <mergeCell ref="B160:D160"/>
    <mergeCell ref="B170:D170"/>
    <mergeCell ref="C172:D172"/>
    <mergeCell ref="C175:D175"/>
  </mergeCells>
  <dataValidations count="1">
    <dataValidation type="list" allowBlank="1" showInputMessage="1" showErrorMessage="1" sqref="F116 F122 F127 F74 F106" xr:uid="{FDC17050-ED9B-49B5-B9B2-1D094DC3EA1B}">
      <formula1>"Applicable,Not applicable,Incomplete"</formula1>
    </dataValidation>
  </dataValidations>
  <hyperlinks>
    <hyperlink ref="B1" r:id="rId1" display="https://www.gov.uk/government/publications/structure-approved-document-a" xr:uid="{DABB8218-31C6-4D9A-AACC-FD783482827B}"/>
    <hyperlink ref="F1" location="'Building Regulations compliance'!A1" display="go back " xr:uid="{9F575CF7-68DF-49DB-9C24-1E105FE23C8E}"/>
    <hyperlink ref="E42" r:id="rId2" display="michael.noel@circet.co.uk" xr:uid="{92527BB9-B73B-4321-A8C1-24B2AB711C7C}"/>
    <hyperlink ref="H1" location="'How to fill , RACI &amp;  issue log'!A1" display="Back to RACI" xr:uid="{C6D77BE1-981D-40D8-A23D-10E54631353B}"/>
  </hyperlinks>
  <pageMargins left="0.7" right="0.7" top="0.75" bottom="0.75" header="0.3" footer="0.3"/>
  <pageSetup paperSize="9" scale="48" fitToHeight="0" orientation="portrait" horizontalDpi="4294967293" r:id="rId3"/>
  <rowBreaks count="5" manualBreakCount="5">
    <brk id="17" min="1" max="5" man="1"/>
    <brk id="42" min="1" max="5" man="1"/>
    <brk id="60" min="1" max="5" man="1"/>
    <brk id="78" min="1" max="5" man="1"/>
    <brk id="87" min="1" max="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76916-2294-4EF0-BFE9-CB7442319C0F}">
  <sheetPr>
    <pageSetUpPr fitToPage="1"/>
  </sheetPr>
  <dimension ref="B1:H92"/>
  <sheetViews>
    <sheetView view="pageBreakPreview" topLeftCell="A7" zoomScaleNormal="100" zoomScaleSheetLayoutView="100" workbookViewId="0">
      <selection activeCell="D48" sqref="D48"/>
    </sheetView>
  </sheetViews>
  <sheetFormatPr defaultColWidth="8.86328125" defaultRowHeight="14.25" x14ac:dyDescent="0.45"/>
  <cols>
    <col min="1" max="1" width="8.86328125" style="69"/>
    <col min="2" max="2" width="41.59765625" style="69" customWidth="1"/>
    <col min="3" max="3" width="49.86328125" style="69" customWidth="1"/>
    <col min="4" max="4" width="26.265625" style="69" customWidth="1"/>
    <col min="5" max="5" width="32.265625" style="69" customWidth="1"/>
    <col min="6" max="6" width="44.265625" style="69" customWidth="1"/>
    <col min="7" max="7" width="8.86328125" style="69"/>
    <col min="8" max="8" width="25.1328125" style="6" customWidth="1"/>
    <col min="9" max="16384" width="8.86328125" style="69"/>
  </cols>
  <sheetData>
    <row r="1" spans="2:8" ht="42" customHeight="1" x14ac:dyDescent="0.65">
      <c r="B1" s="792" t="s">
        <v>22</v>
      </c>
      <c r="C1" s="792"/>
      <c r="D1" s="792"/>
      <c r="E1" s="792"/>
      <c r="F1" s="792" t="s">
        <v>271</v>
      </c>
      <c r="H1" s="121" t="s">
        <v>70</v>
      </c>
    </row>
    <row r="2" spans="2:8" ht="15.75" x14ac:dyDescent="0.45">
      <c r="B2" s="239"/>
      <c r="C2" s="239"/>
      <c r="D2" s="239"/>
      <c r="E2" s="239"/>
      <c r="F2" s="239"/>
    </row>
    <row r="3" spans="2:8" ht="16.149999999999999" thickBot="1" x14ac:dyDescent="0.5">
      <c r="B3" s="353" t="s">
        <v>302</v>
      </c>
      <c r="C3" s="353"/>
      <c r="D3" s="353"/>
      <c r="E3" s="353"/>
      <c r="F3" s="353"/>
    </row>
    <row r="4" spans="2:8" ht="57.6" customHeight="1" thickTop="1" x14ac:dyDescent="0.45">
      <c r="B4" s="605" t="s">
        <v>1119</v>
      </c>
      <c r="C4" s="606"/>
      <c r="D4" s="606"/>
      <c r="E4" s="606"/>
      <c r="F4" s="802"/>
    </row>
    <row r="5" spans="2:8" ht="5.45" customHeight="1" x14ac:dyDescent="0.45">
      <c r="B5" s="237"/>
      <c r="C5" s="237"/>
      <c r="D5" s="237"/>
      <c r="E5" s="237"/>
      <c r="F5" s="237"/>
    </row>
    <row r="6" spans="2:8" ht="44.45" customHeight="1" thickBot="1" x14ac:dyDescent="0.5">
      <c r="B6" s="353" t="s">
        <v>701</v>
      </c>
      <c r="C6" s="353"/>
      <c r="D6" s="353"/>
      <c r="E6" s="353"/>
      <c r="F6" s="353"/>
    </row>
    <row r="7" spans="2:8" ht="81.599999999999994" customHeight="1" thickTop="1" x14ac:dyDescent="0.45">
      <c r="B7" s="605" t="s">
        <v>1105</v>
      </c>
      <c r="C7" s="606"/>
      <c r="D7" s="606"/>
      <c r="E7" s="606"/>
      <c r="F7" s="802"/>
    </row>
    <row r="8" spans="2:8" ht="24" customHeight="1" x14ac:dyDescent="0.45">
      <c r="B8" s="354"/>
      <c r="C8" s="354"/>
      <c r="D8" s="354"/>
      <c r="E8" s="354"/>
      <c r="F8" s="354"/>
    </row>
    <row r="9" spans="2:8" ht="43.9" customHeight="1" x14ac:dyDescent="0.45">
      <c r="B9" s="353" t="s">
        <v>867</v>
      </c>
      <c r="C9" s="353"/>
      <c r="D9" s="353"/>
      <c r="E9" s="353"/>
      <c r="F9" s="353"/>
    </row>
    <row r="10" spans="2:8" ht="71.45" customHeight="1" thickTop="1" thickBot="1" x14ac:dyDescent="0.5">
      <c r="B10" s="355" t="s">
        <v>703</v>
      </c>
      <c r="C10" s="355" t="s">
        <v>704</v>
      </c>
      <c r="D10" s="356" t="s">
        <v>705</v>
      </c>
      <c r="E10" s="355" t="s">
        <v>869</v>
      </c>
      <c r="F10" s="355" t="s">
        <v>870</v>
      </c>
    </row>
    <row r="11" spans="2:8" ht="84" customHeight="1" thickBot="1" x14ac:dyDescent="0.5">
      <c r="B11" s="221" t="s">
        <v>978</v>
      </c>
      <c r="C11" s="221"/>
      <c r="D11" s="81"/>
      <c r="E11" s="242"/>
      <c r="F11" s="218"/>
    </row>
    <row r="12" spans="2:8" ht="16.149999999999999" thickBot="1" x14ac:dyDescent="0.5">
      <c r="B12" s="221"/>
      <c r="C12" s="221"/>
      <c r="D12" s="81"/>
      <c r="E12" s="242"/>
      <c r="F12" s="218"/>
    </row>
    <row r="13" spans="2:8" ht="71.45" customHeight="1" thickBot="1" x14ac:dyDescent="0.5">
      <c r="B13" s="221" t="s">
        <v>980</v>
      </c>
      <c r="C13" s="221"/>
      <c r="D13" s="81"/>
      <c r="E13" s="242"/>
      <c r="F13" s="218"/>
    </row>
    <row r="14" spans="2:8" ht="16.149999999999999" thickBot="1" x14ac:dyDescent="0.5">
      <c r="B14" s="221" t="s">
        <v>981</v>
      </c>
      <c r="C14" s="221"/>
      <c r="D14" s="81"/>
      <c r="E14" s="242"/>
      <c r="F14" s="218"/>
    </row>
    <row r="15" spans="2:8" ht="46.15" customHeight="1" thickBot="1" x14ac:dyDescent="0.5">
      <c r="B15" s="221" t="s">
        <v>982</v>
      </c>
      <c r="C15" s="221"/>
      <c r="D15" s="81"/>
      <c r="E15" s="242"/>
      <c r="F15" s="218"/>
    </row>
    <row r="16" spans="2:8" ht="46.15" customHeight="1" thickBot="1" x14ac:dyDescent="0.5">
      <c r="B16" s="221" t="s">
        <v>982</v>
      </c>
      <c r="C16" s="221"/>
      <c r="D16" s="81"/>
      <c r="E16" s="242"/>
      <c r="F16" s="218"/>
    </row>
    <row r="17" spans="2:6" ht="33.6" customHeight="1" x14ac:dyDescent="0.45">
      <c r="B17" s="221" t="s">
        <v>982</v>
      </c>
      <c r="C17" s="221"/>
      <c r="D17" s="81"/>
      <c r="E17" s="242"/>
      <c r="F17" s="218"/>
    </row>
    <row r="18" spans="2:6" ht="15.75" x14ac:dyDescent="0.45">
      <c r="B18" s="239"/>
      <c r="C18" s="239"/>
      <c r="D18" s="239"/>
      <c r="E18" s="239"/>
      <c r="F18" s="239"/>
    </row>
    <row r="19" spans="2:6" ht="16.149999999999999" thickBot="1" x14ac:dyDescent="0.5">
      <c r="B19" s="353" t="s">
        <v>884</v>
      </c>
      <c r="C19" s="353"/>
      <c r="D19" s="353"/>
      <c r="E19" s="353"/>
      <c r="F19" s="353" t="s">
        <v>3</v>
      </c>
    </row>
    <row r="20" spans="2:6" ht="16.5" thickTop="1" thickBot="1" x14ac:dyDescent="0.5">
      <c r="B20" s="227" t="str">
        <f>'Document Issue Control Sheet'!A17</f>
        <v xml:space="preserve">Document Name </v>
      </c>
      <c r="C20" s="227" t="str">
        <f>'Document Issue Control Sheet'!B17</f>
        <v xml:space="preserve">Filename </v>
      </c>
      <c r="D20" s="227" t="str">
        <f>'Document Issue Control Sheet'!C17</f>
        <v>Version</v>
      </c>
      <c r="E20" s="227" t="str">
        <f>'Document Issue Control Sheet'!D17</f>
        <v>Version date</v>
      </c>
      <c r="F20" s="227" t="str">
        <f>'Document Issue Control Sheet'!E17</f>
        <v>Summary of content</v>
      </c>
    </row>
    <row r="21" spans="2:6" ht="49.15" customHeight="1" thickBot="1" x14ac:dyDescent="0.55000000000000004">
      <c r="B21" s="438" t="str">
        <f>'Document Issue Control Sheet'!A18</f>
        <v xml:space="preserve">Drawing 1 </v>
      </c>
      <c r="C21" s="438" t="str">
        <f>'Document Issue Control Sheet'!B18</f>
        <v>Client's  Filename convention</v>
      </c>
      <c r="D21" s="438" t="str">
        <f>'Document Issue Control Sheet'!C18</f>
        <v>A</v>
      </c>
      <c r="E21" s="440">
        <f>'Document Issue Control Sheet'!D18</f>
        <v>45915</v>
      </c>
      <c r="F21" s="439" t="str">
        <f>'Document Issue Control Sheet'!E18</f>
        <v>Detailed design drawings in PDF</v>
      </c>
    </row>
    <row r="22" spans="2:6" ht="50.45" customHeight="1" thickBot="1" x14ac:dyDescent="0.55000000000000004">
      <c r="B22" s="438" t="str">
        <f>'Document Issue Control Sheet'!A19</f>
        <v>Drawing 2</v>
      </c>
      <c r="C22" s="438" t="str">
        <f>'Document Issue Control Sheet'!B19</f>
        <v xml:space="preserve">Client's  Filename convention  other drawing </v>
      </c>
      <c r="D22" s="438" t="str">
        <f>'Document Issue Control Sheet'!C19</f>
        <v>C</v>
      </c>
      <c r="E22" s="440">
        <f>'Document Issue Control Sheet'!D19</f>
        <v>45915</v>
      </c>
      <c r="F22" s="439" t="str">
        <f>'Document Issue Control Sheet'!E19</f>
        <v>Detailed design drawings in .dwg</v>
      </c>
    </row>
    <row r="23" spans="2:6" ht="46.9" customHeight="1" thickBot="1" x14ac:dyDescent="0.55000000000000004">
      <c r="B23" s="438" t="str">
        <f>'Document Issue Control Sheet'!A20</f>
        <v>DRA</v>
      </c>
      <c r="C23" s="438" t="str">
        <f>'Document Issue Control Sheet'!B20</f>
        <v>Client's  Filename convention  DRA</v>
      </c>
      <c r="D23" s="438" t="str">
        <f>'Document Issue Control Sheet'!C20</f>
        <v>-</v>
      </c>
      <c r="E23" s="440" t="str">
        <f>'Document Issue Control Sheet'!D20</f>
        <v>09.04.25</v>
      </c>
      <c r="F23" s="439" t="str">
        <f>'Document Issue Control Sheet'!E20</f>
        <v xml:space="preserve">DRA for  CDM </v>
      </c>
    </row>
    <row r="24" spans="2:6" ht="66.599999999999994" customHeight="1" thickBot="1" x14ac:dyDescent="0.55000000000000004">
      <c r="B24" s="438" t="str">
        <f>'Document Issue Control Sheet'!A42</f>
        <v xml:space="preserve">Existing roofing warranty </v>
      </c>
      <c r="C24" s="438" t="str">
        <f>'Document Issue Control Sheet'!B42</f>
        <v>Warranty filename</v>
      </c>
      <c r="D24" s="438">
        <f>'Document Issue Control Sheet'!C42</f>
        <v>1</v>
      </c>
      <c r="E24" s="438">
        <f>'Document Issue Control Sheet'!D42</f>
        <v>44581</v>
      </c>
      <c r="F24" s="438" t="str">
        <f>'Document Issue Control Sheet'!E42</f>
        <v xml:space="preserve">Warranty </v>
      </c>
    </row>
    <row r="25" spans="2:6" ht="84.6" customHeight="1" thickBot="1" x14ac:dyDescent="0.55000000000000004">
      <c r="B25" s="438" t="str">
        <f>'Document Issue Control Sheet'!A43</f>
        <v xml:space="preserve">Manufacturer's document </v>
      </c>
      <c r="C25" s="438" t="str">
        <f>'Document Issue Control Sheet'!B43</f>
        <v xml:space="preserve">Filename </v>
      </c>
      <c r="D25" s="438">
        <f>'Document Issue Control Sheet'!C43</f>
        <v>1</v>
      </c>
      <c r="E25" s="440" t="str">
        <f>'Document Issue Control Sheet'!D43</f>
        <v>UNDATED</v>
      </c>
      <c r="F25" s="439" t="str">
        <f>'Document Issue Control Sheet'!E43</f>
        <v xml:space="preserve">Drawing of standard detail of waterproofing requirements supplied by xxxx . </v>
      </c>
    </row>
    <row r="26" spans="2:6" ht="72.599999999999994" customHeight="1" x14ac:dyDescent="0.5">
      <c r="B26" s="438">
        <f>'Document Issue Control Sheet'!A44</f>
        <v>0</v>
      </c>
      <c r="C26" s="438">
        <f>'Document Issue Control Sheet'!B44</f>
        <v>0</v>
      </c>
      <c r="D26" s="438">
        <f>'Document Issue Control Sheet'!C44</f>
        <v>0</v>
      </c>
      <c r="E26" s="440">
        <f>'Document Issue Control Sheet'!D44</f>
        <v>0</v>
      </c>
      <c r="F26" s="439">
        <f>'Document Issue Control Sheet'!E44</f>
        <v>0</v>
      </c>
    </row>
    <row r="27" spans="2:6" ht="15.75" x14ac:dyDescent="0.45">
      <c r="B27" s="239"/>
      <c r="C27" s="239"/>
      <c r="D27" s="239"/>
      <c r="E27" s="239"/>
      <c r="F27" s="239"/>
    </row>
    <row r="28" spans="2:6" ht="16.149999999999999" thickBot="1" x14ac:dyDescent="0.5">
      <c r="B28" s="353" t="s">
        <v>886</v>
      </c>
      <c r="C28" s="353"/>
      <c r="D28" s="353"/>
      <c r="E28" s="353"/>
      <c r="F28" s="353" t="s">
        <v>983</v>
      </c>
    </row>
    <row r="29" spans="2:6" ht="16.149999999999999" thickTop="1" x14ac:dyDescent="0.45">
      <c r="B29" s="239"/>
      <c r="C29" s="239"/>
      <c r="D29" s="239"/>
      <c r="E29" s="239"/>
      <c r="F29" s="239"/>
    </row>
    <row r="30" spans="2:6" ht="35.450000000000003" customHeight="1" thickBot="1" x14ac:dyDescent="0.5">
      <c r="B30" s="877" t="str">
        <f>CONCATENATE("The Design presented in the drawings and documents listed under Document references are compliant to the Building Regulations listed and to the relevant requirements of ", B1)</f>
        <v>The Design presented in the drawings and documents listed under Document references are compliant to the Building Regulations listed and to the relevant requirements of Site preparation and resistance to contaminates and moisture: Approved Document C</v>
      </c>
      <c r="C30" s="878"/>
      <c r="D30" s="878"/>
      <c r="E30" s="878"/>
      <c r="F30" s="879"/>
    </row>
    <row r="31" spans="2:6" ht="16.149999999999999" thickBot="1" x14ac:dyDescent="0.5">
      <c r="B31" s="221"/>
      <c r="C31" s="221" t="s">
        <v>215</v>
      </c>
      <c r="D31" s="221" t="s">
        <v>200</v>
      </c>
      <c r="E31" s="221" t="s">
        <v>202</v>
      </c>
      <c r="F31" s="221" t="s">
        <v>216</v>
      </c>
    </row>
    <row r="32" spans="2:6" ht="30" customHeight="1" thickBot="1" x14ac:dyDescent="0.5">
      <c r="B32" s="221" t="str">
        <f>'Approved Document B'!B41</f>
        <v xml:space="preserve">Signature of  Designer </v>
      </c>
      <c r="C32" s="221"/>
      <c r="D32" s="221" t="str">
        <f>DesignerName</f>
        <v xml:space="preserve">Designer name </v>
      </c>
      <c r="E32" s="221" t="str">
        <f>Designeremail</f>
        <v xml:space="preserve">Designer email </v>
      </c>
      <c r="F32" s="221" t="str">
        <f>Designertelnumber</f>
        <v>Designer phone number</v>
      </c>
    </row>
    <row r="33" spans="2:6" ht="83.45" customHeight="1" x14ac:dyDescent="0.45">
      <c r="B33" s="221" t="s">
        <v>217</v>
      </c>
      <c r="C33" s="221"/>
      <c r="D33" s="221" t="str">
        <f>PD1ContactName</f>
        <v xml:space="preserve">Individual Principal Designer Name </v>
      </c>
      <c r="E33" s="221" t="str">
        <f>PD1email</f>
        <v>Individual Principal Designer email</v>
      </c>
      <c r="F33" s="221" t="str">
        <f>PDtelnumber</f>
        <v>Individual Principal Designer  telephone number</v>
      </c>
    </row>
    <row r="36" spans="2:6" ht="19.5" x14ac:dyDescent="0.45">
      <c r="B36" s="876" t="s">
        <v>831</v>
      </c>
      <c r="C36" s="876"/>
      <c r="D36" s="876"/>
      <c r="E36" s="876"/>
      <c r="F36" s="876" t="s">
        <v>271</v>
      </c>
    </row>
    <row r="37" spans="2:6" ht="14.65" thickBot="1" x14ac:dyDescent="0.5"/>
    <row r="38" spans="2:6" ht="15" thickTop="1" thickBot="1" x14ac:dyDescent="0.5">
      <c r="B38" s="129" t="s">
        <v>264</v>
      </c>
      <c r="C38" s="129" t="s">
        <v>265</v>
      </c>
      <c r="D38" s="129" t="s">
        <v>961</v>
      </c>
      <c r="E38" s="618" t="s">
        <v>267</v>
      </c>
      <c r="F38" s="618"/>
    </row>
    <row r="39" spans="2:6" ht="15" thickTop="1" thickBot="1" x14ac:dyDescent="0.5">
      <c r="B39" s="129"/>
      <c r="C39" s="129"/>
      <c r="D39" s="129"/>
      <c r="E39" s="874" t="s">
        <v>268</v>
      </c>
      <c r="F39" s="875"/>
    </row>
    <row r="40" spans="2:6" ht="63.75" customHeight="1" thickTop="1" x14ac:dyDescent="0.45">
      <c r="B40" s="26" t="s">
        <v>984</v>
      </c>
      <c r="C40" s="120" t="s">
        <v>985</v>
      </c>
      <c r="D40" s="120" t="str">
        <f>'Site and contact Details'!C188</f>
        <v xml:space="preserve">Subcontractor 2 Company name </v>
      </c>
      <c r="E40" s="789" t="s">
        <v>1289</v>
      </c>
      <c r="F40" s="790"/>
    </row>
    <row r="41" spans="2:6" x14ac:dyDescent="0.45">
      <c r="B41" s="26"/>
      <c r="C41" s="120"/>
      <c r="D41" s="120"/>
      <c r="E41" s="816"/>
      <c r="F41" s="817"/>
    </row>
    <row r="42" spans="2:6" ht="54" customHeight="1" x14ac:dyDescent="0.45">
      <c r="B42" s="26" t="s">
        <v>986</v>
      </c>
      <c r="C42" s="120" t="s">
        <v>985</v>
      </c>
      <c r="D42" s="120" t="str">
        <f>'Site and contact Details'!C188</f>
        <v xml:space="preserve">Subcontractor 2 Company name </v>
      </c>
      <c r="E42" s="789" t="s">
        <v>1289</v>
      </c>
      <c r="F42" s="790"/>
    </row>
    <row r="43" spans="2:6" x14ac:dyDescent="0.45">
      <c r="B43" s="58"/>
      <c r="C43" s="30"/>
      <c r="D43" s="30"/>
      <c r="E43" s="874"/>
      <c r="F43" s="875"/>
    </row>
    <row r="44" spans="2:6" x14ac:dyDescent="0.45">
      <c r="B44" s="123"/>
    </row>
    <row r="45" spans="2:6" ht="19.5" x14ac:dyDescent="0.45">
      <c r="B45" s="876" t="s">
        <v>987</v>
      </c>
      <c r="C45" s="876"/>
      <c r="D45" s="876"/>
      <c r="E45" s="876"/>
      <c r="F45" s="876" t="s">
        <v>271</v>
      </c>
    </row>
    <row r="46" spans="2:6" ht="14.65" thickBot="1" x14ac:dyDescent="0.5">
      <c r="B46" s="123"/>
    </row>
    <row r="47" spans="2:6" ht="42.75" x14ac:dyDescent="0.45">
      <c r="B47" s="130" t="s">
        <v>272</v>
      </c>
      <c r="C47" s="131" t="s">
        <v>273</v>
      </c>
      <c r="D47" s="131" t="s">
        <v>988</v>
      </c>
      <c r="E47" s="132" t="s">
        <v>275</v>
      </c>
      <c r="F47" s="133" t="s">
        <v>276</v>
      </c>
    </row>
    <row r="48" spans="2:6" ht="53.45" customHeight="1" x14ac:dyDescent="0.45">
      <c r="B48" s="58" t="str">
        <f>'Site and contact Details'!C188</f>
        <v xml:space="preserve">Subcontractor 2 Company name </v>
      </c>
      <c r="C48" s="58" t="s">
        <v>989</v>
      </c>
      <c r="D48" s="58" t="str">
        <f>'Site and contact Details'!C180</f>
        <v>Subcontractor 2 Name</v>
      </c>
      <c r="E48" s="78"/>
      <c r="F48" s="30" t="s">
        <v>990</v>
      </c>
    </row>
    <row r="49" spans="2:6" x14ac:dyDescent="0.45">
      <c r="B49" s="58"/>
      <c r="C49" s="30"/>
      <c r="D49" s="30"/>
      <c r="E49" s="30"/>
      <c r="F49" s="30"/>
    </row>
    <row r="51" spans="2:6" ht="19.5" x14ac:dyDescent="0.45">
      <c r="B51" s="876" t="s">
        <v>991</v>
      </c>
      <c r="C51" s="876"/>
      <c r="D51" s="876"/>
      <c r="E51" s="876"/>
      <c r="F51" s="876" t="s">
        <v>271</v>
      </c>
    </row>
    <row r="53" spans="2:6" ht="72" thickTop="1" thickBot="1" x14ac:dyDescent="0.5">
      <c r="B53" s="129" t="s">
        <v>264</v>
      </c>
      <c r="C53" s="129" t="s">
        <v>278</v>
      </c>
      <c r="D53" s="134" t="s">
        <v>992</v>
      </c>
      <c r="E53" s="134" t="s">
        <v>279</v>
      </c>
      <c r="F53" s="129" t="s">
        <v>842</v>
      </c>
    </row>
    <row r="54" spans="2:6" ht="28.9" thickTop="1" x14ac:dyDescent="0.45">
      <c r="B54" s="58" t="s">
        <v>993</v>
      </c>
      <c r="C54" s="58" t="s">
        <v>994</v>
      </c>
      <c r="D54" s="58" t="s">
        <v>995</v>
      </c>
      <c r="E54" s="78" t="s">
        <v>985</v>
      </c>
      <c r="F54" s="30"/>
    </row>
    <row r="55" spans="2:6" x14ac:dyDescent="0.45">
      <c r="B55" s="58"/>
      <c r="C55" s="30"/>
      <c r="D55" s="30"/>
      <c r="E55" s="30"/>
      <c r="F55" s="30"/>
    </row>
    <row r="58" spans="2:6" ht="19.5" x14ac:dyDescent="0.45">
      <c r="B58" s="876" t="s">
        <v>996</v>
      </c>
      <c r="C58" s="876"/>
      <c r="D58" s="876"/>
      <c r="E58" s="135" t="s">
        <v>282</v>
      </c>
      <c r="F58" s="122" t="s">
        <v>6</v>
      </c>
    </row>
    <row r="59" spans="2:6" ht="14.65" thickBot="1" x14ac:dyDescent="0.5"/>
    <row r="60" spans="2:6" ht="29.25" thickTop="1" thickBot="1" x14ac:dyDescent="0.5">
      <c r="B60" s="134" t="s">
        <v>283</v>
      </c>
      <c r="C60" s="134" t="s">
        <v>284</v>
      </c>
      <c r="D60" s="134" t="s">
        <v>285</v>
      </c>
      <c r="E60" s="134" t="s">
        <v>286</v>
      </c>
      <c r="F60" s="134" t="s">
        <v>997</v>
      </c>
    </row>
    <row r="61" spans="2:6" ht="124.5" customHeight="1" thickTop="1" x14ac:dyDescent="0.45">
      <c r="B61" s="58" t="s">
        <v>998</v>
      </c>
      <c r="C61" s="58" t="s">
        <v>999</v>
      </c>
      <c r="D61" s="30"/>
      <c r="E61" s="30"/>
      <c r="F61" s="30" t="s">
        <v>1000</v>
      </c>
    </row>
    <row r="62" spans="2:6" ht="148.9" customHeight="1" x14ac:dyDescent="0.45">
      <c r="B62" s="58" t="s">
        <v>858</v>
      </c>
      <c r="C62" s="30"/>
      <c r="D62" s="58" t="s">
        <v>1001</v>
      </c>
      <c r="E62" s="58" t="s">
        <v>1002</v>
      </c>
      <c r="F62" s="58" t="s">
        <v>1003</v>
      </c>
    </row>
    <row r="63" spans="2:6" x14ac:dyDescent="0.45">
      <c r="B63" s="58"/>
      <c r="C63" s="30"/>
      <c r="D63" s="30"/>
      <c r="E63" s="30"/>
      <c r="F63" s="30"/>
    </row>
    <row r="65" spans="2:8" ht="19.5" x14ac:dyDescent="0.45">
      <c r="B65" s="876" t="s">
        <v>976</v>
      </c>
      <c r="C65" s="876"/>
      <c r="D65" s="876"/>
      <c r="E65" s="135" t="s">
        <v>282</v>
      </c>
      <c r="F65" s="122" t="s">
        <v>6</v>
      </c>
    </row>
    <row r="66" spans="2:8" ht="14.65" thickBot="1" x14ac:dyDescent="0.5"/>
    <row r="67" spans="2:8" ht="29.25" thickTop="1" thickBot="1" x14ac:dyDescent="0.5">
      <c r="B67" s="134" t="s">
        <v>289</v>
      </c>
      <c r="C67" s="585" t="s">
        <v>290</v>
      </c>
      <c r="D67" s="585"/>
      <c r="E67" s="134" t="s">
        <v>291</v>
      </c>
      <c r="F67" s="134" t="s">
        <v>292</v>
      </c>
    </row>
    <row r="68" spans="2:8" ht="14.65" thickTop="1" x14ac:dyDescent="0.45">
      <c r="B68" s="58" t="s">
        <v>1004</v>
      </c>
      <c r="C68" s="30" t="s">
        <v>1005</v>
      </c>
      <c r="D68" s="30"/>
      <c r="E68" s="30" t="s">
        <v>1006</v>
      </c>
      <c r="F68" s="30" t="s">
        <v>1007</v>
      </c>
    </row>
    <row r="69" spans="2:8" x14ac:dyDescent="0.45">
      <c r="B69" s="58" t="s">
        <v>1008</v>
      </c>
      <c r="C69" s="874" t="s">
        <v>1009</v>
      </c>
      <c r="D69" s="875"/>
      <c r="E69" s="30" t="s">
        <v>1006</v>
      </c>
      <c r="F69" s="30" t="s">
        <v>1007</v>
      </c>
    </row>
    <row r="70" spans="2:8" x14ac:dyDescent="0.45">
      <c r="B70" s="58" t="s">
        <v>1010</v>
      </c>
      <c r="C70" s="874" t="s">
        <v>1011</v>
      </c>
      <c r="D70" s="875"/>
      <c r="E70" s="30" t="s">
        <v>1006</v>
      </c>
      <c r="F70" s="30" t="s">
        <v>1007</v>
      </c>
    </row>
    <row r="71" spans="2:8" x14ac:dyDescent="0.45">
      <c r="B71" s="58"/>
      <c r="C71" s="30"/>
      <c r="D71" s="30"/>
      <c r="E71" s="30"/>
      <c r="F71" s="30"/>
    </row>
    <row r="73" spans="2:8" ht="52.15" customHeight="1" x14ac:dyDescent="0.45">
      <c r="C73" s="6"/>
      <c r="H73" s="69"/>
    </row>
    <row r="74" spans="2:8" x14ac:dyDescent="0.45">
      <c r="C74" s="6"/>
      <c r="H74" s="69"/>
    </row>
    <row r="75" spans="2:8" x14ac:dyDescent="0.45">
      <c r="C75" s="6"/>
      <c r="H75" s="69"/>
    </row>
    <row r="76" spans="2:8" x14ac:dyDescent="0.45">
      <c r="C76" s="6"/>
      <c r="H76" s="69"/>
    </row>
    <row r="77" spans="2:8" x14ac:dyDescent="0.45">
      <c r="C77" s="6"/>
      <c r="H77" s="69"/>
    </row>
    <row r="78" spans="2:8" x14ac:dyDescent="0.45">
      <c r="C78" s="6"/>
      <c r="H78" s="69"/>
    </row>
    <row r="79" spans="2:8" x14ac:dyDescent="0.45">
      <c r="C79" s="6"/>
      <c r="H79" s="69"/>
    </row>
    <row r="80" spans="2:8" ht="51" customHeight="1" x14ac:dyDescent="0.45">
      <c r="C80" s="6"/>
      <c r="H80" s="69"/>
    </row>
    <row r="81" spans="3:8" x14ac:dyDescent="0.45">
      <c r="C81" s="6"/>
      <c r="H81" s="69"/>
    </row>
    <row r="82" spans="3:8" x14ac:dyDescent="0.45">
      <c r="C82" s="6"/>
      <c r="H82" s="69"/>
    </row>
    <row r="83" spans="3:8" x14ac:dyDescent="0.45">
      <c r="C83" s="6"/>
      <c r="H83" s="69"/>
    </row>
    <row r="84" spans="3:8" x14ac:dyDescent="0.45">
      <c r="C84" s="6"/>
      <c r="H84" s="69"/>
    </row>
    <row r="85" spans="3:8" x14ac:dyDescent="0.45">
      <c r="C85" s="6"/>
      <c r="H85" s="69"/>
    </row>
    <row r="86" spans="3:8" x14ac:dyDescent="0.45">
      <c r="C86" s="6"/>
      <c r="H86" s="69"/>
    </row>
    <row r="87" spans="3:8" ht="39" customHeight="1" x14ac:dyDescent="0.45">
      <c r="C87" s="6"/>
      <c r="H87" s="69"/>
    </row>
    <row r="88" spans="3:8" x14ac:dyDescent="0.45">
      <c r="C88" s="6"/>
      <c r="H88" s="69"/>
    </row>
    <row r="89" spans="3:8" x14ac:dyDescent="0.45">
      <c r="C89" s="6"/>
      <c r="H89" s="69"/>
    </row>
    <row r="90" spans="3:8" x14ac:dyDescent="0.45">
      <c r="C90" s="6"/>
      <c r="H90" s="69"/>
    </row>
    <row r="91" spans="3:8" x14ac:dyDescent="0.45">
      <c r="C91" s="6"/>
      <c r="H91" s="69"/>
    </row>
    <row r="92" spans="3:8" x14ac:dyDescent="0.45">
      <c r="C92" s="6"/>
      <c r="H92" s="69"/>
    </row>
  </sheetData>
  <mergeCells count="18">
    <mergeCell ref="B4:F4"/>
    <mergeCell ref="B7:F7"/>
    <mergeCell ref="B1:F1"/>
    <mergeCell ref="B30:F30"/>
    <mergeCell ref="B36:F36"/>
    <mergeCell ref="E38:F38"/>
    <mergeCell ref="E39:F39"/>
    <mergeCell ref="E40:F40"/>
    <mergeCell ref="E41:F41"/>
    <mergeCell ref="E42:F42"/>
    <mergeCell ref="C67:D67"/>
    <mergeCell ref="C69:D69"/>
    <mergeCell ref="C70:D70"/>
    <mergeCell ref="E43:F43"/>
    <mergeCell ref="B45:F45"/>
    <mergeCell ref="B51:F51"/>
    <mergeCell ref="B58:D58"/>
    <mergeCell ref="B65:D65"/>
  </mergeCells>
  <hyperlinks>
    <hyperlink ref="B1" r:id="rId1" display="https://www.gov.uk/government/publications/structure-approved-document-a" xr:uid="{0247963A-382E-4A47-8B0C-6C371F9A527B}"/>
    <hyperlink ref="F1" location="'Building Regulations compliance'!A1" display="go back " xr:uid="{7C84007B-5920-4C4B-8180-AD679655128B}"/>
    <hyperlink ref="H1" location="'How to fill , RACI &amp;  issue log'!A1" display="Back to RACI" xr:uid="{06BED7C1-ADE1-40D4-93AC-50EF641B7D45}"/>
  </hyperlinks>
  <pageMargins left="0.7" right="0.7" top="0.75" bottom="0.75" header="0.3" footer="0.3"/>
  <pageSetup paperSize="9" scale="46" fitToHeight="0" orientation="portrait" horizontalDpi="4294967293"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859E1-6D73-4BE8-A027-2ECDCB4DFB0F}">
  <sheetPr>
    <pageSetUpPr fitToPage="1"/>
  </sheetPr>
  <dimension ref="B1:H70"/>
  <sheetViews>
    <sheetView view="pageBreakPreview" zoomScaleNormal="100" zoomScaleSheetLayoutView="100" workbookViewId="0">
      <selection activeCell="C78" sqref="C78"/>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2:8" ht="39" customHeight="1" x14ac:dyDescent="0.65">
      <c r="B1" s="792" t="s">
        <v>23</v>
      </c>
      <c r="C1" s="792"/>
      <c r="D1" s="792"/>
      <c r="E1" s="792"/>
      <c r="F1" s="792" t="s">
        <v>271</v>
      </c>
      <c r="H1" s="121" t="s">
        <v>70</v>
      </c>
    </row>
    <row r="3" spans="2:8" ht="35.450000000000003" customHeight="1" thickBot="1" x14ac:dyDescent="0.5">
      <c r="B3" s="66" t="s">
        <v>302</v>
      </c>
      <c r="C3" s="66"/>
      <c r="D3" s="66"/>
      <c r="E3" s="66"/>
      <c r="F3" s="66"/>
    </row>
    <row r="4" spans="2:8" ht="34.9" customHeight="1" x14ac:dyDescent="0.45">
      <c r="B4" s="881" t="s">
        <v>1107</v>
      </c>
      <c r="C4" s="881"/>
      <c r="D4" s="881"/>
      <c r="E4" s="881"/>
      <c r="F4" s="881"/>
    </row>
    <row r="5" spans="2:8" ht="20.45" customHeight="1" x14ac:dyDescent="0.45">
      <c r="B5" s="123"/>
      <c r="C5" s="123"/>
      <c r="D5" s="123"/>
      <c r="E5" s="123"/>
      <c r="F5" s="123"/>
    </row>
    <row r="6" spans="2:8" ht="23.45" customHeight="1" thickBot="1" x14ac:dyDescent="0.5">
      <c r="B6" s="66" t="s">
        <v>701</v>
      </c>
      <c r="C6" s="66"/>
      <c r="D6" s="66"/>
      <c r="E6" s="66"/>
      <c r="F6" s="66"/>
    </row>
    <row r="7" spans="2:8" ht="44.45" customHeight="1" thickTop="1" x14ac:dyDescent="0.45">
      <c r="B7" s="882" t="s">
        <v>1127</v>
      </c>
      <c r="C7" s="882"/>
      <c r="D7" s="882"/>
      <c r="E7" s="882"/>
      <c r="F7" s="882"/>
    </row>
    <row r="8" spans="2:8" ht="52.9" customHeight="1" thickBot="1" x14ac:dyDescent="0.5">
      <c r="B8" s="66" t="s">
        <v>867</v>
      </c>
      <c r="C8" s="66"/>
      <c r="D8" s="66"/>
      <c r="E8" s="66"/>
      <c r="F8" s="66"/>
    </row>
    <row r="9" spans="2:8" ht="71.45" customHeight="1" thickTop="1" x14ac:dyDescent="0.45">
      <c r="B9" s="124" t="s">
        <v>703</v>
      </c>
      <c r="C9" s="124" t="s">
        <v>704</v>
      </c>
      <c r="D9" s="125" t="s">
        <v>705</v>
      </c>
      <c r="E9" s="124" t="s">
        <v>869</v>
      </c>
      <c r="F9" s="124" t="s">
        <v>870</v>
      </c>
    </row>
    <row r="10" spans="2:8" x14ac:dyDescent="0.45">
      <c r="B10" s="58"/>
      <c r="C10" s="30"/>
      <c r="D10" s="30"/>
      <c r="E10" s="30"/>
      <c r="F10" s="30"/>
    </row>
    <row r="12" spans="2:8" ht="19.899999999999999" thickBot="1" x14ac:dyDescent="0.5">
      <c r="B12" s="66" t="s">
        <v>884</v>
      </c>
      <c r="C12" s="66"/>
      <c r="D12" s="66"/>
      <c r="E12" s="66"/>
      <c r="F12" s="66" t="s">
        <v>3</v>
      </c>
    </row>
    <row r="13" spans="2:8" ht="21.4" thickTop="1" x14ac:dyDescent="0.45">
      <c r="B13" s="124" t="s">
        <v>1012</v>
      </c>
      <c r="C13" s="124" t="s">
        <v>1013</v>
      </c>
      <c r="D13" s="125" t="s">
        <v>1014</v>
      </c>
      <c r="E13" s="124" t="s">
        <v>1015</v>
      </c>
      <c r="F13" s="124" t="s">
        <v>52</v>
      </c>
    </row>
    <row r="14" spans="2:8" x14ac:dyDescent="0.45">
      <c r="B14" s="30"/>
      <c r="C14" s="30"/>
      <c r="D14" s="30"/>
      <c r="E14" s="30"/>
      <c r="F14" s="30"/>
    </row>
    <row r="16" spans="2:8" ht="19.899999999999999" thickBot="1" x14ac:dyDescent="0.5">
      <c r="B16" s="66" t="s">
        <v>886</v>
      </c>
      <c r="C16" s="66"/>
      <c r="D16" s="66"/>
      <c r="E16" s="66"/>
      <c r="F16" s="66" t="s">
        <v>983</v>
      </c>
    </row>
    <row r="17" spans="2:6" ht="14.65" thickTop="1" x14ac:dyDescent="0.45"/>
    <row r="20" spans="2:6" ht="69" customHeight="1" x14ac:dyDescent="0.45">
      <c r="B20"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Toxic substances: Approved Document D</v>
      </c>
      <c r="C20" s="794"/>
      <c r="D20" s="794"/>
      <c r="E20" s="794"/>
      <c r="F20" s="795"/>
    </row>
    <row r="21" spans="2:6" ht="21" x14ac:dyDescent="0.45">
      <c r="B21" s="126"/>
      <c r="C21" s="127" t="s">
        <v>215</v>
      </c>
      <c r="D21" s="127" t="s">
        <v>200</v>
      </c>
      <c r="E21" s="127" t="s">
        <v>202</v>
      </c>
      <c r="F21" s="127" t="s">
        <v>216</v>
      </c>
    </row>
    <row r="22" spans="2:6" ht="21" x14ac:dyDescent="0.45">
      <c r="B22" s="128" t="str">
        <f>'Approved Document B'!B41</f>
        <v xml:space="preserve">Signature of  Designer </v>
      </c>
      <c r="C22" s="126">
        <f>'Approved Document B'!C41</f>
        <v>0</v>
      </c>
      <c r="D22" s="126" t="str">
        <f>DesignerName</f>
        <v xml:space="preserve">Designer name </v>
      </c>
      <c r="E22" s="126" t="str">
        <f>Designeremail</f>
        <v xml:space="preserve">Designer email </v>
      </c>
      <c r="F22" s="126" t="str">
        <f>Designertelnumber</f>
        <v>Designer phone number</v>
      </c>
    </row>
    <row r="23" spans="2:6" ht="42" x14ac:dyDescent="0.45">
      <c r="B23" s="128" t="s">
        <v>217</v>
      </c>
      <c r="C23" s="126"/>
      <c r="D23" s="27" t="str">
        <f>PD1ContactName</f>
        <v xml:space="preserve">Individual Principal Designer Name </v>
      </c>
      <c r="E23" s="126" t="str">
        <f>PD1email</f>
        <v>Individual Principal Designer email</v>
      </c>
      <c r="F23" s="126" t="str">
        <f>PDtelnumber</f>
        <v>Individual Principal Designer  telephone number</v>
      </c>
    </row>
    <row r="26" spans="2:6" ht="19.5" x14ac:dyDescent="0.45">
      <c r="B26" s="876" t="s">
        <v>831</v>
      </c>
      <c r="C26" s="876"/>
      <c r="D26" s="876"/>
      <c r="E26" s="876"/>
      <c r="F26" s="876" t="s">
        <v>271</v>
      </c>
    </row>
    <row r="27" spans="2:6" ht="14.65" thickBot="1" x14ac:dyDescent="0.5"/>
    <row r="28" spans="2:6" ht="15" thickTop="1" thickBot="1" x14ac:dyDescent="0.5">
      <c r="B28" s="129" t="s">
        <v>264</v>
      </c>
      <c r="C28" s="129" t="s">
        <v>265</v>
      </c>
      <c r="D28" s="129" t="s">
        <v>961</v>
      </c>
      <c r="E28" s="618" t="s">
        <v>267</v>
      </c>
      <c r="F28" s="618"/>
    </row>
    <row r="29" spans="2:6" ht="15" thickTop="1" thickBot="1" x14ac:dyDescent="0.5">
      <c r="B29" s="129"/>
      <c r="C29" s="129"/>
      <c r="D29" s="129"/>
      <c r="E29" s="874" t="s">
        <v>268</v>
      </c>
      <c r="F29" s="875"/>
    </row>
    <row r="30" spans="2:6" ht="14.65" thickTop="1" x14ac:dyDescent="0.45">
      <c r="B30" s="58"/>
      <c r="C30" s="30"/>
      <c r="D30" s="30"/>
      <c r="E30" s="874"/>
      <c r="F30" s="875"/>
    </row>
    <row r="31" spans="2:6" x14ac:dyDescent="0.45">
      <c r="B31" s="58"/>
      <c r="C31" s="30"/>
      <c r="D31" s="30"/>
      <c r="E31" s="874"/>
      <c r="F31" s="875"/>
    </row>
    <row r="32" spans="2:6" x14ac:dyDescent="0.45">
      <c r="C32" s="30"/>
      <c r="D32" s="30"/>
      <c r="E32" s="874"/>
      <c r="F32" s="875"/>
    </row>
    <row r="33" spans="2:6" x14ac:dyDescent="0.45">
      <c r="B33" s="58"/>
      <c r="C33" s="30"/>
      <c r="D33" s="30"/>
      <c r="E33" s="874"/>
      <c r="F33" s="875"/>
    </row>
    <row r="34" spans="2:6" x14ac:dyDescent="0.45">
      <c r="B34" s="123"/>
    </row>
    <row r="35" spans="2:6" ht="19.5" x14ac:dyDescent="0.45">
      <c r="B35" s="876" t="s">
        <v>270</v>
      </c>
      <c r="C35" s="876"/>
      <c r="D35" s="876"/>
      <c r="E35" s="876"/>
      <c r="F35" s="876" t="s">
        <v>271</v>
      </c>
    </row>
    <row r="36" spans="2:6" ht="14.65" thickBot="1" x14ac:dyDescent="0.5">
      <c r="B36" s="123"/>
    </row>
    <row r="37" spans="2:6" ht="43.15" thickTop="1" x14ac:dyDescent="0.45">
      <c r="B37" s="130" t="s">
        <v>272</v>
      </c>
      <c r="C37" s="131" t="s">
        <v>273</v>
      </c>
      <c r="D37" s="130" t="s">
        <v>274</v>
      </c>
      <c r="E37" s="132" t="s">
        <v>275</v>
      </c>
      <c r="F37" s="133" t="s">
        <v>276</v>
      </c>
    </row>
    <row r="38" spans="2:6" x14ac:dyDescent="0.45">
      <c r="B38" s="58"/>
      <c r="C38" s="30"/>
      <c r="D38" s="30"/>
      <c r="E38" s="30"/>
      <c r="F38" s="30"/>
    </row>
    <row r="39" spans="2:6" x14ac:dyDescent="0.45">
      <c r="B39" s="58"/>
      <c r="C39" s="30"/>
      <c r="D39" s="30"/>
      <c r="E39" s="30"/>
      <c r="F39" s="30"/>
    </row>
    <row r="40" spans="2:6" x14ac:dyDescent="0.45">
      <c r="B40" s="58"/>
      <c r="C40" s="30"/>
      <c r="D40" s="30"/>
      <c r="E40" s="30"/>
      <c r="F40" s="30"/>
    </row>
    <row r="41" spans="2:6" x14ac:dyDescent="0.45">
      <c r="B41" s="30"/>
      <c r="C41" s="30"/>
      <c r="D41" s="30"/>
      <c r="E41" s="30"/>
      <c r="F41" s="30"/>
    </row>
    <row r="43" spans="2:6" ht="19.5" x14ac:dyDescent="0.45">
      <c r="B43" s="876" t="s">
        <v>277</v>
      </c>
      <c r="C43" s="876"/>
      <c r="D43" s="876"/>
      <c r="E43" s="876"/>
      <c r="F43" s="876" t="s">
        <v>271</v>
      </c>
    </row>
    <row r="44" spans="2:6" ht="14.65" thickBot="1" x14ac:dyDescent="0.5"/>
    <row r="45" spans="2:6" ht="43.5" thickTop="1" thickBot="1" x14ac:dyDescent="0.5">
      <c r="B45" s="129" t="s">
        <v>264</v>
      </c>
      <c r="C45" s="129" t="s">
        <v>278</v>
      </c>
      <c r="D45" s="129" t="s">
        <v>279</v>
      </c>
      <c r="E45" s="134" t="s">
        <v>280</v>
      </c>
      <c r="F45" s="129" t="s">
        <v>842</v>
      </c>
    </row>
    <row r="46" spans="2:6" ht="14.65" thickTop="1" x14ac:dyDescent="0.45">
      <c r="B46" s="58"/>
      <c r="C46" s="30"/>
      <c r="D46" s="30"/>
      <c r="E46" s="30"/>
      <c r="F46" s="30"/>
    </row>
    <row r="47" spans="2:6" x14ac:dyDescent="0.45">
      <c r="B47" s="58"/>
      <c r="C47" s="30"/>
      <c r="D47" s="30"/>
      <c r="E47" s="30"/>
      <c r="F47" s="30"/>
    </row>
    <row r="48" spans="2:6" x14ac:dyDescent="0.45">
      <c r="B48" s="58"/>
      <c r="C48" s="30"/>
      <c r="D48" s="30"/>
      <c r="E48" s="30"/>
      <c r="F48" s="30"/>
    </row>
    <row r="49" spans="2:6" x14ac:dyDescent="0.45">
      <c r="B49" s="58"/>
      <c r="C49" s="30"/>
      <c r="D49" s="30"/>
      <c r="E49" s="30"/>
      <c r="F49" s="30"/>
    </row>
    <row r="52" spans="2:6" ht="19.5" x14ac:dyDescent="0.45">
      <c r="B52" s="876" t="s">
        <v>1016</v>
      </c>
      <c r="C52" s="876"/>
      <c r="D52" s="876"/>
      <c r="E52" s="135" t="s">
        <v>282</v>
      </c>
      <c r="F52" s="122" t="s">
        <v>6</v>
      </c>
    </row>
    <row r="53" spans="2:6" ht="14.65" thickBot="1" x14ac:dyDescent="0.5"/>
    <row r="54" spans="2:6" ht="29.25" thickTop="1" thickBot="1" x14ac:dyDescent="0.5">
      <c r="B54" s="134" t="s">
        <v>283</v>
      </c>
      <c r="C54" s="134" t="s">
        <v>284</v>
      </c>
      <c r="D54" s="134" t="s">
        <v>285</v>
      </c>
      <c r="E54" s="134" t="s">
        <v>286</v>
      </c>
      <c r="F54" s="134"/>
    </row>
    <row r="55" spans="2:6" ht="14.65" thickTop="1" x14ac:dyDescent="0.45">
      <c r="B55" s="58"/>
      <c r="C55" s="30"/>
      <c r="D55" s="30"/>
      <c r="E55" s="30"/>
      <c r="F55" s="30"/>
    </row>
    <row r="56" spans="2:6" x14ac:dyDescent="0.45">
      <c r="B56" s="58"/>
      <c r="C56" s="30"/>
      <c r="D56" s="30"/>
      <c r="E56" s="30"/>
      <c r="F56" s="30"/>
    </row>
    <row r="57" spans="2:6" x14ac:dyDescent="0.45">
      <c r="B57" s="58"/>
      <c r="C57" s="30"/>
      <c r="D57" s="30"/>
      <c r="E57" s="30"/>
      <c r="F57" s="30"/>
    </row>
    <row r="58" spans="2:6" x14ac:dyDescent="0.45">
      <c r="B58" s="58"/>
      <c r="C58" s="30"/>
      <c r="D58" s="30"/>
      <c r="E58" s="30"/>
      <c r="F58" s="30"/>
    </row>
    <row r="59" spans="2:6" x14ac:dyDescent="0.45">
      <c r="B59" s="58"/>
      <c r="C59" s="30"/>
      <c r="D59" s="30"/>
      <c r="E59" s="30"/>
      <c r="F59" s="30"/>
    </row>
    <row r="60" spans="2:6" x14ac:dyDescent="0.45">
      <c r="B60" s="58"/>
      <c r="C60" s="30"/>
      <c r="D60" s="30"/>
      <c r="E60" s="30"/>
      <c r="F60" s="30"/>
    </row>
    <row r="62" spans="2:6" ht="19.5" x14ac:dyDescent="0.45">
      <c r="B62" s="876" t="s">
        <v>976</v>
      </c>
      <c r="C62" s="876"/>
      <c r="D62" s="876"/>
      <c r="E62" s="135" t="s">
        <v>282</v>
      </c>
      <c r="F62" s="122" t="s">
        <v>6</v>
      </c>
    </row>
    <row r="63" spans="2:6" ht="14.65" thickBot="1" x14ac:dyDescent="0.5"/>
    <row r="64" spans="2:6" ht="29.25" thickTop="1" thickBot="1" x14ac:dyDescent="0.5">
      <c r="B64" s="134" t="s">
        <v>289</v>
      </c>
      <c r="C64" s="585" t="s">
        <v>290</v>
      </c>
      <c r="D64" s="585"/>
      <c r="E64" s="134" t="s">
        <v>291</v>
      </c>
      <c r="F64" s="134" t="s">
        <v>292</v>
      </c>
    </row>
    <row r="65" spans="2:6" ht="14.65" thickTop="1" x14ac:dyDescent="0.45">
      <c r="B65" s="58"/>
      <c r="C65" s="30"/>
      <c r="D65" s="30"/>
      <c r="E65" s="30"/>
      <c r="F65" s="30"/>
    </row>
    <row r="66" spans="2:6" x14ac:dyDescent="0.45">
      <c r="B66" s="58"/>
      <c r="C66" s="30"/>
      <c r="D66" s="30"/>
      <c r="E66" s="30"/>
      <c r="F66" s="30"/>
    </row>
    <row r="67" spans="2:6" x14ac:dyDescent="0.45">
      <c r="B67" s="58"/>
      <c r="C67" s="30"/>
      <c r="D67" s="30"/>
      <c r="E67" s="30"/>
      <c r="F67" s="30"/>
    </row>
    <row r="68" spans="2:6" x14ac:dyDescent="0.45">
      <c r="B68" s="58"/>
      <c r="C68" s="30"/>
      <c r="D68" s="30"/>
      <c r="E68" s="30"/>
      <c r="F68" s="30"/>
    </row>
    <row r="70" spans="2:6" ht="19.5" x14ac:dyDescent="0.45">
      <c r="B70" s="876"/>
      <c r="C70" s="876"/>
      <c r="D70" s="876"/>
      <c r="E70" s="880"/>
      <c r="F70" s="880"/>
    </row>
  </sheetData>
  <mergeCells count="18">
    <mergeCell ref="B4:F4"/>
    <mergeCell ref="B7:F7"/>
    <mergeCell ref="B1:F1"/>
    <mergeCell ref="B20:F20"/>
    <mergeCell ref="B26:F26"/>
    <mergeCell ref="E28:F28"/>
    <mergeCell ref="E29:F29"/>
    <mergeCell ref="E30:F30"/>
    <mergeCell ref="E31:F31"/>
    <mergeCell ref="E32:F32"/>
    <mergeCell ref="C64:D64"/>
    <mergeCell ref="B70:D70"/>
    <mergeCell ref="E70:F70"/>
    <mergeCell ref="E33:F33"/>
    <mergeCell ref="B35:F35"/>
    <mergeCell ref="B43:F43"/>
    <mergeCell ref="B52:D52"/>
    <mergeCell ref="B62:D62"/>
  </mergeCells>
  <hyperlinks>
    <hyperlink ref="F1" location="'Building Regulations compliance'!A1" display="go back " xr:uid="{A5E23C10-28BD-4605-A29A-6DDE23E9351A}"/>
    <hyperlink ref="B1" r:id="rId1" xr:uid="{E2D61B04-7290-4764-97BF-D8962CADE97F}"/>
    <hyperlink ref="H1" location="'How to fill , RACI &amp;  issue log'!A1" display="Back to RACI" xr:uid="{4AA64189-138B-4DEC-9CDF-C8DC385CF12B}"/>
  </hyperlinks>
  <pageMargins left="0.7" right="0.7" top="0.75" bottom="0.75" header="0.3" footer="0.3"/>
  <pageSetup paperSize="9" scale="47" fitToHeight="0" orientation="portrait" horizontalDpi="4294967293"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FF336-691B-44C1-A32A-23C4ED9A46A7}">
  <sheetPr>
    <pageSetUpPr fitToPage="1"/>
  </sheetPr>
  <dimension ref="B1:H70"/>
  <sheetViews>
    <sheetView view="pageBreakPreview" zoomScaleNormal="100" zoomScaleSheetLayoutView="100" workbookViewId="0">
      <selection activeCell="B28" sqref="B28:F82"/>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2:8" ht="53.45" customHeight="1" x14ac:dyDescent="0.65">
      <c r="B1" s="792" t="s">
        <v>27</v>
      </c>
      <c r="C1" s="792"/>
      <c r="D1" s="792"/>
      <c r="E1" s="792"/>
      <c r="F1" s="792" t="s">
        <v>271</v>
      </c>
      <c r="H1" s="121" t="s">
        <v>70</v>
      </c>
    </row>
    <row r="3" spans="2:8" ht="19.899999999999999" thickBot="1" x14ac:dyDescent="0.5">
      <c r="B3" s="66" t="s">
        <v>302</v>
      </c>
      <c r="C3" s="66"/>
      <c r="D3" s="66"/>
      <c r="E3" s="66"/>
      <c r="F3" s="66"/>
    </row>
    <row r="4" spans="2:8" ht="58.9" customHeight="1" thickTop="1" x14ac:dyDescent="0.45">
      <c r="B4" s="883" t="s">
        <v>1108</v>
      </c>
      <c r="C4" s="883"/>
      <c r="D4" s="883"/>
      <c r="E4" s="883"/>
      <c r="F4" s="883"/>
      <c r="H4" s="884"/>
    </row>
    <row r="5" spans="2:8" ht="21.6" customHeight="1" x14ac:dyDescent="0.45">
      <c r="B5" s="123"/>
      <c r="C5" s="123"/>
      <c r="D5" s="123"/>
      <c r="E5" s="123"/>
      <c r="F5" s="123"/>
      <c r="H5" s="884"/>
    </row>
    <row r="6" spans="2:8" ht="44.45" customHeight="1" thickBot="1" x14ac:dyDescent="0.5">
      <c r="B6" s="66" t="s">
        <v>701</v>
      </c>
      <c r="C6" s="66"/>
      <c r="D6" s="66"/>
      <c r="E6" s="66"/>
      <c r="F6" s="66"/>
      <c r="H6" s="884"/>
    </row>
    <row r="7" spans="2:8" ht="44.45" customHeight="1" thickTop="1" x14ac:dyDescent="0.45">
      <c r="B7" s="883" t="s">
        <v>1109</v>
      </c>
      <c r="C7" s="883"/>
      <c r="D7" s="883"/>
      <c r="E7" s="883"/>
      <c r="F7" s="883"/>
    </row>
    <row r="8" spans="2:8" ht="44.45" customHeight="1" x14ac:dyDescent="0.45">
      <c r="B8" s="136"/>
      <c r="C8" s="136"/>
      <c r="D8" s="136"/>
      <c r="E8" s="136"/>
      <c r="F8" s="136"/>
    </row>
    <row r="9" spans="2:8" ht="43.9" customHeight="1" thickBot="1" x14ac:dyDescent="0.5">
      <c r="B9" s="66" t="s">
        <v>867</v>
      </c>
      <c r="C9" s="66"/>
      <c r="D9" s="66"/>
      <c r="E9" s="66"/>
      <c r="F9" s="66"/>
    </row>
    <row r="10" spans="2:8" ht="71.45" customHeight="1" thickTop="1" x14ac:dyDescent="0.45">
      <c r="B10" s="124" t="s">
        <v>703</v>
      </c>
      <c r="C10" s="124" t="s">
        <v>704</v>
      </c>
      <c r="D10" s="125" t="s">
        <v>705</v>
      </c>
      <c r="E10" s="124" t="s">
        <v>869</v>
      </c>
      <c r="F10" s="124" t="s">
        <v>870</v>
      </c>
    </row>
    <row r="11" spans="2:8" x14ac:dyDescent="0.45">
      <c r="B11" s="58"/>
      <c r="C11" s="30"/>
      <c r="D11" s="30"/>
      <c r="E11" s="30"/>
      <c r="F11" s="30"/>
    </row>
    <row r="12" spans="2:8" x14ac:dyDescent="0.45">
      <c r="B12" s="58"/>
      <c r="C12" s="30"/>
      <c r="D12" s="30"/>
      <c r="E12" s="30"/>
      <c r="F12" s="30"/>
    </row>
    <row r="14" spans="2:8" ht="19.899999999999999" thickBot="1" x14ac:dyDescent="0.5">
      <c r="B14" s="66" t="s">
        <v>884</v>
      </c>
      <c r="C14" s="66"/>
      <c r="D14" s="66"/>
      <c r="E14" s="66"/>
      <c r="F14" s="66" t="s">
        <v>3</v>
      </c>
    </row>
    <row r="15" spans="2:8" ht="21.4" thickTop="1" x14ac:dyDescent="0.45">
      <c r="B15" s="124" t="s">
        <v>1012</v>
      </c>
      <c r="C15" s="124" t="s">
        <v>1013</v>
      </c>
      <c r="D15" s="125" t="s">
        <v>1014</v>
      </c>
      <c r="E15" s="124" t="s">
        <v>1015</v>
      </c>
      <c r="F15" s="124" t="s">
        <v>52</v>
      </c>
    </row>
    <row r="16" spans="2:8" x14ac:dyDescent="0.45">
      <c r="B16" s="30"/>
      <c r="C16" s="30"/>
      <c r="D16" s="30"/>
      <c r="E16" s="30"/>
      <c r="F16" s="30"/>
    </row>
    <row r="17" spans="2:6" x14ac:dyDescent="0.45">
      <c r="B17" s="30"/>
      <c r="C17" s="30"/>
      <c r="D17" s="30"/>
      <c r="E17" s="30"/>
      <c r="F17" s="30"/>
    </row>
    <row r="19" spans="2:6" ht="19.899999999999999" thickBot="1" x14ac:dyDescent="0.5">
      <c r="B19" s="66" t="s">
        <v>886</v>
      </c>
      <c r="C19" s="66"/>
      <c r="D19" s="66"/>
      <c r="E19" s="66"/>
      <c r="F19" s="66" t="s">
        <v>983</v>
      </c>
    </row>
    <row r="20" spans="2:6" ht="14.65" thickTop="1" x14ac:dyDescent="0.45"/>
    <row r="22" spans="2:6" ht="42.6" customHeight="1" x14ac:dyDescent="0.45">
      <c r="B22"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Resistance to sound: Approved Document E</v>
      </c>
      <c r="C22" s="794"/>
      <c r="D22" s="794"/>
      <c r="E22" s="794"/>
      <c r="F22" s="795"/>
    </row>
    <row r="23" spans="2:6" ht="21" x14ac:dyDescent="0.45">
      <c r="B23" s="126"/>
      <c r="C23" s="127" t="s">
        <v>215</v>
      </c>
      <c r="D23" s="127" t="s">
        <v>200</v>
      </c>
      <c r="E23" s="127" t="s">
        <v>202</v>
      </c>
      <c r="F23" s="127" t="s">
        <v>216</v>
      </c>
    </row>
    <row r="24" spans="2:6" ht="21" x14ac:dyDescent="0.45">
      <c r="B24" s="128" t="str">
        <f>'Approved Document B'!B41</f>
        <v xml:space="preserve">Signature of  Designer </v>
      </c>
      <c r="C24" s="126">
        <f>'Approved Document B'!C41</f>
        <v>0</v>
      </c>
      <c r="D24" s="126" t="str">
        <f>DesignerName</f>
        <v xml:space="preserve">Designer name </v>
      </c>
      <c r="E24" s="126" t="str">
        <f>Designeremail</f>
        <v xml:space="preserve">Designer email </v>
      </c>
      <c r="F24" s="126" t="str">
        <f>Designertelnumber</f>
        <v>Designer phone number</v>
      </c>
    </row>
    <row r="25" spans="2:6" ht="45.6" customHeight="1" x14ac:dyDescent="0.45">
      <c r="B25" s="128" t="s">
        <v>217</v>
      </c>
      <c r="C25" s="126"/>
      <c r="D25" s="27" t="str">
        <f>PD1ContactName</f>
        <v xml:space="preserve">Individual Principal Designer Name </v>
      </c>
      <c r="E25" s="126" t="str">
        <f>PD1email</f>
        <v>Individual Principal Designer email</v>
      </c>
      <c r="F25" s="126" t="str">
        <f>PDtelnumber</f>
        <v>Individual Principal Designer  telephone number</v>
      </c>
    </row>
    <row r="28" spans="2:6" ht="19.5" x14ac:dyDescent="0.45">
      <c r="B28" s="876" t="s">
        <v>831</v>
      </c>
      <c r="C28" s="876"/>
      <c r="D28" s="876"/>
      <c r="E28" s="876"/>
      <c r="F28" s="876" t="s">
        <v>271</v>
      </c>
    </row>
    <row r="29" spans="2:6" ht="14.65" thickBot="1" x14ac:dyDescent="0.5"/>
    <row r="30" spans="2:6" ht="15" thickTop="1" thickBot="1" x14ac:dyDescent="0.5">
      <c r="B30" s="129" t="s">
        <v>264</v>
      </c>
      <c r="C30" s="129" t="s">
        <v>265</v>
      </c>
      <c r="D30" s="129" t="s">
        <v>961</v>
      </c>
      <c r="E30" s="618" t="s">
        <v>267</v>
      </c>
      <c r="F30" s="618"/>
    </row>
    <row r="31" spans="2:6" ht="15" thickTop="1" thickBot="1" x14ac:dyDescent="0.5">
      <c r="B31" s="129"/>
      <c r="C31" s="129"/>
      <c r="D31" s="129"/>
      <c r="E31" s="874" t="s">
        <v>268</v>
      </c>
      <c r="F31" s="875"/>
    </row>
    <row r="32" spans="2:6" ht="14.65" thickTop="1" x14ac:dyDescent="0.45">
      <c r="B32" s="58"/>
      <c r="C32" s="30"/>
      <c r="D32" s="30"/>
      <c r="E32" s="874"/>
      <c r="F32" s="875"/>
    </row>
    <row r="33" spans="2:6" x14ac:dyDescent="0.45">
      <c r="B33" s="58"/>
      <c r="C33" s="30"/>
      <c r="D33" s="30"/>
      <c r="E33" s="874"/>
      <c r="F33" s="875"/>
    </row>
    <row r="34" spans="2:6" x14ac:dyDescent="0.45">
      <c r="C34" s="30"/>
      <c r="D34" s="30"/>
      <c r="E34" s="874"/>
      <c r="F34" s="875"/>
    </row>
    <row r="35" spans="2:6" x14ac:dyDescent="0.45">
      <c r="B35" s="58"/>
      <c r="C35" s="30"/>
      <c r="D35" s="30"/>
      <c r="E35" s="874"/>
      <c r="F35" s="875"/>
    </row>
    <row r="36" spans="2:6" x14ac:dyDescent="0.45">
      <c r="B36" s="123"/>
    </row>
    <row r="37" spans="2:6" ht="19.5" x14ac:dyDescent="0.45">
      <c r="B37" s="876" t="s">
        <v>270</v>
      </c>
      <c r="C37" s="876"/>
      <c r="D37" s="876"/>
      <c r="E37" s="876"/>
      <c r="F37" s="876" t="s">
        <v>271</v>
      </c>
    </row>
    <row r="38" spans="2:6" ht="14.65" thickBot="1" x14ac:dyDescent="0.5">
      <c r="B38" s="123"/>
    </row>
    <row r="39" spans="2:6" ht="43.15" thickTop="1" x14ac:dyDescent="0.45">
      <c r="B39" s="130" t="s">
        <v>272</v>
      </c>
      <c r="C39" s="131" t="s">
        <v>273</v>
      </c>
      <c r="D39" s="130" t="s">
        <v>274</v>
      </c>
      <c r="E39" s="132" t="s">
        <v>275</v>
      </c>
      <c r="F39" s="133" t="s">
        <v>276</v>
      </c>
    </row>
    <row r="40" spans="2:6" x14ac:dyDescent="0.45">
      <c r="B40" s="58"/>
      <c r="C40" s="30"/>
      <c r="D40" s="30"/>
      <c r="E40" s="30"/>
      <c r="F40" s="30"/>
    </row>
    <row r="41" spans="2:6" x14ac:dyDescent="0.45">
      <c r="B41" s="58"/>
      <c r="C41" s="30"/>
      <c r="D41" s="30"/>
      <c r="E41" s="30"/>
      <c r="F41" s="30"/>
    </row>
    <row r="42" spans="2:6" x14ac:dyDescent="0.45">
      <c r="B42" s="58"/>
      <c r="C42" s="30"/>
      <c r="D42" s="30"/>
      <c r="E42" s="30"/>
      <c r="F42" s="30"/>
    </row>
    <row r="43" spans="2:6" x14ac:dyDescent="0.45">
      <c r="B43" s="30"/>
      <c r="C43" s="30"/>
      <c r="D43" s="30"/>
      <c r="E43" s="30"/>
      <c r="F43" s="30"/>
    </row>
    <row r="45" spans="2:6" ht="19.5" x14ac:dyDescent="0.45">
      <c r="B45" s="876" t="s">
        <v>277</v>
      </c>
      <c r="C45" s="876"/>
      <c r="D45" s="876"/>
      <c r="E45" s="876"/>
      <c r="F45" s="876" t="s">
        <v>271</v>
      </c>
    </row>
    <row r="46" spans="2:6" ht="14.65" thickBot="1" x14ac:dyDescent="0.5"/>
    <row r="47" spans="2:6" ht="43.5" thickTop="1" thickBot="1" x14ac:dyDescent="0.5">
      <c r="B47" s="129" t="s">
        <v>264</v>
      </c>
      <c r="C47" s="129" t="s">
        <v>278</v>
      </c>
      <c r="D47" s="129" t="s">
        <v>279</v>
      </c>
      <c r="E47" s="134" t="s">
        <v>280</v>
      </c>
      <c r="F47" s="129" t="s">
        <v>842</v>
      </c>
    </row>
    <row r="48" spans="2:6" ht="14.65" thickTop="1" x14ac:dyDescent="0.45">
      <c r="B48" s="58"/>
      <c r="C48" s="30"/>
      <c r="D48" s="30"/>
      <c r="E48" s="30"/>
      <c r="F48" s="30"/>
    </row>
    <row r="49" spans="2:6" x14ac:dyDescent="0.45">
      <c r="B49" s="58"/>
      <c r="C49" s="30"/>
      <c r="D49" s="30"/>
      <c r="E49" s="30"/>
      <c r="F49" s="30"/>
    </row>
    <row r="50" spans="2:6" x14ac:dyDescent="0.45">
      <c r="B50" s="58"/>
      <c r="C50" s="30"/>
      <c r="D50" s="30"/>
      <c r="E50" s="30"/>
      <c r="F50" s="30"/>
    </row>
    <row r="51" spans="2:6" x14ac:dyDescent="0.45">
      <c r="B51" s="58"/>
      <c r="C51" s="30"/>
      <c r="D51" s="30"/>
      <c r="E51" s="30"/>
      <c r="F51" s="30"/>
    </row>
    <row r="54" spans="2:6" ht="19.5" x14ac:dyDescent="0.45">
      <c r="B54" s="876" t="s">
        <v>1016</v>
      </c>
      <c r="C54" s="876"/>
      <c r="D54" s="876"/>
      <c r="E54" s="135" t="s">
        <v>282</v>
      </c>
      <c r="F54" s="122" t="s">
        <v>6</v>
      </c>
    </row>
    <row r="55" spans="2:6" ht="14.65" thickBot="1" x14ac:dyDescent="0.5"/>
    <row r="56" spans="2:6" ht="29.25" thickTop="1" thickBot="1" x14ac:dyDescent="0.5">
      <c r="B56" s="134" t="s">
        <v>283</v>
      </c>
      <c r="C56" s="134" t="s">
        <v>284</v>
      </c>
      <c r="D56" s="134" t="s">
        <v>285</v>
      </c>
      <c r="E56" s="134" t="s">
        <v>286</v>
      </c>
      <c r="F56" s="134"/>
    </row>
    <row r="57" spans="2:6" ht="14.65" thickTop="1" x14ac:dyDescent="0.45">
      <c r="B57" s="58"/>
      <c r="C57" s="30"/>
      <c r="D57" s="30"/>
      <c r="E57" s="30"/>
      <c r="F57" s="30"/>
    </row>
    <row r="58" spans="2:6" x14ac:dyDescent="0.45">
      <c r="B58" s="58"/>
      <c r="C58" s="30"/>
      <c r="D58" s="30"/>
      <c r="E58" s="30"/>
      <c r="F58" s="30"/>
    </row>
    <row r="59" spans="2:6" x14ac:dyDescent="0.45">
      <c r="B59" s="58"/>
      <c r="C59" s="30"/>
      <c r="D59" s="30"/>
      <c r="E59" s="30"/>
      <c r="F59" s="30"/>
    </row>
    <row r="60" spans="2:6" x14ac:dyDescent="0.45">
      <c r="B60" s="58"/>
      <c r="C60" s="30"/>
      <c r="D60" s="30"/>
      <c r="E60" s="30"/>
      <c r="F60" s="30"/>
    </row>
    <row r="61" spans="2:6" x14ac:dyDescent="0.45">
      <c r="B61" s="58"/>
      <c r="C61" s="30"/>
      <c r="D61" s="30"/>
      <c r="E61" s="30"/>
      <c r="F61" s="30"/>
    </row>
    <row r="62" spans="2:6" x14ac:dyDescent="0.45">
      <c r="B62" s="58"/>
      <c r="C62" s="30"/>
      <c r="D62" s="30"/>
      <c r="E62" s="30"/>
      <c r="F62" s="30"/>
    </row>
    <row r="64" spans="2:6" ht="19.5" x14ac:dyDescent="0.45">
      <c r="B64" s="876" t="s">
        <v>976</v>
      </c>
      <c r="C64" s="876"/>
      <c r="D64" s="876"/>
      <c r="E64" s="135" t="s">
        <v>282</v>
      </c>
      <c r="F64" s="122" t="s">
        <v>6</v>
      </c>
    </row>
    <row r="65" spans="2:6" ht="14.65" thickBot="1" x14ac:dyDescent="0.5"/>
    <row r="66" spans="2:6" ht="29.25" thickTop="1" thickBot="1" x14ac:dyDescent="0.5">
      <c r="B66" s="134" t="s">
        <v>289</v>
      </c>
      <c r="C66" s="585" t="s">
        <v>290</v>
      </c>
      <c r="D66" s="585"/>
      <c r="E66" s="134" t="s">
        <v>291</v>
      </c>
      <c r="F66" s="134" t="s">
        <v>292</v>
      </c>
    </row>
    <row r="67" spans="2:6" ht="14.65" thickTop="1" x14ac:dyDescent="0.45">
      <c r="B67" s="58"/>
      <c r="C67" s="30"/>
      <c r="D67" s="30"/>
      <c r="E67" s="30"/>
      <c r="F67" s="30"/>
    </row>
    <row r="68" spans="2:6" x14ac:dyDescent="0.45">
      <c r="B68" s="58"/>
      <c r="C68" s="30"/>
      <c r="D68" s="30"/>
      <c r="E68" s="30"/>
      <c r="F68" s="30"/>
    </row>
    <row r="69" spans="2:6" x14ac:dyDescent="0.45">
      <c r="B69" s="58"/>
      <c r="C69" s="30"/>
      <c r="D69" s="30"/>
      <c r="E69" s="30"/>
      <c r="F69" s="30"/>
    </row>
    <row r="70" spans="2:6" x14ac:dyDescent="0.45">
      <c r="B70" s="58"/>
      <c r="C70" s="30"/>
      <c r="D70" s="30"/>
      <c r="E70" s="30"/>
      <c r="F70" s="30"/>
    </row>
  </sheetData>
  <mergeCells count="17">
    <mergeCell ref="B4:F4"/>
    <mergeCell ref="B7:F7"/>
    <mergeCell ref="H4:H6"/>
    <mergeCell ref="B1:F1"/>
    <mergeCell ref="B22:F22"/>
    <mergeCell ref="B28:F28"/>
    <mergeCell ref="E30:F30"/>
    <mergeCell ref="E31:F31"/>
    <mergeCell ref="E32:F32"/>
    <mergeCell ref="E33:F33"/>
    <mergeCell ref="B64:D64"/>
    <mergeCell ref="C66:D66"/>
    <mergeCell ref="E34:F34"/>
    <mergeCell ref="E35:F35"/>
    <mergeCell ref="B37:F37"/>
    <mergeCell ref="B45:F45"/>
    <mergeCell ref="B54:D54"/>
  </mergeCells>
  <hyperlinks>
    <hyperlink ref="B1" r:id="rId1" display="https://www.gov.uk/government/publications/resistance-to-sound-approved-document-e" xr:uid="{E84F6FB2-6399-44BD-BEE9-F1B98FA0A67C}"/>
    <hyperlink ref="F1" location="'Building Regulations compliance'!A1" display="go back " xr:uid="{C95E82F4-CD05-4DA4-98AC-4FF0236DFD26}"/>
    <hyperlink ref="H1" location="'How to fill , RACI &amp;  issue log'!A1" display="Back to RACI" xr:uid="{D604ECCE-FDF1-4021-A7A0-E53CC84D9FF8}"/>
  </hyperlinks>
  <pageMargins left="0.7" right="0.7" top="0.75" bottom="0.75" header="0.3" footer="0.3"/>
  <pageSetup paperSize="9" scale="47" fitToHeight="0" orientation="portrait" horizontalDpi="4294967293"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208CC-8627-4B9A-90FB-B1E51C99E293}">
  <sheetPr>
    <pageSetUpPr fitToPage="1"/>
  </sheetPr>
  <dimension ref="B1:H90"/>
  <sheetViews>
    <sheetView view="pageBreakPreview" zoomScaleNormal="100" zoomScaleSheetLayoutView="100" workbookViewId="0">
      <selection activeCell="C23" sqref="C23:F24"/>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2:8" ht="42.6" customHeight="1" x14ac:dyDescent="0.65">
      <c r="B1" s="792" t="s">
        <v>28</v>
      </c>
      <c r="C1" s="792"/>
      <c r="D1" s="792"/>
      <c r="E1" s="792"/>
      <c r="F1" s="792" t="s">
        <v>271</v>
      </c>
      <c r="H1" s="121" t="s">
        <v>70</v>
      </c>
    </row>
    <row r="3" spans="2:8" ht="19.899999999999999" thickBot="1" x14ac:dyDescent="0.5">
      <c r="B3" s="66" t="s">
        <v>302</v>
      </c>
      <c r="C3" s="66"/>
      <c r="D3" s="66"/>
      <c r="E3" s="66"/>
      <c r="F3" s="66"/>
    </row>
    <row r="4" spans="2:8" ht="58.9" customHeight="1" x14ac:dyDescent="0.45">
      <c r="B4" s="883" t="s">
        <v>1079</v>
      </c>
      <c r="C4" s="883"/>
      <c r="D4" s="883"/>
      <c r="E4" s="883"/>
      <c r="F4" s="883"/>
    </row>
    <row r="5" spans="2:8" ht="18.600000000000001" customHeight="1" x14ac:dyDescent="0.45">
      <c r="B5" s="123"/>
      <c r="C5" s="123"/>
      <c r="D5" s="123"/>
      <c r="E5" s="123"/>
      <c r="F5" s="123"/>
    </row>
    <row r="6" spans="2:8" ht="44.45" customHeight="1" thickBot="1" x14ac:dyDescent="0.5">
      <c r="B6" s="66" t="s">
        <v>701</v>
      </c>
      <c r="C6" s="66"/>
      <c r="D6" s="66"/>
      <c r="E6" s="66"/>
      <c r="F6" s="66"/>
    </row>
    <row r="7" spans="2:8" ht="44.45" customHeight="1" thickTop="1" x14ac:dyDescent="0.45">
      <c r="B7" s="882" t="s">
        <v>1128</v>
      </c>
      <c r="C7" s="882"/>
      <c r="D7" s="882"/>
      <c r="E7" s="882"/>
      <c r="F7" s="882"/>
    </row>
    <row r="8" spans="2:8" ht="23.45" customHeight="1" thickBot="1" x14ac:dyDescent="0.5">
      <c r="B8" s="136"/>
      <c r="C8" s="136"/>
      <c r="D8" s="136"/>
      <c r="E8" s="136"/>
      <c r="F8" s="136"/>
    </row>
    <row r="9" spans="2:8" ht="43.9" customHeight="1" thickTop="1" thickBot="1" x14ac:dyDescent="0.5">
      <c r="B9" s="129" t="s">
        <v>867</v>
      </c>
      <c r="C9" s="129"/>
      <c r="D9" s="129"/>
      <c r="E9" s="129"/>
      <c r="F9" s="129"/>
    </row>
    <row r="10" spans="2:8" ht="71.45" customHeight="1" thickTop="1" thickBot="1" x14ac:dyDescent="0.5">
      <c r="B10" s="129" t="s">
        <v>703</v>
      </c>
      <c r="C10" s="129" t="s">
        <v>704</v>
      </c>
      <c r="D10" s="134" t="s">
        <v>705</v>
      </c>
      <c r="E10" s="129" t="s">
        <v>869</v>
      </c>
      <c r="F10" s="129" t="s">
        <v>870</v>
      </c>
    </row>
    <row r="11" spans="2:8" ht="14.65" thickTop="1" x14ac:dyDescent="0.45">
      <c r="B11" s="58" t="s">
        <v>1021</v>
      </c>
      <c r="C11" s="30" t="s">
        <v>1022</v>
      </c>
      <c r="D11" s="30"/>
      <c r="E11" s="30"/>
      <c r="F11" s="30" t="s">
        <v>1023</v>
      </c>
    </row>
    <row r="12" spans="2:8" x14ac:dyDescent="0.45">
      <c r="B12" s="58"/>
      <c r="C12" s="30"/>
      <c r="D12" s="30"/>
      <c r="E12" s="30"/>
      <c r="F12" s="30"/>
    </row>
    <row r="14" spans="2:8" ht="19.899999999999999" thickBot="1" x14ac:dyDescent="0.5">
      <c r="B14" s="66" t="s">
        <v>884</v>
      </c>
      <c r="C14" s="66"/>
      <c r="D14" s="66"/>
      <c r="E14" s="66"/>
      <c r="F14" s="66" t="s">
        <v>3</v>
      </c>
    </row>
    <row r="15" spans="2:8" ht="21.4" thickTop="1" x14ac:dyDescent="0.45">
      <c r="B15" s="124" t="s">
        <v>1012</v>
      </c>
      <c r="C15" s="124" t="s">
        <v>1013</v>
      </c>
      <c r="D15" s="125" t="s">
        <v>1014</v>
      </c>
      <c r="E15" s="124" t="s">
        <v>1015</v>
      </c>
      <c r="F15" s="124" t="s">
        <v>52</v>
      </c>
    </row>
    <row r="16" spans="2:8" x14ac:dyDescent="0.45">
      <c r="B16" s="30"/>
      <c r="C16" s="30"/>
      <c r="D16" s="30"/>
      <c r="E16" s="30"/>
      <c r="F16" s="30"/>
    </row>
    <row r="18" spans="2:6" ht="19.899999999999999" thickBot="1" x14ac:dyDescent="0.5">
      <c r="B18" s="66" t="s">
        <v>886</v>
      </c>
      <c r="C18" s="66"/>
      <c r="D18" s="66"/>
      <c r="E18" s="66"/>
      <c r="F18" s="66" t="s">
        <v>983</v>
      </c>
    </row>
    <row r="19" spans="2:6" ht="14.65" thickTop="1" x14ac:dyDescent="0.45"/>
    <row r="21" spans="2:6" ht="71.45" customHeight="1" x14ac:dyDescent="0.45">
      <c r="B21"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Ventilation: Approved Document F</v>
      </c>
      <c r="C21" s="794"/>
      <c r="D21" s="794"/>
      <c r="E21" s="794"/>
      <c r="F21" s="795"/>
    </row>
    <row r="22" spans="2:6" ht="21" x14ac:dyDescent="0.45">
      <c r="B22" s="126"/>
      <c r="C22" s="127" t="s">
        <v>215</v>
      </c>
      <c r="D22" s="127" t="s">
        <v>200</v>
      </c>
      <c r="E22" s="127" t="s">
        <v>202</v>
      </c>
      <c r="F22" s="127" t="s">
        <v>216</v>
      </c>
    </row>
    <row r="23" spans="2:6" ht="21" x14ac:dyDescent="0.45">
      <c r="B23" s="128" t="str">
        <f>'Approved Document B'!B41</f>
        <v xml:space="preserve">Signature of  Designer </v>
      </c>
      <c r="C23" s="126">
        <f>'Approved Document B'!C41</f>
        <v>0</v>
      </c>
      <c r="D23" s="126" t="str">
        <f>DesignerName</f>
        <v xml:space="preserve">Designer name </v>
      </c>
      <c r="E23" s="126" t="str">
        <f>Designeremail</f>
        <v xml:space="preserve">Designer email </v>
      </c>
      <c r="F23" s="126" t="str">
        <f>Designertelnumber</f>
        <v>Designer phone number</v>
      </c>
    </row>
    <row r="24" spans="2:6" ht="42" x14ac:dyDescent="0.45">
      <c r="B24" s="128" t="s">
        <v>217</v>
      </c>
      <c r="C24" s="126"/>
      <c r="D24" s="27" t="str">
        <f>PD1ContactName</f>
        <v xml:space="preserve">Individual Principal Designer Name </v>
      </c>
      <c r="E24" s="126" t="str">
        <f>PD1email</f>
        <v>Individual Principal Designer email</v>
      </c>
      <c r="F24" s="126" t="str">
        <f>PDtelnumber</f>
        <v>Individual Principal Designer  telephone number</v>
      </c>
    </row>
    <row r="27" spans="2:6" ht="19.5" x14ac:dyDescent="0.45">
      <c r="B27" s="876" t="s">
        <v>831</v>
      </c>
      <c r="C27" s="876"/>
      <c r="D27" s="876"/>
      <c r="E27" s="876"/>
      <c r="F27" s="876" t="s">
        <v>271</v>
      </c>
    </row>
    <row r="28" spans="2:6" ht="14.65" thickBot="1" x14ac:dyDescent="0.5"/>
    <row r="29" spans="2:6" ht="15" thickTop="1" thickBot="1" x14ac:dyDescent="0.5">
      <c r="B29" s="129" t="s">
        <v>264</v>
      </c>
      <c r="C29" s="129" t="s">
        <v>265</v>
      </c>
      <c r="D29" s="129" t="s">
        <v>961</v>
      </c>
      <c r="E29" s="618" t="s">
        <v>267</v>
      </c>
      <c r="F29" s="618"/>
    </row>
    <row r="30" spans="2:6" ht="15" thickTop="1" thickBot="1" x14ac:dyDescent="0.5">
      <c r="B30" s="129"/>
      <c r="C30" s="129"/>
      <c r="D30" s="129"/>
      <c r="E30" s="874" t="s">
        <v>268</v>
      </c>
      <c r="F30" s="875"/>
    </row>
    <row r="31" spans="2:6" ht="14.65" thickTop="1" x14ac:dyDescent="0.45">
      <c r="B31" s="58"/>
      <c r="C31" s="30"/>
      <c r="D31" s="30"/>
      <c r="E31" s="874"/>
      <c r="F31" s="875"/>
    </row>
    <row r="32" spans="2:6" x14ac:dyDescent="0.45">
      <c r="B32" s="58"/>
      <c r="C32" s="30"/>
      <c r="D32" s="30"/>
      <c r="E32" s="874"/>
      <c r="F32" s="875"/>
    </row>
    <row r="33" spans="2:6" x14ac:dyDescent="0.45">
      <c r="C33" s="30"/>
      <c r="D33" s="30"/>
      <c r="E33" s="874"/>
      <c r="F33" s="875"/>
    </row>
    <row r="34" spans="2:6" x14ac:dyDescent="0.45">
      <c r="B34" s="58"/>
      <c r="C34" s="30"/>
      <c r="D34" s="30"/>
      <c r="E34" s="874"/>
      <c r="F34" s="875"/>
    </row>
    <row r="35" spans="2:6" x14ac:dyDescent="0.45">
      <c r="B35" s="123"/>
    </row>
    <row r="36" spans="2:6" ht="19.5" x14ac:dyDescent="0.45">
      <c r="B36" s="876" t="s">
        <v>270</v>
      </c>
      <c r="C36" s="876"/>
      <c r="D36" s="876"/>
      <c r="E36" s="876"/>
      <c r="F36" s="876" t="s">
        <v>271</v>
      </c>
    </row>
    <row r="37" spans="2:6" ht="14.65" thickBot="1" x14ac:dyDescent="0.5">
      <c r="B37" s="123"/>
    </row>
    <row r="38" spans="2:6" ht="43.15" thickTop="1" x14ac:dyDescent="0.45">
      <c r="B38" s="130" t="s">
        <v>272</v>
      </c>
      <c r="C38" s="131" t="s">
        <v>273</v>
      </c>
      <c r="D38" s="130" t="s">
        <v>274</v>
      </c>
      <c r="E38" s="132" t="s">
        <v>275</v>
      </c>
      <c r="F38" s="133" t="s">
        <v>276</v>
      </c>
    </row>
    <row r="39" spans="2:6" x14ac:dyDescent="0.45">
      <c r="B39" s="58"/>
      <c r="C39" s="30"/>
      <c r="D39" s="30"/>
      <c r="E39" s="30"/>
      <c r="F39" s="30"/>
    </row>
    <row r="40" spans="2:6" x14ac:dyDescent="0.45">
      <c r="B40" s="58"/>
      <c r="C40" s="30"/>
      <c r="D40" s="30"/>
      <c r="E40" s="30"/>
      <c r="F40" s="30"/>
    </row>
    <row r="41" spans="2:6" x14ac:dyDescent="0.45">
      <c r="B41" s="58"/>
      <c r="C41" s="30"/>
      <c r="D41" s="30"/>
      <c r="E41" s="30"/>
      <c r="F41" s="30"/>
    </row>
    <row r="42" spans="2:6" x14ac:dyDescent="0.45">
      <c r="B42" s="30"/>
      <c r="C42" s="30"/>
      <c r="D42" s="30"/>
      <c r="E42" s="30"/>
      <c r="F42" s="30"/>
    </row>
    <row r="44" spans="2:6" ht="19.5" x14ac:dyDescent="0.45">
      <c r="B44" s="876" t="s">
        <v>277</v>
      </c>
      <c r="C44" s="876"/>
      <c r="D44" s="876"/>
      <c r="E44" s="876"/>
      <c r="F44" s="876" t="s">
        <v>271</v>
      </c>
    </row>
    <row r="45" spans="2:6" ht="14.65" thickBot="1" x14ac:dyDescent="0.5"/>
    <row r="46" spans="2:6" ht="43.5" thickTop="1" thickBot="1" x14ac:dyDescent="0.5">
      <c r="B46" s="129" t="s">
        <v>264</v>
      </c>
      <c r="C46" s="129" t="s">
        <v>278</v>
      </c>
      <c r="D46" s="129" t="s">
        <v>279</v>
      </c>
      <c r="E46" s="134" t="s">
        <v>280</v>
      </c>
      <c r="F46" s="129" t="s">
        <v>842</v>
      </c>
    </row>
    <row r="47" spans="2:6" ht="14.65" thickTop="1" x14ac:dyDescent="0.45">
      <c r="B47" s="58"/>
      <c r="C47" s="30"/>
      <c r="D47" s="30"/>
      <c r="E47" s="30"/>
      <c r="F47" s="30"/>
    </row>
    <row r="48" spans="2:6" x14ac:dyDescent="0.45">
      <c r="B48" s="58"/>
      <c r="C48" s="30"/>
      <c r="D48" s="30"/>
      <c r="E48" s="30"/>
      <c r="F48" s="30"/>
    </row>
    <row r="49" spans="2:6" x14ac:dyDescent="0.45">
      <c r="B49" s="58"/>
      <c r="C49" s="30"/>
      <c r="D49" s="30"/>
      <c r="E49" s="30"/>
      <c r="F49" s="30"/>
    </row>
    <row r="50" spans="2:6" x14ac:dyDescent="0.45">
      <c r="B50" s="58"/>
      <c r="C50" s="30"/>
      <c r="D50" s="30"/>
      <c r="E50" s="30"/>
      <c r="F50" s="30"/>
    </row>
    <row r="53" spans="2:6" ht="19.5" x14ac:dyDescent="0.45">
      <c r="B53" s="876" t="s">
        <v>1016</v>
      </c>
      <c r="C53" s="876"/>
      <c r="D53" s="876"/>
      <c r="E53" s="135" t="s">
        <v>282</v>
      </c>
      <c r="F53" s="122" t="s">
        <v>6</v>
      </c>
    </row>
    <row r="54" spans="2:6" ht="14.65" thickBot="1" x14ac:dyDescent="0.5"/>
    <row r="55" spans="2:6" ht="29.25" thickTop="1" thickBot="1" x14ac:dyDescent="0.5">
      <c r="B55" s="134" t="s">
        <v>283</v>
      </c>
      <c r="C55" s="134" t="s">
        <v>284</v>
      </c>
      <c r="D55" s="134" t="s">
        <v>285</v>
      </c>
      <c r="E55" s="134" t="s">
        <v>286</v>
      </c>
      <c r="F55" s="134"/>
    </row>
    <row r="56" spans="2:6" ht="14.65" thickTop="1" x14ac:dyDescent="0.45">
      <c r="B56" s="58"/>
      <c r="C56" s="30"/>
      <c r="D56" s="30"/>
      <c r="E56" s="30"/>
      <c r="F56" s="30"/>
    </row>
    <row r="57" spans="2:6" x14ac:dyDescent="0.45">
      <c r="B57" s="58"/>
      <c r="C57" s="30"/>
      <c r="D57" s="30"/>
      <c r="E57" s="30"/>
      <c r="F57" s="30"/>
    </row>
    <row r="58" spans="2:6" x14ac:dyDescent="0.45">
      <c r="B58" s="58"/>
      <c r="C58" s="30"/>
      <c r="D58" s="30"/>
      <c r="E58" s="30"/>
      <c r="F58" s="30"/>
    </row>
    <row r="59" spans="2:6" x14ac:dyDescent="0.45">
      <c r="B59" s="58"/>
      <c r="C59" s="30"/>
      <c r="D59" s="30"/>
      <c r="E59" s="30"/>
      <c r="F59" s="30"/>
    </row>
    <row r="60" spans="2:6" x14ac:dyDescent="0.45">
      <c r="B60" s="58"/>
      <c r="C60" s="30"/>
      <c r="D60" s="30"/>
      <c r="E60" s="30"/>
      <c r="F60" s="30"/>
    </row>
    <row r="61" spans="2:6" x14ac:dyDescent="0.45">
      <c r="B61" s="58"/>
      <c r="C61" s="30"/>
      <c r="D61" s="30"/>
      <c r="E61" s="30"/>
      <c r="F61" s="30"/>
    </row>
    <row r="63" spans="2:6" ht="19.5" x14ac:dyDescent="0.45">
      <c r="B63" s="876" t="s">
        <v>976</v>
      </c>
      <c r="C63" s="876"/>
      <c r="D63" s="876"/>
      <c r="E63" s="135" t="s">
        <v>282</v>
      </c>
      <c r="F63" s="122" t="s">
        <v>6</v>
      </c>
    </row>
    <row r="64" spans="2:6" ht="14.65" thickBot="1" x14ac:dyDescent="0.5"/>
    <row r="65" spans="2:6" ht="29.25" thickTop="1" thickBot="1" x14ac:dyDescent="0.5">
      <c r="B65" s="134" t="s">
        <v>289</v>
      </c>
      <c r="C65" s="585" t="s">
        <v>290</v>
      </c>
      <c r="D65" s="585"/>
      <c r="E65" s="134" t="s">
        <v>291</v>
      </c>
      <c r="F65" s="134" t="s">
        <v>292</v>
      </c>
    </row>
    <row r="66" spans="2:6" ht="14.65" thickTop="1" x14ac:dyDescent="0.45">
      <c r="B66" s="58"/>
      <c r="C66" s="30"/>
      <c r="D66" s="30"/>
      <c r="E66" s="30"/>
      <c r="F66" s="30"/>
    </row>
    <row r="67" spans="2:6" x14ac:dyDescent="0.45">
      <c r="B67" s="58"/>
      <c r="C67" s="30"/>
      <c r="D67" s="30"/>
      <c r="E67" s="30"/>
      <c r="F67" s="30"/>
    </row>
    <row r="68" spans="2:6" x14ac:dyDescent="0.45">
      <c r="B68" s="58"/>
      <c r="C68" s="30"/>
      <c r="D68" s="30"/>
      <c r="E68" s="30"/>
      <c r="F68" s="30"/>
    </row>
    <row r="69" spans="2:6" x14ac:dyDescent="0.45">
      <c r="B69" s="58"/>
      <c r="C69" s="30"/>
      <c r="D69" s="30"/>
      <c r="E69" s="30"/>
      <c r="F69" s="30"/>
    </row>
    <row r="71" spans="2:6" ht="61.15" customHeight="1" x14ac:dyDescent="0.45">
      <c r="B71" s="876" t="str">
        <f>CONCATENATE(B1," pre-construction supporting documents")</f>
        <v>Ventilation: Approved Document F pre-construction supporting documents</v>
      </c>
      <c r="C71" s="876"/>
      <c r="D71" s="876"/>
      <c r="E71" s="880" t="s">
        <v>1017</v>
      </c>
      <c r="F71" s="880"/>
    </row>
    <row r="72" spans="2:6" x14ac:dyDescent="0.45">
      <c r="B72" s="882"/>
      <c r="C72" s="882"/>
      <c r="D72" s="69" t="s">
        <v>1018</v>
      </c>
    </row>
    <row r="73" spans="2:6" x14ac:dyDescent="0.45">
      <c r="B73" s="882"/>
      <c r="C73" s="882"/>
      <c r="D73" s="885"/>
      <c r="E73" s="886"/>
      <c r="F73" s="887"/>
    </row>
    <row r="74" spans="2:6" x14ac:dyDescent="0.45">
      <c r="B74" s="882"/>
      <c r="C74" s="882"/>
      <c r="D74" s="888"/>
      <c r="E74" s="882"/>
      <c r="F74" s="889"/>
    </row>
    <row r="75" spans="2:6" x14ac:dyDescent="0.45">
      <c r="B75" s="882"/>
      <c r="C75" s="882"/>
      <c r="D75" s="888"/>
      <c r="E75" s="882"/>
      <c r="F75" s="889"/>
    </row>
    <row r="76" spans="2:6" x14ac:dyDescent="0.45">
      <c r="B76" s="882"/>
      <c r="C76" s="882"/>
      <c r="D76" s="890"/>
      <c r="E76" s="891"/>
      <c r="F76" s="892"/>
    </row>
    <row r="78" spans="2:6" ht="67.900000000000006" customHeight="1" x14ac:dyDescent="0.45">
      <c r="B78" s="876" t="str">
        <f>CONCATENATE(B1," Workmanship supporting evidence recorded during build")</f>
        <v>Ventilation: Approved Document F Workmanship supporting evidence recorded during build</v>
      </c>
      <c r="C78" s="876"/>
      <c r="D78" s="876"/>
      <c r="E78" s="880" t="s">
        <v>1024</v>
      </c>
      <c r="F78" s="880"/>
    </row>
    <row r="79" spans="2:6" x14ac:dyDescent="0.45">
      <c r="B79" s="882"/>
      <c r="C79" s="882"/>
      <c r="D79" s="69" t="s">
        <v>1019</v>
      </c>
    </row>
    <row r="80" spans="2:6" x14ac:dyDescent="0.45">
      <c r="B80" s="882"/>
      <c r="C80" s="882"/>
      <c r="D80" s="885"/>
      <c r="E80" s="886"/>
      <c r="F80" s="887"/>
    </row>
    <row r="81" spans="2:6" x14ac:dyDescent="0.45">
      <c r="B81" s="882"/>
      <c r="C81" s="882"/>
      <c r="D81" s="888"/>
      <c r="E81" s="882"/>
      <c r="F81" s="889"/>
    </row>
    <row r="82" spans="2:6" x14ac:dyDescent="0.45">
      <c r="B82" s="882"/>
      <c r="C82" s="882"/>
      <c r="D82" s="888"/>
      <c r="E82" s="882"/>
      <c r="F82" s="889"/>
    </row>
    <row r="83" spans="2:6" x14ac:dyDescent="0.45">
      <c r="B83" s="882"/>
      <c r="C83" s="882"/>
      <c r="D83" s="890"/>
      <c r="E83" s="891"/>
      <c r="F83" s="892"/>
    </row>
    <row r="85" spans="2:6" ht="19.5" x14ac:dyDescent="0.45">
      <c r="B85" s="876" t="str">
        <f>CONCATENATE(B1," As Built documents")</f>
        <v>Ventilation: Approved Document F As Built documents</v>
      </c>
      <c r="C85" s="876"/>
      <c r="D85" s="876"/>
      <c r="E85" s="880" t="s">
        <v>1020</v>
      </c>
      <c r="F85" s="880"/>
    </row>
    <row r="86" spans="2:6" x14ac:dyDescent="0.45">
      <c r="B86" s="882"/>
      <c r="C86" s="882"/>
    </row>
    <row r="87" spans="2:6" x14ac:dyDescent="0.45">
      <c r="B87" s="882"/>
      <c r="C87" s="882"/>
      <c r="D87" s="885"/>
      <c r="E87" s="886"/>
      <c r="F87" s="887"/>
    </row>
    <row r="88" spans="2:6" x14ac:dyDescent="0.45">
      <c r="B88" s="882"/>
      <c r="C88" s="882"/>
      <c r="D88" s="888"/>
      <c r="E88" s="882"/>
      <c r="F88" s="889"/>
    </row>
    <row r="89" spans="2:6" x14ac:dyDescent="0.45">
      <c r="B89" s="882"/>
      <c r="C89" s="882"/>
      <c r="D89" s="888"/>
      <c r="E89" s="882"/>
      <c r="F89" s="889"/>
    </row>
    <row r="90" spans="2:6" x14ac:dyDescent="0.45">
      <c r="B90" s="882"/>
      <c r="C90" s="882"/>
      <c r="D90" s="890"/>
      <c r="E90" s="891"/>
      <c r="F90" s="892"/>
    </row>
  </sheetData>
  <mergeCells count="28">
    <mergeCell ref="B4:F4"/>
    <mergeCell ref="B7:F7"/>
    <mergeCell ref="B1:F1"/>
    <mergeCell ref="B21:F21"/>
    <mergeCell ref="B27:F27"/>
    <mergeCell ref="E29:F29"/>
    <mergeCell ref="E30:F30"/>
    <mergeCell ref="E31:F31"/>
    <mergeCell ref="E32:F32"/>
    <mergeCell ref="E33:F33"/>
    <mergeCell ref="E34:F34"/>
    <mergeCell ref="B36:F36"/>
    <mergeCell ref="B44:F44"/>
    <mergeCell ref="B53:D53"/>
    <mergeCell ref="B63:D63"/>
    <mergeCell ref="C65:D65"/>
    <mergeCell ref="B71:D71"/>
    <mergeCell ref="E71:F71"/>
    <mergeCell ref="B72:C76"/>
    <mergeCell ref="D73:F76"/>
    <mergeCell ref="B86:C90"/>
    <mergeCell ref="D87:F90"/>
    <mergeCell ref="B78:D78"/>
    <mergeCell ref="E78:F78"/>
    <mergeCell ref="B79:C83"/>
    <mergeCell ref="D80:F83"/>
    <mergeCell ref="B85:D85"/>
    <mergeCell ref="E85:F85"/>
  </mergeCells>
  <hyperlinks>
    <hyperlink ref="B1" r:id="rId1" display="https://www.gov.uk/government/publications/ventilation-approved-document-f" xr:uid="{97951E85-919E-418A-9A39-C7DFE733ADB7}"/>
    <hyperlink ref="F1" location="'Building Regulations compliance'!A1" display="go back " xr:uid="{8B1833B9-F310-4DCE-8A82-6911C96EB5FE}"/>
    <hyperlink ref="H1" location="'How to fill , RACI &amp;  issue log'!A1" display="Back to RACI" xr:uid="{106686DA-19B9-4432-BFA0-AD6304B8B3CE}"/>
  </hyperlinks>
  <pageMargins left="0.7" right="0.7" top="0.75" bottom="0.75" header="0.3" footer="0.3"/>
  <pageSetup paperSize="9" scale="47" fitToHeight="0" orientation="portrait" horizontalDpi="4294967293"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47DC5-10E8-4CA1-A273-6EEA49144851}">
  <sheetPr>
    <pageSetUpPr fitToPage="1"/>
  </sheetPr>
  <dimension ref="A1:K205"/>
  <sheetViews>
    <sheetView zoomScale="130" zoomScaleNormal="130" workbookViewId="0">
      <selection activeCell="C136" sqref="C136"/>
    </sheetView>
  </sheetViews>
  <sheetFormatPr defaultRowHeight="14.25" x14ac:dyDescent="0.45"/>
  <cols>
    <col min="1" max="1" width="26.265625" customWidth="1"/>
    <col min="2" max="2" width="2.86328125" customWidth="1"/>
    <col min="3" max="3" width="46.73046875" customWidth="1"/>
    <col min="4" max="5" width="11.73046875" customWidth="1"/>
    <col min="7" max="7" width="15.86328125" customWidth="1"/>
    <col min="8" max="8" width="10.3984375" customWidth="1"/>
    <col min="9" max="9" width="44.59765625" customWidth="1"/>
  </cols>
  <sheetData>
    <row r="1" spans="1:7" ht="26.45" customHeight="1" thickBot="1" x14ac:dyDescent="0.9">
      <c r="A1" s="450" t="s">
        <v>12</v>
      </c>
      <c r="B1" s="451"/>
      <c r="C1" s="451"/>
      <c r="D1" s="450"/>
      <c r="E1" s="451"/>
      <c r="G1" s="57" t="s">
        <v>70</v>
      </c>
    </row>
    <row r="3" spans="1:7" ht="19.899999999999999" thickBot="1" x14ac:dyDescent="0.5">
      <c r="A3" s="66" t="s">
        <v>71</v>
      </c>
      <c r="B3" s="67"/>
      <c r="C3" s="67"/>
      <c r="D3" s="67"/>
      <c r="E3" s="67"/>
    </row>
    <row r="4" spans="1:7" ht="14.65" thickTop="1" x14ac:dyDescent="0.45">
      <c r="A4" s="68"/>
      <c r="B4" s="69"/>
      <c r="C4" s="69"/>
      <c r="D4" s="69"/>
      <c r="E4" s="69"/>
    </row>
    <row r="5" spans="1:7" ht="15.75" x14ac:dyDescent="0.45">
      <c r="A5" s="70" t="s">
        <v>72</v>
      </c>
      <c r="B5" s="69"/>
      <c r="C5" s="30" t="s">
        <v>72</v>
      </c>
      <c r="D5" s="30"/>
      <c r="E5" s="30"/>
    </row>
    <row r="6" spans="1:7" ht="15.75" x14ac:dyDescent="0.45">
      <c r="A6" s="70"/>
      <c r="B6" s="69"/>
      <c r="C6" s="69"/>
      <c r="D6" s="69"/>
      <c r="E6" s="69"/>
    </row>
    <row r="7" spans="1:7" ht="84.6" customHeight="1" x14ac:dyDescent="0.45">
      <c r="A7" s="70" t="s">
        <v>73</v>
      </c>
      <c r="B7" s="69"/>
      <c r="C7" s="420" t="s">
        <v>1136</v>
      </c>
      <c r="D7" s="71"/>
      <c r="E7" s="396"/>
    </row>
    <row r="8" spans="1:7" ht="15.75" x14ac:dyDescent="0.45">
      <c r="A8" s="70"/>
      <c r="B8" s="69"/>
      <c r="C8" s="69"/>
      <c r="D8" s="69"/>
      <c r="E8" s="69"/>
    </row>
    <row r="9" spans="1:7" ht="15.75" x14ac:dyDescent="0.45">
      <c r="A9" s="70" t="s">
        <v>74</v>
      </c>
      <c r="B9" s="69"/>
      <c r="C9" s="461" t="s">
        <v>1137</v>
      </c>
      <c r="D9" s="461"/>
      <c r="E9" s="461"/>
    </row>
    <row r="10" spans="1:7" ht="15.75" x14ac:dyDescent="0.45">
      <c r="A10" s="70"/>
      <c r="B10" s="69"/>
      <c r="C10" s="69"/>
      <c r="D10" s="69"/>
      <c r="E10" s="69"/>
    </row>
    <row r="11" spans="1:7" ht="15.75" x14ac:dyDescent="0.45">
      <c r="A11" s="70" t="s">
        <v>75</v>
      </c>
      <c r="B11" s="69"/>
      <c r="C11" s="461" t="s">
        <v>1138</v>
      </c>
      <c r="D11" s="461"/>
      <c r="E11" s="461"/>
    </row>
    <row r="12" spans="1:7" ht="15.75" x14ac:dyDescent="0.45">
      <c r="A12" s="70"/>
      <c r="B12" s="69"/>
      <c r="C12" s="71"/>
      <c r="D12" s="71"/>
      <c r="E12" s="71"/>
    </row>
    <row r="13" spans="1:7" ht="15.75" x14ac:dyDescent="0.45">
      <c r="A13" s="70" t="s">
        <v>76</v>
      </c>
      <c r="B13" s="69"/>
      <c r="C13" s="71" t="s">
        <v>1139</v>
      </c>
      <c r="D13" s="71"/>
      <c r="E13" s="71"/>
    </row>
    <row r="14" spans="1:7" ht="9.6" customHeight="1" x14ac:dyDescent="0.45">
      <c r="A14" s="70"/>
      <c r="B14" s="69"/>
      <c r="C14" s="468"/>
      <c r="D14" s="468"/>
      <c r="E14" s="468"/>
    </row>
    <row r="15" spans="1:7" ht="15.75" x14ac:dyDescent="0.45">
      <c r="A15" s="70" t="s">
        <v>76</v>
      </c>
      <c r="B15" s="69"/>
      <c r="C15" s="392" t="s">
        <v>1140</v>
      </c>
      <c r="D15" s="393"/>
      <c r="E15" s="394"/>
    </row>
    <row r="16" spans="1:7" ht="15.75" x14ac:dyDescent="0.45">
      <c r="A16" s="70"/>
      <c r="B16" s="69"/>
      <c r="C16" s="71"/>
      <c r="D16" s="71"/>
      <c r="E16" s="71"/>
    </row>
    <row r="17" spans="1:5" ht="15.75" x14ac:dyDescent="0.45">
      <c r="A17" s="70" t="s">
        <v>77</v>
      </c>
      <c r="B17" s="69"/>
      <c r="C17" s="427" t="s">
        <v>1145</v>
      </c>
      <c r="D17" s="157"/>
      <c r="E17" s="158"/>
    </row>
    <row r="18" spans="1:5" ht="15.75" x14ac:dyDescent="0.45">
      <c r="A18" s="70"/>
      <c r="B18" s="69"/>
      <c r="C18" s="69"/>
      <c r="D18" s="69"/>
      <c r="E18" s="69"/>
    </row>
    <row r="19" spans="1:5" ht="15.75" x14ac:dyDescent="0.45">
      <c r="A19" s="70" t="s">
        <v>78</v>
      </c>
      <c r="B19" s="69"/>
      <c r="C19" s="4" t="s">
        <v>1141</v>
      </c>
      <c r="D19" s="157"/>
      <c r="E19" s="158"/>
    </row>
    <row r="20" spans="1:5" ht="15.75" x14ac:dyDescent="0.45">
      <c r="A20" s="70"/>
      <c r="B20" s="69"/>
      <c r="C20" s="69"/>
      <c r="D20" s="69"/>
      <c r="E20" s="69"/>
    </row>
    <row r="21" spans="1:5" ht="15.75" x14ac:dyDescent="0.45">
      <c r="A21" s="70" t="s">
        <v>79</v>
      </c>
      <c r="B21" s="69"/>
      <c r="C21" s="395" t="s">
        <v>1142</v>
      </c>
      <c r="D21" s="157"/>
      <c r="E21" s="158"/>
    </row>
    <row r="22" spans="1:5" x14ac:dyDescent="0.45">
      <c r="A22" s="72"/>
      <c r="B22" s="69"/>
      <c r="C22" s="73"/>
      <c r="D22" s="73"/>
      <c r="E22" s="73"/>
    </row>
    <row r="23" spans="1:5" ht="19.899999999999999" thickBot="1" x14ac:dyDescent="0.5">
      <c r="A23" s="66" t="s">
        <v>80</v>
      </c>
      <c r="B23" s="67"/>
      <c r="C23" s="67"/>
      <c r="D23" s="67"/>
      <c r="E23" s="67"/>
    </row>
    <row r="24" spans="1:5" ht="14.65" thickTop="1" x14ac:dyDescent="0.45">
      <c r="A24" s="72"/>
      <c r="B24" s="69"/>
      <c r="C24" s="69"/>
      <c r="D24" s="69"/>
      <c r="E24" s="69"/>
    </row>
    <row r="25" spans="1:5" ht="15.75" x14ac:dyDescent="0.45">
      <c r="A25" s="70" t="s">
        <v>81</v>
      </c>
      <c r="B25" s="69"/>
      <c r="C25" s="463" t="s">
        <v>1143</v>
      </c>
      <c r="D25" s="463"/>
      <c r="E25" s="463"/>
    </row>
    <row r="26" spans="1:5" ht="15.75" x14ac:dyDescent="0.45">
      <c r="A26" s="70"/>
      <c r="B26" s="69"/>
      <c r="C26" s="74"/>
      <c r="D26" s="74"/>
      <c r="E26" s="74"/>
    </row>
    <row r="27" spans="1:5" ht="15.75" x14ac:dyDescent="0.45">
      <c r="A27" s="70" t="s">
        <v>77</v>
      </c>
      <c r="B27" s="69"/>
      <c r="C27" s="465" t="s">
        <v>1144</v>
      </c>
      <c r="D27" s="465"/>
      <c r="E27" s="465"/>
    </row>
    <row r="28" spans="1:5" ht="15.75" x14ac:dyDescent="0.45">
      <c r="A28" s="70"/>
      <c r="B28" s="69"/>
      <c r="C28" s="74"/>
      <c r="D28" s="74"/>
      <c r="E28" s="74"/>
    </row>
    <row r="29" spans="1:5" ht="15.75" x14ac:dyDescent="0.45">
      <c r="A29" s="70" t="s">
        <v>82</v>
      </c>
      <c r="B29" s="69"/>
      <c r="C29" s="460" t="s">
        <v>1146</v>
      </c>
      <c r="D29" s="461"/>
      <c r="E29" s="461"/>
    </row>
    <row r="30" spans="1:5" ht="15.75" x14ac:dyDescent="0.45">
      <c r="A30" s="70"/>
      <c r="B30" s="69"/>
      <c r="C30" s="71"/>
      <c r="D30" s="71"/>
      <c r="E30" s="71"/>
    </row>
    <row r="31" spans="1:5" ht="15.75" x14ac:dyDescent="0.45">
      <c r="A31" s="70" t="s">
        <v>79</v>
      </c>
      <c r="B31" s="69"/>
      <c r="C31" s="472" t="s">
        <v>1147</v>
      </c>
      <c r="D31" s="463"/>
      <c r="E31" s="463"/>
    </row>
    <row r="32" spans="1:5" ht="15.75" x14ac:dyDescent="0.45">
      <c r="A32" s="70"/>
      <c r="B32" s="69"/>
      <c r="C32" s="462"/>
      <c r="D32" s="462"/>
      <c r="E32" s="462"/>
    </row>
    <row r="33" spans="1:5" ht="15.75" x14ac:dyDescent="0.45">
      <c r="A33" s="70" t="s">
        <v>83</v>
      </c>
      <c r="B33" s="69"/>
      <c r="C33" s="463" t="s">
        <v>1148</v>
      </c>
      <c r="D33" s="463"/>
      <c r="E33" s="463"/>
    </row>
    <row r="34" spans="1:5" ht="15.75" x14ac:dyDescent="0.45">
      <c r="A34" s="70"/>
      <c r="B34" s="69"/>
      <c r="C34" s="462"/>
      <c r="D34" s="462"/>
      <c r="E34" s="462"/>
    </row>
    <row r="35" spans="1:5" ht="58.5" customHeight="1" x14ac:dyDescent="0.45">
      <c r="A35" s="70" t="s">
        <v>84</v>
      </c>
      <c r="B35" s="69"/>
      <c r="C35" s="469" t="s">
        <v>1149</v>
      </c>
      <c r="D35" s="470"/>
      <c r="E35" s="471"/>
    </row>
    <row r="36" spans="1:5" x14ac:dyDescent="0.45">
      <c r="A36" s="69"/>
      <c r="B36" s="69"/>
      <c r="C36" s="69"/>
      <c r="D36" s="69"/>
      <c r="E36" s="69"/>
    </row>
    <row r="37" spans="1:5" x14ac:dyDescent="0.45">
      <c r="A37" s="69"/>
      <c r="B37" s="69"/>
      <c r="C37" s="69"/>
      <c r="D37" s="69"/>
      <c r="E37" s="69"/>
    </row>
    <row r="38" spans="1:5" ht="19.899999999999999" thickBot="1" x14ac:dyDescent="0.5">
      <c r="A38" s="75" t="s">
        <v>85</v>
      </c>
      <c r="B38" s="67"/>
      <c r="C38" s="67"/>
      <c r="D38" s="67" t="s">
        <v>86</v>
      </c>
      <c r="E38" s="67"/>
    </row>
    <row r="39" spans="1:5" ht="14.65" thickTop="1" x14ac:dyDescent="0.45">
      <c r="A39" s="69"/>
      <c r="B39" s="69"/>
      <c r="C39" s="69"/>
      <c r="D39" s="69"/>
      <c r="E39" s="69"/>
    </row>
    <row r="40" spans="1:5" ht="15.75" x14ac:dyDescent="0.45">
      <c r="A40" s="70" t="s">
        <v>81</v>
      </c>
      <c r="B40" s="69"/>
      <c r="C40" s="405" t="s">
        <v>1150</v>
      </c>
      <c r="D40" s="405"/>
      <c r="E40" s="405"/>
    </row>
    <row r="41" spans="1:5" ht="15.75" x14ac:dyDescent="0.45">
      <c r="A41" s="70"/>
      <c r="B41" s="69"/>
      <c r="C41" s="74"/>
      <c r="D41" s="74"/>
      <c r="E41" s="74"/>
    </row>
    <row r="42" spans="1:5" ht="15.75" x14ac:dyDescent="0.45">
      <c r="A42" s="70" t="s">
        <v>77</v>
      </c>
      <c r="B42" s="69"/>
      <c r="C42" s="407" t="s">
        <v>1151</v>
      </c>
      <c r="D42" s="407"/>
      <c r="E42" s="407"/>
    </row>
    <row r="43" spans="1:5" ht="15.75" x14ac:dyDescent="0.45">
      <c r="A43" s="70"/>
      <c r="B43" s="69"/>
      <c r="C43" s="74"/>
      <c r="D43" s="74"/>
      <c r="E43" s="74"/>
    </row>
    <row r="44" spans="1:5" ht="15.75" x14ac:dyDescent="0.45">
      <c r="A44" s="70" t="s">
        <v>82</v>
      </c>
      <c r="B44" s="69"/>
      <c r="C44" s="82" t="s">
        <v>1152</v>
      </c>
      <c r="D44" s="30"/>
      <c r="E44" s="30"/>
    </row>
    <row r="45" spans="1:5" ht="15.75" x14ac:dyDescent="0.45">
      <c r="A45" s="70"/>
      <c r="B45" s="69"/>
      <c r="C45" s="71"/>
      <c r="D45" s="71"/>
      <c r="E45" s="71"/>
    </row>
    <row r="46" spans="1:5" ht="15.75" x14ac:dyDescent="0.45">
      <c r="A46" s="70" t="s">
        <v>79</v>
      </c>
      <c r="B46" s="69"/>
      <c r="C46" s="406" t="s">
        <v>1153</v>
      </c>
      <c r="D46" s="405"/>
      <c r="E46" s="405"/>
    </row>
    <row r="47" spans="1:5" ht="15.75" x14ac:dyDescent="0.45">
      <c r="A47" s="70"/>
      <c r="B47" s="69"/>
      <c r="C47" s="74"/>
      <c r="D47" s="74"/>
      <c r="E47" s="74"/>
    </row>
    <row r="48" spans="1:5" ht="15.75" x14ac:dyDescent="0.45">
      <c r="A48" s="70" t="s">
        <v>83</v>
      </c>
      <c r="B48" s="69"/>
      <c r="C48" s="405" t="s">
        <v>1154</v>
      </c>
      <c r="D48" s="405"/>
      <c r="E48" s="405"/>
    </row>
    <row r="49" spans="1:5" x14ac:dyDescent="0.45">
      <c r="A49" s="462"/>
      <c r="B49" s="462"/>
      <c r="C49" s="74"/>
      <c r="D49" s="74"/>
      <c r="E49" s="74"/>
    </row>
    <row r="50" spans="1:5" ht="90" customHeight="1" x14ac:dyDescent="0.45">
      <c r="A50" s="72" t="s">
        <v>84</v>
      </c>
      <c r="B50" s="69"/>
      <c r="C50" s="403" t="s">
        <v>1155</v>
      </c>
      <c r="D50" s="404"/>
      <c r="E50" s="404"/>
    </row>
    <row r="51" spans="1:5" x14ac:dyDescent="0.45">
      <c r="A51" s="72"/>
      <c r="B51" s="69"/>
      <c r="C51" s="30"/>
      <c r="D51" s="30"/>
      <c r="E51" s="30"/>
    </row>
    <row r="52" spans="1:5" x14ac:dyDescent="0.45">
      <c r="A52" s="69"/>
      <c r="B52" s="69"/>
      <c r="C52" s="69"/>
      <c r="D52" s="69"/>
      <c r="E52" s="69"/>
    </row>
    <row r="53" spans="1:5" ht="39.4" thickBot="1" x14ac:dyDescent="0.5">
      <c r="A53" s="77" t="s">
        <v>88</v>
      </c>
      <c r="B53" s="67"/>
      <c r="C53" s="67"/>
      <c r="D53" s="67" t="s">
        <v>86</v>
      </c>
      <c r="E53" s="67"/>
    </row>
    <row r="54" spans="1:5" ht="14.65" thickTop="1" x14ac:dyDescent="0.45">
      <c r="A54" s="69"/>
      <c r="B54" s="69"/>
      <c r="C54" s="69"/>
      <c r="D54" s="69"/>
      <c r="E54" s="69"/>
    </row>
    <row r="55" spans="1:5" ht="15.75" x14ac:dyDescent="0.45">
      <c r="A55" s="70" t="s">
        <v>81</v>
      </c>
      <c r="B55" s="69"/>
      <c r="C55" s="405" t="s">
        <v>1156</v>
      </c>
      <c r="D55" s="405"/>
      <c r="E55" s="405"/>
    </row>
    <row r="56" spans="1:5" ht="15.75" x14ac:dyDescent="0.45">
      <c r="A56" s="70"/>
      <c r="B56" s="69"/>
      <c r="C56" s="74"/>
      <c r="D56" s="74"/>
      <c r="E56" s="74"/>
    </row>
    <row r="57" spans="1:5" ht="15.75" x14ac:dyDescent="0.45">
      <c r="A57" s="70" t="s">
        <v>77</v>
      </c>
      <c r="B57" s="69"/>
      <c r="C57" s="407" t="s">
        <v>1157</v>
      </c>
      <c r="D57" s="407"/>
      <c r="E57" s="407"/>
    </row>
    <row r="58" spans="1:5" ht="15.75" x14ac:dyDescent="0.45">
      <c r="A58" s="70"/>
      <c r="B58" s="69"/>
      <c r="C58" s="74"/>
      <c r="D58" s="74"/>
      <c r="E58" s="74"/>
    </row>
    <row r="59" spans="1:5" ht="15.75" x14ac:dyDescent="0.45">
      <c r="A59" s="70" t="s">
        <v>82</v>
      </c>
      <c r="B59" s="69"/>
      <c r="C59" s="82" t="s">
        <v>1158</v>
      </c>
      <c r="D59" s="82"/>
      <c r="E59" s="82"/>
    </row>
    <row r="60" spans="1:5" ht="15.75" x14ac:dyDescent="0.45">
      <c r="A60" s="70"/>
      <c r="B60" s="69"/>
      <c r="C60" s="71"/>
      <c r="D60" s="71"/>
      <c r="E60" s="71"/>
    </row>
    <row r="61" spans="1:5" ht="15.75" x14ac:dyDescent="0.45">
      <c r="A61" s="70" t="s">
        <v>79</v>
      </c>
      <c r="B61" s="69"/>
      <c r="C61" s="406" t="s">
        <v>1159</v>
      </c>
      <c r="D61" s="405"/>
      <c r="E61" s="405"/>
    </row>
    <row r="62" spans="1:5" ht="15.75" x14ac:dyDescent="0.45">
      <c r="A62" s="70"/>
      <c r="B62" s="69"/>
      <c r="C62" s="462"/>
      <c r="D62" s="462"/>
      <c r="E62" s="462"/>
    </row>
    <row r="63" spans="1:5" ht="15.75" x14ac:dyDescent="0.45">
      <c r="A63" s="70" t="s">
        <v>83</v>
      </c>
      <c r="B63" s="69"/>
      <c r="C63" s="405" t="s">
        <v>1160</v>
      </c>
      <c r="D63" s="405"/>
      <c r="E63" s="405"/>
    </row>
    <row r="64" spans="1:5" x14ac:dyDescent="0.45">
      <c r="A64" s="462"/>
      <c r="B64" s="462"/>
      <c r="C64" s="462"/>
      <c r="D64" s="462"/>
      <c r="E64" s="462"/>
    </row>
    <row r="65" spans="1:5" ht="100.9" customHeight="1" x14ac:dyDescent="0.45">
      <c r="A65" s="72" t="s">
        <v>84</v>
      </c>
      <c r="B65" s="69"/>
      <c r="C65" s="403" t="s">
        <v>1161</v>
      </c>
      <c r="D65" s="404"/>
      <c r="E65" s="404"/>
    </row>
    <row r="66" spans="1:5" ht="25.15" customHeight="1" x14ac:dyDescent="0.45">
      <c r="A66" s="72"/>
      <c r="B66" s="69"/>
      <c r="C66" s="30"/>
      <c r="D66" s="30"/>
      <c r="E66" s="30"/>
    </row>
    <row r="67" spans="1:5" x14ac:dyDescent="0.45">
      <c r="A67" s="69"/>
      <c r="B67" s="69"/>
      <c r="C67" s="69"/>
      <c r="D67" s="69"/>
      <c r="E67" s="69"/>
    </row>
    <row r="68" spans="1:5" x14ac:dyDescent="0.45">
      <c r="A68" s="69"/>
      <c r="B68" s="69"/>
      <c r="C68" s="69"/>
      <c r="D68" s="69"/>
      <c r="E68" s="69"/>
    </row>
    <row r="69" spans="1:5" ht="19.899999999999999" thickBot="1" x14ac:dyDescent="0.5">
      <c r="A69" s="75" t="s">
        <v>91</v>
      </c>
      <c r="B69" s="67"/>
      <c r="C69" s="67"/>
      <c r="D69" s="67" t="s">
        <v>92</v>
      </c>
      <c r="E69" s="67"/>
    </row>
    <row r="70" spans="1:5" ht="14.65" thickTop="1" x14ac:dyDescent="0.45">
      <c r="A70" s="69"/>
      <c r="B70" s="69"/>
      <c r="C70" s="69"/>
      <c r="D70" s="69"/>
      <c r="E70" s="69"/>
    </row>
    <row r="71" spans="1:5" ht="15.75" x14ac:dyDescent="0.45">
      <c r="A71" s="70" t="s">
        <v>81</v>
      </c>
      <c r="B71" s="69"/>
      <c r="C71" s="405" t="s">
        <v>1162</v>
      </c>
      <c r="D71" s="405"/>
      <c r="E71" s="405"/>
    </row>
    <row r="72" spans="1:5" ht="15.75" x14ac:dyDescent="0.45">
      <c r="A72" s="70"/>
      <c r="B72" s="69"/>
      <c r="C72" s="74"/>
      <c r="D72" s="74"/>
      <c r="E72" s="74"/>
    </row>
    <row r="73" spans="1:5" ht="15.75" x14ac:dyDescent="0.45">
      <c r="A73" s="70" t="s">
        <v>77</v>
      </c>
      <c r="B73" s="69"/>
      <c r="C73" s="407" t="s">
        <v>1163</v>
      </c>
      <c r="D73" s="407"/>
      <c r="E73" s="407"/>
    </row>
    <row r="74" spans="1:5" ht="15.75" x14ac:dyDescent="0.45">
      <c r="A74" s="70"/>
      <c r="B74" s="69"/>
      <c r="C74" s="74"/>
      <c r="D74" s="74"/>
      <c r="E74" s="74"/>
    </row>
    <row r="75" spans="1:5" ht="15.75" x14ac:dyDescent="0.45">
      <c r="A75" s="70" t="s">
        <v>82</v>
      </c>
      <c r="B75" s="69"/>
      <c r="C75" s="460" t="s">
        <v>1164</v>
      </c>
      <c r="D75" s="461"/>
      <c r="E75" s="461"/>
    </row>
    <row r="76" spans="1:5" ht="15.75" x14ac:dyDescent="0.45">
      <c r="A76" s="70"/>
      <c r="B76" s="69"/>
      <c r="C76" s="71"/>
      <c r="D76" s="71"/>
      <c r="E76" s="71"/>
    </row>
    <row r="77" spans="1:5" ht="15.75" x14ac:dyDescent="0.45">
      <c r="A77" s="70" t="s">
        <v>79</v>
      </c>
      <c r="B77" s="69"/>
      <c r="C77" s="405" t="s">
        <v>1165</v>
      </c>
      <c r="D77" s="405"/>
      <c r="E77" s="405"/>
    </row>
    <row r="78" spans="1:5" ht="15.75" x14ac:dyDescent="0.45">
      <c r="A78" s="70"/>
      <c r="B78" s="69"/>
      <c r="C78" s="462"/>
      <c r="D78" s="462"/>
      <c r="E78" s="462"/>
    </row>
    <row r="79" spans="1:5" ht="15.75" x14ac:dyDescent="0.45">
      <c r="A79" s="70" t="s">
        <v>83</v>
      </c>
      <c r="B79" s="69"/>
      <c r="C79" s="405" t="s">
        <v>1166</v>
      </c>
      <c r="D79" s="405"/>
      <c r="E79" s="405"/>
    </row>
    <row r="80" spans="1:5" ht="15.75" x14ac:dyDescent="0.45">
      <c r="A80" s="70"/>
      <c r="B80" s="69"/>
      <c r="C80" s="462"/>
      <c r="D80" s="462"/>
      <c r="E80" s="462"/>
    </row>
    <row r="81" spans="1:5" ht="106.15" customHeight="1" x14ac:dyDescent="0.45">
      <c r="A81" s="70" t="s">
        <v>84</v>
      </c>
      <c r="B81" s="69"/>
      <c r="C81" s="403" t="s">
        <v>1167</v>
      </c>
      <c r="D81" s="404"/>
      <c r="E81" s="404"/>
    </row>
    <row r="82" spans="1:5" ht="15.75" x14ac:dyDescent="0.45">
      <c r="A82" s="70"/>
      <c r="B82" s="69"/>
      <c r="C82" s="30"/>
      <c r="D82" s="30"/>
      <c r="E82" s="30"/>
    </row>
    <row r="83" spans="1:5" x14ac:dyDescent="0.45">
      <c r="A83" s="69"/>
      <c r="B83" s="69"/>
      <c r="C83" s="69"/>
      <c r="D83" s="69"/>
      <c r="E83" s="69"/>
    </row>
    <row r="84" spans="1:5" ht="39.4" thickBot="1" x14ac:dyDescent="0.5">
      <c r="A84" s="77" t="s">
        <v>93</v>
      </c>
      <c r="B84" s="67"/>
      <c r="C84" s="67"/>
      <c r="D84" s="67" t="s">
        <v>92</v>
      </c>
      <c r="E84" s="67"/>
    </row>
    <row r="85" spans="1:5" ht="14.65" thickTop="1" x14ac:dyDescent="0.45">
      <c r="A85" s="69"/>
      <c r="B85" s="69"/>
      <c r="C85" s="69"/>
      <c r="D85" s="69"/>
      <c r="E85" s="69"/>
    </row>
    <row r="86" spans="1:5" ht="15.75" x14ac:dyDescent="0.45">
      <c r="A86" s="70" t="s">
        <v>81</v>
      </c>
      <c r="B86" s="69"/>
      <c r="C86" s="405" t="s">
        <v>1168</v>
      </c>
      <c r="D86" s="405"/>
      <c r="E86" s="405"/>
    </row>
    <row r="87" spans="1:5" ht="15.75" x14ac:dyDescent="0.45">
      <c r="A87" s="70"/>
      <c r="B87" s="69"/>
      <c r="C87" s="74"/>
      <c r="D87" s="74"/>
      <c r="E87" s="74"/>
    </row>
    <row r="88" spans="1:5" ht="15.75" x14ac:dyDescent="0.45">
      <c r="A88" s="70" t="s">
        <v>77</v>
      </c>
      <c r="B88" s="69"/>
      <c r="C88" s="407" t="s">
        <v>1169</v>
      </c>
      <c r="D88" s="407"/>
      <c r="E88" s="407"/>
    </row>
    <row r="89" spans="1:5" ht="15.75" x14ac:dyDescent="0.45">
      <c r="A89" s="70"/>
      <c r="B89" s="69"/>
      <c r="C89" s="74"/>
      <c r="D89" s="74"/>
      <c r="E89" s="74"/>
    </row>
    <row r="90" spans="1:5" ht="15.75" x14ac:dyDescent="0.45">
      <c r="A90" s="70" t="s">
        <v>82</v>
      </c>
      <c r="B90" s="69"/>
      <c r="C90" s="82" t="s">
        <v>1170</v>
      </c>
      <c r="D90" s="82"/>
      <c r="E90" s="82"/>
    </row>
    <row r="91" spans="1:5" ht="15.75" x14ac:dyDescent="0.45">
      <c r="A91" s="70"/>
      <c r="B91" s="69"/>
      <c r="C91" s="71"/>
      <c r="D91" s="71"/>
      <c r="E91" s="71"/>
    </row>
    <row r="92" spans="1:5" ht="15.75" x14ac:dyDescent="0.45">
      <c r="A92" s="70" t="s">
        <v>79</v>
      </c>
      <c r="B92" s="69"/>
      <c r="C92" s="406" t="s">
        <v>1171</v>
      </c>
      <c r="D92" s="405"/>
      <c r="E92" s="405"/>
    </row>
    <row r="93" spans="1:5" ht="15.75" x14ac:dyDescent="0.45">
      <c r="A93" s="70"/>
      <c r="B93" s="69"/>
      <c r="C93" s="462"/>
      <c r="D93" s="462"/>
      <c r="E93" s="462"/>
    </row>
    <row r="94" spans="1:5" ht="15.75" x14ac:dyDescent="0.45">
      <c r="A94" s="70" t="s">
        <v>83</v>
      </c>
      <c r="B94" s="69"/>
      <c r="C94" s="405" t="s">
        <v>1172</v>
      </c>
      <c r="D94" s="405"/>
      <c r="E94" s="405"/>
    </row>
    <row r="95" spans="1:5" ht="15.75" x14ac:dyDescent="0.45">
      <c r="A95" s="70"/>
      <c r="B95" s="69"/>
      <c r="C95" s="462"/>
      <c r="D95" s="462"/>
      <c r="E95" s="462"/>
    </row>
    <row r="96" spans="1:5" ht="112.9" customHeight="1" x14ac:dyDescent="0.45">
      <c r="A96" s="70" t="s">
        <v>84</v>
      </c>
      <c r="B96" s="69"/>
      <c r="C96" s="403" t="s">
        <v>1173</v>
      </c>
      <c r="D96" s="404"/>
      <c r="E96" s="404"/>
    </row>
    <row r="97" spans="1:10" x14ac:dyDescent="0.45">
      <c r="A97" s="69"/>
      <c r="B97" s="69"/>
      <c r="C97" s="69"/>
      <c r="D97" s="69"/>
      <c r="E97" s="69"/>
    </row>
    <row r="98" spans="1:10" x14ac:dyDescent="0.45">
      <c r="A98" s="69"/>
      <c r="B98" s="69"/>
      <c r="C98" s="69"/>
      <c r="D98" s="69"/>
      <c r="E98" s="69"/>
    </row>
    <row r="99" spans="1:10" ht="19.899999999999999" thickBot="1" x14ac:dyDescent="0.5">
      <c r="A99" s="75" t="s">
        <v>94</v>
      </c>
      <c r="B99" s="67"/>
      <c r="C99" s="67"/>
      <c r="D99" s="67"/>
      <c r="E99" s="67"/>
      <c r="G99" s="75" t="s">
        <v>1135</v>
      </c>
      <c r="H99" s="67"/>
      <c r="I99" s="67"/>
      <c r="J99" s="67"/>
    </row>
    <row r="100" spans="1:10" ht="14.65" thickTop="1" x14ac:dyDescent="0.45">
      <c r="A100" s="69"/>
      <c r="B100" s="69"/>
      <c r="C100" s="69"/>
      <c r="D100" s="69"/>
      <c r="E100" s="69"/>
      <c r="G100" s="69"/>
      <c r="H100" s="69"/>
      <c r="I100" s="69"/>
      <c r="J100" s="69"/>
    </row>
    <row r="101" spans="1:10" ht="15.75" x14ac:dyDescent="0.45">
      <c r="A101" s="70" t="s">
        <v>81</v>
      </c>
      <c r="B101" s="69"/>
      <c r="C101" s="407" t="s">
        <v>1174</v>
      </c>
      <c r="D101" s="407"/>
      <c r="E101" s="407"/>
      <c r="G101" s="70" t="s">
        <v>81</v>
      </c>
      <c r="H101" s="69"/>
      <c r="I101" s="407" t="s">
        <v>1180</v>
      </c>
      <c r="J101" s="407"/>
    </row>
    <row r="102" spans="1:10" ht="15.75" x14ac:dyDescent="0.45">
      <c r="A102" s="70"/>
      <c r="B102" s="69"/>
      <c r="C102" s="74"/>
      <c r="D102" s="74"/>
      <c r="E102" s="74"/>
      <c r="G102" s="70"/>
      <c r="H102" s="69"/>
      <c r="I102" s="74"/>
      <c r="J102" s="74"/>
    </row>
    <row r="103" spans="1:10" ht="15.75" x14ac:dyDescent="0.45">
      <c r="A103" s="70" t="s">
        <v>77</v>
      </c>
      <c r="B103" s="69"/>
      <c r="C103" s="415" t="s">
        <v>1175</v>
      </c>
      <c r="D103" s="74"/>
      <c r="E103" s="416"/>
      <c r="G103" s="70" t="s">
        <v>77</v>
      </c>
      <c r="H103" s="69"/>
      <c r="I103" s="415" t="s">
        <v>1181</v>
      </c>
      <c r="J103" s="416"/>
    </row>
    <row r="104" spans="1:10" ht="15.75" x14ac:dyDescent="0.45">
      <c r="A104" s="70"/>
      <c r="B104" s="69"/>
      <c r="C104" s="74"/>
      <c r="D104" s="74"/>
      <c r="E104" s="74"/>
      <c r="G104" s="70"/>
      <c r="H104" s="69"/>
      <c r="I104" s="74"/>
      <c r="J104" s="74"/>
    </row>
    <row r="105" spans="1:10" ht="15.75" x14ac:dyDescent="0.45">
      <c r="A105" s="70" t="s">
        <v>82</v>
      </c>
      <c r="B105" s="69"/>
      <c r="C105" s="82" t="s">
        <v>1176</v>
      </c>
      <c r="D105" s="30"/>
      <c r="E105" s="30"/>
      <c r="G105" s="70" t="s">
        <v>82</v>
      </c>
      <c r="H105" s="69"/>
      <c r="I105" s="82" t="s">
        <v>1182</v>
      </c>
      <c r="J105" s="30"/>
    </row>
    <row r="106" spans="1:10" ht="15.75" hidden="1" x14ac:dyDescent="0.45">
      <c r="A106" s="70"/>
      <c r="B106" s="69"/>
      <c r="C106" s="71"/>
      <c r="D106" s="71"/>
      <c r="E106" s="71"/>
      <c r="G106" s="70"/>
      <c r="H106" s="69"/>
      <c r="I106" s="71"/>
      <c r="J106" s="71"/>
    </row>
    <row r="107" spans="1:10" ht="15.75" hidden="1" x14ac:dyDescent="0.45">
      <c r="A107" s="70" t="s">
        <v>79</v>
      </c>
      <c r="B107" s="69"/>
      <c r="C107" s="463" t="s">
        <v>95</v>
      </c>
      <c r="D107" s="463"/>
      <c r="E107" s="463"/>
      <c r="G107" s="70" t="s">
        <v>79</v>
      </c>
      <c r="H107" s="69"/>
      <c r="I107" s="463" t="s">
        <v>95</v>
      </c>
      <c r="J107" s="463"/>
    </row>
    <row r="108" spans="1:10" ht="15.75" hidden="1" x14ac:dyDescent="0.45">
      <c r="A108" s="70"/>
      <c r="B108" s="69"/>
      <c r="C108" s="462"/>
      <c r="D108" s="462"/>
      <c r="E108" s="462"/>
      <c r="G108" s="70"/>
      <c r="H108" s="69"/>
      <c r="I108" s="462"/>
      <c r="J108" s="462"/>
    </row>
    <row r="109" spans="1:10" ht="15.75" hidden="1" x14ac:dyDescent="0.45">
      <c r="A109" s="70" t="s">
        <v>83</v>
      </c>
      <c r="B109" s="69"/>
      <c r="C109" s="463" t="s">
        <v>1264</v>
      </c>
      <c r="D109" s="463"/>
      <c r="E109" s="463"/>
      <c r="G109" s="70" t="s">
        <v>83</v>
      </c>
      <c r="H109" s="69"/>
      <c r="I109" s="463" t="s">
        <v>1264</v>
      </c>
      <c r="J109" s="463"/>
    </row>
    <row r="110" spans="1:10" ht="15.75" hidden="1" x14ac:dyDescent="0.45">
      <c r="A110" s="70"/>
      <c r="B110" s="69"/>
      <c r="C110" s="462"/>
      <c r="D110" s="462"/>
      <c r="E110" s="462"/>
      <c r="G110" s="70"/>
      <c r="H110" s="69"/>
      <c r="I110" s="462"/>
      <c r="J110" s="462"/>
    </row>
    <row r="111" spans="1:10" ht="15.75" hidden="1" x14ac:dyDescent="0.45">
      <c r="A111" s="70" t="s">
        <v>84</v>
      </c>
      <c r="B111" s="69"/>
      <c r="C111" s="466" t="s">
        <v>87</v>
      </c>
      <c r="D111" s="467"/>
      <c r="E111" s="467"/>
      <c r="G111" s="70" t="s">
        <v>84</v>
      </c>
      <c r="H111" s="69"/>
      <c r="I111" s="466" t="s">
        <v>87</v>
      </c>
      <c r="J111" s="467"/>
    </row>
    <row r="112" spans="1:10" ht="15.75" hidden="1" x14ac:dyDescent="0.45">
      <c r="A112" s="70"/>
      <c r="B112" s="69"/>
      <c r="C112" s="461"/>
      <c r="D112" s="461"/>
      <c r="E112" s="461"/>
      <c r="G112" s="70"/>
      <c r="H112" s="69"/>
      <c r="I112" s="461"/>
      <c r="J112" s="461"/>
    </row>
    <row r="113" spans="1:10" ht="15.75" hidden="1" x14ac:dyDescent="0.45">
      <c r="A113" s="70"/>
      <c r="B113" s="69"/>
      <c r="C113" s="461"/>
      <c r="D113" s="461"/>
      <c r="E113" s="461"/>
      <c r="G113" s="70"/>
      <c r="H113" s="69"/>
      <c r="I113" s="461"/>
      <c r="J113" s="461"/>
    </row>
    <row r="114" spans="1:10" ht="15.75" hidden="1" x14ac:dyDescent="0.45">
      <c r="A114" s="70"/>
      <c r="B114" s="69"/>
      <c r="C114" s="461"/>
      <c r="D114" s="461"/>
      <c r="E114" s="461"/>
      <c r="G114" s="70"/>
      <c r="H114" s="69"/>
      <c r="I114" s="461"/>
      <c r="J114" s="461"/>
    </row>
    <row r="115" spans="1:10" ht="15.75" hidden="1" x14ac:dyDescent="0.45">
      <c r="A115" s="70"/>
      <c r="B115" s="69"/>
      <c r="C115" s="461"/>
      <c r="D115" s="461"/>
      <c r="E115" s="461"/>
      <c r="G115" s="70"/>
      <c r="H115" s="69"/>
      <c r="I115" s="461"/>
      <c r="J115" s="461"/>
    </row>
    <row r="116" spans="1:10" ht="15.75" hidden="1" x14ac:dyDescent="0.45">
      <c r="A116" s="70"/>
      <c r="B116" s="69"/>
      <c r="C116" s="461"/>
      <c r="D116" s="461"/>
      <c r="E116" s="461"/>
      <c r="G116" s="70"/>
      <c r="H116" s="69"/>
      <c r="I116" s="461"/>
      <c r="J116" s="461"/>
    </row>
    <row r="117" spans="1:10" ht="15.75" hidden="1" x14ac:dyDescent="0.45">
      <c r="A117" s="70"/>
      <c r="B117" s="69"/>
      <c r="C117" s="69"/>
      <c r="D117" s="69"/>
      <c r="E117" s="69"/>
      <c r="G117" s="70"/>
      <c r="H117" s="69"/>
      <c r="I117" s="69"/>
      <c r="J117" s="69"/>
    </row>
    <row r="118" spans="1:10" ht="19.899999999999999" hidden="1" thickBot="1" x14ac:dyDescent="0.5">
      <c r="A118" s="75" t="s">
        <v>94</v>
      </c>
      <c r="B118" s="67"/>
      <c r="C118" s="67"/>
      <c r="D118" s="67"/>
      <c r="E118" s="67"/>
      <c r="G118" s="75" t="s">
        <v>94</v>
      </c>
      <c r="H118" s="67"/>
      <c r="I118" s="67"/>
      <c r="J118" s="67"/>
    </row>
    <row r="119" spans="1:10" hidden="1" x14ac:dyDescent="0.45">
      <c r="A119" s="72"/>
      <c r="B119" s="69"/>
      <c r="C119" s="69"/>
      <c r="D119" s="69"/>
      <c r="E119" s="69"/>
      <c r="G119" s="72"/>
      <c r="H119" s="69"/>
      <c r="I119" s="69"/>
      <c r="J119" s="69"/>
    </row>
    <row r="120" spans="1:10" ht="15.75" hidden="1" x14ac:dyDescent="0.45">
      <c r="A120" s="70" t="s">
        <v>81</v>
      </c>
      <c r="B120" s="69"/>
      <c r="C120" s="463"/>
      <c r="D120" s="463"/>
      <c r="E120" s="463"/>
      <c r="G120" s="70" t="s">
        <v>81</v>
      </c>
      <c r="H120" s="69"/>
      <c r="I120" s="463"/>
      <c r="J120" s="463"/>
    </row>
    <row r="121" spans="1:10" ht="15.75" hidden="1" x14ac:dyDescent="0.45">
      <c r="A121" s="70"/>
      <c r="B121" s="69"/>
      <c r="C121" s="74"/>
      <c r="D121" s="74"/>
      <c r="E121" s="74"/>
      <c r="G121" s="70"/>
      <c r="H121" s="69"/>
      <c r="I121" s="74"/>
      <c r="J121" s="74"/>
    </row>
    <row r="122" spans="1:10" ht="15.75" hidden="1" x14ac:dyDescent="0.45">
      <c r="A122" s="70" t="s">
        <v>77</v>
      </c>
      <c r="B122" s="69"/>
      <c r="C122" s="465"/>
      <c r="D122" s="465"/>
      <c r="E122" s="465"/>
      <c r="G122" s="70" t="s">
        <v>77</v>
      </c>
      <c r="H122" s="69"/>
      <c r="I122" s="465"/>
      <c r="J122" s="465"/>
    </row>
    <row r="123" spans="1:10" ht="15.75" hidden="1" x14ac:dyDescent="0.45">
      <c r="A123" s="70"/>
      <c r="B123" s="69"/>
      <c r="C123" s="74"/>
      <c r="D123" s="74"/>
      <c r="E123" s="74"/>
      <c r="G123" s="70"/>
      <c r="H123" s="69"/>
      <c r="I123" s="74"/>
      <c r="J123" s="74"/>
    </row>
    <row r="124" spans="1:10" ht="15.75" x14ac:dyDescent="0.45">
      <c r="A124" s="70"/>
      <c r="B124" s="69"/>
      <c r="C124" s="74"/>
      <c r="D124" s="74"/>
      <c r="E124" s="74"/>
      <c r="G124" s="70"/>
      <c r="H124" s="69"/>
      <c r="I124" s="74"/>
      <c r="J124" s="74"/>
    </row>
    <row r="125" spans="1:10" ht="15.75" x14ac:dyDescent="0.45">
      <c r="A125" s="70" t="s">
        <v>79</v>
      </c>
      <c r="B125" s="69"/>
      <c r="C125" s="31" t="s">
        <v>1177</v>
      </c>
      <c r="D125" s="30"/>
      <c r="E125" s="30"/>
      <c r="G125" s="70" t="s">
        <v>79</v>
      </c>
      <c r="H125" s="69"/>
      <c r="I125" s="31" t="s">
        <v>1183</v>
      </c>
      <c r="J125" s="30"/>
    </row>
    <row r="126" spans="1:10" ht="15.75" hidden="1" x14ac:dyDescent="0.45">
      <c r="A126" s="70"/>
      <c r="B126" s="69"/>
      <c r="C126" s="71"/>
      <c r="D126" s="71"/>
      <c r="E126" s="71"/>
      <c r="G126" s="70"/>
      <c r="H126" s="69"/>
      <c r="I126" s="71"/>
      <c r="J126" s="71"/>
    </row>
    <row r="127" spans="1:10" ht="15.75" hidden="1" x14ac:dyDescent="0.45">
      <c r="A127" s="70" t="s">
        <v>79</v>
      </c>
      <c r="B127" s="69"/>
      <c r="C127" s="463"/>
      <c r="D127" s="463"/>
      <c r="E127" s="463"/>
      <c r="G127" s="70" t="s">
        <v>79</v>
      </c>
      <c r="H127" s="69"/>
      <c r="I127" s="463"/>
      <c r="J127" s="463"/>
    </row>
    <row r="128" spans="1:10" ht="15.75" hidden="1" x14ac:dyDescent="0.45">
      <c r="A128" s="70"/>
      <c r="B128" s="69"/>
      <c r="C128" s="462"/>
      <c r="D128" s="462"/>
      <c r="E128" s="462"/>
      <c r="G128" s="70"/>
      <c r="H128" s="69"/>
      <c r="I128" s="462"/>
      <c r="J128" s="462"/>
    </row>
    <row r="129" spans="1:10" ht="15.75" x14ac:dyDescent="0.45">
      <c r="A129" s="70"/>
      <c r="B129" s="69"/>
      <c r="C129" s="71"/>
      <c r="D129" s="71"/>
      <c r="E129" s="71"/>
      <c r="G129" s="70"/>
      <c r="H129" s="69"/>
      <c r="I129" s="71"/>
      <c r="J129" s="71"/>
    </row>
    <row r="130" spans="1:10" ht="15.75" x14ac:dyDescent="0.45">
      <c r="A130" s="70" t="s">
        <v>83</v>
      </c>
      <c r="B130" s="69"/>
      <c r="C130" s="405" t="s">
        <v>1178</v>
      </c>
      <c r="D130" s="405"/>
      <c r="E130" s="405"/>
      <c r="G130" s="70" t="s">
        <v>83</v>
      </c>
      <c r="H130" s="69"/>
      <c r="I130" s="405" t="s">
        <v>1184</v>
      </c>
      <c r="J130" s="405"/>
    </row>
    <row r="131" spans="1:10" ht="15.75" x14ac:dyDescent="0.45">
      <c r="A131" s="70"/>
      <c r="B131" s="69"/>
      <c r="C131" s="462"/>
      <c r="D131" s="462"/>
      <c r="E131" s="462"/>
      <c r="G131" s="70"/>
      <c r="H131" s="69"/>
      <c r="I131" s="462"/>
      <c r="J131" s="462"/>
    </row>
    <row r="132" spans="1:10" ht="84" customHeight="1" x14ac:dyDescent="0.45">
      <c r="A132" s="70" t="s">
        <v>84</v>
      </c>
      <c r="B132" s="69"/>
      <c r="C132" s="403" t="s">
        <v>1179</v>
      </c>
      <c r="D132" s="404"/>
      <c r="E132" s="404"/>
      <c r="G132" s="70" t="s">
        <v>84</v>
      </c>
      <c r="H132" s="69"/>
      <c r="I132" s="403" t="s">
        <v>1185</v>
      </c>
      <c r="J132" s="404"/>
    </row>
    <row r="133" spans="1:10" ht="15.75" x14ac:dyDescent="0.45">
      <c r="A133" s="70"/>
      <c r="B133" s="69"/>
      <c r="C133" s="30"/>
      <c r="D133" s="30"/>
      <c r="E133" s="30"/>
      <c r="G133" s="70"/>
      <c r="H133" s="69"/>
      <c r="I133" s="30"/>
      <c r="J133" s="30"/>
    </row>
    <row r="134" spans="1:10" x14ac:dyDescent="0.45">
      <c r="A134" s="69"/>
      <c r="B134" s="69"/>
      <c r="C134" s="69"/>
      <c r="D134" s="69"/>
      <c r="E134" s="69"/>
    </row>
    <row r="135" spans="1:10" x14ac:dyDescent="0.45">
      <c r="A135" s="69"/>
      <c r="B135" s="69"/>
      <c r="C135" s="69"/>
      <c r="D135" s="69"/>
      <c r="E135" s="69"/>
    </row>
    <row r="136" spans="1:10" ht="36" customHeight="1" thickBot="1" x14ac:dyDescent="0.5">
      <c r="A136" s="75" t="s">
        <v>96</v>
      </c>
      <c r="B136" s="67"/>
      <c r="C136" s="67" t="s">
        <v>1267</v>
      </c>
      <c r="D136" s="76" t="s">
        <v>92</v>
      </c>
      <c r="E136" s="67"/>
    </row>
    <row r="137" spans="1:10" ht="14.65" thickTop="1" x14ac:dyDescent="0.45">
      <c r="A137" s="69"/>
      <c r="B137" s="69"/>
      <c r="C137" s="69"/>
      <c r="D137" s="69"/>
      <c r="E137" s="69"/>
    </row>
    <row r="138" spans="1:10" ht="15.75" x14ac:dyDescent="0.45">
      <c r="A138" s="70" t="s">
        <v>81</v>
      </c>
      <c r="B138" s="69"/>
      <c r="C138" s="405" t="s">
        <v>1186</v>
      </c>
      <c r="D138" s="405"/>
      <c r="E138" s="405"/>
    </row>
    <row r="139" spans="1:10" ht="15.75" x14ac:dyDescent="0.45">
      <c r="A139" s="70"/>
      <c r="B139" s="69"/>
      <c r="C139" s="74"/>
      <c r="D139" s="74"/>
      <c r="E139" s="74"/>
    </row>
    <row r="140" spans="1:10" ht="15.75" x14ac:dyDescent="0.45">
      <c r="A140" s="70" t="s">
        <v>77</v>
      </c>
      <c r="B140" s="69"/>
      <c r="C140" s="407" t="s">
        <v>1187</v>
      </c>
      <c r="D140" s="407"/>
      <c r="E140" s="407"/>
    </row>
    <row r="141" spans="1:10" ht="15.75" x14ac:dyDescent="0.45">
      <c r="A141" s="70"/>
      <c r="B141" s="69"/>
      <c r="C141" s="74"/>
      <c r="D141" s="74"/>
      <c r="E141" s="74"/>
    </row>
    <row r="142" spans="1:10" ht="15.75" x14ac:dyDescent="0.45">
      <c r="A142" s="70" t="s">
        <v>82</v>
      </c>
      <c r="B142" s="69"/>
      <c r="C142" s="82" t="s">
        <v>1188</v>
      </c>
      <c r="D142" s="30"/>
      <c r="E142" s="30"/>
    </row>
    <row r="143" spans="1:10" ht="15.75" x14ac:dyDescent="0.45">
      <c r="A143" s="70"/>
      <c r="B143" s="69"/>
      <c r="C143" s="71"/>
      <c r="D143" s="71"/>
      <c r="E143" s="71"/>
    </row>
    <row r="144" spans="1:10" ht="15.75" x14ac:dyDescent="0.45">
      <c r="A144" s="70" t="s">
        <v>79</v>
      </c>
      <c r="B144" s="69"/>
      <c r="C144" s="406" t="s">
        <v>1189</v>
      </c>
      <c r="D144" s="405"/>
      <c r="E144" s="405"/>
    </row>
    <row r="145" spans="1:5" ht="15.75" x14ac:dyDescent="0.45">
      <c r="A145" s="70"/>
      <c r="B145" s="69"/>
      <c r="C145" s="74"/>
      <c r="D145" s="74"/>
      <c r="E145" s="74"/>
    </row>
    <row r="146" spans="1:5" ht="15.75" x14ac:dyDescent="0.45">
      <c r="A146" s="70" t="s">
        <v>83</v>
      </c>
      <c r="B146" s="69"/>
      <c r="C146" s="390" t="s">
        <v>1190</v>
      </c>
      <c r="D146" s="69"/>
      <c r="E146" s="391"/>
    </row>
    <row r="147" spans="1:5" ht="15.75" x14ac:dyDescent="0.45">
      <c r="A147" s="70"/>
      <c r="B147" s="69"/>
      <c r="C147" s="74"/>
      <c r="D147" s="74"/>
      <c r="E147" s="74"/>
    </row>
    <row r="148" spans="1:5" ht="68.25" customHeight="1" x14ac:dyDescent="0.45">
      <c r="A148" s="70" t="s">
        <v>84</v>
      </c>
      <c r="B148" s="69"/>
      <c r="C148" s="408" t="s">
        <v>1191</v>
      </c>
      <c r="D148" s="409"/>
      <c r="E148" s="410"/>
    </row>
    <row r="149" spans="1:5" x14ac:dyDescent="0.45">
      <c r="A149" s="69"/>
      <c r="B149" s="69"/>
      <c r="C149" s="69"/>
      <c r="D149" s="69"/>
      <c r="E149" s="69"/>
    </row>
    <row r="150" spans="1:5" ht="19.899999999999999" thickBot="1" x14ac:dyDescent="0.5">
      <c r="A150" s="75" t="s">
        <v>97</v>
      </c>
      <c r="B150" s="67"/>
      <c r="C150" s="418" t="s">
        <v>1205</v>
      </c>
      <c r="D150" s="76"/>
      <c r="E150" s="67"/>
    </row>
    <row r="151" spans="1:5" ht="14.65" thickTop="1" x14ac:dyDescent="0.45">
      <c r="A151" s="69"/>
      <c r="B151" s="69"/>
      <c r="C151" s="69"/>
      <c r="D151" s="69"/>
      <c r="E151" s="69"/>
    </row>
    <row r="152" spans="1:5" ht="24.6" customHeight="1" x14ac:dyDescent="0.45">
      <c r="A152" s="70" t="s">
        <v>81</v>
      </c>
      <c r="B152" s="69"/>
      <c r="C152" s="405" t="s">
        <v>1192</v>
      </c>
      <c r="D152" s="405"/>
      <c r="E152" s="405"/>
    </row>
    <row r="153" spans="1:5" ht="15.75" x14ac:dyDescent="0.45">
      <c r="A153" s="70"/>
      <c r="B153" s="69"/>
      <c r="C153" s="74"/>
      <c r="D153" s="74"/>
      <c r="E153" s="74"/>
    </row>
    <row r="154" spans="1:5" ht="15.75" x14ac:dyDescent="0.45">
      <c r="A154" s="70" t="s">
        <v>77</v>
      </c>
      <c r="B154" s="69"/>
      <c r="C154" s="407" t="s">
        <v>1193</v>
      </c>
      <c r="D154" s="407"/>
      <c r="E154" s="407"/>
    </row>
    <row r="155" spans="1:5" ht="15.75" x14ac:dyDescent="0.45">
      <c r="A155" s="70"/>
      <c r="B155" s="69"/>
      <c r="C155" s="74"/>
      <c r="D155" s="74"/>
      <c r="E155" s="74"/>
    </row>
    <row r="156" spans="1:5" ht="15.75" x14ac:dyDescent="0.45">
      <c r="A156" s="70" t="s">
        <v>82</v>
      </c>
      <c r="B156" s="69"/>
      <c r="C156" s="30" t="s">
        <v>1194</v>
      </c>
      <c r="D156" s="30"/>
      <c r="E156" s="30"/>
    </row>
    <row r="157" spans="1:5" ht="15.75" x14ac:dyDescent="0.45">
      <c r="A157" s="70"/>
      <c r="B157" s="69"/>
      <c r="C157" s="71"/>
      <c r="D157" s="71"/>
      <c r="E157" s="71"/>
    </row>
    <row r="158" spans="1:5" ht="15.75" x14ac:dyDescent="0.45">
      <c r="A158" s="70" t="s">
        <v>79</v>
      </c>
      <c r="B158" s="69"/>
      <c r="C158" s="405" t="s">
        <v>1195</v>
      </c>
      <c r="D158" s="405"/>
      <c r="E158" s="405"/>
    </row>
    <row r="159" spans="1:5" ht="15.75" x14ac:dyDescent="0.45">
      <c r="A159" s="70"/>
      <c r="B159" s="69"/>
      <c r="C159" s="74"/>
      <c r="D159" s="74"/>
      <c r="E159" s="74"/>
    </row>
    <row r="160" spans="1:5" ht="15.75" x14ac:dyDescent="0.45">
      <c r="A160" s="70" t="s">
        <v>83</v>
      </c>
      <c r="B160" s="69"/>
      <c r="C160" s="390" t="s">
        <v>1196</v>
      </c>
      <c r="D160" s="69"/>
      <c r="E160" s="391"/>
    </row>
    <row r="161" spans="1:5" ht="15.75" x14ac:dyDescent="0.45">
      <c r="A161" s="70"/>
      <c r="B161" s="69"/>
      <c r="C161" s="74"/>
      <c r="D161" s="74"/>
      <c r="E161" s="74"/>
    </row>
    <row r="162" spans="1:5" ht="94.5" customHeight="1" x14ac:dyDescent="0.45">
      <c r="A162" s="70" t="s">
        <v>84</v>
      </c>
      <c r="B162" s="69"/>
      <c r="C162" s="408" t="s">
        <v>1197</v>
      </c>
      <c r="D162" s="409"/>
      <c r="E162" s="410"/>
    </row>
    <row r="163" spans="1:5" x14ac:dyDescent="0.45">
      <c r="A163" s="69"/>
      <c r="B163" s="69"/>
      <c r="C163" s="69"/>
      <c r="D163" s="69"/>
      <c r="E163" s="69"/>
    </row>
    <row r="164" spans="1:5" ht="39.6" customHeight="1" thickBot="1" x14ac:dyDescent="0.5">
      <c r="A164" s="77" t="s">
        <v>99</v>
      </c>
      <c r="B164" s="67"/>
      <c r="C164" s="418" t="s">
        <v>1205</v>
      </c>
      <c r="D164" s="76"/>
      <c r="E164" s="67"/>
    </row>
    <row r="165" spans="1:5" ht="14.65" thickTop="1" x14ac:dyDescent="0.45">
      <c r="A165" s="69"/>
      <c r="B165" s="69"/>
      <c r="C165" s="69"/>
      <c r="D165" s="69"/>
      <c r="E165" s="69"/>
    </row>
    <row r="166" spans="1:5" ht="21" customHeight="1" x14ac:dyDescent="0.45">
      <c r="A166" s="70" t="s">
        <v>81</v>
      </c>
      <c r="B166" s="69"/>
      <c r="C166" s="405" t="s">
        <v>1199</v>
      </c>
      <c r="D166" s="405"/>
      <c r="E166" s="405"/>
    </row>
    <row r="167" spans="1:5" ht="15.75" x14ac:dyDescent="0.45">
      <c r="A167" s="70"/>
      <c r="B167" s="69"/>
      <c r="C167" s="74"/>
      <c r="D167" s="74"/>
      <c r="E167" s="74"/>
    </row>
    <row r="168" spans="1:5" ht="15.75" x14ac:dyDescent="0.45">
      <c r="A168" s="70" t="s">
        <v>77</v>
      </c>
      <c r="B168" s="69"/>
      <c r="C168" s="407" t="s">
        <v>1200</v>
      </c>
      <c r="D168" s="407"/>
      <c r="E168" s="407"/>
    </row>
    <row r="169" spans="1:5" ht="15.75" x14ac:dyDescent="0.45">
      <c r="A169" s="70"/>
      <c r="B169" s="69"/>
      <c r="C169" s="74"/>
      <c r="D169" s="74"/>
      <c r="E169" s="74"/>
    </row>
    <row r="170" spans="1:5" ht="15.75" x14ac:dyDescent="0.45">
      <c r="A170" s="70" t="s">
        <v>82</v>
      </c>
      <c r="B170" s="69"/>
      <c r="C170" s="82" t="s">
        <v>1201</v>
      </c>
      <c r="D170" s="30"/>
      <c r="E170" s="30"/>
    </row>
    <row r="171" spans="1:5" ht="15.75" x14ac:dyDescent="0.45">
      <c r="A171" s="70"/>
      <c r="B171" s="69"/>
      <c r="C171" s="71"/>
      <c r="D171" s="71"/>
      <c r="E171" s="71"/>
    </row>
    <row r="172" spans="1:5" ht="15.75" x14ac:dyDescent="0.45">
      <c r="A172" s="70" t="s">
        <v>79</v>
      </c>
      <c r="B172" s="69"/>
      <c r="C172" s="405" t="s">
        <v>1202</v>
      </c>
      <c r="D172" s="405"/>
      <c r="E172" s="405"/>
    </row>
    <row r="173" spans="1:5" ht="15.75" x14ac:dyDescent="0.45">
      <c r="A173" s="70"/>
      <c r="B173" s="69"/>
      <c r="C173" s="74"/>
      <c r="D173" s="74"/>
      <c r="E173" s="74"/>
    </row>
    <row r="174" spans="1:5" ht="15.75" x14ac:dyDescent="0.45">
      <c r="A174" s="70" t="s">
        <v>83</v>
      </c>
      <c r="B174" s="69"/>
      <c r="C174" s="413" t="s">
        <v>1203</v>
      </c>
      <c r="D174" s="69"/>
      <c r="E174" s="391"/>
    </row>
    <row r="175" spans="1:5" ht="15.75" x14ac:dyDescent="0.45">
      <c r="A175" s="70"/>
      <c r="B175" s="69"/>
      <c r="C175" s="74"/>
      <c r="D175" s="74"/>
      <c r="E175" s="74"/>
    </row>
    <row r="176" spans="1:5" ht="76.5" customHeight="1" x14ac:dyDescent="0.45">
      <c r="A176" s="70" t="s">
        <v>84</v>
      </c>
      <c r="B176" s="69"/>
      <c r="C176" s="408" t="s">
        <v>1204</v>
      </c>
      <c r="D176" s="409"/>
      <c r="E176" s="410"/>
    </row>
    <row r="177" spans="1:7" x14ac:dyDescent="0.45">
      <c r="A177" s="69"/>
      <c r="B177" s="69"/>
      <c r="C177" s="69"/>
      <c r="D177" s="69"/>
      <c r="E177" s="69"/>
    </row>
    <row r="178" spans="1:7" ht="30.6" customHeight="1" thickBot="1" x14ac:dyDescent="0.5">
      <c r="A178" s="77" t="s">
        <v>100</v>
      </c>
      <c r="B178" s="67"/>
      <c r="C178" s="418"/>
      <c r="D178" s="464" t="s">
        <v>1287</v>
      </c>
      <c r="E178" s="464"/>
    </row>
    <row r="179" spans="1:7" ht="14.65" thickTop="1" x14ac:dyDescent="0.45">
      <c r="A179" s="69"/>
      <c r="B179" s="69"/>
      <c r="C179" s="69"/>
      <c r="D179" s="69"/>
      <c r="E179" s="69"/>
    </row>
    <row r="180" spans="1:7" ht="15.75" x14ac:dyDescent="0.45">
      <c r="A180" s="70" t="s">
        <v>81</v>
      </c>
      <c r="B180" s="69"/>
      <c r="C180" s="405" t="s">
        <v>1206</v>
      </c>
      <c r="D180" s="405"/>
      <c r="E180" s="405"/>
    </row>
    <row r="181" spans="1:7" ht="15.75" x14ac:dyDescent="0.45">
      <c r="A181" s="70"/>
      <c r="B181" s="69"/>
      <c r="C181" s="74"/>
      <c r="D181" s="74"/>
      <c r="E181" s="74"/>
    </row>
    <row r="182" spans="1:7" ht="15.75" x14ac:dyDescent="0.45">
      <c r="A182" s="70" t="s">
        <v>77</v>
      </c>
      <c r="B182" s="69"/>
      <c r="C182" s="407" t="s">
        <v>1198</v>
      </c>
      <c r="D182" s="407"/>
      <c r="E182" s="407"/>
    </row>
    <row r="183" spans="1:7" ht="15.75" x14ac:dyDescent="0.45">
      <c r="A183" s="70"/>
      <c r="B183" s="69"/>
      <c r="C183" s="74"/>
      <c r="D183" s="74"/>
      <c r="E183" s="74"/>
    </row>
    <row r="184" spans="1:7" ht="15.75" x14ac:dyDescent="0.45">
      <c r="A184" s="70" t="s">
        <v>82</v>
      </c>
      <c r="B184" s="69"/>
      <c r="C184" s="82" t="s">
        <v>1207</v>
      </c>
      <c r="D184" s="30"/>
      <c r="E184" s="30"/>
    </row>
    <row r="185" spans="1:7" ht="15.75" x14ac:dyDescent="0.45">
      <c r="A185" s="70"/>
      <c r="B185" s="69"/>
      <c r="C185" s="71"/>
      <c r="D185" s="71"/>
      <c r="E185" s="71"/>
    </row>
    <row r="186" spans="1:7" ht="15.75" x14ac:dyDescent="0.45">
      <c r="A186" s="70" t="s">
        <v>79</v>
      </c>
      <c r="B186" s="69"/>
      <c r="C186" s="405" t="s">
        <v>1208</v>
      </c>
      <c r="D186" s="405"/>
      <c r="E186" s="405"/>
    </row>
    <row r="187" spans="1:7" ht="15.75" x14ac:dyDescent="0.45">
      <c r="A187" s="70"/>
      <c r="B187" s="69"/>
      <c r="C187" s="74"/>
      <c r="D187" s="74"/>
      <c r="E187" s="74"/>
    </row>
    <row r="188" spans="1:7" ht="15.75" x14ac:dyDescent="0.45">
      <c r="A188" s="70" t="s">
        <v>83</v>
      </c>
      <c r="B188" s="69"/>
      <c r="C188" s="411" t="s">
        <v>1209</v>
      </c>
      <c r="D188" s="121"/>
      <c r="E188" s="412"/>
      <c r="G188" s="57"/>
    </row>
    <row r="189" spans="1:7" ht="15.75" x14ac:dyDescent="0.45">
      <c r="A189" s="70" t="s">
        <v>1237</v>
      </c>
      <c r="B189" s="69"/>
      <c r="C189" s="74"/>
      <c r="D189" s="74"/>
      <c r="E189" s="74"/>
    </row>
    <row r="190" spans="1:7" ht="40.15" customHeight="1" x14ac:dyDescent="0.45">
      <c r="A190" s="70" t="s">
        <v>84</v>
      </c>
      <c r="B190" s="69"/>
      <c r="C190" s="408" t="s">
        <v>1210</v>
      </c>
      <c r="D190" s="409"/>
      <c r="E190" s="410"/>
    </row>
    <row r="193" spans="1:11" ht="19.899999999999999" thickBot="1" x14ac:dyDescent="0.5">
      <c r="A193" s="77" t="s">
        <v>1250</v>
      </c>
      <c r="B193" s="67"/>
      <c r="C193" s="418" t="s">
        <v>1205</v>
      </c>
      <c r="D193" s="464" t="s">
        <v>1236</v>
      </c>
      <c r="E193" s="464"/>
      <c r="G193" s="77" t="s">
        <v>1249</v>
      </c>
      <c r="H193" s="67"/>
      <c r="I193" s="418" t="s">
        <v>1205</v>
      </c>
      <c r="J193" s="464" t="s">
        <v>1251</v>
      </c>
      <c r="K193" s="464"/>
    </row>
    <row r="194" spans="1:11" ht="14.65" thickTop="1" x14ac:dyDescent="0.45">
      <c r="A194" s="69"/>
      <c r="B194" s="69"/>
      <c r="C194" s="69"/>
      <c r="D194" s="69"/>
      <c r="E194" s="69"/>
      <c r="G194" s="69"/>
      <c r="H194" s="69"/>
      <c r="I194" s="69"/>
      <c r="J194" s="69"/>
      <c r="K194" s="69"/>
    </row>
    <row r="195" spans="1:11" ht="15.75" x14ac:dyDescent="0.45">
      <c r="A195" s="70" t="s">
        <v>81</v>
      </c>
      <c r="B195" s="69"/>
      <c r="C195" s="405" t="s">
        <v>1238</v>
      </c>
      <c r="D195" s="405"/>
      <c r="E195" s="405"/>
      <c r="G195" s="70" t="s">
        <v>81</v>
      </c>
      <c r="H195" s="69"/>
      <c r="I195" s="405" t="s">
        <v>1244</v>
      </c>
      <c r="J195" s="405"/>
      <c r="K195" s="405"/>
    </row>
    <row r="196" spans="1:11" ht="15.75" x14ac:dyDescent="0.45">
      <c r="A196" s="70"/>
      <c r="B196" s="69"/>
      <c r="C196" s="74"/>
      <c r="D196" s="74"/>
      <c r="E196" s="74"/>
      <c r="G196" s="70"/>
      <c r="H196" s="69"/>
      <c r="I196" s="74"/>
      <c r="J196" s="74"/>
      <c r="K196" s="74"/>
    </row>
    <row r="197" spans="1:11" ht="15.75" x14ac:dyDescent="0.45">
      <c r="A197" s="70" t="s">
        <v>77</v>
      </c>
      <c r="B197" s="69"/>
      <c r="C197" s="407" t="s">
        <v>1239</v>
      </c>
      <c r="D197" s="407"/>
      <c r="E197" s="407"/>
      <c r="G197" s="70" t="s">
        <v>77</v>
      </c>
      <c r="H197" s="69"/>
      <c r="I197" s="407" t="s">
        <v>1245</v>
      </c>
      <c r="J197" s="407"/>
      <c r="K197" s="407"/>
    </row>
    <row r="198" spans="1:11" ht="15.75" x14ac:dyDescent="0.45">
      <c r="A198" s="70"/>
      <c r="B198" s="69"/>
      <c r="C198" s="74"/>
      <c r="D198" s="74"/>
      <c r="E198" s="74"/>
      <c r="G198" s="70"/>
      <c r="H198" s="69"/>
      <c r="I198" s="74"/>
      <c r="J198" s="74"/>
      <c r="K198" s="74"/>
    </row>
    <row r="199" spans="1:11" ht="15.75" x14ac:dyDescent="0.45">
      <c r="A199" s="70" t="s">
        <v>82</v>
      </c>
      <c r="B199" s="69"/>
      <c r="C199" s="82" t="s">
        <v>1240</v>
      </c>
      <c r="D199" s="30"/>
      <c r="E199" s="30"/>
      <c r="G199" s="70" t="s">
        <v>82</v>
      </c>
      <c r="H199" s="69"/>
      <c r="I199" s="82" t="s">
        <v>1246</v>
      </c>
      <c r="J199" s="30"/>
      <c r="K199" s="30"/>
    </row>
    <row r="200" spans="1:11" ht="15.75" x14ac:dyDescent="0.45">
      <c r="A200" s="70"/>
      <c r="B200" s="69"/>
      <c r="C200" s="71"/>
      <c r="D200" s="71"/>
      <c r="E200" s="71"/>
      <c r="G200" s="70"/>
      <c r="H200" s="69"/>
      <c r="I200" s="71"/>
      <c r="J200" s="71"/>
      <c r="K200" s="71"/>
    </row>
    <row r="201" spans="1:11" ht="15.75" x14ac:dyDescent="0.45">
      <c r="A201" s="70" t="s">
        <v>79</v>
      </c>
      <c r="B201" s="69"/>
      <c r="C201" s="405" t="s">
        <v>1241</v>
      </c>
      <c r="D201" s="405"/>
      <c r="E201" s="405"/>
      <c r="G201" s="70" t="s">
        <v>79</v>
      </c>
      <c r="H201" s="69"/>
      <c r="I201" s="405" t="s">
        <v>1247</v>
      </c>
      <c r="J201" s="405"/>
      <c r="K201" s="405"/>
    </row>
    <row r="202" spans="1:11" ht="15.75" x14ac:dyDescent="0.45">
      <c r="A202" s="70"/>
      <c r="B202" s="69"/>
      <c r="C202" s="74"/>
      <c r="D202" s="74"/>
      <c r="E202" s="74"/>
      <c r="G202" s="70"/>
      <c r="H202" s="69"/>
      <c r="I202" s="74"/>
      <c r="J202" s="74"/>
      <c r="K202" s="74"/>
    </row>
    <row r="203" spans="1:11" ht="15.75" x14ac:dyDescent="0.45">
      <c r="A203" s="70" t="s">
        <v>83</v>
      </c>
      <c r="B203" s="69"/>
      <c r="C203" s="411" t="s">
        <v>1242</v>
      </c>
      <c r="D203" s="121"/>
      <c r="E203" s="412"/>
      <c r="G203" s="70" t="s">
        <v>83</v>
      </c>
      <c r="H203" s="69"/>
      <c r="I203" s="411" t="s">
        <v>1242</v>
      </c>
      <c r="J203" s="121"/>
      <c r="K203" s="412"/>
    </row>
    <row r="204" spans="1:11" ht="15.75" x14ac:dyDescent="0.45">
      <c r="A204" s="70"/>
      <c r="B204" s="69"/>
      <c r="C204" s="74"/>
      <c r="D204" s="74"/>
      <c r="E204" s="74"/>
      <c r="G204" s="70"/>
      <c r="H204" s="69"/>
      <c r="I204" s="74"/>
      <c r="J204" s="74"/>
      <c r="K204" s="74"/>
    </row>
    <row r="205" spans="1:11" ht="15.75" x14ac:dyDescent="0.45">
      <c r="A205" s="70" t="s">
        <v>84</v>
      </c>
      <c r="B205" s="69"/>
      <c r="C205" s="408" t="s">
        <v>1243</v>
      </c>
      <c r="D205" s="409"/>
      <c r="E205" s="410"/>
      <c r="G205" s="70" t="s">
        <v>84</v>
      </c>
      <c r="H205" s="69"/>
      <c r="I205" s="408" t="s">
        <v>1248</v>
      </c>
      <c r="J205" s="409"/>
      <c r="K205" s="410"/>
    </row>
  </sheetData>
  <mergeCells count="45">
    <mergeCell ref="D193:E193"/>
    <mergeCell ref="J193:K193"/>
    <mergeCell ref="I120:J120"/>
    <mergeCell ref="I122:J122"/>
    <mergeCell ref="I127:J127"/>
    <mergeCell ref="I128:J128"/>
    <mergeCell ref="I131:J131"/>
    <mergeCell ref="C128:E128"/>
    <mergeCell ref="C131:E131"/>
    <mergeCell ref="I107:J107"/>
    <mergeCell ref="I108:J108"/>
    <mergeCell ref="I109:J109"/>
    <mergeCell ref="I110:J110"/>
    <mergeCell ref="I111:J116"/>
    <mergeCell ref="A64:B64"/>
    <mergeCell ref="C64:E64"/>
    <mergeCell ref="A1:C1"/>
    <mergeCell ref="D1:E1"/>
    <mergeCell ref="C27:E27"/>
    <mergeCell ref="C34:E34"/>
    <mergeCell ref="C33:E33"/>
    <mergeCell ref="C32:E32"/>
    <mergeCell ref="C9:E9"/>
    <mergeCell ref="C11:E11"/>
    <mergeCell ref="C25:E25"/>
    <mergeCell ref="A49:B49"/>
    <mergeCell ref="C14:E14"/>
    <mergeCell ref="C35:E35"/>
    <mergeCell ref="C62:E62"/>
    <mergeCell ref="C31:E31"/>
    <mergeCell ref="C29:E29"/>
    <mergeCell ref="C75:E75"/>
    <mergeCell ref="C93:E93"/>
    <mergeCell ref="C120:E120"/>
    <mergeCell ref="D178:E178"/>
    <mergeCell ref="C78:E78"/>
    <mergeCell ref="C80:E80"/>
    <mergeCell ref="C122:E122"/>
    <mergeCell ref="C127:E127"/>
    <mergeCell ref="C107:E107"/>
    <mergeCell ref="C108:E108"/>
    <mergeCell ref="C109:E109"/>
    <mergeCell ref="C110:E110"/>
    <mergeCell ref="C111:E116"/>
    <mergeCell ref="C95:E95"/>
  </mergeCells>
  <hyperlinks>
    <hyperlink ref="C75" r:id="rId1" display="shane.smith@circet.co.uk" xr:uid="{D86E43C7-BAD1-4D4D-B180-530D23608DC1}"/>
    <hyperlink ref="C105" r:id="rId2" display="kieran.sifford@circet.co.uk " xr:uid="{40E98B76-24EC-4AC0-8D40-EA648FFE8349}"/>
    <hyperlink ref="C29" r:id="rId3" display="robert.massey@virginmediao2.co.uk" xr:uid="{562E0E81-D9C1-455A-BD85-04ABFFEB905D}"/>
    <hyperlink ref="C44" r:id="rId4" display="paul.speed@circet.co.uk" xr:uid="{3F9A3234-1C09-4478-93F6-D315D6DE16C5}"/>
    <hyperlink ref="D136" r:id="rId5" xr:uid="{D8C781E2-2D35-4A74-9129-A75413838932}"/>
    <hyperlink ref="C184" r:id="rId6" display="Steven.McGuinness@bbrroofing.co.uk&gt;" xr:uid="{18EB9A9A-6FDE-4C14-9360-ECFE7277058D}"/>
    <hyperlink ref="G1" location="'How to fill , RACI &amp;  issue log'!A1" display="Back to RACI" xr:uid="{5BE5198D-24A3-4006-9902-FC9C950C38CC}"/>
    <hyperlink ref="D178" r:id="rId7" display="https://www.bbrroofing.co.uk/" xr:uid="{6B62ABD3-564B-4959-87F9-7C79FA0B03D9}"/>
    <hyperlink ref="C188:E188" r:id="rId8" display="BBR Roofing " xr:uid="{A3DBABAC-ABBB-4E41-B1C9-C0F3EA6B109A}"/>
    <hyperlink ref="C19" r:id="rId9" display="mailto:tom.southern@riverside.org.uk" xr:uid="{AE7509A3-3708-4F6C-83ED-BBE49B535D51}"/>
    <hyperlink ref="I105" r:id="rId10" display="adrian.acosta@circet.co.uk" xr:uid="{13E7CBC0-F418-459C-8B8B-1E94D0CEEE3F}"/>
    <hyperlink ref="C199" r:id="rId11" display="Steven.McGuinness@bbrroofing.co.uk&gt;" xr:uid="{8DED1812-11B1-41F6-8450-F1BC36089EFD}"/>
    <hyperlink ref="C203:E203" r:id="rId12" display="BBR Roofing " xr:uid="{BFDA673A-7D98-4995-A695-11487F551722}"/>
    <hyperlink ref="I199" r:id="rId13" display="Steven.McGuinness@bbrroofing.co.uk&gt;" xr:uid="{CEEB25A8-2AA4-4051-AB18-5FE4A3481404}"/>
    <hyperlink ref="I203:K203" r:id="rId14" display="BBR Roofing " xr:uid="{79D8FF95-70AE-4B56-A852-C1591FA6A336}"/>
  </hyperlinks>
  <pageMargins left="0.7" right="0.7" top="0.75" bottom="0.75" header="0.3" footer="0.3"/>
  <pageSetup paperSize="9" scale="99" fitToHeight="0" orientation="portrait" horizontalDpi="4294967293" r:id="rId15"/>
  <drawing r:id="rId1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73085-B706-4D3B-8EE2-6A2E439CFDC7}">
  <sheetPr>
    <pageSetUpPr fitToPage="1"/>
  </sheetPr>
  <dimension ref="B1:H90"/>
  <sheetViews>
    <sheetView view="pageBreakPreview" zoomScaleNormal="100" zoomScaleSheetLayoutView="100" workbookViewId="0">
      <selection activeCell="J24" sqref="J24"/>
    </sheetView>
  </sheetViews>
  <sheetFormatPr defaultColWidth="8.86328125" defaultRowHeight="14.25" x14ac:dyDescent="0.45"/>
  <cols>
    <col min="1" max="1" width="8.86328125" style="6"/>
    <col min="2" max="2" width="41.59765625" style="6" customWidth="1"/>
    <col min="3" max="6" width="36.73046875" style="6" customWidth="1"/>
    <col min="7" max="16384" width="8.86328125" style="6"/>
  </cols>
  <sheetData>
    <row r="1" spans="2:8" ht="19.899999999999999" customHeight="1" x14ac:dyDescent="0.65">
      <c r="B1" s="792" t="s">
        <v>29</v>
      </c>
      <c r="C1" s="792"/>
      <c r="D1" s="792"/>
      <c r="E1" s="792"/>
      <c r="F1" s="792" t="s">
        <v>271</v>
      </c>
      <c r="H1" s="95" t="s">
        <v>70</v>
      </c>
    </row>
    <row r="3" spans="2:8" ht="19.5" x14ac:dyDescent="0.45">
      <c r="B3" s="137" t="s">
        <v>302</v>
      </c>
      <c r="C3" s="137"/>
      <c r="D3" s="137"/>
      <c r="E3" s="137"/>
      <c r="F3" s="137"/>
    </row>
    <row r="4" spans="2:8" ht="58.9" customHeight="1" x14ac:dyDescent="0.45">
      <c r="B4" s="772" t="s">
        <v>1080</v>
      </c>
      <c r="C4" s="772"/>
      <c r="D4" s="772"/>
      <c r="E4" s="772"/>
      <c r="F4" s="772"/>
    </row>
    <row r="5" spans="2:8" ht="18" customHeight="1" x14ac:dyDescent="0.45">
      <c r="B5" s="60"/>
      <c r="C5" s="60"/>
      <c r="D5" s="60"/>
      <c r="E5" s="60"/>
      <c r="F5" s="60"/>
    </row>
    <row r="6" spans="2:8" ht="19.899999999999999" customHeight="1" thickBot="1" x14ac:dyDescent="0.5">
      <c r="B6" s="138" t="s">
        <v>701</v>
      </c>
      <c r="C6" s="138"/>
      <c r="D6" s="138"/>
      <c r="E6" s="138"/>
      <c r="F6" s="138"/>
    </row>
    <row r="7" spans="2:8" ht="44.45" customHeight="1" thickTop="1" x14ac:dyDescent="0.45">
      <c r="B7" s="904" t="s">
        <v>1025</v>
      </c>
      <c r="C7" s="904"/>
      <c r="D7" s="904"/>
      <c r="E7" s="904"/>
      <c r="F7" s="904"/>
    </row>
    <row r="8" spans="2:8" ht="20.45" customHeight="1" x14ac:dyDescent="0.45">
      <c r="C8" s="60"/>
      <c r="D8" s="60"/>
      <c r="E8" s="60"/>
      <c r="F8" s="60"/>
    </row>
    <row r="9" spans="2:8" ht="43.9" customHeight="1" thickBot="1" x14ac:dyDescent="0.5">
      <c r="B9" s="138" t="s">
        <v>867</v>
      </c>
      <c r="C9" s="138"/>
      <c r="D9" s="138"/>
      <c r="E9" s="138"/>
      <c r="F9" s="138"/>
    </row>
    <row r="10" spans="2:8" ht="71.45" customHeight="1" thickTop="1" x14ac:dyDescent="0.45">
      <c r="B10" s="139" t="s">
        <v>703</v>
      </c>
      <c r="C10" s="139" t="s">
        <v>704</v>
      </c>
      <c r="D10" s="140" t="s">
        <v>705</v>
      </c>
      <c r="E10" s="139" t="s">
        <v>869</v>
      </c>
      <c r="F10" s="139" t="s">
        <v>870</v>
      </c>
    </row>
    <row r="11" spans="2:8" x14ac:dyDescent="0.45">
      <c r="B11" s="26"/>
      <c r="C11" s="120"/>
      <c r="D11" s="120"/>
      <c r="E11" s="120"/>
      <c r="F11" s="120"/>
    </row>
    <row r="12" spans="2:8" x14ac:dyDescent="0.45">
      <c r="B12" s="26"/>
      <c r="C12" s="120"/>
      <c r="D12" s="120"/>
      <c r="E12" s="120"/>
      <c r="F12" s="120"/>
    </row>
    <row r="14" spans="2:8" ht="19.899999999999999" thickBot="1" x14ac:dyDescent="0.5">
      <c r="B14" s="138" t="s">
        <v>884</v>
      </c>
      <c r="C14" s="138"/>
      <c r="D14" s="138"/>
      <c r="E14" s="138"/>
      <c r="F14" s="138" t="s">
        <v>3</v>
      </c>
    </row>
    <row r="15" spans="2:8" ht="21.4" thickTop="1" x14ac:dyDescent="0.45">
      <c r="B15" s="139" t="s">
        <v>1012</v>
      </c>
      <c r="C15" s="139" t="s">
        <v>1013</v>
      </c>
      <c r="D15" s="140" t="s">
        <v>1014</v>
      </c>
      <c r="E15" s="139" t="s">
        <v>1015</v>
      </c>
      <c r="F15" s="139" t="s">
        <v>52</v>
      </c>
    </row>
    <row r="16" spans="2:8" x14ac:dyDescent="0.45">
      <c r="B16" s="120"/>
      <c r="C16" s="120"/>
      <c r="D16" s="120"/>
      <c r="E16" s="120"/>
      <c r="F16" s="120"/>
    </row>
    <row r="17" spans="2:6" ht="15.75" x14ac:dyDescent="0.45">
      <c r="C17" s="350"/>
    </row>
    <row r="18" spans="2:6" ht="19.899999999999999" thickBot="1" x14ac:dyDescent="0.5">
      <c r="B18" s="138" t="s">
        <v>886</v>
      </c>
      <c r="C18" s="138"/>
      <c r="D18" s="138"/>
      <c r="E18" s="138"/>
      <c r="F18" s="138" t="s">
        <v>983</v>
      </c>
    </row>
    <row r="19" spans="2:6" ht="14.65" thickTop="1" x14ac:dyDescent="0.45"/>
    <row r="21" spans="2:6" ht="21" x14ac:dyDescent="0.45">
      <c r="B21" s="905"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Sanitation, hot water safety and water efficiency: Approved Document G</v>
      </c>
      <c r="C21" s="906"/>
      <c r="D21" s="906"/>
      <c r="E21" s="906"/>
      <c r="F21" s="907"/>
    </row>
    <row r="22" spans="2:6" ht="21" x14ac:dyDescent="0.45">
      <c r="B22" s="27"/>
      <c r="C22" s="15" t="s">
        <v>215</v>
      </c>
      <c r="D22" s="15" t="s">
        <v>200</v>
      </c>
      <c r="E22" s="15" t="s">
        <v>202</v>
      </c>
      <c r="F22" s="15" t="s">
        <v>216</v>
      </c>
    </row>
    <row r="23" spans="2:6" ht="21" x14ac:dyDescent="0.45">
      <c r="B23" s="141" t="str">
        <f>'Approved Document B'!B41</f>
        <v xml:space="preserve">Signature of  Designer </v>
      </c>
      <c r="C23" s="27">
        <f>'Approved Document B'!C41</f>
        <v>0</v>
      </c>
      <c r="D23" s="27" t="str">
        <f>'Approved Document B'!D41</f>
        <v xml:space="preserve">Designer name </v>
      </c>
      <c r="E23" s="27" t="str">
        <f>'Approved Document B'!E41</f>
        <v xml:space="preserve">Designer email </v>
      </c>
      <c r="F23" s="27" t="str">
        <f>'Approved Document B'!F41</f>
        <v>Designer phone number</v>
      </c>
    </row>
    <row r="24" spans="2:6" ht="42" x14ac:dyDescent="0.45">
      <c r="B24" s="141" t="s">
        <v>217</v>
      </c>
      <c r="C24" s="27"/>
      <c r="D24" s="27" t="str">
        <f>PD1ContactName</f>
        <v xml:space="preserve">Individual Principal Designer Name </v>
      </c>
      <c r="E24" s="27" t="str">
        <f>PD1email</f>
        <v>Individual Principal Designer email</v>
      </c>
      <c r="F24" s="27" t="str">
        <f>PDtelnumber</f>
        <v>Individual Principal Designer  telephone number</v>
      </c>
    </row>
    <row r="27" spans="2:6" ht="19.5" x14ac:dyDescent="0.45">
      <c r="B27" s="818" t="s">
        <v>831</v>
      </c>
      <c r="C27" s="818"/>
      <c r="D27" s="818"/>
      <c r="E27" s="818"/>
      <c r="F27" s="818" t="s">
        <v>271</v>
      </c>
    </row>
    <row r="28" spans="2:6" ht="14.65" thickBot="1" x14ac:dyDescent="0.5"/>
    <row r="29" spans="2:6" ht="15" thickTop="1" thickBot="1" x14ac:dyDescent="0.5">
      <c r="B29" s="142" t="s">
        <v>264</v>
      </c>
      <c r="C29" s="142" t="s">
        <v>265</v>
      </c>
      <c r="D29" s="142" t="s">
        <v>961</v>
      </c>
      <c r="E29" s="903" t="s">
        <v>267</v>
      </c>
      <c r="F29" s="903"/>
    </row>
    <row r="30" spans="2:6" ht="15" thickTop="1" thickBot="1" x14ac:dyDescent="0.5">
      <c r="B30" s="142"/>
      <c r="C30" s="142"/>
      <c r="D30" s="142"/>
      <c r="E30" s="816" t="s">
        <v>268</v>
      </c>
      <c r="F30" s="817"/>
    </row>
    <row r="31" spans="2:6" ht="14.65" thickTop="1" x14ac:dyDescent="0.45">
      <c r="B31" s="26"/>
      <c r="C31" s="120"/>
      <c r="D31" s="120"/>
      <c r="E31" s="816"/>
      <c r="F31" s="817"/>
    </row>
    <row r="32" spans="2:6" x14ac:dyDescent="0.45">
      <c r="B32" s="26"/>
      <c r="C32" s="120"/>
      <c r="D32" s="120"/>
      <c r="E32" s="816"/>
      <c r="F32" s="817"/>
    </row>
    <row r="33" spans="2:6" x14ac:dyDescent="0.45">
      <c r="C33" s="120"/>
      <c r="D33" s="120"/>
      <c r="E33" s="816"/>
      <c r="F33" s="817"/>
    </row>
    <row r="34" spans="2:6" x14ac:dyDescent="0.45">
      <c r="B34" s="26"/>
      <c r="C34" s="120"/>
      <c r="D34" s="120"/>
      <c r="E34" s="816"/>
      <c r="F34" s="817"/>
    </row>
    <row r="35" spans="2:6" x14ac:dyDescent="0.45">
      <c r="B35" s="60"/>
    </row>
    <row r="36" spans="2:6" ht="19.5" x14ac:dyDescent="0.45">
      <c r="B36" s="818" t="s">
        <v>270</v>
      </c>
      <c r="C36" s="818"/>
      <c r="D36" s="818"/>
      <c r="E36" s="818"/>
      <c r="F36" s="818" t="s">
        <v>271</v>
      </c>
    </row>
    <row r="37" spans="2:6" ht="14.65" thickBot="1" x14ac:dyDescent="0.5">
      <c r="B37" s="60"/>
    </row>
    <row r="38" spans="2:6" ht="43.15" thickTop="1" x14ac:dyDescent="0.45">
      <c r="B38" s="143" t="s">
        <v>272</v>
      </c>
      <c r="C38" s="144" t="s">
        <v>273</v>
      </c>
      <c r="D38" s="143" t="s">
        <v>274</v>
      </c>
      <c r="E38" s="145" t="s">
        <v>275</v>
      </c>
      <c r="F38" s="146" t="s">
        <v>276</v>
      </c>
    </row>
    <row r="39" spans="2:6" x14ac:dyDescent="0.45">
      <c r="B39" s="26"/>
      <c r="C39" s="120"/>
      <c r="D39" s="120"/>
      <c r="E39" s="120"/>
      <c r="F39" s="120"/>
    </row>
    <row r="40" spans="2:6" x14ac:dyDescent="0.45">
      <c r="B40" s="26"/>
      <c r="C40" s="120"/>
      <c r="D40" s="120"/>
      <c r="E40" s="120"/>
      <c r="F40" s="120"/>
    </row>
    <row r="41" spans="2:6" x14ac:dyDescent="0.45">
      <c r="B41" s="26"/>
      <c r="C41" s="120"/>
      <c r="D41" s="120"/>
      <c r="E41" s="120"/>
      <c r="F41" s="120"/>
    </row>
    <row r="42" spans="2:6" x14ac:dyDescent="0.45">
      <c r="B42" s="120"/>
      <c r="C42" s="120"/>
      <c r="D42" s="120"/>
      <c r="E42" s="120"/>
      <c r="F42" s="120"/>
    </row>
    <row r="44" spans="2:6" ht="19.5" x14ac:dyDescent="0.45">
      <c r="B44" s="818" t="s">
        <v>277</v>
      </c>
      <c r="C44" s="818"/>
      <c r="D44" s="818"/>
      <c r="E44" s="818"/>
      <c r="F44" s="818" t="s">
        <v>271</v>
      </c>
    </row>
    <row r="45" spans="2:6" ht="14.65" thickBot="1" x14ac:dyDescent="0.5"/>
    <row r="46" spans="2:6" ht="43.5" thickTop="1" thickBot="1" x14ac:dyDescent="0.5">
      <c r="B46" s="142" t="s">
        <v>264</v>
      </c>
      <c r="C46" s="142" t="s">
        <v>278</v>
      </c>
      <c r="D46" s="142" t="s">
        <v>279</v>
      </c>
      <c r="E46" s="147" t="s">
        <v>280</v>
      </c>
      <c r="F46" s="142" t="s">
        <v>842</v>
      </c>
    </row>
    <row r="47" spans="2:6" ht="14.65" thickTop="1" x14ac:dyDescent="0.45">
      <c r="B47" s="26"/>
      <c r="C47" s="120"/>
      <c r="D47" s="120"/>
      <c r="E47" s="120"/>
      <c r="F47" s="120"/>
    </row>
    <row r="48" spans="2:6" x14ac:dyDescent="0.45">
      <c r="B48" s="26"/>
      <c r="C48" s="120"/>
      <c r="D48" s="120"/>
      <c r="E48" s="120"/>
      <c r="F48" s="120"/>
    </row>
    <row r="49" spans="2:6" x14ac:dyDescent="0.45">
      <c r="B49" s="26"/>
      <c r="C49" s="120"/>
      <c r="D49" s="120"/>
      <c r="E49" s="120"/>
      <c r="F49" s="120"/>
    </row>
    <row r="50" spans="2:6" x14ac:dyDescent="0.45">
      <c r="B50" s="26"/>
      <c r="C50" s="120"/>
      <c r="D50" s="120"/>
      <c r="E50" s="120"/>
      <c r="F50" s="120"/>
    </row>
    <row r="53" spans="2:6" ht="19.5" x14ac:dyDescent="0.45">
      <c r="B53" s="818" t="s">
        <v>1016</v>
      </c>
      <c r="C53" s="818"/>
      <c r="D53" s="818"/>
      <c r="E53" s="148" t="s">
        <v>282</v>
      </c>
      <c r="F53" s="113" t="s">
        <v>6</v>
      </c>
    </row>
    <row r="54" spans="2:6" ht="14.65" thickBot="1" x14ac:dyDescent="0.5"/>
    <row r="55" spans="2:6" ht="29.25" thickTop="1" thickBot="1" x14ac:dyDescent="0.5">
      <c r="B55" s="147" t="s">
        <v>283</v>
      </c>
      <c r="C55" s="147" t="s">
        <v>284</v>
      </c>
      <c r="D55" s="147" t="s">
        <v>285</v>
      </c>
      <c r="E55" s="147" t="s">
        <v>286</v>
      </c>
      <c r="F55" s="147"/>
    </row>
    <row r="56" spans="2:6" ht="14.65" thickTop="1" x14ac:dyDescent="0.45">
      <c r="B56" s="26"/>
      <c r="C56" s="120"/>
      <c r="D56" s="120"/>
      <c r="E56" s="120"/>
      <c r="F56" s="120"/>
    </row>
    <row r="57" spans="2:6" x14ac:dyDescent="0.45">
      <c r="B57" s="26"/>
      <c r="C57" s="120"/>
      <c r="D57" s="120"/>
      <c r="E57" s="120"/>
      <c r="F57" s="120"/>
    </row>
    <row r="58" spans="2:6" x14ac:dyDescent="0.45">
      <c r="B58" s="26"/>
      <c r="C58" s="120"/>
      <c r="D58" s="120"/>
      <c r="E58" s="120"/>
      <c r="F58" s="120"/>
    </row>
    <row r="59" spans="2:6" x14ac:dyDescent="0.45">
      <c r="B59" s="26"/>
      <c r="C59" s="120"/>
      <c r="D59" s="120"/>
      <c r="E59" s="120"/>
      <c r="F59" s="120"/>
    </row>
    <row r="60" spans="2:6" x14ac:dyDescent="0.45">
      <c r="B60" s="26"/>
      <c r="C60" s="120"/>
      <c r="D60" s="120"/>
      <c r="E60" s="120"/>
      <c r="F60" s="120"/>
    </row>
    <row r="61" spans="2:6" x14ac:dyDescent="0.45">
      <c r="B61" s="26"/>
      <c r="C61" s="120"/>
      <c r="D61" s="120"/>
      <c r="E61" s="120"/>
      <c r="F61" s="120"/>
    </row>
    <row r="63" spans="2:6" ht="19.5" x14ac:dyDescent="0.45">
      <c r="B63" s="818" t="s">
        <v>976</v>
      </c>
      <c r="C63" s="818"/>
      <c r="D63" s="818"/>
      <c r="E63" s="148" t="s">
        <v>282</v>
      </c>
      <c r="F63" s="113" t="s">
        <v>6</v>
      </c>
    </row>
    <row r="64" spans="2:6" ht="14.65" thickBot="1" x14ac:dyDescent="0.5"/>
    <row r="65" spans="2:6" ht="29.25" thickTop="1" thickBot="1" x14ac:dyDescent="0.5">
      <c r="B65" s="147" t="s">
        <v>289</v>
      </c>
      <c r="C65" s="902" t="s">
        <v>290</v>
      </c>
      <c r="D65" s="902"/>
      <c r="E65" s="147" t="s">
        <v>291</v>
      </c>
      <c r="F65" s="147" t="s">
        <v>292</v>
      </c>
    </row>
    <row r="66" spans="2:6" ht="14.65" thickTop="1" x14ac:dyDescent="0.45">
      <c r="B66" s="26"/>
      <c r="C66" s="120"/>
      <c r="D66" s="120"/>
      <c r="E66" s="120"/>
      <c r="F66" s="120"/>
    </row>
    <row r="67" spans="2:6" x14ac:dyDescent="0.45">
      <c r="B67" s="26"/>
      <c r="C67" s="120"/>
      <c r="D67" s="120"/>
      <c r="E67" s="120"/>
      <c r="F67" s="120"/>
    </row>
    <row r="68" spans="2:6" x14ac:dyDescent="0.45">
      <c r="B68" s="26"/>
      <c r="C68" s="120"/>
      <c r="D68" s="120"/>
      <c r="E68" s="120"/>
      <c r="F68" s="120"/>
    </row>
    <row r="69" spans="2:6" x14ac:dyDescent="0.45">
      <c r="B69" s="26"/>
      <c r="C69" s="120"/>
      <c r="D69" s="120"/>
      <c r="E69" s="120"/>
      <c r="F69" s="120"/>
    </row>
    <row r="71" spans="2:6" ht="19.5" x14ac:dyDescent="0.45">
      <c r="B71" s="818" t="str">
        <f>CONCATENATE(B1," pre-construction supporting documents")</f>
        <v>Sanitation, hot water safety and water efficiency: Approved Document G pre-construction supporting documents</v>
      </c>
      <c r="C71" s="818"/>
      <c r="D71" s="818"/>
      <c r="E71" s="901" t="s">
        <v>1017</v>
      </c>
      <c r="F71" s="901"/>
    </row>
    <row r="72" spans="2:6" x14ac:dyDescent="0.45">
      <c r="B72" s="803"/>
      <c r="C72" s="803"/>
      <c r="D72" s="6" t="s">
        <v>1018</v>
      </c>
    </row>
    <row r="73" spans="2:6" x14ac:dyDescent="0.45">
      <c r="B73" s="803"/>
      <c r="C73" s="803"/>
      <c r="D73" s="893"/>
      <c r="E73" s="894"/>
      <c r="F73" s="895"/>
    </row>
    <row r="74" spans="2:6" x14ac:dyDescent="0.45">
      <c r="B74" s="803"/>
      <c r="C74" s="803"/>
      <c r="D74" s="896"/>
      <c r="E74" s="803"/>
      <c r="F74" s="897"/>
    </row>
    <row r="75" spans="2:6" x14ac:dyDescent="0.45">
      <c r="B75" s="803"/>
      <c r="C75" s="803"/>
      <c r="D75" s="896"/>
      <c r="E75" s="803"/>
      <c r="F75" s="897"/>
    </row>
    <row r="76" spans="2:6" x14ac:dyDescent="0.45">
      <c r="B76" s="803"/>
      <c r="C76" s="803"/>
      <c r="D76" s="898"/>
      <c r="E76" s="899"/>
      <c r="F76" s="900"/>
    </row>
    <row r="78" spans="2:6" ht="19.5" x14ac:dyDescent="0.45">
      <c r="B78" s="818" t="str">
        <f>CONCATENATE(B1," Workmanship supporting evidence recorded during build")</f>
        <v>Sanitation, hot water safety and water efficiency: Approved Document G Workmanship supporting evidence recorded during build</v>
      </c>
      <c r="C78" s="818"/>
      <c r="D78" s="818"/>
      <c r="E78" s="901" t="s">
        <v>1024</v>
      </c>
      <c r="F78" s="901"/>
    </row>
    <row r="79" spans="2:6" x14ac:dyDescent="0.45">
      <c r="B79" s="803"/>
      <c r="C79" s="803"/>
      <c r="D79" s="6" t="s">
        <v>1019</v>
      </c>
    </row>
    <row r="80" spans="2:6" x14ac:dyDescent="0.45">
      <c r="B80" s="803"/>
      <c r="C80" s="803"/>
      <c r="D80" s="893"/>
      <c r="E80" s="894"/>
      <c r="F80" s="895"/>
    </row>
    <row r="81" spans="2:6" x14ac:dyDescent="0.45">
      <c r="B81" s="803"/>
      <c r="C81" s="803"/>
      <c r="D81" s="896"/>
      <c r="E81" s="803"/>
      <c r="F81" s="897"/>
    </row>
    <row r="82" spans="2:6" x14ac:dyDescent="0.45">
      <c r="B82" s="803"/>
      <c r="C82" s="803"/>
      <c r="D82" s="896"/>
      <c r="E82" s="803"/>
      <c r="F82" s="897"/>
    </row>
    <row r="83" spans="2:6" x14ac:dyDescent="0.45">
      <c r="B83" s="803"/>
      <c r="C83" s="803"/>
      <c r="D83" s="898"/>
      <c r="E83" s="899"/>
      <c r="F83" s="900"/>
    </row>
    <row r="85" spans="2:6" ht="19.5" x14ac:dyDescent="0.45">
      <c r="B85" s="818" t="str">
        <f>CONCATENATE(B1," As Built documents")</f>
        <v>Sanitation, hot water safety and water efficiency: Approved Document G As Built documents</v>
      </c>
      <c r="C85" s="818"/>
      <c r="D85" s="818"/>
      <c r="E85" s="901" t="s">
        <v>1020</v>
      </c>
      <c r="F85" s="901"/>
    </row>
    <row r="86" spans="2:6" x14ac:dyDescent="0.45">
      <c r="B86" s="803"/>
      <c r="C86" s="803"/>
    </row>
    <row r="87" spans="2:6" x14ac:dyDescent="0.45">
      <c r="B87" s="803"/>
      <c r="C87" s="803"/>
      <c r="D87" s="893"/>
      <c r="E87" s="894"/>
      <c r="F87" s="895"/>
    </row>
    <row r="88" spans="2:6" x14ac:dyDescent="0.45">
      <c r="B88" s="803"/>
      <c r="C88" s="803"/>
      <c r="D88" s="896"/>
      <c r="E88" s="803"/>
      <c r="F88" s="897"/>
    </row>
    <row r="89" spans="2:6" x14ac:dyDescent="0.45">
      <c r="B89" s="803"/>
      <c r="C89" s="803"/>
      <c r="D89" s="896"/>
      <c r="E89" s="803"/>
      <c r="F89" s="897"/>
    </row>
    <row r="90" spans="2:6" x14ac:dyDescent="0.45">
      <c r="B90" s="803"/>
      <c r="C90" s="803"/>
      <c r="D90" s="898"/>
      <c r="E90" s="899"/>
      <c r="F90" s="900"/>
    </row>
  </sheetData>
  <mergeCells count="28">
    <mergeCell ref="B4:F4"/>
    <mergeCell ref="B1:F1"/>
    <mergeCell ref="B7:F7"/>
    <mergeCell ref="B21:F21"/>
    <mergeCell ref="B27:F27"/>
    <mergeCell ref="E29:F29"/>
    <mergeCell ref="E30:F30"/>
    <mergeCell ref="E31:F31"/>
    <mergeCell ref="E32:F32"/>
    <mergeCell ref="E33:F33"/>
    <mergeCell ref="E34:F34"/>
    <mergeCell ref="B36:F36"/>
    <mergeCell ref="B44:F44"/>
    <mergeCell ref="B53:D53"/>
    <mergeCell ref="B63:D63"/>
    <mergeCell ref="C65:D65"/>
    <mergeCell ref="B71:D71"/>
    <mergeCell ref="E71:F71"/>
    <mergeCell ref="B72:C76"/>
    <mergeCell ref="D73:F76"/>
    <mergeCell ref="B86:C90"/>
    <mergeCell ref="D87:F90"/>
    <mergeCell ref="B78:D78"/>
    <mergeCell ref="E78:F78"/>
    <mergeCell ref="B79:C83"/>
    <mergeCell ref="D80:F83"/>
    <mergeCell ref="B85:D85"/>
    <mergeCell ref="E85:F85"/>
  </mergeCells>
  <hyperlinks>
    <hyperlink ref="B1" r:id="rId1" display="https://www.gov.uk/government/publications/sanitation-hot-water-safety-and-water-efficiency-approved-document-g" xr:uid="{16DD924E-CD45-4A1A-B917-49CDA95A6A13}"/>
    <hyperlink ref="F1" location="'Building Regulations compliance'!A1" display="go back " xr:uid="{3A2DF86C-D488-4ABD-981B-1FFCC70DFBF7}"/>
    <hyperlink ref="H1" location="'How to fill , RACI &amp;  issue log'!A1" display="Back to RACI" xr:uid="{6805A725-62C6-4A80-829E-4E75D11A2615}"/>
  </hyperlinks>
  <pageMargins left="0.7" right="0.7" top="0.75" bottom="0.75" header="0.3" footer="0.3"/>
  <pageSetup paperSize="9" scale="47" fitToHeight="0" orientation="portrait" horizontalDpi="4294967293"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85D66-2B99-4459-82C6-4AECC57E7FC5}">
  <sheetPr>
    <pageSetUpPr fitToPage="1"/>
  </sheetPr>
  <dimension ref="B1:H92"/>
  <sheetViews>
    <sheetView view="pageBreakPreview" zoomScaleNormal="100" zoomScaleSheetLayoutView="100" workbookViewId="0">
      <selection activeCell="D25" sqref="D25:F26"/>
    </sheetView>
  </sheetViews>
  <sheetFormatPr defaultRowHeight="14.25" x14ac:dyDescent="0.45"/>
  <cols>
    <col min="2" max="2" width="41.59765625" customWidth="1"/>
    <col min="3" max="6" width="36.73046875" customWidth="1"/>
  </cols>
  <sheetData>
    <row r="1" spans="2:8" ht="50.45" customHeight="1" x14ac:dyDescent="0.65">
      <c r="B1" s="792" t="s">
        <v>30</v>
      </c>
      <c r="C1" s="792"/>
      <c r="D1" s="792"/>
      <c r="E1" s="792"/>
      <c r="F1" s="792" t="s">
        <v>271</v>
      </c>
      <c r="H1" s="57" t="s">
        <v>70</v>
      </c>
    </row>
    <row r="3" spans="2:8" ht="19.899999999999999" thickBot="1" x14ac:dyDescent="0.65">
      <c r="B3" s="7" t="s">
        <v>302</v>
      </c>
      <c r="C3" s="7"/>
      <c r="D3" s="7"/>
      <c r="E3" s="7"/>
      <c r="F3" s="7"/>
    </row>
    <row r="4" spans="2:8" ht="58.9" customHeight="1" thickTop="1" x14ac:dyDescent="0.45">
      <c r="B4" s="556" t="s">
        <v>1081</v>
      </c>
      <c r="C4" s="557"/>
      <c r="D4" s="557"/>
      <c r="E4" s="557"/>
      <c r="F4" s="558"/>
    </row>
    <row r="5" spans="2:8" ht="19.899999999999999" customHeight="1" x14ac:dyDescent="0.45">
      <c r="B5" s="1"/>
      <c r="C5" s="1"/>
      <c r="D5" s="1"/>
      <c r="E5" s="1"/>
      <c r="F5" s="1"/>
    </row>
    <row r="6" spans="2:8" ht="44.45" customHeight="1" thickBot="1" x14ac:dyDescent="0.65">
      <c r="B6" s="7" t="s">
        <v>701</v>
      </c>
      <c r="C6" s="7"/>
      <c r="D6" s="7"/>
      <c r="E6" s="7"/>
      <c r="F6" s="7"/>
    </row>
    <row r="7" spans="2:8" ht="74.45" customHeight="1" thickTop="1" x14ac:dyDescent="0.5">
      <c r="B7" s="918" t="s">
        <v>1110</v>
      </c>
      <c r="C7" s="919"/>
      <c r="D7" s="919"/>
      <c r="E7" s="919"/>
      <c r="F7" s="920"/>
    </row>
    <row r="8" spans="2:8" ht="44.45" customHeight="1" x14ac:dyDescent="0.45"/>
    <row r="9" spans="2:8" ht="43.9" customHeight="1" thickBot="1" x14ac:dyDescent="0.65">
      <c r="B9" s="7" t="s">
        <v>867</v>
      </c>
      <c r="C9" s="7"/>
      <c r="D9" s="7"/>
      <c r="E9" s="7"/>
      <c r="F9" s="7"/>
    </row>
    <row r="10" spans="2:8" ht="71.45" customHeight="1" thickTop="1" thickBot="1" x14ac:dyDescent="0.5">
      <c r="B10" s="12" t="s">
        <v>703</v>
      </c>
      <c r="C10" s="12" t="s">
        <v>704</v>
      </c>
      <c r="D10" s="11" t="s">
        <v>705</v>
      </c>
      <c r="E10" s="12" t="s">
        <v>869</v>
      </c>
      <c r="F10" s="12" t="s">
        <v>870</v>
      </c>
    </row>
    <row r="11" spans="2:8" ht="14.65" thickTop="1" x14ac:dyDescent="0.45">
      <c r="B11" s="2"/>
      <c r="C11" s="3"/>
      <c r="D11" s="3"/>
      <c r="E11" s="3"/>
      <c r="F11" s="3"/>
    </row>
    <row r="12" spans="2:8" x14ac:dyDescent="0.45">
      <c r="B12" s="2"/>
      <c r="C12" s="3"/>
      <c r="D12" s="3"/>
      <c r="E12" s="3"/>
      <c r="F12" s="3"/>
    </row>
    <row r="13" spans="2:8" x14ac:dyDescent="0.45">
      <c r="B13" s="2"/>
      <c r="C13" s="3"/>
      <c r="D13" s="3"/>
      <c r="E13" s="3"/>
      <c r="F13" s="3"/>
    </row>
    <row r="15" spans="2:8" ht="19.899999999999999" thickBot="1" x14ac:dyDescent="0.65">
      <c r="B15" s="7" t="s">
        <v>884</v>
      </c>
      <c r="C15" s="7"/>
      <c r="D15" s="7"/>
      <c r="E15" s="7"/>
      <c r="F15" s="7" t="s">
        <v>3</v>
      </c>
    </row>
    <row r="16" spans="2:8" ht="21.4" thickTop="1" x14ac:dyDescent="0.65">
      <c r="B16" s="9" t="s">
        <v>1012</v>
      </c>
      <c r="C16" s="9" t="s">
        <v>1013</v>
      </c>
      <c r="D16" s="10" t="s">
        <v>1014</v>
      </c>
      <c r="E16" s="9" t="s">
        <v>1015</v>
      </c>
      <c r="F16" s="9" t="s">
        <v>52</v>
      </c>
    </row>
    <row r="17" spans="2:6" x14ac:dyDescent="0.45">
      <c r="B17" s="3"/>
      <c r="C17" s="3"/>
      <c r="D17" s="3"/>
      <c r="E17" s="3"/>
      <c r="F17" s="3"/>
    </row>
    <row r="18" spans="2:6" x14ac:dyDescent="0.45">
      <c r="B18" s="3"/>
      <c r="C18" s="3"/>
      <c r="D18" s="3"/>
      <c r="E18" s="3"/>
      <c r="F18" s="3"/>
    </row>
    <row r="20" spans="2:6" ht="19.899999999999999" thickBot="1" x14ac:dyDescent="0.65">
      <c r="B20" s="7" t="s">
        <v>886</v>
      </c>
      <c r="C20" s="7"/>
      <c r="D20" s="7"/>
      <c r="E20" s="7"/>
      <c r="F20" s="7" t="s">
        <v>983</v>
      </c>
    </row>
    <row r="21" spans="2:6" ht="14.65" thickTop="1" x14ac:dyDescent="0.45"/>
    <row r="23" spans="2:6" ht="46.9" customHeight="1" x14ac:dyDescent="0.65">
      <c r="B23" s="921"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Drainage and waste disposal: Approved Document H</v>
      </c>
      <c r="C23" s="922"/>
      <c r="D23" s="922"/>
      <c r="E23" s="922"/>
      <c r="F23" s="923"/>
    </row>
    <row r="24" spans="2:6" ht="21" x14ac:dyDescent="0.65">
      <c r="B24" s="13"/>
      <c r="C24" s="14" t="s">
        <v>215</v>
      </c>
      <c r="D24" s="14" t="s">
        <v>200</v>
      </c>
      <c r="E24" s="14" t="s">
        <v>202</v>
      </c>
      <c r="F24" s="14" t="s">
        <v>216</v>
      </c>
    </row>
    <row r="25" spans="2:6" ht="21" x14ac:dyDescent="0.65">
      <c r="B25" s="16" t="str">
        <f>'Approved Document B'!B41</f>
        <v xml:space="preserve">Signature of  Designer </v>
      </c>
      <c r="C25" s="14">
        <f>'Approved Document B'!C41</f>
        <v>0</v>
      </c>
      <c r="D25" s="126" t="str">
        <f>DesignerName</f>
        <v xml:space="preserve">Designer name </v>
      </c>
      <c r="E25" s="126" t="str">
        <f>Designeremail</f>
        <v xml:space="preserve">Designer email </v>
      </c>
      <c r="F25" s="126" t="str">
        <f>Designertelnumber</f>
        <v>Designer phone number</v>
      </c>
    </row>
    <row r="26" spans="2:6" ht="42" x14ac:dyDescent="0.65">
      <c r="B26" s="16" t="s">
        <v>217</v>
      </c>
      <c r="C26" s="13"/>
      <c r="D26" s="27" t="str">
        <f>PD1ContactName</f>
        <v xml:space="preserve">Individual Principal Designer Name </v>
      </c>
      <c r="E26" s="126" t="str">
        <f>PD1email</f>
        <v>Individual Principal Designer email</v>
      </c>
      <c r="F26" s="126" t="str">
        <f>PDtelnumber</f>
        <v>Individual Principal Designer  telephone number</v>
      </c>
    </row>
    <row r="29" spans="2:6" ht="19.5" x14ac:dyDescent="0.6">
      <c r="B29" s="784" t="s">
        <v>831</v>
      </c>
      <c r="C29" s="784"/>
      <c r="D29" s="784"/>
      <c r="E29" s="784"/>
      <c r="F29" s="784" t="s">
        <v>271</v>
      </c>
    </row>
    <row r="30" spans="2:6" ht="14.65" thickBot="1" x14ac:dyDescent="0.5"/>
    <row r="31" spans="2:6" ht="15" thickTop="1" thickBot="1" x14ac:dyDescent="0.5">
      <c r="B31" s="12" t="s">
        <v>264</v>
      </c>
      <c r="C31" s="12" t="s">
        <v>265</v>
      </c>
      <c r="D31" s="12" t="s">
        <v>961</v>
      </c>
      <c r="E31" s="785" t="s">
        <v>267</v>
      </c>
      <c r="F31" s="785"/>
    </row>
    <row r="32" spans="2:6" ht="15" thickTop="1" thickBot="1" x14ac:dyDescent="0.5">
      <c r="B32" s="12"/>
      <c r="C32" s="12"/>
      <c r="D32" s="12"/>
      <c r="E32" s="457" t="s">
        <v>268</v>
      </c>
      <c r="F32" s="459"/>
    </row>
    <row r="33" spans="2:6" ht="14.65" thickTop="1" x14ac:dyDescent="0.45">
      <c r="B33" s="2"/>
      <c r="C33" s="3"/>
      <c r="D33" s="3"/>
      <c r="E33" s="457"/>
      <c r="F33" s="459"/>
    </row>
    <row r="34" spans="2:6" x14ac:dyDescent="0.45">
      <c r="B34" s="2"/>
      <c r="C34" s="3"/>
      <c r="D34" s="3"/>
      <c r="E34" s="457"/>
      <c r="F34" s="459"/>
    </row>
    <row r="35" spans="2:6" x14ac:dyDescent="0.45">
      <c r="C35" s="3"/>
      <c r="D35" s="3"/>
      <c r="E35" s="457"/>
      <c r="F35" s="459"/>
    </row>
    <row r="36" spans="2:6" x14ac:dyDescent="0.45">
      <c r="B36" s="2"/>
      <c r="C36" s="3"/>
      <c r="D36" s="3"/>
      <c r="E36" s="457"/>
      <c r="F36" s="459"/>
    </row>
    <row r="37" spans="2:6" x14ac:dyDescent="0.45">
      <c r="B37" s="1"/>
    </row>
    <row r="38" spans="2:6" ht="19.5" x14ac:dyDescent="0.6">
      <c r="B38" s="784" t="s">
        <v>270</v>
      </c>
      <c r="C38" s="784"/>
      <c r="D38" s="784"/>
      <c r="E38" s="784"/>
      <c r="F38" s="784" t="s">
        <v>271</v>
      </c>
    </row>
    <row r="39" spans="2:6" ht="14.65" thickBot="1" x14ac:dyDescent="0.5">
      <c r="B39" s="1"/>
    </row>
    <row r="40" spans="2:6" ht="43.15" thickTop="1" x14ac:dyDescent="0.45">
      <c r="B40" s="18" t="s">
        <v>272</v>
      </c>
      <c r="C40" s="20" t="s">
        <v>273</v>
      </c>
      <c r="D40" s="18" t="s">
        <v>274</v>
      </c>
      <c r="E40" s="21" t="s">
        <v>275</v>
      </c>
      <c r="F40" s="19" t="s">
        <v>276</v>
      </c>
    </row>
    <row r="41" spans="2:6" x14ac:dyDescent="0.45">
      <c r="B41" s="2"/>
      <c r="C41" s="3"/>
      <c r="D41" s="3"/>
      <c r="E41" s="3"/>
      <c r="F41" s="3"/>
    </row>
    <row r="42" spans="2:6" x14ac:dyDescent="0.45">
      <c r="B42" s="2"/>
      <c r="C42" s="3"/>
      <c r="D42" s="3"/>
      <c r="E42" s="3"/>
      <c r="F42" s="3"/>
    </row>
    <row r="43" spans="2:6" x14ac:dyDescent="0.45">
      <c r="B43" s="2"/>
      <c r="C43" s="3"/>
      <c r="D43" s="3"/>
      <c r="E43" s="3"/>
      <c r="F43" s="3"/>
    </row>
    <row r="44" spans="2:6" x14ac:dyDescent="0.45">
      <c r="B44" s="3"/>
      <c r="C44" s="3"/>
      <c r="D44" s="3"/>
      <c r="E44" s="3"/>
      <c r="F44" s="3"/>
    </row>
    <row r="46" spans="2:6" ht="19.5" x14ac:dyDescent="0.6">
      <c r="B46" s="784" t="s">
        <v>277</v>
      </c>
      <c r="C46" s="784"/>
      <c r="D46" s="784"/>
      <c r="E46" s="784"/>
      <c r="F46" s="784" t="s">
        <v>271</v>
      </c>
    </row>
    <row r="47" spans="2:6" ht="14.65" thickBot="1" x14ac:dyDescent="0.5"/>
    <row r="48" spans="2:6" ht="43.5" thickTop="1" thickBot="1" x14ac:dyDescent="0.5">
      <c r="B48" s="12" t="s">
        <v>264</v>
      </c>
      <c r="C48" s="12" t="s">
        <v>278</v>
      </c>
      <c r="D48" s="12" t="s">
        <v>279</v>
      </c>
      <c r="E48" s="11" t="s">
        <v>280</v>
      </c>
      <c r="F48" s="12" t="s">
        <v>842</v>
      </c>
    </row>
    <row r="49" spans="2:6" ht="14.65" thickTop="1" x14ac:dyDescent="0.45">
      <c r="B49" s="2"/>
      <c r="C49" s="3"/>
      <c r="D49" s="3"/>
      <c r="E49" s="3"/>
      <c r="F49" s="3"/>
    </row>
    <row r="50" spans="2:6" x14ac:dyDescent="0.45">
      <c r="B50" s="2"/>
      <c r="C50" s="3"/>
      <c r="D50" s="3"/>
      <c r="E50" s="3"/>
      <c r="F50" s="3"/>
    </row>
    <row r="51" spans="2:6" x14ac:dyDescent="0.45">
      <c r="B51" s="2"/>
      <c r="C51" s="3"/>
      <c r="D51" s="3"/>
      <c r="E51" s="3"/>
      <c r="F51" s="3"/>
    </row>
    <row r="52" spans="2:6" x14ac:dyDescent="0.45">
      <c r="B52" s="2"/>
      <c r="C52" s="3"/>
      <c r="D52" s="3"/>
      <c r="E52" s="3"/>
      <c r="F52" s="3"/>
    </row>
    <row r="55" spans="2:6" ht="19.5" x14ac:dyDescent="0.6">
      <c r="B55" s="784" t="s">
        <v>1016</v>
      </c>
      <c r="C55" s="784"/>
      <c r="D55" s="784"/>
      <c r="E55" s="22" t="s">
        <v>282</v>
      </c>
      <c r="F55" s="17" t="s">
        <v>6</v>
      </c>
    </row>
    <row r="56" spans="2:6" ht="14.65" thickBot="1" x14ac:dyDescent="0.5"/>
    <row r="57" spans="2:6" ht="29.25" thickTop="1" thickBot="1" x14ac:dyDescent="0.5">
      <c r="B57" s="11" t="s">
        <v>283</v>
      </c>
      <c r="C57" s="11" t="s">
        <v>284</v>
      </c>
      <c r="D57" s="11" t="s">
        <v>285</v>
      </c>
      <c r="E57" s="11" t="s">
        <v>286</v>
      </c>
      <c r="F57" s="11"/>
    </row>
    <row r="58" spans="2:6" ht="14.65" thickTop="1" x14ac:dyDescent="0.45">
      <c r="B58" s="2"/>
      <c r="C58" s="3"/>
      <c r="D58" s="3"/>
      <c r="E58" s="3"/>
      <c r="F58" s="3"/>
    </row>
    <row r="59" spans="2:6" x14ac:dyDescent="0.45">
      <c r="B59" s="2"/>
      <c r="C59" s="3"/>
      <c r="D59" s="3"/>
      <c r="E59" s="3"/>
      <c r="F59" s="3"/>
    </row>
    <row r="60" spans="2:6" x14ac:dyDescent="0.45">
      <c r="B60" s="2"/>
      <c r="C60" s="3"/>
      <c r="D60" s="3"/>
      <c r="E60" s="3"/>
      <c r="F60" s="3"/>
    </row>
    <row r="61" spans="2:6" x14ac:dyDescent="0.45">
      <c r="B61" s="2"/>
      <c r="C61" s="3"/>
      <c r="D61" s="3"/>
      <c r="E61" s="3"/>
      <c r="F61" s="3"/>
    </row>
    <row r="62" spans="2:6" x14ac:dyDescent="0.45">
      <c r="B62" s="2"/>
      <c r="C62" s="3"/>
      <c r="D62" s="3"/>
      <c r="E62" s="3"/>
      <c r="F62" s="3"/>
    </row>
    <row r="63" spans="2:6" x14ac:dyDescent="0.45">
      <c r="B63" s="2"/>
      <c r="C63" s="3"/>
      <c r="D63" s="3"/>
      <c r="E63" s="3"/>
      <c r="F63" s="3"/>
    </row>
    <row r="65" spans="2:6" ht="19.5" x14ac:dyDescent="0.6">
      <c r="B65" s="784" t="s">
        <v>976</v>
      </c>
      <c r="C65" s="784"/>
      <c r="D65" s="784"/>
      <c r="E65" s="22" t="s">
        <v>282</v>
      </c>
      <c r="F65" s="17" t="s">
        <v>6</v>
      </c>
    </row>
    <row r="66" spans="2:6" ht="14.65" thickBot="1" x14ac:dyDescent="0.5"/>
    <row r="67" spans="2:6" ht="29.25" thickTop="1" thickBot="1" x14ac:dyDescent="0.5">
      <c r="B67" s="11" t="s">
        <v>289</v>
      </c>
      <c r="C67" s="783" t="s">
        <v>290</v>
      </c>
      <c r="D67" s="783"/>
      <c r="E67" s="11" t="s">
        <v>291</v>
      </c>
      <c r="F67" s="11" t="s">
        <v>292</v>
      </c>
    </row>
    <row r="68" spans="2:6" ht="14.65" thickTop="1" x14ac:dyDescent="0.45">
      <c r="B68" s="2"/>
      <c r="C68" s="3"/>
      <c r="D68" s="3"/>
      <c r="E68" s="3"/>
      <c r="F68" s="3"/>
    </row>
    <row r="69" spans="2:6" x14ac:dyDescent="0.45">
      <c r="B69" s="2"/>
      <c r="C69" s="3"/>
      <c r="D69" s="3"/>
      <c r="E69" s="3"/>
      <c r="F69" s="3"/>
    </row>
    <row r="70" spans="2:6" x14ac:dyDescent="0.45">
      <c r="B70" s="2"/>
      <c r="C70" s="3"/>
      <c r="D70" s="3"/>
      <c r="E70" s="3"/>
      <c r="F70" s="3"/>
    </row>
    <row r="71" spans="2:6" x14ac:dyDescent="0.45">
      <c r="B71" s="2"/>
      <c r="C71" s="3"/>
      <c r="D71" s="3"/>
      <c r="E71" s="3"/>
      <c r="F71" s="3"/>
    </row>
    <row r="73" spans="2:6" ht="19.5" x14ac:dyDescent="0.6">
      <c r="B73" s="784" t="str">
        <f>CONCATENATE(B1," pre-construction supporting documents")</f>
        <v>Drainage and waste disposal: Approved Document H pre-construction supporting documents</v>
      </c>
      <c r="C73" s="784"/>
      <c r="D73" s="784"/>
      <c r="E73" s="917" t="s">
        <v>1017</v>
      </c>
      <c r="F73" s="917"/>
    </row>
    <row r="74" spans="2:6" x14ac:dyDescent="0.45">
      <c r="B74" s="908"/>
      <c r="C74" s="908"/>
      <c r="D74" t="s">
        <v>1018</v>
      </c>
    </row>
    <row r="75" spans="2:6" x14ac:dyDescent="0.45">
      <c r="B75" s="908"/>
      <c r="C75" s="908"/>
      <c r="D75" s="909"/>
      <c r="E75" s="910"/>
      <c r="F75" s="911"/>
    </row>
    <row r="76" spans="2:6" x14ac:dyDescent="0.45">
      <c r="B76" s="908"/>
      <c r="C76" s="908"/>
      <c r="D76" s="912"/>
      <c r="E76" s="908"/>
      <c r="F76" s="913"/>
    </row>
    <row r="77" spans="2:6" x14ac:dyDescent="0.45">
      <c r="B77" s="908"/>
      <c r="C77" s="908"/>
      <c r="D77" s="912"/>
      <c r="E77" s="908"/>
      <c r="F77" s="913"/>
    </row>
    <row r="78" spans="2:6" x14ac:dyDescent="0.45">
      <c r="B78" s="908"/>
      <c r="C78" s="908"/>
      <c r="D78" s="914"/>
      <c r="E78" s="915"/>
      <c r="F78" s="916"/>
    </row>
    <row r="80" spans="2:6" ht="19.5" x14ac:dyDescent="0.6">
      <c r="B80" s="784" t="str">
        <f>CONCATENATE(B1," Workmanship supporting evidence recorded during build")</f>
        <v>Drainage and waste disposal: Approved Document H Workmanship supporting evidence recorded during build</v>
      </c>
      <c r="C80" s="784"/>
      <c r="D80" s="784"/>
      <c r="E80" s="917" t="s">
        <v>1024</v>
      </c>
      <c r="F80" s="917"/>
    </row>
    <row r="81" spans="2:6" x14ac:dyDescent="0.45">
      <c r="B81" s="908"/>
      <c r="C81" s="908"/>
      <c r="D81" t="s">
        <v>1019</v>
      </c>
    </row>
    <row r="82" spans="2:6" x14ac:dyDescent="0.45">
      <c r="B82" s="908"/>
      <c r="C82" s="908"/>
      <c r="D82" s="909"/>
      <c r="E82" s="910"/>
      <c r="F82" s="911"/>
    </row>
    <row r="83" spans="2:6" x14ac:dyDescent="0.45">
      <c r="B83" s="908"/>
      <c r="C83" s="908"/>
      <c r="D83" s="912"/>
      <c r="E83" s="908"/>
      <c r="F83" s="913"/>
    </row>
    <row r="84" spans="2:6" x14ac:dyDescent="0.45">
      <c r="B84" s="908"/>
      <c r="C84" s="908"/>
      <c r="D84" s="912"/>
      <c r="E84" s="908"/>
      <c r="F84" s="913"/>
    </row>
    <row r="85" spans="2:6" x14ac:dyDescent="0.45">
      <c r="B85" s="908"/>
      <c r="C85" s="908"/>
      <c r="D85" s="914"/>
      <c r="E85" s="915"/>
      <c r="F85" s="916"/>
    </row>
    <row r="87" spans="2:6" ht="19.5" x14ac:dyDescent="0.6">
      <c r="B87" s="784" t="str">
        <f>CONCATENATE(B1," As Built documents")</f>
        <v>Drainage and waste disposal: Approved Document H As Built documents</v>
      </c>
      <c r="C87" s="784"/>
      <c r="D87" s="784"/>
      <c r="E87" s="917" t="s">
        <v>1020</v>
      </c>
      <c r="F87" s="917"/>
    </row>
    <row r="88" spans="2:6" x14ac:dyDescent="0.45">
      <c r="B88" s="908"/>
      <c r="C88" s="908"/>
    </row>
    <row r="89" spans="2:6" x14ac:dyDescent="0.45">
      <c r="B89" s="908"/>
      <c r="C89" s="908"/>
      <c r="D89" s="909"/>
      <c r="E89" s="910"/>
      <c r="F89" s="911"/>
    </row>
    <row r="90" spans="2:6" x14ac:dyDescent="0.45">
      <c r="B90" s="908"/>
      <c r="C90" s="908"/>
      <c r="D90" s="912"/>
      <c r="E90" s="908"/>
      <c r="F90" s="913"/>
    </row>
    <row r="91" spans="2:6" x14ac:dyDescent="0.45">
      <c r="B91" s="908"/>
      <c r="C91" s="908"/>
      <c r="D91" s="912"/>
      <c r="E91" s="908"/>
      <c r="F91" s="913"/>
    </row>
    <row r="92" spans="2:6" x14ac:dyDescent="0.45">
      <c r="B92" s="908"/>
      <c r="C92" s="908"/>
      <c r="D92" s="914"/>
      <c r="E92" s="915"/>
      <c r="F92" s="916"/>
    </row>
  </sheetData>
  <mergeCells count="28">
    <mergeCell ref="B4:F4"/>
    <mergeCell ref="B7:F7"/>
    <mergeCell ref="B1:F1"/>
    <mergeCell ref="B23:F23"/>
    <mergeCell ref="B29:F29"/>
    <mergeCell ref="E31:F31"/>
    <mergeCell ref="E32:F32"/>
    <mergeCell ref="E33:F33"/>
    <mergeCell ref="E34:F34"/>
    <mergeCell ref="E35:F35"/>
    <mergeCell ref="E36:F36"/>
    <mergeCell ref="B38:F38"/>
    <mergeCell ref="B46:F46"/>
    <mergeCell ref="B55:D55"/>
    <mergeCell ref="B65:D65"/>
    <mergeCell ref="C67:D67"/>
    <mergeCell ref="B73:D73"/>
    <mergeCell ref="E73:F73"/>
    <mergeCell ref="B74:C78"/>
    <mergeCell ref="D75:F78"/>
    <mergeCell ref="B88:C92"/>
    <mergeCell ref="D89:F92"/>
    <mergeCell ref="B80:D80"/>
    <mergeCell ref="E80:F80"/>
    <mergeCell ref="B81:C85"/>
    <mergeCell ref="D82:F85"/>
    <mergeCell ref="B87:D87"/>
    <mergeCell ref="E87:F87"/>
  </mergeCells>
  <hyperlinks>
    <hyperlink ref="B1" r:id="rId1" display="https://www.gov.uk/government/publications/drainage-and-waste-disposal-approved-document-h" xr:uid="{28B06DB0-9C84-45D7-8D0C-C5E384D25379}"/>
    <hyperlink ref="F1" location="'Building Regulations compliance'!A1" display="go back " xr:uid="{5D8BB66A-57B3-431C-93D6-948479F5A481}"/>
    <hyperlink ref="H1" location="'How to fill , RACI &amp;  issue log'!A1" display="Back to RACI" xr:uid="{7645E31E-612C-48D1-B8A1-E0279A2C66B3}"/>
  </hyperlinks>
  <pageMargins left="0.7" right="0.7" top="0.75" bottom="0.75" header="0.3" footer="0.3"/>
  <pageSetup paperSize="9" scale="45" fitToHeight="0" orientation="portrait" horizontalDpi="4294967293"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5735C-07AD-4582-8F7F-1C75751BD856}">
  <sheetPr>
    <pageSetUpPr fitToPage="1"/>
  </sheetPr>
  <dimension ref="B1:H69"/>
  <sheetViews>
    <sheetView view="pageBreakPreview" zoomScale="115" zoomScaleNormal="100" zoomScaleSheetLayoutView="115" workbookViewId="0">
      <selection activeCell="D23" sqref="D23:F24"/>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2:8" ht="54.6" customHeight="1" x14ac:dyDescent="0.65">
      <c r="B1" s="792" t="s">
        <v>31</v>
      </c>
      <c r="C1" s="792"/>
      <c r="D1" s="792"/>
      <c r="E1" s="792"/>
      <c r="F1" s="792" t="s">
        <v>271</v>
      </c>
      <c r="H1" s="121" t="s">
        <v>70</v>
      </c>
    </row>
    <row r="3" spans="2:8" ht="19.899999999999999" thickBot="1" x14ac:dyDescent="0.5">
      <c r="B3" s="66" t="s">
        <v>302</v>
      </c>
      <c r="C3" s="66"/>
      <c r="D3" s="66"/>
      <c r="E3" s="66"/>
      <c r="F3" s="66"/>
    </row>
    <row r="4" spans="2:8" ht="58.9" customHeight="1" thickTop="1" x14ac:dyDescent="0.45">
      <c r="B4" s="469" t="s">
        <v>1111</v>
      </c>
      <c r="C4" s="470"/>
      <c r="D4" s="470"/>
      <c r="E4" s="470"/>
      <c r="F4" s="471"/>
    </row>
    <row r="5" spans="2:8" ht="30.6" customHeight="1" x14ac:dyDescent="0.45">
      <c r="B5" s="123"/>
      <c r="C5" s="123"/>
      <c r="D5" s="123"/>
      <c r="E5" s="123"/>
      <c r="F5" s="123"/>
    </row>
    <row r="6" spans="2:8" ht="44.45" customHeight="1" thickBot="1" x14ac:dyDescent="0.5">
      <c r="B6" s="66" t="s">
        <v>701</v>
      </c>
      <c r="C6" s="66"/>
      <c r="D6" s="66"/>
      <c r="E6" s="66"/>
      <c r="F6" s="66"/>
    </row>
    <row r="7" spans="2:8" ht="44.45" customHeight="1" thickTop="1" x14ac:dyDescent="0.45">
      <c r="B7" s="882" t="s">
        <v>1112</v>
      </c>
      <c r="C7" s="882"/>
      <c r="D7" s="882"/>
      <c r="E7" s="882"/>
      <c r="F7" s="882"/>
    </row>
    <row r="8" spans="2:8" ht="43.9" customHeight="1" thickBot="1" x14ac:dyDescent="0.5">
      <c r="B8" s="66" t="s">
        <v>867</v>
      </c>
      <c r="C8" s="66"/>
      <c r="D8" s="66"/>
      <c r="E8" s="66"/>
      <c r="F8" s="66"/>
    </row>
    <row r="9" spans="2:8" ht="71.45" customHeight="1" thickTop="1" x14ac:dyDescent="0.45">
      <c r="B9" s="124" t="s">
        <v>703</v>
      </c>
      <c r="C9" s="124" t="s">
        <v>704</v>
      </c>
      <c r="D9" s="125" t="s">
        <v>705</v>
      </c>
      <c r="E9" s="124" t="s">
        <v>869</v>
      </c>
      <c r="F9" s="124" t="s">
        <v>870</v>
      </c>
    </row>
    <row r="10" spans="2:8" x14ac:dyDescent="0.45">
      <c r="B10" s="58"/>
      <c r="C10" s="30"/>
      <c r="D10" s="30"/>
      <c r="E10" s="30"/>
      <c r="F10" s="30"/>
    </row>
    <row r="11" spans="2:8" x14ac:dyDescent="0.45">
      <c r="B11" s="58"/>
      <c r="C11" s="30"/>
      <c r="D11" s="30"/>
      <c r="E11" s="30"/>
      <c r="F11" s="30"/>
    </row>
    <row r="13" spans="2:8" ht="19.899999999999999" thickTop="1" x14ac:dyDescent="0.45">
      <c r="B13" s="66" t="s">
        <v>884</v>
      </c>
      <c r="C13" s="66"/>
      <c r="D13" s="66"/>
      <c r="E13" s="66"/>
      <c r="F13" s="66" t="s">
        <v>3</v>
      </c>
    </row>
    <row r="14" spans="2:8" ht="21.4" thickTop="1" x14ac:dyDescent="0.45">
      <c r="B14" s="124" t="s">
        <v>1012</v>
      </c>
      <c r="C14" s="124" t="s">
        <v>1013</v>
      </c>
      <c r="D14" s="125" t="s">
        <v>1014</v>
      </c>
      <c r="E14" s="124" t="s">
        <v>1015</v>
      </c>
      <c r="F14" s="124" t="s">
        <v>52</v>
      </c>
    </row>
    <row r="15" spans="2:8" x14ac:dyDescent="0.45">
      <c r="B15" s="30"/>
      <c r="C15" s="30"/>
      <c r="D15" s="30"/>
      <c r="E15" s="30"/>
      <c r="F15" s="30"/>
    </row>
    <row r="16" spans="2:8" x14ac:dyDescent="0.45">
      <c r="B16" s="30"/>
      <c r="C16" s="30"/>
      <c r="D16" s="30"/>
      <c r="E16" s="30"/>
      <c r="F16" s="30"/>
    </row>
    <row r="18" spans="2:6" ht="19.899999999999999" thickBot="1" x14ac:dyDescent="0.5">
      <c r="B18" s="66" t="s">
        <v>886</v>
      </c>
      <c r="C18" s="66"/>
      <c r="D18" s="66"/>
      <c r="E18" s="66"/>
      <c r="F18" s="66" t="s">
        <v>983</v>
      </c>
    </row>
    <row r="19" spans="2:6" ht="14.65" thickTop="1" x14ac:dyDescent="0.45"/>
    <row r="21" spans="2:6" ht="48" customHeight="1" x14ac:dyDescent="0.45">
      <c r="B21"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Combustion appliances and fuel storage systems: Approved Document J</v>
      </c>
      <c r="C21" s="794"/>
      <c r="D21" s="794"/>
      <c r="E21" s="794"/>
      <c r="F21" s="795"/>
    </row>
    <row r="22" spans="2:6" ht="21" x14ac:dyDescent="0.45">
      <c r="B22" s="126"/>
      <c r="C22" s="127" t="s">
        <v>215</v>
      </c>
      <c r="D22" s="127" t="s">
        <v>200</v>
      </c>
      <c r="E22" s="127" t="s">
        <v>202</v>
      </c>
      <c r="F22" s="127" t="s">
        <v>216</v>
      </c>
    </row>
    <row r="23" spans="2:6" ht="21" x14ac:dyDescent="0.45">
      <c r="B23" s="128" t="str">
        <f>'Approved Document B'!B41</f>
        <v xml:space="preserve">Signature of  Designer </v>
      </c>
      <c r="C23" s="127">
        <f>'Approved Document B'!C41</f>
        <v>0</v>
      </c>
      <c r="D23" s="126" t="str">
        <f>DesignerName</f>
        <v xml:space="preserve">Designer name </v>
      </c>
      <c r="E23" s="126" t="str">
        <f>Designeremail</f>
        <v xml:space="preserve">Designer email </v>
      </c>
      <c r="F23" s="126" t="str">
        <f>Designertelnumber</f>
        <v>Designer phone number</v>
      </c>
    </row>
    <row r="24" spans="2:6" ht="42" x14ac:dyDescent="0.45">
      <c r="B24" s="128" t="s">
        <v>217</v>
      </c>
      <c r="C24" s="126"/>
      <c r="D24" s="27" t="str">
        <f>PD1ContactName</f>
        <v xml:space="preserve">Individual Principal Designer Name </v>
      </c>
      <c r="E24" s="126" t="str">
        <f>PD1email</f>
        <v>Individual Principal Designer email</v>
      </c>
      <c r="F24" s="126" t="str">
        <f>PDtelnumber</f>
        <v>Individual Principal Designer  telephone number</v>
      </c>
    </row>
    <row r="27" spans="2:6" ht="19.5" x14ac:dyDescent="0.45">
      <c r="B27" s="876" t="s">
        <v>831</v>
      </c>
      <c r="C27" s="876"/>
      <c r="D27" s="876"/>
      <c r="E27" s="876"/>
      <c r="F27" s="876" t="s">
        <v>271</v>
      </c>
    </row>
    <row r="28" spans="2:6" ht="14.65" thickBot="1" x14ac:dyDescent="0.5"/>
    <row r="29" spans="2:6" ht="15" thickTop="1" thickBot="1" x14ac:dyDescent="0.5">
      <c r="B29" s="129" t="s">
        <v>264</v>
      </c>
      <c r="C29" s="129" t="s">
        <v>265</v>
      </c>
      <c r="D29" s="129" t="s">
        <v>961</v>
      </c>
      <c r="E29" s="618" t="s">
        <v>267</v>
      </c>
      <c r="F29" s="618"/>
    </row>
    <row r="30" spans="2:6" ht="15" thickTop="1" thickBot="1" x14ac:dyDescent="0.5">
      <c r="B30" s="129"/>
      <c r="C30" s="129"/>
      <c r="D30" s="129"/>
      <c r="E30" s="874" t="s">
        <v>268</v>
      </c>
      <c r="F30" s="875"/>
    </row>
    <row r="31" spans="2:6" ht="14.65" thickTop="1" x14ac:dyDescent="0.45">
      <c r="B31" s="58"/>
      <c r="C31" s="30"/>
      <c r="D31" s="30"/>
      <c r="E31" s="874"/>
      <c r="F31" s="875"/>
    </row>
    <row r="32" spans="2:6" x14ac:dyDescent="0.45">
      <c r="B32" s="58"/>
      <c r="C32" s="30"/>
      <c r="D32" s="30"/>
      <c r="E32" s="874"/>
      <c r="F32" s="875"/>
    </row>
    <row r="33" spans="2:6" x14ac:dyDescent="0.45">
      <c r="C33" s="30"/>
      <c r="D33" s="30"/>
      <c r="E33" s="874"/>
      <c r="F33" s="875"/>
    </row>
    <row r="34" spans="2:6" x14ac:dyDescent="0.45">
      <c r="B34" s="58"/>
      <c r="C34" s="30"/>
      <c r="D34" s="30"/>
      <c r="E34" s="874"/>
      <c r="F34" s="875"/>
    </row>
    <row r="35" spans="2:6" x14ac:dyDescent="0.45">
      <c r="B35" s="123"/>
    </row>
    <row r="36" spans="2:6" ht="19.5" x14ac:dyDescent="0.45">
      <c r="B36" s="876" t="s">
        <v>270</v>
      </c>
      <c r="C36" s="876"/>
      <c r="D36" s="876"/>
      <c r="E36" s="876"/>
      <c r="F36" s="876" t="s">
        <v>271</v>
      </c>
    </row>
    <row r="37" spans="2:6" ht="14.65" thickBot="1" x14ac:dyDescent="0.5">
      <c r="B37" s="123"/>
    </row>
    <row r="38" spans="2:6" ht="43.15" thickTop="1" x14ac:dyDescent="0.45">
      <c r="B38" s="130" t="s">
        <v>272</v>
      </c>
      <c r="C38" s="131" t="s">
        <v>273</v>
      </c>
      <c r="D38" s="130" t="s">
        <v>274</v>
      </c>
      <c r="E38" s="132" t="s">
        <v>275</v>
      </c>
      <c r="F38" s="133" t="s">
        <v>276</v>
      </c>
    </row>
    <row r="39" spans="2:6" x14ac:dyDescent="0.45">
      <c r="B39" s="58"/>
      <c r="C39" s="30"/>
      <c r="D39" s="30"/>
      <c r="E39" s="30"/>
      <c r="F39" s="30"/>
    </row>
    <row r="40" spans="2:6" x14ac:dyDescent="0.45">
      <c r="B40" s="58"/>
      <c r="C40" s="30"/>
      <c r="D40" s="30"/>
      <c r="E40" s="30"/>
      <c r="F40" s="30"/>
    </row>
    <row r="41" spans="2:6" x14ac:dyDescent="0.45">
      <c r="B41" s="58"/>
      <c r="C41" s="30"/>
      <c r="D41" s="30"/>
      <c r="E41" s="30"/>
      <c r="F41" s="30"/>
    </row>
    <row r="42" spans="2:6" x14ac:dyDescent="0.45">
      <c r="B42" s="30"/>
      <c r="C42" s="30"/>
      <c r="D42" s="30"/>
      <c r="E42" s="30"/>
      <c r="F42" s="30"/>
    </row>
    <row r="44" spans="2:6" ht="19.5" x14ac:dyDescent="0.45">
      <c r="B44" s="876" t="s">
        <v>277</v>
      </c>
      <c r="C44" s="876"/>
      <c r="D44" s="876"/>
      <c r="E44" s="876"/>
      <c r="F44" s="876" t="s">
        <v>271</v>
      </c>
    </row>
    <row r="45" spans="2:6" ht="14.65" thickBot="1" x14ac:dyDescent="0.5"/>
    <row r="46" spans="2:6" ht="43.5" thickTop="1" thickBot="1" x14ac:dyDescent="0.5">
      <c r="B46" s="129" t="s">
        <v>264</v>
      </c>
      <c r="C46" s="129" t="s">
        <v>278</v>
      </c>
      <c r="D46" s="129" t="s">
        <v>279</v>
      </c>
      <c r="E46" s="134" t="s">
        <v>280</v>
      </c>
      <c r="F46" s="129" t="s">
        <v>842</v>
      </c>
    </row>
    <row r="47" spans="2:6" ht="14.65" thickTop="1" x14ac:dyDescent="0.45">
      <c r="B47" s="58"/>
      <c r="C47" s="30"/>
      <c r="D47" s="30"/>
      <c r="E47" s="30"/>
      <c r="F47" s="30"/>
    </row>
    <row r="48" spans="2:6" x14ac:dyDescent="0.45">
      <c r="B48" s="58"/>
      <c r="C48" s="30"/>
      <c r="D48" s="30"/>
      <c r="E48" s="30"/>
      <c r="F48" s="30"/>
    </row>
    <row r="49" spans="2:6" x14ac:dyDescent="0.45">
      <c r="B49" s="58"/>
      <c r="C49" s="30"/>
      <c r="D49" s="30"/>
      <c r="E49" s="30"/>
      <c r="F49" s="30"/>
    </row>
    <row r="50" spans="2:6" x14ac:dyDescent="0.45">
      <c r="B50" s="58"/>
      <c r="C50" s="30"/>
      <c r="D50" s="30"/>
      <c r="E50" s="30"/>
      <c r="F50" s="30"/>
    </row>
    <row r="53" spans="2:6" ht="19.5" x14ac:dyDescent="0.45">
      <c r="B53" s="876" t="s">
        <v>1016</v>
      </c>
      <c r="C53" s="876"/>
      <c r="D53" s="876"/>
      <c r="E53" s="135" t="s">
        <v>282</v>
      </c>
      <c r="F53" s="122" t="s">
        <v>6</v>
      </c>
    </row>
    <row r="54" spans="2:6" ht="14.65" thickBot="1" x14ac:dyDescent="0.5"/>
    <row r="55" spans="2:6" ht="29.25" thickTop="1" thickBot="1" x14ac:dyDescent="0.5">
      <c r="B55" s="134" t="s">
        <v>283</v>
      </c>
      <c r="C55" s="134" t="s">
        <v>284</v>
      </c>
      <c r="D55" s="134" t="s">
        <v>285</v>
      </c>
      <c r="E55" s="134" t="s">
        <v>286</v>
      </c>
      <c r="F55" s="134"/>
    </row>
    <row r="56" spans="2:6" ht="14.65" thickTop="1" x14ac:dyDescent="0.45">
      <c r="B56" s="58"/>
      <c r="C56" s="30"/>
      <c r="D56" s="30"/>
      <c r="E56" s="30"/>
      <c r="F56" s="30"/>
    </row>
    <row r="57" spans="2:6" x14ac:dyDescent="0.45">
      <c r="B57" s="58"/>
      <c r="C57" s="30"/>
      <c r="D57" s="30"/>
      <c r="E57" s="30"/>
      <c r="F57" s="30"/>
    </row>
    <row r="58" spans="2:6" x14ac:dyDescent="0.45">
      <c r="B58" s="58"/>
      <c r="C58" s="30"/>
      <c r="D58" s="30"/>
      <c r="E58" s="30"/>
      <c r="F58" s="30"/>
    </row>
    <row r="59" spans="2:6" x14ac:dyDescent="0.45">
      <c r="B59" s="58"/>
      <c r="C59" s="30"/>
      <c r="D59" s="30"/>
      <c r="E59" s="30"/>
      <c r="F59" s="30"/>
    </row>
    <row r="60" spans="2:6" x14ac:dyDescent="0.45">
      <c r="B60" s="58"/>
      <c r="C60" s="30"/>
      <c r="D60" s="30"/>
      <c r="E60" s="30"/>
      <c r="F60" s="30"/>
    </row>
    <row r="61" spans="2:6" x14ac:dyDescent="0.45">
      <c r="B61" s="58"/>
      <c r="C61" s="30"/>
      <c r="D61" s="30"/>
      <c r="E61" s="30"/>
      <c r="F61" s="30"/>
    </row>
    <row r="63" spans="2:6" ht="19.5" x14ac:dyDescent="0.45">
      <c r="B63" s="876" t="s">
        <v>976</v>
      </c>
      <c r="C63" s="876"/>
      <c r="D63" s="876"/>
      <c r="E63" s="135" t="s">
        <v>282</v>
      </c>
      <c r="F63" s="122" t="s">
        <v>6</v>
      </c>
    </row>
    <row r="64" spans="2:6" ht="14.65" thickBot="1" x14ac:dyDescent="0.5"/>
    <row r="65" spans="2:6" ht="29.25" thickTop="1" thickBot="1" x14ac:dyDescent="0.5">
      <c r="B65" s="134" t="s">
        <v>289</v>
      </c>
      <c r="C65" s="585" t="s">
        <v>290</v>
      </c>
      <c r="D65" s="585"/>
      <c r="E65" s="134" t="s">
        <v>291</v>
      </c>
      <c r="F65" s="134" t="s">
        <v>292</v>
      </c>
    </row>
    <row r="66" spans="2:6" ht="14.65" thickTop="1" x14ac:dyDescent="0.45">
      <c r="B66" s="58"/>
      <c r="C66" s="30"/>
      <c r="D66" s="30"/>
      <c r="E66" s="30"/>
      <c r="F66" s="30"/>
    </row>
    <row r="67" spans="2:6" x14ac:dyDescent="0.45">
      <c r="B67" s="58"/>
      <c r="C67" s="30"/>
      <c r="D67" s="30"/>
      <c r="E67" s="30"/>
      <c r="F67" s="30"/>
    </row>
    <row r="68" spans="2:6" x14ac:dyDescent="0.45">
      <c r="B68" s="58"/>
      <c r="C68" s="30"/>
      <c r="D68" s="30"/>
      <c r="E68" s="30"/>
      <c r="F68" s="30"/>
    </row>
    <row r="69" spans="2:6" x14ac:dyDescent="0.45">
      <c r="B69" s="58"/>
      <c r="C69" s="30"/>
      <c r="D69" s="30"/>
      <c r="E69" s="30"/>
      <c r="F69" s="30"/>
    </row>
  </sheetData>
  <mergeCells count="16">
    <mergeCell ref="B4:F4"/>
    <mergeCell ref="B7:F7"/>
    <mergeCell ref="B1:F1"/>
    <mergeCell ref="B21:F21"/>
    <mergeCell ref="B27:F27"/>
    <mergeCell ref="E29:F29"/>
    <mergeCell ref="E30:F30"/>
    <mergeCell ref="E31:F31"/>
    <mergeCell ref="E32:F32"/>
    <mergeCell ref="E33:F33"/>
    <mergeCell ref="C65:D65"/>
    <mergeCell ref="E34:F34"/>
    <mergeCell ref="B36:F36"/>
    <mergeCell ref="B44:F44"/>
    <mergeCell ref="B53:D53"/>
    <mergeCell ref="B63:D63"/>
  </mergeCells>
  <hyperlinks>
    <hyperlink ref="F1" location="'Building Regulations compliance'!A1" display="go back " xr:uid="{914EBA95-1EB7-4D98-B033-8FECE13C9A8F}"/>
    <hyperlink ref="B1" r:id="rId1" display="https://www.gov.uk/government/publications/combustion-appliances-and-fuel-storage-systems-approved-document-j" xr:uid="{32C1ED25-1C24-4B09-8290-A119959E22CE}"/>
    <hyperlink ref="H1" location="'How to fill , RACI &amp;  issue log'!A1" display="Back to RACI" xr:uid="{D96EDDB5-0112-487D-B43E-377BC988D44B}"/>
  </hyperlinks>
  <pageMargins left="0.7" right="0.7" top="0.75" bottom="0.75" header="0.3" footer="0.3"/>
  <pageSetup paperSize="9" scale="47" fitToHeight="0" orientation="portrait" horizontalDpi="4294967293"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A3E51-6F78-45E2-8216-C1180DDCF059}">
  <sheetPr>
    <pageSetUpPr fitToPage="1"/>
  </sheetPr>
  <dimension ref="B1:H71"/>
  <sheetViews>
    <sheetView view="pageBreakPreview" zoomScaleNormal="100" zoomScaleSheetLayoutView="100" workbookViewId="0">
      <selection activeCell="K36" sqref="K36"/>
    </sheetView>
  </sheetViews>
  <sheetFormatPr defaultColWidth="8.86328125" defaultRowHeight="14.25" x14ac:dyDescent="0.45"/>
  <cols>
    <col min="1" max="1" width="8.86328125" style="358"/>
    <col min="2" max="2" width="41.59765625" style="358" customWidth="1"/>
    <col min="3" max="6" width="36.73046875" style="358" customWidth="1"/>
    <col min="7" max="16384" width="8.86328125" style="358"/>
  </cols>
  <sheetData>
    <row r="1" spans="2:8" ht="27" customHeight="1" x14ac:dyDescent="0.65">
      <c r="B1" s="792" t="s">
        <v>32</v>
      </c>
      <c r="C1" s="792"/>
      <c r="D1" s="792"/>
      <c r="E1" s="792"/>
      <c r="F1" s="792" t="s">
        <v>271</v>
      </c>
      <c r="H1" s="359" t="s">
        <v>70</v>
      </c>
    </row>
    <row r="3" spans="2:8" ht="19.899999999999999" thickBot="1" x14ac:dyDescent="0.65">
      <c r="B3" s="360" t="s">
        <v>302</v>
      </c>
      <c r="C3" s="360"/>
      <c r="D3" s="360"/>
      <c r="E3" s="360"/>
      <c r="F3" s="360"/>
    </row>
    <row r="4" spans="2:8" ht="90.6" customHeight="1" thickTop="1" x14ac:dyDescent="0.45">
      <c r="B4" s="556" t="s">
        <v>1113</v>
      </c>
      <c r="C4" s="557"/>
      <c r="D4" s="557"/>
      <c r="E4" s="557"/>
      <c r="F4" s="558"/>
    </row>
    <row r="5" spans="2:8" ht="10.9" customHeight="1" x14ac:dyDescent="0.45">
      <c r="B5" s="163"/>
      <c r="C5" s="163"/>
      <c r="D5" s="163"/>
      <c r="E5" s="163"/>
      <c r="F5" s="163"/>
    </row>
    <row r="6" spans="2:8" ht="44.45" customHeight="1" thickBot="1" x14ac:dyDescent="0.65">
      <c r="B6" s="360" t="s">
        <v>701</v>
      </c>
      <c r="C6" s="360"/>
      <c r="D6" s="360"/>
      <c r="E6" s="360"/>
      <c r="F6" s="360"/>
    </row>
    <row r="7" spans="2:8" ht="89.45" customHeight="1" thickTop="1" x14ac:dyDescent="0.45">
      <c r="B7" s="929" t="s">
        <v>1114</v>
      </c>
      <c r="C7" s="929"/>
      <c r="D7" s="929"/>
      <c r="E7" s="929"/>
      <c r="F7" s="929"/>
    </row>
    <row r="8" spans="2:8" ht="16.899999999999999" customHeight="1" x14ac:dyDescent="0.55000000000000004">
      <c r="B8" s="361"/>
      <c r="C8" s="361"/>
      <c r="D8" s="361"/>
      <c r="E8" s="361"/>
      <c r="F8" s="361"/>
    </row>
    <row r="9" spans="2:8" ht="43.9" customHeight="1" thickBot="1" x14ac:dyDescent="0.65">
      <c r="B9" s="360" t="s">
        <v>867</v>
      </c>
      <c r="C9" s="360"/>
      <c r="D9" s="360"/>
      <c r="E9" s="360"/>
      <c r="F9" s="360"/>
    </row>
    <row r="10" spans="2:8" ht="71.45" customHeight="1" thickTop="1" x14ac:dyDescent="0.65">
      <c r="B10" s="362" t="s">
        <v>703</v>
      </c>
      <c r="C10" s="362" t="s">
        <v>704</v>
      </c>
      <c r="D10" s="363" t="s">
        <v>705</v>
      </c>
      <c r="E10" s="362" t="s">
        <v>869</v>
      </c>
      <c r="F10" s="362" t="s">
        <v>870</v>
      </c>
    </row>
    <row r="11" spans="2:8" x14ac:dyDescent="0.45">
      <c r="B11" s="364"/>
      <c r="C11" s="365"/>
      <c r="D11" s="365"/>
      <c r="E11" s="365"/>
      <c r="F11" s="365"/>
    </row>
    <row r="12" spans="2:8" x14ac:dyDescent="0.45">
      <c r="B12" s="364"/>
      <c r="C12" s="365"/>
      <c r="D12" s="365"/>
      <c r="E12" s="365"/>
      <c r="F12" s="365"/>
    </row>
    <row r="14" spans="2:8" ht="19.899999999999999" thickBot="1" x14ac:dyDescent="0.65">
      <c r="B14" s="360" t="s">
        <v>884</v>
      </c>
      <c r="C14" s="360"/>
      <c r="D14" s="360"/>
      <c r="E14" s="360"/>
      <c r="F14" s="360" t="s">
        <v>3</v>
      </c>
    </row>
    <row r="15" spans="2:8" ht="21.4" thickTop="1" x14ac:dyDescent="0.65">
      <c r="B15" s="362" t="s">
        <v>1012</v>
      </c>
      <c r="C15" s="362" t="s">
        <v>1013</v>
      </c>
      <c r="D15" s="363" t="s">
        <v>1014</v>
      </c>
      <c r="E15" s="362" t="s">
        <v>1015</v>
      </c>
      <c r="F15" s="362" t="s">
        <v>52</v>
      </c>
    </row>
    <row r="16" spans="2:8" x14ac:dyDescent="0.45">
      <c r="B16" s="365"/>
      <c r="C16" s="365"/>
      <c r="D16" s="365"/>
      <c r="E16" s="365"/>
      <c r="F16" s="365"/>
    </row>
    <row r="17" spans="2:6" x14ac:dyDescent="0.45">
      <c r="B17" s="365"/>
      <c r="C17" s="365"/>
      <c r="D17" s="365"/>
      <c r="E17" s="365"/>
      <c r="F17" s="365"/>
    </row>
    <row r="19" spans="2:6" ht="19.899999999999999" thickBot="1" x14ac:dyDescent="0.65">
      <c r="B19" s="360" t="s">
        <v>886</v>
      </c>
      <c r="C19" s="360"/>
      <c r="D19" s="360"/>
      <c r="E19" s="360"/>
      <c r="F19" s="360" t="s">
        <v>983</v>
      </c>
    </row>
    <row r="20" spans="2:6" ht="14.65" thickTop="1" x14ac:dyDescent="0.45"/>
    <row r="23" spans="2:6" ht="54" customHeight="1" x14ac:dyDescent="0.65">
      <c r="B23" s="930"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Protection from falling, collision and impact: Approved Document K</v>
      </c>
      <c r="C23" s="931"/>
      <c r="D23" s="931"/>
      <c r="E23" s="931"/>
      <c r="F23" s="932"/>
    </row>
    <row r="24" spans="2:6" ht="21" x14ac:dyDescent="0.65">
      <c r="B24" s="366"/>
      <c r="C24" s="367" t="s">
        <v>215</v>
      </c>
      <c r="D24" s="367" t="s">
        <v>200</v>
      </c>
      <c r="E24" s="367" t="s">
        <v>202</v>
      </c>
      <c r="F24" s="367" t="s">
        <v>216</v>
      </c>
    </row>
    <row r="25" spans="2:6" ht="21" x14ac:dyDescent="0.65">
      <c r="B25" s="441" t="str">
        <f>'Approved Document B'!B41</f>
        <v xml:space="preserve">Signature of  Designer </v>
      </c>
      <c r="C25" s="366">
        <f>'Approved Document B'!C41</f>
        <v>0</v>
      </c>
      <c r="D25" s="126" t="str">
        <f>DesignerName</f>
        <v xml:space="preserve">Designer name </v>
      </c>
      <c r="E25" s="126" t="str">
        <f>Designeremail</f>
        <v xml:space="preserve">Designer email </v>
      </c>
      <c r="F25" s="126" t="str">
        <f>Designertelnumber</f>
        <v>Designer phone number</v>
      </c>
    </row>
    <row r="26" spans="2:6" ht="42" x14ac:dyDescent="0.65">
      <c r="B26" s="441" t="s">
        <v>217</v>
      </c>
      <c r="C26" s="366"/>
      <c r="D26" s="27" t="str">
        <f>PD1ContactName</f>
        <v xml:space="preserve">Individual Principal Designer Name </v>
      </c>
      <c r="E26" s="126" t="str">
        <f>PD1email</f>
        <v>Individual Principal Designer email</v>
      </c>
      <c r="F26" s="126" t="str">
        <f>PDtelnumber</f>
        <v>Individual Principal Designer  telephone number</v>
      </c>
    </row>
    <row r="29" spans="2:6" ht="19.5" x14ac:dyDescent="0.6">
      <c r="B29" s="927" t="s">
        <v>831</v>
      </c>
      <c r="C29" s="927"/>
      <c r="D29" s="927"/>
      <c r="E29" s="927"/>
      <c r="F29" s="927" t="s">
        <v>271</v>
      </c>
    </row>
    <row r="30" spans="2:6" ht="14.65" thickBot="1" x14ac:dyDescent="0.5"/>
    <row r="31" spans="2:6" ht="15" thickTop="1" thickBot="1" x14ac:dyDescent="0.5">
      <c r="B31" s="368" t="s">
        <v>264</v>
      </c>
      <c r="C31" s="368" t="s">
        <v>265</v>
      </c>
      <c r="D31" s="368" t="s">
        <v>961</v>
      </c>
      <c r="E31" s="928" t="s">
        <v>267</v>
      </c>
      <c r="F31" s="928"/>
    </row>
    <row r="32" spans="2:6" ht="15" thickTop="1" thickBot="1" x14ac:dyDescent="0.5">
      <c r="B32" s="368"/>
      <c r="C32" s="368"/>
      <c r="D32" s="368"/>
      <c r="E32" s="925" t="s">
        <v>268</v>
      </c>
      <c r="F32" s="926"/>
    </row>
    <row r="33" spans="2:6" ht="14.65" thickTop="1" x14ac:dyDescent="0.45">
      <c r="B33" s="364"/>
      <c r="C33" s="365"/>
      <c r="D33" s="365"/>
      <c r="E33" s="925"/>
      <c r="F33" s="926"/>
    </row>
    <row r="34" spans="2:6" x14ac:dyDescent="0.45">
      <c r="B34" s="364"/>
      <c r="C34" s="365"/>
      <c r="D34" s="365"/>
      <c r="E34" s="925"/>
      <c r="F34" s="926"/>
    </row>
    <row r="35" spans="2:6" x14ac:dyDescent="0.45">
      <c r="C35" s="365"/>
      <c r="D35" s="365"/>
      <c r="E35" s="925"/>
      <c r="F35" s="926"/>
    </row>
    <row r="36" spans="2:6" x14ac:dyDescent="0.45">
      <c r="B36" s="364"/>
      <c r="C36" s="365"/>
      <c r="D36" s="365"/>
      <c r="E36" s="925"/>
      <c r="F36" s="926"/>
    </row>
    <row r="37" spans="2:6" x14ac:dyDescent="0.45">
      <c r="B37" s="163"/>
    </row>
    <row r="38" spans="2:6" ht="19.5" x14ac:dyDescent="0.6">
      <c r="B38" s="927" t="s">
        <v>270</v>
      </c>
      <c r="C38" s="927"/>
      <c r="D38" s="927"/>
      <c r="E38" s="927"/>
      <c r="F38" s="927" t="s">
        <v>271</v>
      </c>
    </row>
    <row r="39" spans="2:6" ht="14.65" thickBot="1" x14ac:dyDescent="0.5">
      <c r="B39" s="163"/>
    </row>
    <row r="40" spans="2:6" ht="43.15" thickTop="1" x14ac:dyDescent="0.45">
      <c r="B40" s="369" t="s">
        <v>272</v>
      </c>
      <c r="C40" s="370" t="s">
        <v>273</v>
      </c>
      <c r="D40" s="369" t="s">
        <v>274</v>
      </c>
      <c r="E40" s="371" t="s">
        <v>275</v>
      </c>
      <c r="F40" s="372" t="s">
        <v>276</v>
      </c>
    </row>
    <row r="41" spans="2:6" x14ac:dyDescent="0.45">
      <c r="B41" s="364"/>
      <c r="C41" s="365"/>
      <c r="D41" s="365"/>
      <c r="E41" s="365"/>
      <c r="F41" s="365"/>
    </row>
    <row r="42" spans="2:6" x14ac:dyDescent="0.45">
      <c r="B42" s="364"/>
      <c r="C42" s="365"/>
      <c r="D42" s="365"/>
      <c r="E42" s="365"/>
      <c r="F42" s="365"/>
    </row>
    <row r="43" spans="2:6" x14ac:dyDescent="0.45">
      <c r="B43" s="364"/>
      <c r="C43" s="365"/>
      <c r="D43" s="365"/>
      <c r="E43" s="365"/>
      <c r="F43" s="365"/>
    </row>
    <row r="44" spans="2:6" x14ac:dyDescent="0.45">
      <c r="B44" s="365"/>
      <c r="C44" s="365"/>
      <c r="D44" s="365"/>
      <c r="E44" s="365"/>
      <c r="F44" s="365"/>
    </row>
    <row r="46" spans="2:6" ht="19.5" x14ac:dyDescent="0.6">
      <c r="B46" s="927" t="s">
        <v>277</v>
      </c>
      <c r="C46" s="927"/>
      <c r="D46" s="927"/>
      <c r="E46" s="927"/>
      <c r="F46" s="927" t="s">
        <v>271</v>
      </c>
    </row>
    <row r="47" spans="2:6" ht="14.65" thickBot="1" x14ac:dyDescent="0.5"/>
    <row r="48" spans="2:6" ht="43.5" thickTop="1" thickBot="1" x14ac:dyDescent="0.5">
      <c r="B48" s="368" t="s">
        <v>264</v>
      </c>
      <c r="C48" s="368" t="s">
        <v>278</v>
      </c>
      <c r="D48" s="368" t="s">
        <v>279</v>
      </c>
      <c r="E48" s="373" t="s">
        <v>280</v>
      </c>
      <c r="F48" s="368" t="s">
        <v>842</v>
      </c>
    </row>
    <row r="49" spans="2:6" ht="14.65" thickTop="1" x14ac:dyDescent="0.45">
      <c r="B49" s="364"/>
      <c r="C49" s="365"/>
      <c r="D49" s="365"/>
      <c r="E49" s="365"/>
      <c r="F49" s="365"/>
    </row>
    <row r="50" spans="2:6" x14ac:dyDescent="0.45">
      <c r="B50" s="364"/>
      <c r="C50" s="365"/>
      <c r="D50" s="365"/>
      <c r="E50" s="365"/>
      <c r="F50" s="365"/>
    </row>
    <row r="51" spans="2:6" x14ac:dyDescent="0.45">
      <c r="B51" s="364"/>
      <c r="C51" s="365"/>
      <c r="D51" s="365"/>
      <c r="E51" s="365"/>
      <c r="F51" s="365"/>
    </row>
    <row r="52" spans="2:6" x14ac:dyDescent="0.45">
      <c r="B52" s="364"/>
      <c r="C52" s="365"/>
      <c r="D52" s="365"/>
      <c r="E52" s="365"/>
      <c r="F52" s="365"/>
    </row>
    <row r="55" spans="2:6" ht="19.5" x14ac:dyDescent="0.6">
      <c r="B55" s="927" t="s">
        <v>1016</v>
      </c>
      <c r="C55" s="927"/>
      <c r="D55" s="927"/>
      <c r="E55" s="374" t="s">
        <v>282</v>
      </c>
      <c r="F55" s="357" t="s">
        <v>6</v>
      </c>
    </row>
    <row r="56" spans="2:6" ht="14.65" thickBot="1" x14ac:dyDescent="0.5"/>
    <row r="57" spans="2:6" ht="29.25" thickTop="1" thickBot="1" x14ac:dyDescent="0.5">
      <c r="B57" s="373" t="s">
        <v>283</v>
      </c>
      <c r="C57" s="373" t="s">
        <v>284</v>
      </c>
      <c r="D57" s="373" t="s">
        <v>285</v>
      </c>
      <c r="E57" s="373" t="s">
        <v>286</v>
      </c>
      <c r="F57" s="373"/>
    </row>
    <row r="58" spans="2:6" ht="14.65" thickTop="1" x14ac:dyDescent="0.45">
      <c r="B58" s="364"/>
      <c r="C58" s="365"/>
      <c r="D58" s="365"/>
      <c r="E58" s="365"/>
      <c r="F58" s="365"/>
    </row>
    <row r="59" spans="2:6" x14ac:dyDescent="0.45">
      <c r="B59" s="364"/>
      <c r="C59" s="365"/>
      <c r="D59" s="365"/>
      <c r="E59" s="365"/>
      <c r="F59" s="365"/>
    </row>
    <row r="60" spans="2:6" x14ac:dyDescent="0.45">
      <c r="B60" s="364"/>
      <c r="C60" s="365"/>
      <c r="D60" s="365"/>
      <c r="E60" s="365"/>
      <c r="F60" s="365"/>
    </row>
    <row r="61" spans="2:6" x14ac:dyDescent="0.45">
      <c r="B61" s="364"/>
      <c r="C61" s="365"/>
      <c r="D61" s="365"/>
      <c r="E61" s="365"/>
      <c r="F61" s="365"/>
    </row>
    <row r="62" spans="2:6" x14ac:dyDescent="0.45">
      <c r="B62" s="364"/>
      <c r="C62" s="365"/>
      <c r="D62" s="365"/>
      <c r="E62" s="365"/>
      <c r="F62" s="365"/>
    </row>
    <row r="63" spans="2:6" x14ac:dyDescent="0.45">
      <c r="B63" s="364"/>
      <c r="C63" s="365"/>
      <c r="D63" s="365"/>
      <c r="E63" s="365"/>
      <c r="F63" s="365"/>
    </row>
    <row r="65" spans="2:6" ht="19.5" x14ac:dyDescent="0.6">
      <c r="B65" s="927" t="s">
        <v>976</v>
      </c>
      <c r="C65" s="927"/>
      <c r="D65" s="927"/>
      <c r="E65" s="374" t="s">
        <v>282</v>
      </c>
      <c r="F65" s="357" t="s">
        <v>6</v>
      </c>
    </row>
    <row r="66" spans="2:6" ht="14.65" thickBot="1" x14ac:dyDescent="0.5"/>
    <row r="67" spans="2:6" ht="29.25" thickTop="1" thickBot="1" x14ac:dyDescent="0.5">
      <c r="B67" s="373" t="s">
        <v>289</v>
      </c>
      <c r="C67" s="924" t="s">
        <v>290</v>
      </c>
      <c r="D67" s="924"/>
      <c r="E67" s="373" t="s">
        <v>291</v>
      </c>
      <c r="F67" s="373" t="s">
        <v>1026</v>
      </c>
    </row>
    <row r="68" spans="2:6" ht="14.65" thickTop="1" x14ac:dyDescent="0.45">
      <c r="B68" s="364"/>
      <c r="C68" s="365"/>
      <c r="D68" s="365"/>
      <c r="E68" s="365"/>
      <c r="F68" s="365"/>
    </row>
    <row r="69" spans="2:6" x14ac:dyDescent="0.45">
      <c r="B69" s="364"/>
      <c r="C69" s="365"/>
      <c r="D69" s="365"/>
      <c r="E69" s="365"/>
      <c r="F69" s="365"/>
    </row>
    <row r="70" spans="2:6" x14ac:dyDescent="0.45">
      <c r="B70" s="364"/>
      <c r="C70" s="365"/>
      <c r="D70" s="365"/>
      <c r="E70" s="365"/>
      <c r="F70" s="365"/>
    </row>
    <row r="71" spans="2:6" x14ac:dyDescent="0.45">
      <c r="B71" s="364"/>
      <c r="C71" s="365"/>
      <c r="D71" s="365"/>
      <c r="E71" s="365"/>
      <c r="F71" s="365"/>
    </row>
  </sheetData>
  <mergeCells count="16">
    <mergeCell ref="B4:F4"/>
    <mergeCell ref="B7:F7"/>
    <mergeCell ref="B1:F1"/>
    <mergeCell ref="B23:F23"/>
    <mergeCell ref="B29:F29"/>
    <mergeCell ref="E31:F31"/>
    <mergeCell ref="E32:F32"/>
    <mergeCell ref="E33:F33"/>
    <mergeCell ref="E34:F34"/>
    <mergeCell ref="E35:F35"/>
    <mergeCell ref="C67:D67"/>
    <mergeCell ref="E36:F36"/>
    <mergeCell ref="B38:F38"/>
    <mergeCell ref="B46:F46"/>
    <mergeCell ref="B55:D55"/>
    <mergeCell ref="B65:D65"/>
  </mergeCells>
  <hyperlinks>
    <hyperlink ref="F1" location="'Building Regulations compliance'!A1" display="go back " xr:uid="{AA1252DC-2BBC-4755-B451-21275AFE75B7}"/>
    <hyperlink ref="B1" r:id="rId1" display="https://www.gov.uk/government/publications/protection-from-falling-collision-and-impact-approved-document-k" xr:uid="{5DF618A6-8333-4D6B-A2F5-583731B18379}"/>
    <hyperlink ref="H1" location="'How to fill , RACI &amp;  issue log'!A1" display="Back to RACI" xr:uid="{BEA40050-7461-4E18-8282-F6F71008E64C}"/>
  </hyperlinks>
  <pageMargins left="0.7" right="0.7" top="0.75" bottom="0.75" header="0.3" footer="0.3"/>
  <pageSetup paperSize="9" scale="47" fitToHeight="0" orientation="portrait" horizontalDpi="4294967293"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7878-43F3-4CAA-9B03-6953D5A5B8B6}">
  <sheetPr>
    <pageSetUpPr fitToPage="1"/>
  </sheetPr>
  <dimension ref="B1:H73"/>
  <sheetViews>
    <sheetView view="pageBreakPreview" zoomScaleNormal="100" zoomScaleSheetLayoutView="100" workbookViewId="0">
      <selection activeCell="A75" sqref="A75:XFD96"/>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2:8" ht="51" customHeight="1" x14ac:dyDescent="0.65">
      <c r="B1" s="792" t="s">
        <v>34</v>
      </c>
      <c r="C1" s="792"/>
      <c r="D1" s="792"/>
      <c r="E1" s="792"/>
      <c r="F1" s="792" t="s">
        <v>271</v>
      </c>
      <c r="H1" s="121" t="s">
        <v>70</v>
      </c>
    </row>
    <row r="3" spans="2:8" ht="19.899999999999999" thickBot="1" x14ac:dyDescent="0.5">
      <c r="B3" s="66" t="s">
        <v>302</v>
      </c>
      <c r="C3" s="66"/>
      <c r="D3" s="66"/>
      <c r="E3" s="66"/>
      <c r="F3" s="66"/>
    </row>
    <row r="4" spans="2:8" ht="75.599999999999994" customHeight="1" thickTop="1" x14ac:dyDescent="0.45">
      <c r="B4" s="532" t="s">
        <v>1082</v>
      </c>
      <c r="C4" s="533"/>
      <c r="D4" s="533"/>
      <c r="E4" s="533"/>
      <c r="F4" s="534"/>
    </row>
    <row r="5" spans="2:8" ht="10.9" customHeight="1" x14ac:dyDescent="0.45">
      <c r="B5" s="123"/>
      <c r="C5" s="123"/>
      <c r="D5" s="123"/>
      <c r="E5" s="123"/>
      <c r="F5" s="123"/>
    </row>
    <row r="6" spans="2:8" ht="44.45" customHeight="1" thickBot="1" x14ac:dyDescent="0.5">
      <c r="B6" s="66" t="s">
        <v>701</v>
      </c>
      <c r="C6" s="66"/>
      <c r="D6" s="66"/>
      <c r="E6" s="66"/>
      <c r="F6" s="66"/>
    </row>
    <row r="7" spans="2:8" ht="73.900000000000006" customHeight="1" thickTop="1" x14ac:dyDescent="0.45">
      <c r="B7" s="933" t="s">
        <v>1083</v>
      </c>
      <c r="C7" s="933"/>
      <c r="D7" s="933"/>
      <c r="E7" s="933"/>
      <c r="F7" s="933"/>
    </row>
    <row r="8" spans="2:8" ht="18" customHeight="1" x14ac:dyDescent="0.45">
      <c r="B8" s="136"/>
      <c r="C8" s="136"/>
      <c r="D8" s="136"/>
      <c r="E8" s="136"/>
      <c r="F8" s="136"/>
    </row>
    <row r="9" spans="2:8" ht="43.9" customHeight="1" thickBot="1" x14ac:dyDescent="0.5">
      <c r="B9" s="66" t="s">
        <v>867</v>
      </c>
      <c r="C9" s="66"/>
      <c r="D9" s="66"/>
      <c r="E9" s="66"/>
      <c r="F9" s="66"/>
    </row>
    <row r="10" spans="2:8" ht="71.45" customHeight="1" thickTop="1" x14ac:dyDescent="0.45">
      <c r="B10" s="124" t="s">
        <v>703</v>
      </c>
      <c r="C10" s="124" t="s">
        <v>704</v>
      </c>
      <c r="D10" s="125" t="s">
        <v>705</v>
      </c>
      <c r="E10" s="124" t="s">
        <v>869</v>
      </c>
      <c r="F10" s="124" t="s">
        <v>870</v>
      </c>
    </row>
    <row r="11" spans="2:8" x14ac:dyDescent="0.45">
      <c r="B11" s="58" t="s">
        <v>1027</v>
      </c>
      <c r="C11" s="30"/>
      <c r="D11" s="30"/>
      <c r="E11" s="30"/>
      <c r="F11" s="30"/>
    </row>
    <row r="12" spans="2:8" x14ac:dyDescent="0.45">
      <c r="B12" s="58"/>
      <c r="C12" s="30"/>
      <c r="D12" s="30"/>
      <c r="E12" s="30"/>
      <c r="F12" s="30"/>
    </row>
    <row r="14" spans="2:8" ht="19.899999999999999" thickBot="1" x14ac:dyDescent="0.5">
      <c r="B14" s="66" t="s">
        <v>884</v>
      </c>
      <c r="C14" s="66"/>
      <c r="D14" s="66"/>
      <c r="E14" s="66"/>
      <c r="F14" s="66" t="s">
        <v>3</v>
      </c>
    </row>
    <row r="15" spans="2:8" ht="21.4" thickTop="1" x14ac:dyDescent="0.45">
      <c r="B15" s="124" t="s">
        <v>1012</v>
      </c>
      <c r="C15" s="124" t="s">
        <v>1013</v>
      </c>
      <c r="D15" s="125" t="s">
        <v>1014</v>
      </c>
      <c r="E15" s="124" t="s">
        <v>1015</v>
      </c>
      <c r="F15" s="124" t="s">
        <v>52</v>
      </c>
    </row>
    <row r="16" spans="2:8" x14ac:dyDescent="0.45">
      <c r="B16" s="30"/>
      <c r="C16" s="30"/>
      <c r="D16" s="30"/>
      <c r="E16" s="30"/>
      <c r="F16" s="30"/>
    </row>
    <row r="17" spans="2:6" x14ac:dyDescent="0.45">
      <c r="B17" s="30"/>
      <c r="C17" s="30"/>
      <c r="D17" s="30"/>
      <c r="E17" s="30"/>
      <c r="F17" s="30"/>
    </row>
    <row r="19" spans="2:6" ht="19.899999999999999" thickBot="1" x14ac:dyDescent="0.5">
      <c r="B19" s="66" t="s">
        <v>886</v>
      </c>
      <c r="C19" s="66"/>
      <c r="D19" s="66"/>
      <c r="E19" s="66"/>
      <c r="F19" s="66" t="s">
        <v>983</v>
      </c>
    </row>
    <row r="20" spans="2:6" ht="14.65" thickTop="1" x14ac:dyDescent="0.45"/>
    <row r="25" spans="2:6" ht="56.45" customHeight="1" x14ac:dyDescent="0.45">
      <c r="B25"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Conservation of fuel and power: Approved Document L</v>
      </c>
      <c r="C25" s="794"/>
      <c r="D25" s="794"/>
      <c r="E25" s="794"/>
      <c r="F25" s="795"/>
    </row>
    <row r="26" spans="2:6" ht="21" x14ac:dyDescent="0.45">
      <c r="B26" s="126"/>
      <c r="C26" s="127" t="s">
        <v>215</v>
      </c>
      <c r="D26" s="127" t="s">
        <v>200</v>
      </c>
      <c r="E26" s="127" t="s">
        <v>202</v>
      </c>
      <c r="F26" s="127" t="s">
        <v>216</v>
      </c>
    </row>
    <row r="27" spans="2:6" ht="21" x14ac:dyDescent="0.45">
      <c r="B27" s="128" t="str">
        <f>'Approved Document B'!B41</f>
        <v xml:space="preserve">Signature of  Designer </v>
      </c>
      <c r="C27" s="126">
        <f>'Approved Document B'!C41</f>
        <v>0</v>
      </c>
      <c r="D27" s="126" t="str">
        <f>DesignerName</f>
        <v xml:space="preserve">Designer name </v>
      </c>
      <c r="E27" s="126" t="str">
        <f>Designeremail</f>
        <v xml:space="preserve">Designer email </v>
      </c>
      <c r="F27" s="126" t="str">
        <f>Designertelnumber</f>
        <v>Designer phone number</v>
      </c>
    </row>
    <row r="28" spans="2:6" ht="52.9" customHeight="1" x14ac:dyDescent="0.45">
      <c r="B28" s="128" t="s">
        <v>217</v>
      </c>
      <c r="C28" s="126"/>
      <c r="D28" s="27" t="str">
        <f>PD1ContactName</f>
        <v xml:space="preserve">Individual Principal Designer Name </v>
      </c>
      <c r="E28" s="126" t="str">
        <f>PD1email</f>
        <v>Individual Principal Designer email</v>
      </c>
      <c r="F28" s="126" t="str">
        <f>PDtelnumber</f>
        <v>Individual Principal Designer  telephone number</v>
      </c>
    </row>
    <row r="31" spans="2:6" ht="19.5" x14ac:dyDescent="0.45">
      <c r="B31" s="876" t="s">
        <v>831</v>
      </c>
      <c r="C31" s="876"/>
      <c r="D31" s="876"/>
      <c r="E31" s="876"/>
      <c r="F31" s="876" t="s">
        <v>271</v>
      </c>
    </row>
    <row r="32" spans="2:6" ht="14.65" thickBot="1" x14ac:dyDescent="0.5"/>
    <row r="33" spans="2:6" ht="15" thickTop="1" thickBot="1" x14ac:dyDescent="0.5">
      <c r="B33" s="129" t="s">
        <v>264</v>
      </c>
      <c r="C33" s="129" t="s">
        <v>265</v>
      </c>
      <c r="D33" s="129" t="s">
        <v>961</v>
      </c>
      <c r="E33" s="618" t="s">
        <v>267</v>
      </c>
      <c r="F33" s="618"/>
    </row>
    <row r="34" spans="2:6" ht="15" thickTop="1" thickBot="1" x14ac:dyDescent="0.5">
      <c r="B34" s="129"/>
      <c r="C34" s="129"/>
      <c r="D34" s="129"/>
      <c r="E34" s="874" t="s">
        <v>268</v>
      </c>
      <c r="F34" s="875"/>
    </row>
    <row r="35" spans="2:6" ht="14.65" thickTop="1" x14ac:dyDescent="0.45">
      <c r="B35" s="58"/>
      <c r="C35" s="30"/>
      <c r="D35" s="30"/>
      <c r="E35" s="874"/>
      <c r="F35" s="875"/>
    </row>
    <row r="36" spans="2:6" x14ac:dyDescent="0.45">
      <c r="B36" s="58"/>
      <c r="C36" s="30"/>
      <c r="D36" s="30"/>
      <c r="E36" s="874"/>
      <c r="F36" s="875"/>
    </row>
    <row r="37" spans="2:6" x14ac:dyDescent="0.45">
      <c r="C37" s="30"/>
      <c r="D37" s="30"/>
      <c r="E37" s="874"/>
      <c r="F37" s="875"/>
    </row>
    <row r="38" spans="2:6" x14ac:dyDescent="0.45">
      <c r="B38" s="58"/>
      <c r="C38" s="30"/>
      <c r="D38" s="30"/>
      <c r="E38" s="874"/>
      <c r="F38" s="875"/>
    </row>
    <row r="39" spans="2:6" x14ac:dyDescent="0.45">
      <c r="B39" s="123"/>
    </row>
    <row r="40" spans="2:6" ht="19.5" x14ac:dyDescent="0.45">
      <c r="B40" s="876" t="s">
        <v>270</v>
      </c>
      <c r="C40" s="876"/>
      <c r="D40" s="876"/>
      <c r="E40" s="876"/>
      <c r="F40" s="876" t="s">
        <v>271</v>
      </c>
    </row>
    <row r="41" spans="2:6" ht="14.65" thickBot="1" x14ac:dyDescent="0.5">
      <c r="B41" s="123"/>
    </row>
    <row r="42" spans="2:6" ht="43.15" thickTop="1" x14ac:dyDescent="0.45">
      <c r="B42" s="130" t="s">
        <v>272</v>
      </c>
      <c r="C42" s="131" t="s">
        <v>273</v>
      </c>
      <c r="D42" s="131" t="s">
        <v>274</v>
      </c>
      <c r="E42" s="132" t="s">
        <v>275</v>
      </c>
      <c r="F42" s="133" t="s">
        <v>276</v>
      </c>
    </row>
    <row r="43" spans="2:6" x14ac:dyDescent="0.45">
      <c r="B43" s="58"/>
      <c r="C43" s="30"/>
      <c r="D43" s="30"/>
      <c r="E43" s="30"/>
      <c r="F43" s="30"/>
    </row>
    <row r="44" spans="2:6" x14ac:dyDescent="0.45">
      <c r="B44" s="58"/>
      <c r="C44" s="30"/>
      <c r="D44" s="30"/>
      <c r="E44" s="30"/>
      <c r="F44" s="30"/>
    </row>
    <row r="45" spans="2:6" x14ac:dyDescent="0.45">
      <c r="B45" s="58"/>
      <c r="C45" s="30"/>
      <c r="D45" s="30"/>
      <c r="E45" s="30"/>
      <c r="F45" s="30"/>
    </row>
    <row r="46" spans="2:6" x14ac:dyDescent="0.45">
      <c r="B46" s="30"/>
      <c r="C46" s="30"/>
      <c r="D46" s="30"/>
      <c r="E46" s="30"/>
      <c r="F46" s="30"/>
    </row>
    <row r="48" spans="2:6" ht="19.5" x14ac:dyDescent="0.45">
      <c r="B48" s="876" t="s">
        <v>277</v>
      </c>
      <c r="C48" s="876"/>
      <c r="D48" s="876"/>
      <c r="E48" s="876"/>
      <c r="F48" s="876" t="s">
        <v>271</v>
      </c>
    </row>
    <row r="49" spans="2:6" ht="14.65" thickBot="1" x14ac:dyDescent="0.5"/>
    <row r="50" spans="2:6" ht="43.5" thickTop="1" thickBot="1" x14ac:dyDescent="0.5">
      <c r="B50" s="129" t="s">
        <v>264</v>
      </c>
      <c r="C50" s="129" t="s">
        <v>278</v>
      </c>
      <c r="D50" s="129" t="s">
        <v>279</v>
      </c>
      <c r="E50" s="134" t="s">
        <v>280</v>
      </c>
      <c r="F50" s="129" t="s">
        <v>842</v>
      </c>
    </row>
    <row r="51" spans="2:6" ht="14.65" thickTop="1" x14ac:dyDescent="0.45">
      <c r="B51" s="58"/>
      <c r="C51" s="30"/>
      <c r="D51" s="30"/>
      <c r="E51" s="30"/>
      <c r="F51" s="30"/>
    </row>
    <row r="52" spans="2:6" x14ac:dyDescent="0.45">
      <c r="B52" s="58"/>
      <c r="C52" s="30"/>
      <c r="D52" s="30"/>
      <c r="E52" s="30"/>
      <c r="F52" s="30"/>
    </row>
    <row r="53" spans="2:6" x14ac:dyDescent="0.45">
      <c r="B53" s="58"/>
      <c r="C53" s="30"/>
      <c r="D53" s="30"/>
      <c r="E53" s="30"/>
      <c r="F53" s="30"/>
    </row>
    <row r="54" spans="2:6" x14ac:dyDescent="0.45">
      <c r="B54" s="58"/>
      <c r="C54" s="30"/>
      <c r="D54" s="30"/>
      <c r="E54" s="30"/>
      <c r="F54" s="30"/>
    </row>
    <row r="57" spans="2:6" ht="19.5" x14ac:dyDescent="0.45">
      <c r="B57" s="876" t="s">
        <v>1016</v>
      </c>
      <c r="C57" s="876"/>
      <c r="D57" s="876"/>
      <c r="E57" s="135" t="s">
        <v>282</v>
      </c>
      <c r="F57" s="122" t="s">
        <v>6</v>
      </c>
    </row>
    <row r="58" spans="2:6" ht="14.65" thickBot="1" x14ac:dyDescent="0.5"/>
    <row r="59" spans="2:6" ht="29.25" thickTop="1" thickBot="1" x14ac:dyDescent="0.5">
      <c r="B59" s="134" t="s">
        <v>283</v>
      </c>
      <c r="C59" s="134" t="s">
        <v>284</v>
      </c>
      <c r="D59" s="134" t="s">
        <v>285</v>
      </c>
      <c r="E59" s="134" t="s">
        <v>286</v>
      </c>
      <c r="F59" s="134"/>
    </row>
    <row r="60" spans="2:6" ht="14.65" thickTop="1" x14ac:dyDescent="0.45">
      <c r="B60" s="58"/>
      <c r="C60" s="30"/>
      <c r="D60" s="30"/>
      <c r="E60" s="30"/>
      <c r="F60" s="30"/>
    </row>
    <row r="61" spans="2:6" x14ac:dyDescent="0.45">
      <c r="B61" s="58"/>
      <c r="C61" s="30"/>
      <c r="D61" s="30"/>
      <c r="E61" s="30"/>
      <c r="F61" s="30"/>
    </row>
    <row r="62" spans="2:6" x14ac:dyDescent="0.45">
      <c r="B62" s="58"/>
      <c r="C62" s="30"/>
      <c r="D62" s="30"/>
      <c r="E62" s="30"/>
      <c r="F62" s="30"/>
    </row>
    <row r="63" spans="2:6" x14ac:dyDescent="0.45">
      <c r="B63" s="58"/>
      <c r="C63" s="30"/>
      <c r="D63" s="30"/>
      <c r="E63" s="30"/>
      <c r="F63" s="30"/>
    </row>
    <row r="64" spans="2:6" x14ac:dyDescent="0.45">
      <c r="B64" s="58"/>
      <c r="C64" s="30"/>
      <c r="D64" s="30"/>
      <c r="E64" s="30"/>
      <c r="F64" s="30"/>
    </row>
    <row r="65" spans="2:6" x14ac:dyDescent="0.45">
      <c r="B65" s="58"/>
      <c r="C65" s="30"/>
      <c r="D65" s="30"/>
      <c r="E65" s="30"/>
      <c r="F65" s="30"/>
    </row>
    <row r="67" spans="2:6" ht="19.5" x14ac:dyDescent="0.45">
      <c r="B67" s="876" t="s">
        <v>976</v>
      </c>
      <c r="C67" s="876"/>
      <c r="D67" s="876"/>
      <c r="E67" s="135" t="s">
        <v>282</v>
      </c>
      <c r="F67" s="122" t="s">
        <v>6</v>
      </c>
    </row>
    <row r="68" spans="2:6" ht="14.65" thickBot="1" x14ac:dyDescent="0.5"/>
    <row r="69" spans="2:6" ht="29.25" thickTop="1" thickBot="1" x14ac:dyDescent="0.5">
      <c r="B69" s="134" t="s">
        <v>289</v>
      </c>
      <c r="C69" s="585" t="s">
        <v>290</v>
      </c>
      <c r="D69" s="585"/>
      <c r="E69" s="134" t="s">
        <v>291</v>
      </c>
      <c r="F69" s="134" t="s">
        <v>1026</v>
      </c>
    </row>
    <row r="70" spans="2:6" ht="14.65" thickTop="1" x14ac:dyDescent="0.45">
      <c r="B70" s="58"/>
      <c r="C70" s="30"/>
      <c r="D70" s="30"/>
      <c r="E70" s="30"/>
      <c r="F70" s="30"/>
    </row>
    <row r="71" spans="2:6" x14ac:dyDescent="0.45">
      <c r="B71" s="58"/>
      <c r="C71" s="30"/>
      <c r="D71" s="30"/>
      <c r="E71" s="30"/>
      <c r="F71" s="30"/>
    </row>
    <row r="72" spans="2:6" x14ac:dyDescent="0.45">
      <c r="B72" s="58"/>
      <c r="C72" s="30"/>
      <c r="D72" s="30"/>
      <c r="E72" s="30"/>
      <c r="F72" s="30"/>
    </row>
    <row r="73" spans="2:6" x14ac:dyDescent="0.45">
      <c r="B73" s="58"/>
      <c r="C73" s="30"/>
      <c r="D73" s="30"/>
      <c r="E73" s="30"/>
      <c r="F73" s="30"/>
    </row>
  </sheetData>
  <mergeCells count="16">
    <mergeCell ref="B4:F4"/>
    <mergeCell ref="B7:F7"/>
    <mergeCell ref="B1:F1"/>
    <mergeCell ref="B25:F25"/>
    <mergeCell ref="B31:F31"/>
    <mergeCell ref="E33:F33"/>
    <mergeCell ref="E34:F34"/>
    <mergeCell ref="E35:F35"/>
    <mergeCell ref="E36:F36"/>
    <mergeCell ref="E37:F37"/>
    <mergeCell ref="C69:D69"/>
    <mergeCell ref="E38:F38"/>
    <mergeCell ref="B40:F40"/>
    <mergeCell ref="B48:F48"/>
    <mergeCell ref="B57:D57"/>
    <mergeCell ref="B67:D67"/>
  </mergeCells>
  <hyperlinks>
    <hyperlink ref="F1" location="'Building Regulations compliance'!A1" display="go back " xr:uid="{EB725B16-8CC6-41E6-AD62-5D2F8E18EFB6}"/>
    <hyperlink ref="B1" r:id="rId1" display="https://www.gov.uk/government/publications/conservation-of-fuel-and-power-approved-document-l" xr:uid="{D1D22D32-2E4D-471B-8AA6-BE2A71D92A2F}"/>
    <hyperlink ref="H1" location="'How to fill , RACI &amp;  issue log'!A1" display="Back to RACI" xr:uid="{E2EB4CCB-6566-44DB-929D-8719937D0D5F}"/>
  </hyperlinks>
  <pageMargins left="0.7" right="0.7" top="0.75" bottom="0.75" header="0.3" footer="0.3"/>
  <pageSetup paperSize="9" scale="47" fitToHeight="0" orientation="portrait" horizontalDpi="4294967293"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92FD9-7367-46AF-BB42-24FDF85B0E45}">
  <sheetPr>
    <pageSetUpPr fitToPage="1"/>
  </sheetPr>
  <dimension ref="B1:H71"/>
  <sheetViews>
    <sheetView view="pageBreakPreview" zoomScaleNormal="100" zoomScaleSheetLayoutView="100" workbookViewId="0">
      <selection activeCell="C82" sqref="C82"/>
    </sheetView>
  </sheetViews>
  <sheetFormatPr defaultRowHeight="14.25" x14ac:dyDescent="0.45"/>
  <cols>
    <col min="2" max="2" width="41.59765625" customWidth="1"/>
    <col min="3" max="6" width="36.73046875" customWidth="1"/>
  </cols>
  <sheetData>
    <row r="1" spans="2:8" ht="45" customHeight="1" x14ac:dyDescent="0.65">
      <c r="B1" s="792" t="s">
        <v>36</v>
      </c>
      <c r="C1" s="792"/>
      <c r="D1" s="792"/>
      <c r="E1" s="792"/>
      <c r="F1" s="792" t="s">
        <v>271</v>
      </c>
      <c r="H1" s="57" t="s">
        <v>70</v>
      </c>
    </row>
    <row r="3" spans="2:8" ht="19.899999999999999" thickBot="1" x14ac:dyDescent="0.65">
      <c r="B3" s="7" t="s">
        <v>302</v>
      </c>
      <c r="C3" s="7"/>
      <c r="D3" s="7"/>
      <c r="E3" s="7"/>
      <c r="F3" s="7"/>
    </row>
    <row r="4" spans="2:8" ht="41.45" customHeight="1" thickTop="1" x14ac:dyDescent="0.45">
      <c r="B4" s="532" t="s">
        <v>1084</v>
      </c>
      <c r="C4" s="533"/>
      <c r="D4" s="533"/>
      <c r="E4" s="533"/>
      <c r="F4" s="534"/>
    </row>
    <row r="5" spans="2:8" ht="15" customHeight="1" x14ac:dyDescent="0.45">
      <c r="B5" s="1"/>
      <c r="C5" s="1"/>
      <c r="D5" s="1"/>
      <c r="E5" s="1"/>
      <c r="F5" s="1"/>
    </row>
    <row r="6" spans="2:8" ht="44.45" customHeight="1" thickBot="1" x14ac:dyDescent="0.65">
      <c r="B6" s="7" t="s">
        <v>701</v>
      </c>
      <c r="C6" s="7"/>
      <c r="D6" s="7"/>
      <c r="E6" s="7"/>
      <c r="F6" s="7"/>
    </row>
    <row r="7" spans="2:8" ht="44.45" customHeight="1" thickTop="1" x14ac:dyDescent="0.55000000000000004">
      <c r="B7" s="934" t="s">
        <v>1058</v>
      </c>
      <c r="C7" s="934"/>
      <c r="D7" s="934"/>
      <c r="E7" s="934"/>
      <c r="F7" s="934"/>
    </row>
    <row r="8" spans="2:8" ht="44.45" customHeight="1" x14ac:dyDescent="0.55000000000000004">
      <c r="B8" s="5"/>
      <c r="C8" s="5"/>
      <c r="D8" s="5"/>
      <c r="E8" s="5"/>
      <c r="F8" s="5"/>
    </row>
    <row r="9" spans="2:8" ht="43.9" customHeight="1" thickBot="1" x14ac:dyDescent="0.65">
      <c r="B9" s="7" t="s">
        <v>867</v>
      </c>
      <c r="C9" s="7"/>
      <c r="D9" s="7"/>
      <c r="E9" s="7"/>
      <c r="F9" s="7"/>
    </row>
    <row r="10" spans="2:8" ht="71.45" customHeight="1" thickTop="1" x14ac:dyDescent="0.65">
      <c r="B10" s="9" t="s">
        <v>703</v>
      </c>
      <c r="C10" s="9" t="s">
        <v>704</v>
      </c>
      <c r="D10" s="10" t="s">
        <v>705</v>
      </c>
      <c r="E10" s="9" t="s">
        <v>869</v>
      </c>
      <c r="F10" s="9" t="s">
        <v>870</v>
      </c>
    </row>
    <row r="11" spans="2:8" x14ac:dyDescent="0.45">
      <c r="B11" s="2"/>
      <c r="C11" s="3"/>
      <c r="D11" s="3"/>
      <c r="E11" s="3"/>
      <c r="F11" s="3"/>
    </row>
    <row r="12" spans="2:8" x14ac:dyDescent="0.45">
      <c r="B12" s="2"/>
      <c r="C12" s="3"/>
      <c r="D12" s="3"/>
      <c r="E12" s="3"/>
      <c r="F12" s="3"/>
    </row>
    <row r="13" spans="2:8" x14ac:dyDescent="0.45">
      <c r="B13" s="2"/>
      <c r="C13" s="3"/>
      <c r="D13" s="3"/>
      <c r="E13" s="3"/>
      <c r="F13" s="3"/>
    </row>
    <row r="15" spans="2:8" ht="19.899999999999999" thickBot="1" x14ac:dyDescent="0.65">
      <c r="B15" s="7" t="s">
        <v>884</v>
      </c>
      <c r="C15" s="7"/>
      <c r="D15" s="7"/>
      <c r="E15" s="7"/>
      <c r="F15" s="7" t="s">
        <v>3</v>
      </c>
    </row>
    <row r="16" spans="2:8" ht="21.4" thickTop="1" x14ac:dyDescent="0.65">
      <c r="B16" s="9" t="s">
        <v>1012</v>
      </c>
      <c r="C16" s="9" t="s">
        <v>1013</v>
      </c>
      <c r="D16" s="10" t="s">
        <v>1014</v>
      </c>
      <c r="E16" s="9" t="s">
        <v>1015</v>
      </c>
      <c r="F16" s="9" t="s">
        <v>52</v>
      </c>
    </row>
    <row r="17" spans="2:6" x14ac:dyDescent="0.45">
      <c r="B17" s="3"/>
      <c r="C17" s="3"/>
      <c r="D17" s="3"/>
      <c r="E17" s="3"/>
      <c r="F17" s="3"/>
    </row>
    <row r="18" spans="2:6" x14ac:dyDescent="0.45">
      <c r="B18" s="3"/>
      <c r="C18" s="3"/>
      <c r="D18" s="3"/>
      <c r="E18" s="3"/>
      <c r="F18" s="3"/>
    </row>
    <row r="20" spans="2:6" ht="19.899999999999999" thickBot="1" x14ac:dyDescent="0.65">
      <c r="B20" s="7" t="s">
        <v>886</v>
      </c>
      <c r="C20" s="7"/>
      <c r="D20" s="7"/>
      <c r="E20" s="7"/>
      <c r="F20" s="7" t="s">
        <v>983</v>
      </c>
    </row>
    <row r="21" spans="2:6" ht="14.65" thickTop="1" x14ac:dyDescent="0.45"/>
    <row r="23" spans="2:6" ht="60.6" customHeight="1" x14ac:dyDescent="0.65">
      <c r="B23" s="921"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Access to and use of buildings: Approved Document M</v>
      </c>
      <c r="C23" s="922"/>
      <c r="D23" s="922"/>
      <c r="E23" s="922"/>
      <c r="F23" s="923"/>
    </row>
    <row r="24" spans="2:6" ht="21" x14ac:dyDescent="0.65">
      <c r="B24" s="13"/>
      <c r="C24" s="13" t="s">
        <v>215</v>
      </c>
      <c r="D24" s="13" t="s">
        <v>200</v>
      </c>
      <c r="E24" s="13" t="s">
        <v>202</v>
      </c>
      <c r="F24" s="13" t="s">
        <v>216</v>
      </c>
    </row>
    <row r="25" spans="2:6" ht="21" x14ac:dyDescent="0.65">
      <c r="B25" s="442" t="str">
        <f>'Approved Document B'!B41</f>
        <v xml:space="preserve">Signature of  Designer </v>
      </c>
      <c r="C25" s="13">
        <f>'Approved Document B'!C41</f>
        <v>0</v>
      </c>
      <c r="D25" s="126" t="str">
        <f>DesignerName</f>
        <v xml:space="preserve">Designer name </v>
      </c>
      <c r="E25" s="126" t="str">
        <f>Designeremail</f>
        <v xml:space="preserve">Designer email </v>
      </c>
      <c r="F25" s="126" t="str">
        <f>Designertelnumber</f>
        <v>Designer phone number</v>
      </c>
    </row>
    <row r="26" spans="2:6" ht="42" x14ac:dyDescent="0.65">
      <c r="B26" s="442" t="s">
        <v>217</v>
      </c>
      <c r="C26" s="13"/>
      <c r="D26" s="27" t="str">
        <f>PD1ContactName</f>
        <v xml:space="preserve">Individual Principal Designer Name </v>
      </c>
      <c r="E26" s="126" t="str">
        <f>PD1email</f>
        <v>Individual Principal Designer email</v>
      </c>
      <c r="F26" s="126" t="str">
        <f>PDtelnumber</f>
        <v>Individual Principal Designer  telephone number</v>
      </c>
    </row>
    <row r="29" spans="2:6" ht="19.5" x14ac:dyDescent="0.6">
      <c r="B29" s="784" t="s">
        <v>831</v>
      </c>
      <c r="C29" s="784"/>
      <c r="D29" s="784"/>
      <c r="E29" s="784"/>
      <c r="F29" s="784" t="s">
        <v>271</v>
      </c>
    </row>
    <row r="30" spans="2:6" ht="14.65" thickBot="1" x14ac:dyDescent="0.5"/>
    <row r="31" spans="2:6" ht="15" thickTop="1" thickBot="1" x14ac:dyDescent="0.5">
      <c r="B31" s="12" t="s">
        <v>264</v>
      </c>
      <c r="C31" s="12" t="s">
        <v>265</v>
      </c>
      <c r="D31" s="12" t="s">
        <v>961</v>
      </c>
      <c r="E31" s="785" t="s">
        <v>267</v>
      </c>
      <c r="F31" s="785"/>
    </row>
    <row r="32" spans="2:6" ht="15" thickTop="1" thickBot="1" x14ac:dyDescent="0.5">
      <c r="B32" s="12"/>
      <c r="C32" s="12"/>
      <c r="D32" s="12"/>
      <c r="E32" s="457" t="s">
        <v>268</v>
      </c>
      <c r="F32" s="459"/>
    </row>
    <row r="33" spans="2:6" ht="14.65" thickTop="1" x14ac:dyDescent="0.45">
      <c r="B33" s="2"/>
      <c r="C33" s="3"/>
      <c r="D33" s="3"/>
      <c r="E33" s="457"/>
      <c r="F33" s="459"/>
    </row>
    <row r="34" spans="2:6" x14ac:dyDescent="0.45">
      <c r="B34" s="2"/>
      <c r="C34" s="3"/>
      <c r="D34" s="3"/>
      <c r="E34" s="457"/>
      <c r="F34" s="459"/>
    </row>
    <row r="35" spans="2:6" x14ac:dyDescent="0.45">
      <c r="C35" s="3"/>
      <c r="D35" s="3"/>
      <c r="E35" s="457"/>
      <c r="F35" s="459"/>
    </row>
    <row r="36" spans="2:6" x14ac:dyDescent="0.45">
      <c r="B36" s="2"/>
      <c r="C36" s="3"/>
      <c r="D36" s="3"/>
      <c r="E36" s="457"/>
      <c r="F36" s="459"/>
    </row>
    <row r="37" spans="2:6" x14ac:dyDescent="0.45">
      <c r="B37" s="1"/>
    </row>
    <row r="38" spans="2:6" ht="19.5" x14ac:dyDescent="0.6">
      <c r="B38" s="784" t="s">
        <v>270</v>
      </c>
      <c r="C38" s="784"/>
      <c r="D38" s="784"/>
      <c r="E38" s="784"/>
      <c r="F38" s="784" t="s">
        <v>271</v>
      </c>
    </row>
    <row r="39" spans="2:6" ht="14.65" thickBot="1" x14ac:dyDescent="0.5">
      <c r="B39" s="1"/>
    </row>
    <row r="40" spans="2:6" ht="43.15" thickTop="1" x14ac:dyDescent="0.45">
      <c r="B40" s="18" t="s">
        <v>272</v>
      </c>
      <c r="C40" s="20" t="s">
        <v>273</v>
      </c>
      <c r="D40" s="18" t="s">
        <v>274</v>
      </c>
      <c r="E40" s="21" t="s">
        <v>275</v>
      </c>
      <c r="F40" s="19" t="s">
        <v>276</v>
      </c>
    </row>
    <row r="41" spans="2:6" x14ac:dyDescent="0.45">
      <c r="B41" s="2"/>
      <c r="C41" s="3"/>
      <c r="D41" s="3"/>
      <c r="E41" s="3"/>
      <c r="F41" s="3"/>
    </row>
    <row r="42" spans="2:6" x14ac:dyDescent="0.45">
      <c r="B42" s="2"/>
      <c r="C42" s="3"/>
      <c r="D42" s="3"/>
      <c r="E42" s="3"/>
      <c r="F42" s="3"/>
    </row>
    <row r="43" spans="2:6" x14ac:dyDescent="0.45">
      <c r="B43" s="2"/>
      <c r="C43" s="3"/>
      <c r="D43" s="3"/>
      <c r="E43" s="3"/>
      <c r="F43" s="3"/>
    </row>
    <row r="44" spans="2:6" x14ac:dyDescent="0.45">
      <c r="B44" s="3"/>
      <c r="C44" s="3"/>
      <c r="D44" s="3"/>
      <c r="E44" s="3"/>
      <c r="F44" s="3"/>
    </row>
    <row r="46" spans="2:6" ht="19.5" x14ac:dyDescent="0.6">
      <c r="B46" s="784" t="s">
        <v>277</v>
      </c>
      <c r="C46" s="784"/>
      <c r="D46" s="784"/>
      <c r="E46" s="784"/>
      <c r="F46" s="784" t="s">
        <v>271</v>
      </c>
    </row>
    <row r="47" spans="2:6" ht="14.65" thickBot="1" x14ac:dyDescent="0.5"/>
    <row r="48" spans="2:6" ht="43.5" thickTop="1" thickBot="1" x14ac:dyDescent="0.5">
      <c r="B48" s="12" t="s">
        <v>264</v>
      </c>
      <c r="C48" s="12" t="s">
        <v>278</v>
      </c>
      <c r="D48" s="12" t="s">
        <v>279</v>
      </c>
      <c r="E48" s="11" t="s">
        <v>280</v>
      </c>
      <c r="F48" s="12" t="s">
        <v>842</v>
      </c>
    </row>
    <row r="49" spans="2:6" ht="14.65" thickTop="1" x14ac:dyDescent="0.45">
      <c r="B49" s="2"/>
      <c r="C49" s="3"/>
      <c r="D49" s="3"/>
      <c r="E49" s="3"/>
      <c r="F49" s="3"/>
    </row>
    <row r="50" spans="2:6" x14ac:dyDescent="0.45">
      <c r="B50" s="2"/>
      <c r="C50" s="3"/>
      <c r="D50" s="3"/>
      <c r="E50" s="3"/>
      <c r="F50" s="3"/>
    </row>
    <row r="51" spans="2:6" x14ac:dyDescent="0.45">
      <c r="B51" s="2"/>
      <c r="C51" s="3"/>
      <c r="D51" s="3"/>
      <c r="E51" s="3"/>
      <c r="F51" s="3"/>
    </row>
    <row r="52" spans="2:6" x14ac:dyDescent="0.45">
      <c r="B52" s="2"/>
      <c r="C52" s="3"/>
      <c r="D52" s="3"/>
      <c r="E52" s="3"/>
      <c r="F52" s="3"/>
    </row>
    <row r="55" spans="2:6" ht="19.5" x14ac:dyDescent="0.6">
      <c r="B55" s="784" t="s">
        <v>1016</v>
      </c>
      <c r="C55" s="784"/>
      <c r="D55" s="784"/>
      <c r="E55" s="22" t="s">
        <v>282</v>
      </c>
      <c r="F55" s="17" t="s">
        <v>6</v>
      </c>
    </row>
    <row r="56" spans="2:6" ht="14.65" thickBot="1" x14ac:dyDescent="0.5"/>
    <row r="57" spans="2:6" ht="29.25" thickTop="1" thickBot="1" x14ac:dyDescent="0.5">
      <c r="B57" s="11" t="s">
        <v>283</v>
      </c>
      <c r="C57" s="11" t="s">
        <v>284</v>
      </c>
      <c r="D57" s="11" t="s">
        <v>285</v>
      </c>
      <c r="E57" s="11" t="s">
        <v>286</v>
      </c>
      <c r="F57" s="11"/>
    </row>
    <row r="58" spans="2:6" ht="14.65" thickTop="1" x14ac:dyDescent="0.45">
      <c r="B58" s="2"/>
      <c r="C58" s="3"/>
      <c r="D58" s="3"/>
      <c r="E58" s="3"/>
      <c r="F58" s="3"/>
    </row>
    <row r="59" spans="2:6" x14ac:dyDescent="0.45">
      <c r="B59" s="2"/>
      <c r="C59" s="3"/>
      <c r="D59" s="3"/>
      <c r="E59" s="3"/>
      <c r="F59" s="3"/>
    </row>
    <row r="60" spans="2:6" x14ac:dyDescent="0.45">
      <c r="B60" s="2"/>
      <c r="C60" s="3"/>
      <c r="D60" s="3"/>
      <c r="E60" s="3"/>
      <c r="F60" s="3"/>
    </row>
    <row r="61" spans="2:6" x14ac:dyDescent="0.45">
      <c r="B61" s="2"/>
      <c r="C61" s="3"/>
      <c r="D61" s="3"/>
      <c r="E61" s="3"/>
      <c r="F61" s="3"/>
    </row>
    <row r="62" spans="2:6" x14ac:dyDescent="0.45">
      <c r="B62" s="2"/>
      <c r="C62" s="3"/>
      <c r="D62" s="3"/>
      <c r="E62" s="3"/>
      <c r="F62" s="3"/>
    </row>
    <row r="63" spans="2:6" x14ac:dyDescent="0.45">
      <c r="B63" s="2"/>
      <c r="C63" s="3"/>
      <c r="D63" s="3"/>
      <c r="E63" s="3"/>
      <c r="F63" s="3"/>
    </row>
    <row r="65" spans="2:6" ht="19.5" x14ac:dyDescent="0.6">
      <c r="B65" s="784" t="s">
        <v>976</v>
      </c>
      <c r="C65" s="784"/>
      <c r="D65" s="784"/>
      <c r="E65" s="22" t="s">
        <v>282</v>
      </c>
      <c r="F65" s="17" t="s">
        <v>6</v>
      </c>
    </row>
    <row r="66" spans="2:6" ht="14.65" thickBot="1" x14ac:dyDescent="0.5"/>
    <row r="67" spans="2:6" ht="29.25" thickTop="1" thickBot="1" x14ac:dyDescent="0.5">
      <c r="B67" s="11" t="s">
        <v>289</v>
      </c>
      <c r="C67" s="783" t="s">
        <v>290</v>
      </c>
      <c r="D67" s="783"/>
      <c r="E67" s="11" t="s">
        <v>291</v>
      </c>
      <c r="F67" s="11" t="s">
        <v>1026</v>
      </c>
    </row>
    <row r="68" spans="2:6" ht="14.65" thickTop="1" x14ac:dyDescent="0.45">
      <c r="B68" s="2"/>
      <c r="C68" s="3"/>
      <c r="D68" s="3"/>
      <c r="E68" s="3"/>
      <c r="F68" s="3"/>
    </row>
    <row r="69" spans="2:6" x14ac:dyDescent="0.45">
      <c r="B69" s="2"/>
      <c r="C69" s="3"/>
      <c r="D69" s="3"/>
      <c r="E69" s="3"/>
      <c r="F69" s="3"/>
    </row>
    <row r="70" spans="2:6" x14ac:dyDescent="0.45">
      <c r="B70" s="2"/>
      <c r="C70" s="3"/>
      <c r="D70" s="3"/>
      <c r="E70" s="3"/>
      <c r="F70" s="3"/>
    </row>
    <row r="71" spans="2:6" x14ac:dyDescent="0.45">
      <c r="B71" s="2"/>
      <c r="C71" s="3"/>
      <c r="D71" s="3"/>
      <c r="E71" s="3"/>
      <c r="F71" s="3"/>
    </row>
  </sheetData>
  <mergeCells count="16">
    <mergeCell ref="B4:F4"/>
    <mergeCell ref="B7:F7"/>
    <mergeCell ref="B1:F1"/>
    <mergeCell ref="B23:F23"/>
    <mergeCell ref="B29:F29"/>
    <mergeCell ref="E31:F31"/>
    <mergeCell ref="E32:F32"/>
    <mergeCell ref="E33:F33"/>
    <mergeCell ref="E34:F34"/>
    <mergeCell ref="E35:F35"/>
    <mergeCell ref="C67:D67"/>
    <mergeCell ref="E36:F36"/>
    <mergeCell ref="B38:F38"/>
    <mergeCell ref="B46:F46"/>
    <mergeCell ref="B55:D55"/>
    <mergeCell ref="B65:D65"/>
  </mergeCells>
  <hyperlinks>
    <hyperlink ref="F1" location="'Building Regulations compliance'!A1" display="go back " xr:uid="{A43E3876-C429-4B00-8236-7972F2B531CB}"/>
    <hyperlink ref="B1" r:id="rId1" display="https://www.gov.uk/government/publications/access-to-and-use-of-buildings-approved-document-m" xr:uid="{EB1DE853-F32E-4CE6-A969-070976A24DFE}"/>
    <hyperlink ref="H1" location="'How to fill , RACI &amp;  issue log'!A1" display="Back to RACI" xr:uid="{251EFC2C-DD5C-43B5-8FB6-D894D87E7C9F}"/>
  </hyperlinks>
  <pageMargins left="0.7" right="0.7" top="0.75" bottom="0.75" header="0.3" footer="0.3"/>
  <pageSetup paperSize="9" scale="45" fitToHeight="0" orientation="portrait" horizontalDpi="4294967293"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D397A-CA2B-4248-85DB-D1A958B2508C}">
  <sheetPr>
    <pageSetUpPr fitToPage="1"/>
  </sheetPr>
  <dimension ref="B1:H70"/>
  <sheetViews>
    <sheetView view="pageBreakPreview" zoomScaleNormal="100" zoomScaleSheetLayoutView="100" workbookViewId="0">
      <selection activeCell="B74" sqref="B74"/>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2:8" ht="19.899999999999999" customHeight="1" x14ac:dyDescent="0.65">
      <c r="B1" s="792" t="s">
        <v>38</v>
      </c>
      <c r="C1" s="792"/>
      <c r="D1" s="792"/>
      <c r="E1" s="792"/>
      <c r="F1" s="792" t="s">
        <v>271</v>
      </c>
      <c r="H1" s="121" t="s">
        <v>70</v>
      </c>
    </row>
    <row r="3" spans="2:8" ht="19.899999999999999" thickBot="1" x14ac:dyDescent="0.5">
      <c r="B3" s="66" t="s">
        <v>302</v>
      </c>
      <c r="C3" s="66"/>
      <c r="D3" s="66"/>
      <c r="E3" s="66"/>
      <c r="F3" s="66"/>
    </row>
    <row r="4" spans="2:8" ht="58.9" customHeight="1" thickTop="1" x14ac:dyDescent="0.45">
      <c r="B4" s="532" t="s">
        <v>1086</v>
      </c>
      <c r="C4" s="533"/>
      <c r="D4" s="533"/>
      <c r="E4" s="533"/>
      <c r="F4" s="534"/>
    </row>
    <row r="5" spans="2:8" ht="21" customHeight="1" x14ac:dyDescent="0.45">
      <c r="B5" s="123"/>
      <c r="C5" s="123"/>
      <c r="D5" s="123"/>
      <c r="E5" s="123"/>
      <c r="F5" s="123"/>
    </row>
    <row r="6" spans="2:8" ht="44.45" customHeight="1" thickBot="1" x14ac:dyDescent="0.5">
      <c r="B6" s="66" t="s">
        <v>701</v>
      </c>
      <c r="C6" s="66"/>
      <c r="D6" s="66"/>
      <c r="E6" s="66"/>
      <c r="F6" s="66"/>
    </row>
    <row r="7" spans="2:8" ht="44.45" customHeight="1" thickTop="1" x14ac:dyDescent="0.45">
      <c r="B7" s="935" t="s">
        <v>1085</v>
      </c>
      <c r="C7" s="935"/>
      <c r="D7" s="935"/>
      <c r="E7" s="935"/>
      <c r="F7" s="935"/>
    </row>
    <row r="8" spans="2:8" ht="9.6" customHeight="1" x14ac:dyDescent="0.45">
      <c r="B8" s="136"/>
      <c r="C8" s="136"/>
      <c r="D8" s="136"/>
      <c r="E8" s="136"/>
      <c r="F8" s="136"/>
    </row>
    <row r="9" spans="2:8" ht="43.9" customHeight="1" thickBot="1" x14ac:dyDescent="0.5">
      <c r="B9" s="66" t="s">
        <v>867</v>
      </c>
      <c r="C9" s="66"/>
      <c r="D9" s="66"/>
      <c r="E9" s="66"/>
      <c r="F9" s="66"/>
    </row>
    <row r="10" spans="2:8" ht="71.45" customHeight="1" thickTop="1" x14ac:dyDescent="0.45">
      <c r="B10" s="124" t="s">
        <v>703</v>
      </c>
      <c r="C10" s="124" t="s">
        <v>704</v>
      </c>
      <c r="D10" s="125" t="s">
        <v>705</v>
      </c>
      <c r="E10" s="124" t="s">
        <v>869</v>
      </c>
      <c r="F10" s="124" t="s">
        <v>870</v>
      </c>
    </row>
    <row r="11" spans="2:8" x14ac:dyDescent="0.45">
      <c r="B11" s="58"/>
      <c r="C11" s="30"/>
      <c r="D11" s="30"/>
      <c r="E11" s="30"/>
      <c r="F11" s="58"/>
    </row>
    <row r="12" spans="2:8" x14ac:dyDescent="0.45">
      <c r="B12" s="58"/>
      <c r="C12" s="30"/>
      <c r="D12" s="30"/>
      <c r="E12" s="30"/>
      <c r="F12" s="30"/>
    </row>
    <row r="13" spans="2:8" x14ac:dyDescent="0.45">
      <c r="B13" s="58"/>
      <c r="C13" s="30"/>
      <c r="D13" s="30"/>
      <c r="E13" s="30"/>
      <c r="F13" s="30"/>
    </row>
    <row r="15" spans="2:8" ht="19.899999999999999" thickBot="1" x14ac:dyDescent="0.5">
      <c r="B15" s="66" t="s">
        <v>884</v>
      </c>
      <c r="C15" s="66"/>
      <c r="D15" s="66"/>
      <c r="E15" s="66"/>
      <c r="F15" s="66" t="s">
        <v>3</v>
      </c>
    </row>
    <row r="16" spans="2:8" ht="21.4" thickTop="1" x14ac:dyDescent="0.45">
      <c r="B16" s="124" t="s">
        <v>1012</v>
      </c>
      <c r="C16" s="124" t="s">
        <v>1013</v>
      </c>
      <c r="D16" s="125" t="s">
        <v>1014</v>
      </c>
      <c r="E16" s="124" t="s">
        <v>1015</v>
      </c>
      <c r="F16" s="124" t="s">
        <v>52</v>
      </c>
    </row>
    <row r="17" spans="2:6" x14ac:dyDescent="0.45">
      <c r="B17" s="30"/>
      <c r="C17" s="30"/>
      <c r="D17" s="30"/>
      <c r="E17" s="30"/>
      <c r="F17" s="30"/>
    </row>
    <row r="19" spans="2:6" ht="19.899999999999999" thickBot="1" x14ac:dyDescent="0.5">
      <c r="B19" s="66" t="s">
        <v>886</v>
      </c>
      <c r="C19" s="66"/>
      <c r="D19" s="66"/>
      <c r="E19" s="66"/>
      <c r="F19" s="66" t="s">
        <v>983</v>
      </c>
    </row>
    <row r="20" spans="2:6" ht="14.65" thickTop="1" x14ac:dyDescent="0.45"/>
    <row r="22" spans="2:6" ht="62.45" customHeight="1" x14ac:dyDescent="0.45">
      <c r="B22"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Overheating: Approved Document O</v>
      </c>
      <c r="C22" s="794"/>
      <c r="D22" s="794"/>
      <c r="E22" s="794"/>
      <c r="F22" s="795"/>
    </row>
    <row r="23" spans="2:6" ht="21" x14ac:dyDescent="0.45">
      <c r="B23" s="126"/>
      <c r="C23" s="127" t="s">
        <v>215</v>
      </c>
      <c r="D23" s="127" t="s">
        <v>200</v>
      </c>
      <c r="E23" s="127" t="s">
        <v>202</v>
      </c>
      <c r="F23" s="127" t="s">
        <v>216</v>
      </c>
    </row>
    <row r="24" spans="2:6" ht="21" x14ac:dyDescent="0.45">
      <c r="B24" s="128" t="str">
        <f>'Approved Document B'!B41</f>
        <v xml:space="preserve">Signature of  Designer </v>
      </c>
      <c r="C24" s="126">
        <f>'Approved Document B'!C41</f>
        <v>0</v>
      </c>
      <c r="D24" s="126" t="str">
        <f>DesignerName</f>
        <v xml:space="preserve">Designer name </v>
      </c>
      <c r="E24" s="126" t="str">
        <f>Designeremail</f>
        <v xml:space="preserve">Designer email </v>
      </c>
      <c r="F24" s="126" t="str">
        <f>Designertelnumber</f>
        <v>Designer phone number</v>
      </c>
    </row>
    <row r="25" spans="2:6" ht="42" x14ac:dyDescent="0.45">
      <c r="B25" s="128" t="s">
        <v>217</v>
      </c>
      <c r="C25" s="126"/>
      <c r="D25" s="27" t="str">
        <f>PD1ContactName</f>
        <v xml:space="preserve">Individual Principal Designer Name </v>
      </c>
      <c r="E25" s="126" t="str">
        <f>PD1email</f>
        <v>Individual Principal Designer email</v>
      </c>
      <c r="F25" s="126" t="str">
        <f>PDtelnumber</f>
        <v>Individual Principal Designer  telephone number</v>
      </c>
    </row>
    <row r="28" spans="2:6" ht="19.5" x14ac:dyDescent="0.45">
      <c r="B28" s="876" t="s">
        <v>831</v>
      </c>
      <c r="C28" s="876"/>
      <c r="D28" s="876"/>
      <c r="E28" s="876"/>
      <c r="F28" s="876" t="s">
        <v>271</v>
      </c>
    </row>
    <row r="29" spans="2:6" ht="14.65" thickBot="1" x14ac:dyDescent="0.5"/>
    <row r="30" spans="2:6" ht="15" thickTop="1" thickBot="1" x14ac:dyDescent="0.5">
      <c r="B30" s="129" t="s">
        <v>264</v>
      </c>
      <c r="C30" s="129" t="s">
        <v>265</v>
      </c>
      <c r="D30" s="129" t="s">
        <v>961</v>
      </c>
      <c r="E30" s="618" t="s">
        <v>267</v>
      </c>
      <c r="F30" s="618"/>
    </row>
    <row r="31" spans="2:6" ht="15" thickTop="1" thickBot="1" x14ac:dyDescent="0.5">
      <c r="B31" s="129"/>
      <c r="C31" s="129"/>
      <c r="D31" s="129"/>
      <c r="E31" s="874" t="s">
        <v>1028</v>
      </c>
      <c r="F31" s="875"/>
    </row>
    <row r="32" spans="2:6" ht="14.65" thickTop="1" x14ac:dyDescent="0.45">
      <c r="B32" s="58"/>
      <c r="C32" s="30"/>
      <c r="D32" s="30"/>
      <c r="E32" s="874"/>
      <c r="F32" s="875"/>
    </row>
    <row r="33" spans="2:6" x14ac:dyDescent="0.45">
      <c r="B33" s="58"/>
      <c r="C33" s="30"/>
      <c r="D33" s="30"/>
      <c r="E33" s="874"/>
      <c r="F33" s="875"/>
    </row>
    <row r="34" spans="2:6" x14ac:dyDescent="0.45">
      <c r="C34" s="30"/>
      <c r="D34" s="30"/>
      <c r="E34" s="874"/>
      <c r="F34" s="875"/>
    </row>
    <row r="35" spans="2:6" x14ac:dyDescent="0.45">
      <c r="B35" s="58"/>
      <c r="C35" s="30"/>
      <c r="D35" s="30"/>
      <c r="E35" s="874"/>
      <c r="F35" s="875"/>
    </row>
    <row r="36" spans="2:6" x14ac:dyDescent="0.45">
      <c r="B36" s="123"/>
    </row>
    <row r="37" spans="2:6" ht="19.5" x14ac:dyDescent="0.45">
      <c r="B37" s="876" t="s">
        <v>270</v>
      </c>
      <c r="C37" s="876"/>
      <c r="D37" s="876"/>
      <c r="E37" s="876"/>
      <c r="F37" s="876" t="s">
        <v>271</v>
      </c>
    </row>
    <row r="38" spans="2:6" ht="14.65" thickBot="1" x14ac:dyDescent="0.5">
      <c r="B38" s="123"/>
    </row>
    <row r="39" spans="2:6" ht="43.15" thickTop="1" x14ac:dyDescent="0.45">
      <c r="B39" s="130" t="s">
        <v>272</v>
      </c>
      <c r="C39" s="131" t="s">
        <v>273</v>
      </c>
      <c r="D39" s="130" t="s">
        <v>274</v>
      </c>
      <c r="E39" s="132" t="s">
        <v>275</v>
      </c>
      <c r="F39" s="133" t="s">
        <v>276</v>
      </c>
    </row>
    <row r="40" spans="2:6" x14ac:dyDescent="0.45">
      <c r="B40" s="58"/>
      <c r="C40" s="30"/>
      <c r="D40" s="30"/>
      <c r="E40" s="30"/>
      <c r="F40" s="30"/>
    </row>
    <row r="41" spans="2:6" x14ac:dyDescent="0.45">
      <c r="B41" s="58"/>
      <c r="C41" s="30"/>
      <c r="D41" s="30"/>
      <c r="E41" s="30"/>
      <c r="F41" s="30"/>
    </row>
    <row r="42" spans="2:6" x14ac:dyDescent="0.45">
      <c r="B42" s="58"/>
      <c r="C42" s="30"/>
      <c r="D42" s="30"/>
      <c r="E42" s="30"/>
      <c r="F42" s="30"/>
    </row>
    <row r="43" spans="2:6" x14ac:dyDescent="0.45">
      <c r="B43" s="30"/>
      <c r="C43" s="30"/>
      <c r="D43" s="30"/>
      <c r="E43" s="30"/>
      <c r="F43" s="30"/>
    </row>
    <row r="45" spans="2:6" ht="19.5" x14ac:dyDescent="0.45">
      <c r="B45" s="876" t="s">
        <v>277</v>
      </c>
      <c r="C45" s="876"/>
      <c r="D45" s="876"/>
      <c r="E45" s="876"/>
      <c r="F45" s="876" t="s">
        <v>271</v>
      </c>
    </row>
    <row r="46" spans="2:6" ht="14.65" thickBot="1" x14ac:dyDescent="0.5"/>
    <row r="47" spans="2:6" ht="43.5" thickTop="1" thickBot="1" x14ac:dyDescent="0.5">
      <c r="B47" s="129" t="s">
        <v>264</v>
      </c>
      <c r="C47" s="129" t="s">
        <v>278</v>
      </c>
      <c r="D47" s="129" t="s">
        <v>279</v>
      </c>
      <c r="E47" s="134" t="s">
        <v>280</v>
      </c>
      <c r="F47" s="129" t="s">
        <v>842</v>
      </c>
    </row>
    <row r="48" spans="2:6" ht="14.65" thickTop="1" x14ac:dyDescent="0.45">
      <c r="B48" s="58"/>
      <c r="C48" s="30"/>
      <c r="D48" s="30"/>
      <c r="E48" s="30"/>
      <c r="F48" s="30"/>
    </row>
    <row r="49" spans="2:6" x14ac:dyDescent="0.45">
      <c r="B49" s="58"/>
      <c r="C49" s="30"/>
      <c r="D49" s="30"/>
      <c r="E49" s="30"/>
      <c r="F49" s="30"/>
    </row>
    <row r="50" spans="2:6" x14ac:dyDescent="0.45">
      <c r="B50" s="58"/>
      <c r="C50" s="30"/>
      <c r="D50" s="30"/>
      <c r="E50" s="30"/>
      <c r="F50" s="30"/>
    </row>
    <row r="51" spans="2:6" x14ac:dyDescent="0.45">
      <c r="B51" s="58"/>
      <c r="C51" s="30"/>
      <c r="D51" s="30"/>
      <c r="E51" s="30"/>
      <c r="F51" s="30"/>
    </row>
    <row r="54" spans="2:6" ht="19.5" x14ac:dyDescent="0.45">
      <c r="B54" s="876" t="s">
        <v>1016</v>
      </c>
      <c r="C54" s="876"/>
      <c r="D54" s="876"/>
      <c r="E54" s="135" t="s">
        <v>282</v>
      </c>
      <c r="F54" s="122" t="s">
        <v>6</v>
      </c>
    </row>
    <row r="55" spans="2:6" ht="14.65" thickBot="1" x14ac:dyDescent="0.5"/>
    <row r="56" spans="2:6" ht="29.25" thickTop="1" thickBot="1" x14ac:dyDescent="0.5">
      <c r="B56" s="134" t="s">
        <v>283</v>
      </c>
      <c r="C56" s="134" t="s">
        <v>284</v>
      </c>
      <c r="D56" s="134" t="s">
        <v>285</v>
      </c>
      <c r="E56" s="134" t="s">
        <v>286</v>
      </c>
      <c r="F56" s="134"/>
    </row>
    <row r="57" spans="2:6" ht="14.65" thickTop="1" x14ac:dyDescent="0.45">
      <c r="B57" s="58"/>
      <c r="C57" s="30"/>
      <c r="D57" s="30"/>
      <c r="E57" s="30"/>
      <c r="F57" s="30"/>
    </row>
    <row r="58" spans="2:6" x14ac:dyDescent="0.45">
      <c r="B58" s="58"/>
      <c r="C58" s="30"/>
      <c r="D58" s="30"/>
      <c r="E58" s="30"/>
      <c r="F58" s="30"/>
    </row>
    <row r="59" spans="2:6" x14ac:dyDescent="0.45">
      <c r="B59" s="58"/>
      <c r="C59" s="30"/>
      <c r="D59" s="30"/>
      <c r="E59" s="30"/>
      <c r="F59" s="30"/>
    </row>
    <row r="60" spans="2:6" x14ac:dyDescent="0.45">
      <c r="B60" s="58"/>
      <c r="C60" s="30"/>
      <c r="D60" s="30"/>
      <c r="E60" s="30"/>
      <c r="F60" s="30"/>
    </row>
    <row r="61" spans="2:6" x14ac:dyDescent="0.45">
      <c r="B61" s="58"/>
      <c r="C61" s="30"/>
      <c r="D61" s="30"/>
      <c r="E61" s="30"/>
      <c r="F61" s="30"/>
    </row>
    <row r="62" spans="2:6" x14ac:dyDescent="0.45">
      <c r="B62" s="58"/>
      <c r="C62" s="30"/>
      <c r="D62" s="30"/>
      <c r="E62" s="30"/>
      <c r="F62" s="30"/>
    </row>
    <row r="64" spans="2:6" ht="19.5" x14ac:dyDescent="0.45">
      <c r="B64" s="876" t="s">
        <v>976</v>
      </c>
      <c r="C64" s="876"/>
      <c r="D64" s="876"/>
      <c r="E64" s="135" t="s">
        <v>282</v>
      </c>
      <c r="F64" s="122" t="s">
        <v>6</v>
      </c>
    </row>
    <row r="65" spans="2:6" ht="14.65" thickBot="1" x14ac:dyDescent="0.5"/>
    <row r="66" spans="2:6" ht="29.25" thickTop="1" thickBot="1" x14ac:dyDescent="0.5">
      <c r="B66" s="134" t="s">
        <v>289</v>
      </c>
      <c r="C66" s="585" t="s">
        <v>290</v>
      </c>
      <c r="D66" s="585"/>
      <c r="E66" s="134" t="s">
        <v>291</v>
      </c>
      <c r="F66" s="134" t="s">
        <v>1026</v>
      </c>
    </row>
    <row r="67" spans="2:6" ht="14.65" thickTop="1" x14ac:dyDescent="0.45">
      <c r="B67" s="58"/>
      <c r="C67" s="30"/>
      <c r="D67" s="30"/>
      <c r="E67" s="30"/>
      <c r="F67" s="30"/>
    </row>
    <row r="68" spans="2:6" x14ac:dyDescent="0.45">
      <c r="B68" s="58"/>
      <c r="C68" s="30"/>
      <c r="D68" s="30"/>
      <c r="E68" s="30"/>
      <c r="F68" s="30"/>
    </row>
    <row r="69" spans="2:6" x14ac:dyDescent="0.45">
      <c r="B69" s="58"/>
      <c r="C69" s="30"/>
      <c r="D69" s="30"/>
      <c r="E69" s="30"/>
      <c r="F69" s="30"/>
    </row>
    <row r="70" spans="2:6" x14ac:dyDescent="0.45">
      <c r="B70" s="58"/>
      <c r="C70" s="30"/>
      <c r="D70" s="30"/>
      <c r="E70" s="30"/>
      <c r="F70" s="30"/>
    </row>
  </sheetData>
  <mergeCells count="16">
    <mergeCell ref="B4:F4"/>
    <mergeCell ref="B7:F7"/>
    <mergeCell ref="B1:F1"/>
    <mergeCell ref="B22:F22"/>
    <mergeCell ref="B28:F28"/>
    <mergeCell ref="E30:F30"/>
    <mergeCell ref="E31:F31"/>
    <mergeCell ref="E32:F32"/>
    <mergeCell ref="E33:F33"/>
    <mergeCell ref="E34:F34"/>
    <mergeCell ref="C66:D66"/>
    <mergeCell ref="E35:F35"/>
    <mergeCell ref="B37:F37"/>
    <mergeCell ref="B45:F45"/>
    <mergeCell ref="B54:D54"/>
    <mergeCell ref="B64:D64"/>
  </mergeCells>
  <hyperlinks>
    <hyperlink ref="F1" location="'Building Regulations compliance'!A1" display="go back " xr:uid="{C1EA712F-9D58-4F77-9433-0ABF72B568FE}"/>
    <hyperlink ref="B1" r:id="rId1" display="https://www.gov.uk/government/publications/overheating-approved-document-o" xr:uid="{B1F19413-D7D9-4FF9-8C79-222A3CE87F30}"/>
    <hyperlink ref="H1" location="'How to fill , RACI &amp;  issue log'!A1" display="Back to RACI" xr:uid="{AE26CB65-A45F-4F79-88C5-A367BD652AFC}"/>
  </hyperlinks>
  <pageMargins left="0.7" right="0.7" top="0.75" bottom="0.75" header="0.3" footer="0.3"/>
  <pageSetup paperSize="9" scale="47" fitToHeight="0" orientation="portrait" horizontalDpi="4294967293"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E8166-3E30-472D-8EE0-8C34BEF7B8E1}">
  <sheetPr>
    <pageSetUpPr fitToPage="1"/>
  </sheetPr>
  <dimension ref="A1:H83"/>
  <sheetViews>
    <sheetView view="pageBreakPreview" topLeftCell="A7" zoomScaleNormal="100" zoomScaleSheetLayoutView="100" workbookViewId="0">
      <selection activeCell="N35" sqref="N35"/>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1:8" ht="48.6" customHeight="1" x14ac:dyDescent="0.65">
      <c r="B1" s="792" t="s">
        <v>39</v>
      </c>
      <c r="C1" s="792"/>
      <c r="D1" s="792"/>
      <c r="E1" s="792"/>
      <c r="F1" s="792" t="s">
        <v>271</v>
      </c>
      <c r="H1" s="121" t="s">
        <v>70</v>
      </c>
    </row>
    <row r="3" spans="1:8" ht="19.899999999999999" thickBot="1" x14ac:dyDescent="0.5">
      <c r="B3" s="66" t="s">
        <v>302</v>
      </c>
      <c r="C3" s="66"/>
      <c r="D3" s="66"/>
      <c r="E3" s="66"/>
      <c r="F3" s="66"/>
    </row>
    <row r="4" spans="1:8" ht="99.6" customHeight="1" thickTop="1" x14ac:dyDescent="0.45">
      <c r="B4" s="532" t="s">
        <v>1087</v>
      </c>
      <c r="C4" s="533"/>
      <c r="D4" s="533"/>
      <c r="E4" s="533"/>
      <c r="F4" s="534"/>
    </row>
    <row r="5" spans="1:8" ht="20.45" customHeight="1" x14ac:dyDescent="0.45">
      <c r="B5" s="123"/>
      <c r="C5" s="123"/>
      <c r="D5" s="123"/>
      <c r="E5" s="123"/>
      <c r="F5" s="123"/>
    </row>
    <row r="6" spans="1:8" ht="44.45" customHeight="1" thickBot="1" x14ac:dyDescent="0.5">
      <c r="A6" s="69" t="s">
        <v>1030</v>
      </c>
      <c r="B6" s="66" t="s">
        <v>701</v>
      </c>
      <c r="C6" s="66"/>
      <c r="D6" s="66"/>
      <c r="E6" s="66"/>
      <c r="F6" s="66"/>
    </row>
    <row r="7" spans="1:8" ht="91.15" customHeight="1" x14ac:dyDescent="0.45">
      <c r="B7" s="935" t="s">
        <v>1088</v>
      </c>
      <c r="C7" s="935"/>
      <c r="D7" s="935"/>
      <c r="E7" s="935"/>
      <c r="F7" s="935"/>
    </row>
    <row r="8" spans="1:8" ht="19.899999999999999" customHeight="1" x14ac:dyDescent="0.45">
      <c r="B8" s="136"/>
      <c r="C8" s="136"/>
      <c r="D8" s="136"/>
      <c r="E8" s="136"/>
      <c r="F8" s="136"/>
    </row>
    <row r="9" spans="1:8" ht="43.9" customHeight="1" thickBot="1" x14ac:dyDescent="0.5">
      <c r="B9" s="66" t="s">
        <v>867</v>
      </c>
      <c r="C9" s="66"/>
      <c r="D9" s="66"/>
      <c r="E9" s="66"/>
      <c r="F9" s="66"/>
    </row>
    <row r="10" spans="1:8" ht="71.45" customHeight="1" thickTop="1" x14ac:dyDescent="0.45">
      <c r="B10" s="124" t="s">
        <v>703</v>
      </c>
      <c r="C10" s="124" t="s">
        <v>704</v>
      </c>
      <c r="D10" s="125" t="s">
        <v>705</v>
      </c>
      <c r="E10" s="124" t="s">
        <v>869</v>
      </c>
      <c r="F10" s="124" t="s">
        <v>870</v>
      </c>
    </row>
    <row r="11" spans="1:8" ht="65.45" customHeight="1" x14ac:dyDescent="0.45">
      <c r="B11" s="251" t="s">
        <v>1031</v>
      </c>
      <c r="C11" s="223" t="s">
        <v>718</v>
      </c>
      <c r="D11" s="223"/>
      <c r="E11" s="223" t="s">
        <v>979</v>
      </c>
      <c r="F11" s="223"/>
    </row>
    <row r="12" spans="1:8" ht="15.75" x14ac:dyDescent="0.45">
      <c r="B12" s="239" t="s">
        <v>1032</v>
      </c>
      <c r="C12" s="223" t="s">
        <v>718</v>
      </c>
      <c r="D12" s="223"/>
      <c r="E12" s="223" t="s">
        <v>979</v>
      </c>
      <c r="F12" s="223"/>
    </row>
    <row r="13" spans="1:8" ht="15.75" x14ac:dyDescent="0.45">
      <c r="B13" s="251" t="s">
        <v>1033</v>
      </c>
      <c r="C13" s="223" t="s">
        <v>718</v>
      </c>
      <c r="D13" s="223"/>
      <c r="E13" s="223" t="s">
        <v>979</v>
      </c>
      <c r="F13" s="223"/>
    </row>
    <row r="14" spans="1:8" ht="15.75" x14ac:dyDescent="0.45">
      <c r="B14" s="251"/>
      <c r="C14" s="223"/>
      <c r="D14" s="223"/>
      <c r="E14" s="223"/>
      <c r="F14" s="223"/>
    </row>
    <row r="15" spans="1:8" ht="15.75" x14ac:dyDescent="0.45">
      <c r="B15" s="251"/>
      <c r="C15" s="223"/>
      <c r="D15" s="223"/>
      <c r="E15" s="223"/>
      <c r="F15" s="223"/>
    </row>
    <row r="16" spans="1:8" ht="15.75" x14ac:dyDescent="0.45">
      <c r="B16" s="251"/>
      <c r="C16" s="223"/>
      <c r="D16" s="223"/>
      <c r="E16" s="223"/>
      <c r="F16" s="223"/>
    </row>
    <row r="18" spans="2:6" ht="19.899999999999999" thickBot="1" x14ac:dyDescent="0.5">
      <c r="B18" s="66" t="s">
        <v>884</v>
      </c>
      <c r="C18" s="66"/>
      <c r="D18" s="66"/>
      <c r="E18" s="66"/>
      <c r="F18" s="66" t="s">
        <v>3</v>
      </c>
    </row>
    <row r="19" spans="2:6" ht="21.4" thickTop="1" x14ac:dyDescent="0.45">
      <c r="B19" s="124" t="s">
        <v>1012</v>
      </c>
      <c r="C19" s="124" t="s">
        <v>1013</v>
      </c>
      <c r="D19" s="125" t="s">
        <v>1014</v>
      </c>
      <c r="E19" s="124" t="s">
        <v>1015</v>
      </c>
      <c r="F19" s="124" t="s">
        <v>52</v>
      </c>
    </row>
    <row r="20" spans="2:6" ht="15.75" x14ac:dyDescent="0.45">
      <c r="B20" s="223" t="s">
        <v>140</v>
      </c>
      <c r="C20" s="223" t="s">
        <v>1034</v>
      </c>
      <c r="D20" s="223" t="s">
        <v>140</v>
      </c>
      <c r="E20" s="223">
        <v>1</v>
      </c>
      <c r="F20" s="375">
        <v>45624</v>
      </c>
    </row>
    <row r="21" spans="2:6" ht="15.75" x14ac:dyDescent="0.45">
      <c r="B21" s="223"/>
      <c r="C21" s="223"/>
      <c r="D21" s="223"/>
      <c r="E21" s="223"/>
      <c r="F21" s="223"/>
    </row>
    <row r="23" spans="2:6" ht="19.899999999999999" thickBot="1" x14ac:dyDescent="0.5">
      <c r="B23" s="66" t="s">
        <v>886</v>
      </c>
      <c r="C23" s="66"/>
      <c r="D23" s="66"/>
      <c r="E23" s="66"/>
      <c r="F23" s="66" t="s">
        <v>983</v>
      </c>
    </row>
    <row r="24" spans="2:6" ht="14.65" thickTop="1" x14ac:dyDescent="0.45"/>
    <row r="25" spans="2:6" ht="25.9" customHeight="1" x14ac:dyDescent="0.45"/>
    <row r="26" spans="2:6" ht="52.9" customHeight="1" x14ac:dyDescent="0.45">
      <c r="B26"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Electrical safety: Approved Document P</v>
      </c>
      <c r="C26" s="794"/>
      <c r="D26" s="794"/>
      <c r="E26" s="794"/>
      <c r="F26" s="795"/>
    </row>
    <row r="27" spans="2:6" ht="21" x14ac:dyDescent="0.45">
      <c r="B27" s="443"/>
      <c r="C27" s="444" t="s">
        <v>215</v>
      </c>
      <c r="D27" s="444" t="s">
        <v>200</v>
      </c>
      <c r="E27" s="444" t="s">
        <v>202</v>
      </c>
      <c r="F27" s="444" t="s">
        <v>216</v>
      </c>
    </row>
    <row r="28" spans="2:6" ht="21" x14ac:dyDescent="0.45">
      <c r="B28" s="380" t="s">
        <v>887</v>
      </c>
      <c r="C28" s="126"/>
      <c r="D28" s="126" t="str">
        <f>DesignerName</f>
        <v xml:space="preserve">Designer name </v>
      </c>
      <c r="E28" s="126" t="str">
        <f>Designeremail</f>
        <v xml:space="preserve">Designer email </v>
      </c>
      <c r="F28" s="126" t="str">
        <f>Designertelnumber</f>
        <v>Designer phone number</v>
      </c>
    </row>
    <row r="29" spans="2:6" ht="42" x14ac:dyDescent="0.45">
      <c r="B29" s="380" t="s">
        <v>1115</v>
      </c>
      <c r="C29" s="126"/>
      <c r="D29" s="126" t="str">
        <f>ElectricalContractorName</f>
        <v xml:space="preserve">Electrical Contractor Name </v>
      </c>
      <c r="E29" s="126" t="str">
        <f>ElectricalContractorEmail</f>
        <v>Electrical Contractor email</v>
      </c>
      <c r="F29" s="126" t="str">
        <f>ElectricalContractorNumber</f>
        <v>Electrical Contractor Phone number</v>
      </c>
    </row>
    <row r="30" spans="2:6" ht="42" x14ac:dyDescent="0.45">
      <c r="B30" s="380" t="s">
        <v>217</v>
      </c>
      <c r="C30" s="126"/>
      <c r="D30" s="27" t="str">
        <f>PD1ContactName</f>
        <v xml:space="preserve">Individual Principal Designer Name </v>
      </c>
      <c r="E30" s="126" t="str">
        <f>PD1email</f>
        <v>Individual Principal Designer email</v>
      </c>
      <c r="F30" s="126" t="str">
        <f>PDtelnumber</f>
        <v>Individual Principal Designer  telephone number</v>
      </c>
    </row>
    <row r="33" spans="2:6" ht="19.5" x14ac:dyDescent="0.45">
      <c r="B33" s="876" t="s">
        <v>1035</v>
      </c>
      <c r="C33" s="876"/>
      <c r="D33" s="876"/>
      <c r="E33" s="876"/>
      <c r="F33" s="876" t="s">
        <v>271</v>
      </c>
    </row>
    <row r="34" spans="2:6" ht="14.65" thickBot="1" x14ac:dyDescent="0.5"/>
    <row r="35" spans="2:6" ht="41.45" customHeight="1" thickTop="1" thickBot="1" x14ac:dyDescent="0.5">
      <c r="B35" s="129" t="s">
        <v>264</v>
      </c>
      <c r="C35" s="129" t="s">
        <v>265</v>
      </c>
      <c r="D35" s="134" t="s">
        <v>961</v>
      </c>
      <c r="E35" s="938" t="s">
        <v>1036</v>
      </c>
      <c r="F35" s="939"/>
    </row>
    <row r="36" spans="2:6" ht="57" customHeight="1" thickTop="1" x14ac:dyDescent="0.45">
      <c r="B36" s="58" t="s">
        <v>1037</v>
      </c>
      <c r="C36" s="58" t="s">
        <v>1031</v>
      </c>
      <c r="D36" s="30" t="s">
        <v>1285</v>
      </c>
      <c r="E36" s="874" t="s">
        <v>1038</v>
      </c>
      <c r="F36" s="875"/>
    </row>
    <row r="37" spans="2:6" x14ac:dyDescent="0.45">
      <c r="B37" s="58"/>
      <c r="C37" s="30"/>
      <c r="D37" s="30"/>
      <c r="E37" s="874"/>
      <c r="F37" s="875"/>
    </row>
    <row r="38" spans="2:6" x14ac:dyDescent="0.45">
      <c r="C38" s="30"/>
      <c r="D38" s="30"/>
      <c r="E38" s="874"/>
      <c r="F38" s="875"/>
    </row>
    <row r="39" spans="2:6" x14ac:dyDescent="0.45">
      <c r="B39" s="58"/>
      <c r="C39" s="30"/>
      <c r="D39" s="30"/>
      <c r="E39" s="874"/>
      <c r="F39" s="875"/>
    </row>
    <row r="40" spans="2:6" x14ac:dyDescent="0.45">
      <c r="B40" s="123"/>
    </row>
    <row r="41" spans="2:6" ht="19.5" x14ac:dyDescent="0.45">
      <c r="B41" s="876" t="s">
        <v>270</v>
      </c>
      <c r="C41" s="876"/>
      <c r="D41" s="876"/>
      <c r="E41" s="876"/>
      <c r="F41" s="876" t="s">
        <v>271</v>
      </c>
    </row>
    <row r="42" spans="2:6" ht="14.65" thickBot="1" x14ac:dyDescent="0.5">
      <c r="B42" s="123"/>
    </row>
    <row r="43" spans="2:6" ht="43.15" thickTop="1" x14ac:dyDescent="0.45">
      <c r="B43" s="130" t="s">
        <v>272</v>
      </c>
      <c r="C43" s="131" t="s">
        <v>273</v>
      </c>
      <c r="D43" s="131" t="s">
        <v>274</v>
      </c>
      <c r="E43" s="132" t="s">
        <v>275</v>
      </c>
      <c r="F43" s="133" t="s">
        <v>276</v>
      </c>
    </row>
    <row r="44" spans="2:6" x14ac:dyDescent="0.45">
      <c r="B44" s="149" t="s">
        <v>1286</v>
      </c>
      <c r="C44" s="30" t="s">
        <v>304</v>
      </c>
      <c r="D44" s="30" t="s">
        <v>98</v>
      </c>
      <c r="E44" s="30" t="s">
        <v>1038</v>
      </c>
      <c r="F44" s="30"/>
    </row>
    <row r="45" spans="2:6" x14ac:dyDescent="0.45">
      <c r="B45" s="58"/>
      <c r="C45" s="30"/>
      <c r="D45" s="30"/>
      <c r="E45" s="30"/>
      <c r="F45" s="30"/>
    </row>
    <row r="46" spans="2:6" x14ac:dyDescent="0.45">
      <c r="B46" s="58"/>
      <c r="C46" s="30"/>
      <c r="D46" s="30"/>
      <c r="E46" s="30"/>
      <c r="F46" s="30"/>
    </row>
    <row r="47" spans="2:6" x14ac:dyDescent="0.45">
      <c r="B47" s="30"/>
      <c r="C47" s="30"/>
      <c r="D47" s="30"/>
      <c r="E47" s="30"/>
      <c r="F47" s="30"/>
    </row>
    <row r="49" spans="2:6" ht="19.5" x14ac:dyDescent="0.45">
      <c r="B49" s="876" t="s">
        <v>277</v>
      </c>
      <c r="C49" s="876"/>
      <c r="D49" s="876"/>
      <c r="E49" s="876"/>
      <c r="F49" s="876" t="s">
        <v>271</v>
      </c>
    </row>
    <row r="50" spans="2:6" ht="14.65" thickBot="1" x14ac:dyDescent="0.5"/>
    <row r="51" spans="2:6" ht="43.5" thickTop="1" thickBot="1" x14ac:dyDescent="0.5">
      <c r="B51" s="129" t="s">
        <v>264</v>
      </c>
      <c r="C51" s="129" t="s">
        <v>278</v>
      </c>
      <c r="D51" s="129" t="s">
        <v>279</v>
      </c>
      <c r="E51" s="134" t="s">
        <v>280</v>
      </c>
      <c r="F51" s="129" t="s">
        <v>1039</v>
      </c>
    </row>
    <row r="52" spans="2:6" ht="14.65" thickTop="1" x14ac:dyDescent="0.45">
      <c r="B52" s="58"/>
      <c r="C52" s="30"/>
      <c r="D52" s="30"/>
      <c r="E52" s="30"/>
      <c r="F52" s="30"/>
    </row>
    <row r="53" spans="2:6" x14ac:dyDescent="0.45">
      <c r="B53" s="58"/>
      <c r="C53" s="30"/>
      <c r="D53" s="30"/>
      <c r="E53" s="30"/>
      <c r="F53" s="30"/>
    </row>
    <row r="54" spans="2:6" x14ac:dyDescent="0.45">
      <c r="B54" s="58"/>
      <c r="C54" s="30"/>
      <c r="D54" s="30"/>
      <c r="E54" s="30"/>
      <c r="F54" s="30"/>
    </row>
    <row r="55" spans="2:6" x14ac:dyDescent="0.45">
      <c r="B55" s="58"/>
      <c r="C55" s="30"/>
      <c r="D55" s="30"/>
      <c r="E55" s="30"/>
      <c r="F55" s="30"/>
    </row>
    <row r="58" spans="2:6" ht="19.5" x14ac:dyDescent="0.45">
      <c r="B58" s="876" t="s">
        <v>1016</v>
      </c>
      <c r="C58" s="876"/>
      <c r="D58" s="876"/>
      <c r="E58" s="135" t="s">
        <v>282</v>
      </c>
      <c r="F58" s="122" t="s">
        <v>6</v>
      </c>
    </row>
    <row r="59" spans="2:6" ht="14.65" thickBot="1" x14ac:dyDescent="0.5"/>
    <row r="60" spans="2:6" ht="29.25" thickTop="1" thickBot="1" x14ac:dyDescent="0.5">
      <c r="B60" s="134" t="s">
        <v>283</v>
      </c>
      <c r="C60" s="134" t="s">
        <v>284</v>
      </c>
      <c r="D60" s="134" t="s">
        <v>285</v>
      </c>
      <c r="E60" s="134" t="s">
        <v>286</v>
      </c>
      <c r="F60" s="134"/>
    </row>
    <row r="61" spans="2:6" ht="14.65" thickTop="1" x14ac:dyDescent="0.45">
      <c r="B61" s="58"/>
      <c r="C61" s="30"/>
      <c r="D61" s="30"/>
      <c r="E61" s="30"/>
      <c r="F61" s="30"/>
    </row>
    <row r="62" spans="2:6" x14ac:dyDescent="0.45">
      <c r="B62" s="58"/>
      <c r="C62" s="30"/>
      <c r="D62" s="30"/>
      <c r="E62" s="30"/>
      <c r="F62" s="30"/>
    </row>
    <row r="63" spans="2:6" x14ac:dyDescent="0.45">
      <c r="B63" s="58"/>
      <c r="C63" s="30"/>
      <c r="D63" s="30"/>
      <c r="E63" s="30"/>
      <c r="F63" s="30"/>
    </row>
    <row r="64" spans="2:6" x14ac:dyDescent="0.45">
      <c r="B64" s="58"/>
      <c r="C64" s="30"/>
      <c r="D64" s="30"/>
      <c r="E64" s="30"/>
      <c r="F64" s="30"/>
    </row>
    <row r="65" spans="2:6" x14ac:dyDescent="0.45">
      <c r="B65" s="58"/>
      <c r="C65" s="30"/>
      <c r="D65" s="30"/>
      <c r="E65" s="30"/>
      <c r="F65" s="30"/>
    </row>
    <row r="66" spans="2:6" x14ac:dyDescent="0.45">
      <c r="B66" s="58"/>
      <c r="C66" s="30"/>
      <c r="D66" s="30"/>
      <c r="E66" s="30"/>
      <c r="F66" s="30"/>
    </row>
    <row r="68" spans="2:6" ht="19.5" x14ac:dyDescent="0.45">
      <c r="B68" s="876" t="s">
        <v>976</v>
      </c>
      <c r="C68" s="876"/>
      <c r="D68" s="876"/>
      <c r="E68" s="135" t="s">
        <v>282</v>
      </c>
      <c r="F68" s="122" t="s">
        <v>6</v>
      </c>
    </row>
    <row r="69" spans="2:6" ht="14.65" thickBot="1" x14ac:dyDescent="0.5"/>
    <row r="70" spans="2:6" ht="29.25" thickTop="1" thickBot="1" x14ac:dyDescent="0.5">
      <c r="B70" s="134" t="s">
        <v>289</v>
      </c>
      <c r="C70" s="585" t="s">
        <v>290</v>
      </c>
      <c r="D70" s="585"/>
      <c r="E70" s="134" t="s">
        <v>291</v>
      </c>
      <c r="F70" s="134" t="s">
        <v>1026</v>
      </c>
    </row>
    <row r="71" spans="2:6" ht="40.15" customHeight="1" thickTop="1" thickBot="1" x14ac:dyDescent="0.5">
      <c r="B71" s="58" t="s">
        <v>1040</v>
      </c>
      <c r="C71" s="936" t="s">
        <v>1041</v>
      </c>
      <c r="D71" s="937"/>
      <c r="E71" s="30" t="s">
        <v>1006</v>
      </c>
      <c r="F71" s="30"/>
    </row>
    <row r="72" spans="2:6" ht="45.6" customHeight="1" thickTop="1" x14ac:dyDescent="0.45">
      <c r="B72" s="58" t="s">
        <v>1042</v>
      </c>
      <c r="C72" s="936" t="s">
        <v>1043</v>
      </c>
      <c r="D72" s="937"/>
      <c r="E72" s="30" t="s">
        <v>1006</v>
      </c>
      <c r="F72" s="30"/>
    </row>
    <row r="73" spans="2:6" x14ac:dyDescent="0.45">
      <c r="B73" s="58"/>
      <c r="C73" s="30"/>
      <c r="D73" s="30"/>
      <c r="E73" s="30"/>
      <c r="F73" s="30"/>
    </row>
    <row r="74" spans="2:6" x14ac:dyDescent="0.45">
      <c r="B74" s="58"/>
      <c r="C74" s="30"/>
      <c r="D74" s="30"/>
      <c r="E74" s="30"/>
      <c r="F74" s="30"/>
    </row>
    <row r="83" ht="56.45" customHeight="1" x14ac:dyDescent="0.45"/>
  </sheetData>
  <mergeCells count="17">
    <mergeCell ref="B1:F1"/>
    <mergeCell ref="B26:F26"/>
    <mergeCell ref="B33:F33"/>
    <mergeCell ref="E35:F35"/>
    <mergeCell ref="E36:F36"/>
    <mergeCell ref="E37:F37"/>
    <mergeCell ref="E38:F38"/>
    <mergeCell ref="B4:F4"/>
    <mergeCell ref="B7:F7"/>
    <mergeCell ref="E39:F39"/>
    <mergeCell ref="C71:D71"/>
    <mergeCell ref="C72:D72"/>
    <mergeCell ref="B41:F41"/>
    <mergeCell ref="B49:F49"/>
    <mergeCell ref="B58:D58"/>
    <mergeCell ref="B68:D68"/>
    <mergeCell ref="C70:D70"/>
  </mergeCells>
  <phoneticPr fontId="9" type="noConversion"/>
  <hyperlinks>
    <hyperlink ref="F1" location="'Building Regulations compliance'!A1" display="go back " xr:uid="{8A600250-1E6E-4DA7-BFCA-4E8A7AF35A48}"/>
    <hyperlink ref="B1" r:id="rId1" display="https://www.gov.uk/government/publications/electrical-safety-approved-document-p" xr:uid="{83145B95-F1C2-4244-AB88-C7D8FD0FCFF9}"/>
    <hyperlink ref="B44" r:id="rId2" display="Edge Electrical Solutions " xr:uid="{FC28EB6B-32A6-4247-85AB-52BC8A1F9F82}"/>
    <hyperlink ref="H1" location="'How to fill , RACI &amp;  issue log'!A1" display="Back to RACI" xr:uid="{232FFDC0-8401-4881-9323-B0CFCEFF49DA}"/>
  </hyperlinks>
  <pageMargins left="0.7" right="0.7" top="0.75" bottom="0.75" header="0.3" footer="0.3"/>
  <pageSetup paperSize="9" scale="47" fitToHeight="0" orientation="portrait" horizontalDpi="4294967293"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1C80E-DA07-4731-A76C-13EDDD884255}">
  <sheetPr>
    <pageSetUpPr fitToPage="1"/>
  </sheetPr>
  <dimension ref="A1:H91"/>
  <sheetViews>
    <sheetView view="pageBreakPreview" topLeftCell="A6" zoomScaleNormal="100" zoomScaleSheetLayoutView="100" workbookViewId="0">
      <selection activeCell="N27" sqref="N27"/>
    </sheetView>
  </sheetViews>
  <sheetFormatPr defaultColWidth="8.86328125" defaultRowHeight="33.6" customHeight="1" x14ac:dyDescent="0.45"/>
  <cols>
    <col min="1" max="1" width="8.86328125" style="69"/>
    <col min="2" max="2" width="41.59765625" style="69" customWidth="1"/>
    <col min="3" max="6" width="36.73046875" style="69" customWidth="1"/>
    <col min="7" max="16384" width="8.86328125" style="69"/>
  </cols>
  <sheetData>
    <row r="1" spans="1:8" ht="58.9" customHeight="1" x14ac:dyDescent="0.65">
      <c r="B1" s="792" t="s">
        <v>41</v>
      </c>
      <c r="C1" s="792"/>
      <c r="D1" s="792"/>
      <c r="E1" s="792"/>
      <c r="F1" s="792" t="s">
        <v>271</v>
      </c>
      <c r="H1" s="121" t="s">
        <v>70</v>
      </c>
    </row>
    <row r="3" spans="1:8" ht="33.6" customHeight="1" thickBot="1" x14ac:dyDescent="0.5">
      <c r="B3" s="66" t="s">
        <v>302</v>
      </c>
      <c r="C3" s="66"/>
      <c r="D3" s="66"/>
      <c r="E3" s="66"/>
      <c r="F3" s="66"/>
    </row>
    <row r="4" spans="1:8" ht="33.6" customHeight="1" thickTop="1" x14ac:dyDescent="0.45">
      <c r="B4" s="532" t="s">
        <v>1089</v>
      </c>
      <c r="C4" s="533"/>
      <c r="D4" s="533"/>
      <c r="E4" s="533"/>
      <c r="F4" s="534"/>
    </row>
    <row r="5" spans="1:8" ht="33.6" customHeight="1" x14ac:dyDescent="0.45">
      <c r="B5" s="123"/>
      <c r="C5" s="123"/>
      <c r="D5" s="123"/>
      <c r="E5" s="123"/>
      <c r="F5" s="123"/>
    </row>
    <row r="6" spans="1:8" ht="33.6" customHeight="1" thickBot="1" x14ac:dyDescent="0.5">
      <c r="A6" s="69" t="s">
        <v>1030</v>
      </c>
      <c r="B6" s="66" t="s">
        <v>701</v>
      </c>
      <c r="C6" s="66"/>
      <c r="D6" s="66"/>
      <c r="E6" s="66"/>
      <c r="F6" s="66"/>
    </row>
    <row r="7" spans="1:8" ht="33.6" customHeight="1" thickTop="1" x14ac:dyDescent="0.45">
      <c r="B7" s="940" t="s">
        <v>1090</v>
      </c>
      <c r="C7" s="940"/>
      <c r="D7" s="940"/>
      <c r="E7" s="940"/>
      <c r="F7" s="940"/>
    </row>
    <row r="8" spans="1:8" ht="13.9" customHeight="1" x14ac:dyDescent="0.45">
      <c r="B8" s="136"/>
      <c r="C8" s="136"/>
      <c r="D8" s="136"/>
      <c r="E8" s="136"/>
      <c r="F8" s="136"/>
    </row>
    <row r="9" spans="1:8" ht="33.6" customHeight="1" thickBot="1" x14ac:dyDescent="0.5">
      <c r="B9" s="66" t="s">
        <v>867</v>
      </c>
      <c r="C9" s="66"/>
      <c r="D9" s="66"/>
      <c r="E9" s="66"/>
      <c r="F9" s="66"/>
    </row>
    <row r="10" spans="1:8" ht="33.6" customHeight="1" thickTop="1" x14ac:dyDescent="0.45">
      <c r="B10" s="124" t="s">
        <v>703</v>
      </c>
      <c r="C10" s="124" t="s">
        <v>704</v>
      </c>
      <c r="D10" s="125" t="s">
        <v>705</v>
      </c>
      <c r="E10" s="124" t="s">
        <v>869</v>
      </c>
      <c r="F10" s="124" t="s">
        <v>870</v>
      </c>
    </row>
    <row r="11" spans="1:8" ht="33.6" customHeight="1" x14ac:dyDescent="0.45">
      <c r="B11" s="58"/>
      <c r="C11" s="30"/>
      <c r="D11" s="30"/>
      <c r="E11" s="30"/>
      <c r="F11" s="30"/>
    </row>
    <row r="12" spans="1:8" ht="33.6" customHeight="1" x14ac:dyDescent="0.45">
      <c r="B12" s="58"/>
      <c r="C12" s="30"/>
      <c r="D12" s="30"/>
      <c r="E12" s="30"/>
      <c r="F12" s="30"/>
    </row>
    <row r="14" spans="1:8" ht="33.6" customHeight="1" thickBot="1" x14ac:dyDescent="0.5">
      <c r="B14" s="66" t="s">
        <v>884</v>
      </c>
      <c r="C14" s="66"/>
      <c r="D14" s="66"/>
      <c r="E14" s="66"/>
      <c r="F14" s="66" t="s">
        <v>3</v>
      </c>
    </row>
    <row r="15" spans="1:8" ht="33.6" customHeight="1" thickTop="1" x14ac:dyDescent="0.45">
      <c r="B15" s="124" t="s">
        <v>1012</v>
      </c>
      <c r="C15" s="124" t="s">
        <v>1013</v>
      </c>
      <c r="D15" s="125" t="s">
        <v>1014</v>
      </c>
      <c r="E15" s="124" t="s">
        <v>1015</v>
      </c>
      <c r="F15" s="124" t="s">
        <v>52</v>
      </c>
    </row>
    <row r="16" spans="1:8" ht="33.6" customHeight="1" x14ac:dyDescent="0.45">
      <c r="B16" s="30"/>
      <c r="C16" s="30"/>
      <c r="D16" s="30"/>
      <c r="E16" s="30"/>
      <c r="F16" s="30"/>
    </row>
    <row r="17" spans="2:6" ht="33.6" customHeight="1" x14ac:dyDescent="0.45">
      <c r="B17" s="30"/>
      <c r="C17" s="30"/>
      <c r="D17" s="30"/>
      <c r="E17" s="30"/>
      <c r="F17" s="30"/>
    </row>
    <row r="19" spans="2:6" ht="33.6" customHeight="1" thickBot="1" x14ac:dyDescent="0.5">
      <c r="B19" s="66" t="s">
        <v>886</v>
      </c>
      <c r="C19" s="66"/>
      <c r="D19" s="66"/>
      <c r="E19" s="66"/>
      <c r="F19" s="66" t="s">
        <v>983</v>
      </c>
    </row>
    <row r="20" spans="2:6" ht="33.6" customHeight="1" thickTop="1" x14ac:dyDescent="0.45"/>
    <row r="22" spans="2:6" ht="57.6" customHeight="1" x14ac:dyDescent="0.45">
      <c r="B22"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Security in dwellings: Approved Document Q</v>
      </c>
      <c r="C22" s="794"/>
      <c r="D22" s="794"/>
      <c r="E22" s="794"/>
      <c r="F22" s="795"/>
    </row>
    <row r="23" spans="2:6" ht="33.6" customHeight="1" x14ac:dyDescent="0.45">
      <c r="B23" s="126"/>
      <c r="C23" s="126" t="s">
        <v>215</v>
      </c>
      <c r="D23" s="126" t="s">
        <v>200</v>
      </c>
      <c r="E23" s="126" t="s">
        <v>202</v>
      </c>
      <c r="F23" s="126" t="s">
        <v>216</v>
      </c>
    </row>
    <row r="24" spans="2:6" ht="33.6" customHeight="1" x14ac:dyDescent="0.45">
      <c r="B24" s="380" t="str">
        <f>'Approved Document B'!B41</f>
        <v xml:space="preserve">Signature of  Designer </v>
      </c>
      <c r="C24" s="126">
        <f>'Approved Document B'!C41</f>
        <v>0</v>
      </c>
      <c r="D24" s="126" t="str">
        <f>DesignerName</f>
        <v xml:space="preserve">Designer name </v>
      </c>
      <c r="E24" s="126" t="str">
        <f>Designeremail</f>
        <v xml:space="preserve">Designer email </v>
      </c>
      <c r="F24" s="126" t="str">
        <f>Designertelnumber</f>
        <v>Designer phone number</v>
      </c>
    </row>
    <row r="25" spans="2:6" ht="62.45" customHeight="1" x14ac:dyDescent="0.45">
      <c r="B25" s="380" t="s">
        <v>217</v>
      </c>
      <c r="C25" s="126"/>
      <c r="D25" s="27" t="str">
        <f>PD1ContactName</f>
        <v xml:space="preserve">Individual Principal Designer Name </v>
      </c>
      <c r="E25" s="126" t="str">
        <f>PD1email</f>
        <v>Individual Principal Designer email</v>
      </c>
      <c r="F25" s="126" t="str">
        <f>PDtelnumber</f>
        <v>Individual Principal Designer  telephone number</v>
      </c>
    </row>
    <row r="28" spans="2:6" ht="33.6" customHeight="1" x14ac:dyDescent="0.45">
      <c r="B28" s="876" t="s">
        <v>831</v>
      </c>
      <c r="C28" s="876"/>
      <c r="D28" s="876"/>
      <c r="E28" s="876"/>
      <c r="F28" s="876" t="s">
        <v>271</v>
      </c>
    </row>
    <row r="29" spans="2:6" ht="33.6" customHeight="1" thickBot="1" x14ac:dyDescent="0.5"/>
    <row r="30" spans="2:6" ht="33.6" customHeight="1" thickTop="1" thickBot="1" x14ac:dyDescent="0.5">
      <c r="B30" s="129" t="s">
        <v>264</v>
      </c>
      <c r="C30" s="129" t="s">
        <v>265</v>
      </c>
      <c r="D30" s="129" t="s">
        <v>961</v>
      </c>
      <c r="E30" s="618" t="s">
        <v>267</v>
      </c>
      <c r="F30" s="618"/>
    </row>
    <row r="31" spans="2:6" ht="33.6" customHeight="1" thickTop="1" thickBot="1" x14ac:dyDescent="0.5">
      <c r="B31" s="129"/>
      <c r="C31" s="129"/>
      <c r="D31" s="129"/>
      <c r="E31" s="874" t="s">
        <v>1028</v>
      </c>
      <c r="F31" s="875"/>
    </row>
    <row r="32" spans="2:6" ht="33.6" customHeight="1" thickTop="1" x14ac:dyDescent="0.45">
      <c r="B32" s="58"/>
      <c r="C32" s="30"/>
      <c r="D32" s="30"/>
      <c r="E32" s="874"/>
      <c r="F32" s="875"/>
    </row>
    <row r="33" spans="2:6" ht="33.6" customHeight="1" x14ac:dyDescent="0.45">
      <c r="B33" s="58"/>
      <c r="C33" s="30"/>
      <c r="D33" s="30"/>
      <c r="E33" s="874"/>
      <c r="F33" s="875"/>
    </row>
    <row r="34" spans="2:6" ht="33.6" customHeight="1" x14ac:dyDescent="0.45">
      <c r="C34" s="30"/>
      <c r="D34" s="30"/>
      <c r="E34" s="874"/>
      <c r="F34" s="875"/>
    </row>
    <row r="35" spans="2:6" ht="33.6" customHeight="1" x14ac:dyDescent="0.45">
      <c r="B35" s="58"/>
      <c r="C35" s="30"/>
      <c r="D35" s="30"/>
      <c r="E35" s="874"/>
      <c r="F35" s="875"/>
    </row>
    <row r="36" spans="2:6" ht="33.6" customHeight="1" x14ac:dyDescent="0.45">
      <c r="B36" s="123"/>
    </row>
    <row r="37" spans="2:6" ht="33.6" customHeight="1" x14ac:dyDescent="0.45">
      <c r="B37" s="876" t="s">
        <v>270</v>
      </c>
      <c r="C37" s="876"/>
      <c r="D37" s="876"/>
      <c r="E37" s="876"/>
      <c r="F37" s="876" t="s">
        <v>271</v>
      </c>
    </row>
    <row r="38" spans="2:6" ht="33.6" customHeight="1" thickBot="1" x14ac:dyDescent="0.5">
      <c r="B38" s="123"/>
    </row>
    <row r="39" spans="2:6" ht="33.6" customHeight="1" thickTop="1" x14ac:dyDescent="0.45">
      <c r="B39" s="130" t="s">
        <v>272</v>
      </c>
      <c r="C39" s="131" t="s">
        <v>273</v>
      </c>
      <c r="D39" s="130" t="s">
        <v>274</v>
      </c>
      <c r="E39" s="132" t="s">
        <v>275</v>
      </c>
      <c r="F39" s="133" t="s">
        <v>276</v>
      </c>
    </row>
    <row r="40" spans="2:6" ht="33.6" customHeight="1" x14ac:dyDescent="0.45">
      <c r="B40" s="58"/>
      <c r="C40" s="30"/>
      <c r="D40" s="30"/>
      <c r="E40" s="30"/>
      <c r="F40" s="30"/>
    </row>
    <row r="41" spans="2:6" ht="33.6" customHeight="1" x14ac:dyDescent="0.45">
      <c r="B41" s="58"/>
      <c r="C41" s="30"/>
      <c r="D41" s="30"/>
      <c r="E41" s="30"/>
      <c r="F41" s="30"/>
    </row>
    <row r="42" spans="2:6" ht="33.6" customHeight="1" x14ac:dyDescent="0.45">
      <c r="B42" s="58"/>
      <c r="C42" s="30"/>
      <c r="D42" s="30"/>
      <c r="E42" s="30"/>
      <c r="F42" s="30"/>
    </row>
    <row r="43" spans="2:6" ht="33.6" customHeight="1" x14ac:dyDescent="0.45">
      <c r="B43" s="30"/>
      <c r="C43" s="30"/>
      <c r="D43" s="30"/>
      <c r="E43" s="30"/>
      <c r="F43" s="30"/>
    </row>
    <row r="45" spans="2:6" ht="33.6" customHeight="1" x14ac:dyDescent="0.45">
      <c r="B45" s="876" t="s">
        <v>277</v>
      </c>
      <c r="C45" s="876"/>
      <c r="D45" s="876"/>
      <c r="E45" s="876"/>
      <c r="F45" s="876" t="s">
        <v>271</v>
      </c>
    </row>
    <row r="46" spans="2:6" ht="33.6" customHeight="1" thickBot="1" x14ac:dyDescent="0.5"/>
    <row r="47" spans="2:6" ht="33.6" customHeight="1" thickTop="1" thickBot="1" x14ac:dyDescent="0.5">
      <c r="B47" s="129" t="s">
        <v>264</v>
      </c>
      <c r="C47" s="129" t="s">
        <v>278</v>
      </c>
      <c r="D47" s="129" t="s">
        <v>279</v>
      </c>
      <c r="E47" s="134" t="s">
        <v>280</v>
      </c>
      <c r="F47" s="129" t="s">
        <v>842</v>
      </c>
    </row>
    <row r="48" spans="2:6" ht="33.6" customHeight="1" thickTop="1" x14ac:dyDescent="0.45">
      <c r="B48" s="58"/>
      <c r="C48" s="30"/>
      <c r="D48" s="30"/>
      <c r="E48" s="30"/>
      <c r="F48" s="30"/>
    </row>
    <row r="49" spans="2:6" ht="33.6" customHeight="1" x14ac:dyDescent="0.45">
      <c r="B49" s="58"/>
      <c r="C49" s="30"/>
      <c r="D49" s="30"/>
      <c r="E49" s="30"/>
      <c r="F49" s="30"/>
    </row>
    <row r="50" spans="2:6" ht="33.6" customHeight="1" x14ac:dyDescent="0.45">
      <c r="B50" s="58"/>
      <c r="C50" s="30"/>
      <c r="D50" s="30"/>
      <c r="E50" s="30"/>
      <c r="F50" s="30"/>
    </row>
    <row r="51" spans="2:6" ht="33.6" customHeight="1" x14ac:dyDescent="0.45">
      <c r="B51" s="58"/>
      <c r="C51" s="30"/>
      <c r="D51" s="30"/>
      <c r="E51" s="30"/>
      <c r="F51" s="30"/>
    </row>
    <row r="54" spans="2:6" ht="33.6" customHeight="1" x14ac:dyDescent="0.45">
      <c r="B54" s="876" t="s">
        <v>1016</v>
      </c>
      <c r="C54" s="876"/>
      <c r="D54" s="876"/>
      <c r="E54" s="135" t="s">
        <v>282</v>
      </c>
      <c r="F54" s="122" t="s">
        <v>6</v>
      </c>
    </row>
    <row r="55" spans="2:6" ht="33.6" customHeight="1" thickBot="1" x14ac:dyDescent="0.5"/>
    <row r="56" spans="2:6" ht="33.6" customHeight="1" thickTop="1" thickBot="1" x14ac:dyDescent="0.5">
      <c r="B56" s="134" t="s">
        <v>283</v>
      </c>
      <c r="C56" s="134" t="s">
        <v>284</v>
      </c>
      <c r="D56" s="134" t="s">
        <v>285</v>
      </c>
      <c r="E56" s="134" t="s">
        <v>286</v>
      </c>
      <c r="F56" s="134"/>
    </row>
    <row r="57" spans="2:6" ht="33.6" customHeight="1" thickTop="1" x14ac:dyDescent="0.45">
      <c r="B57" s="58"/>
      <c r="C57" s="30"/>
      <c r="D57" s="30"/>
      <c r="E57" s="30"/>
      <c r="F57" s="30"/>
    </row>
    <row r="58" spans="2:6" ht="33.6" customHeight="1" x14ac:dyDescent="0.45">
      <c r="B58" s="58"/>
      <c r="C58" s="30"/>
      <c r="D58" s="30"/>
      <c r="E58" s="30"/>
      <c r="F58" s="30"/>
    </row>
    <row r="59" spans="2:6" ht="33.6" customHeight="1" x14ac:dyDescent="0.45">
      <c r="B59" s="58"/>
      <c r="C59" s="30"/>
      <c r="D59" s="30"/>
      <c r="E59" s="30"/>
      <c r="F59" s="30"/>
    </row>
    <row r="60" spans="2:6" ht="33.6" customHeight="1" x14ac:dyDescent="0.45">
      <c r="B60" s="58"/>
      <c r="C60" s="30"/>
      <c r="D60" s="30"/>
      <c r="E60" s="30"/>
      <c r="F60" s="30"/>
    </row>
    <row r="61" spans="2:6" ht="33.6" customHeight="1" x14ac:dyDescent="0.45">
      <c r="B61" s="58"/>
      <c r="C61" s="30"/>
      <c r="D61" s="30"/>
      <c r="E61" s="30"/>
      <c r="F61" s="30"/>
    </row>
    <row r="62" spans="2:6" ht="33.6" customHeight="1" x14ac:dyDescent="0.45">
      <c r="B62" s="58"/>
      <c r="C62" s="30"/>
      <c r="D62" s="30"/>
      <c r="E62" s="30"/>
      <c r="F62" s="30"/>
    </row>
    <row r="64" spans="2:6" ht="33.6" customHeight="1" x14ac:dyDescent="0.45">
      <c r="B64" s="876" t="s">
        <v>976</v>
      </c>
      <c r="C64" s="876"/>
      <c r="D64" s="876"/>
      <c r="E64" s="135" t="s">
        <v>282</v>
      </c>
      <c r="F64" s="122" t="s">
        <v>6</v>
      </c>
    </row>
    <row r="65" spans="2:6" ht="33.6" customHeight="1" thickBot="1" x14ac:dyDescent="0.5"/>
    <row r="66" spans="2:6" ht="33.6" customHeight="1" thickTop="1" thickBot="1" x14ac:dyDescent="0.5">
      <c r="B66" s="134" t="s">
        <v>289</v>
      </c>
      <c r="C66" s="585" t="s">
        <v>290</v>
      </c>
      <c r="D66" s="585"/>
      <c r="E66" s="134" t="s">
        <v>291</v>
      </c>
      <c r="F66" s="134" t="s">
        <v>1026</v>
      </c>
    </row>
    <row r="67" spans="2:6" ht="33.6" customHeight="1" thickTop="1" x14ac:dyDescent="0.45">
      <c r="B67" s="58"/>
      <c r="C67" s="30"/>
      <c r="D67" s="30"/>
      <c r="E67" s="30"/>
      <c r="F67" s="30"/>
    </row>
    <row r="68" spans="2:6" ht="33.6" customHeight="1" x14ac:dyDescent="0.45">
      <c r="B68" s="58"/>
      <c r="C68" s="30"/>
      <c r="D68" s="30"/>
      <c r="E68" s="30"/>
      <c r="F68" s="30"/>
    </row>
    <row r="69" spans="2:6" ht="33.6" customHeight="1" x14ac:dyDescent="0.45">
      <c r="B69" s="58"/>
      <c r="C69" s="30"/>
      <c r="D69" s="30"/>
      <c r="E69" s="30"/>
      <c r="F69" s="30"/>
    </row>
    <row r="70" spans="2:6" ht="33.6" customHeight="1" x14ac:dyDescent="0.45">
      <c r="B70" s="58"/>
      <c r="C70" s="30"/>
      <c r="D70" s="30"/>
      <c r="E70" s="30"/>
      <c r="F70" s="30"/>
    </row>
    <row r="72" spans="2:6" ht="33.6" customHeight="1" x14ac:dyDescent="0.45">
      <c r="B72" s="876" t="str">
        <f>CONCATENATE(B1," pre-construction supporting documents")</f>
        <v>Security in dwellings: Approved Document Q pre-construction supporting documents</v>
      </c>
      <c r="C72" s="876"/>
      <c r="D72" s="876"/>
      <c r="E72" s="880" t="s">
        <v>1029</v>
      </c>
      <c r="F72" s="880"/>
    </row>
    <row r="73" spans="2:6" ht="33.6" customHeight="1" x14ac:dyDescent="0.45">
      <c r="B73" s="882"/>
      <c r="C73" s="882"/>
      <c r="D73" s="69" t="s">
        <v>1018</v>
      </c>
    </row>
    <row r="74" spans="2:6" ht="33.6" customHeight="1" x14ac:dyDescent="0.45">
      <c r="B74" s="882"/>
      <c r="C74" s="882"/>
      <c r="D74" s="885"/>
      <c r="E74" s="886"/>
      <c r="F74" s="887"/>
    </row>
    <row r="75" spans="2:6" ht="33.6" customHeight="1" x14ac:dyDescent="0.45">
      <c r="B75" s="882"/>
      <c r="C75" s="882"/>
      <c r="D75" s="888"/>
      <c r="E75" s="882"/>
      <c r="F75" s="889"/>
    </row>
    <row r="76" spans="2:6" ht="33.6" customHeight="1" x14ac:dyDescent="0.45">
      <c r="B76" s="882"/>
      <c r="C76" s="882"/>
      <c r="D76" s="888"/>
      <c r="E76" s="882"/>
      <c r="F76" s="889"/>
    </row>
    <row r="77" spans="2:6" ht="33.6" customHeight="1" x14ac:dyDescent="0.45">
      <c r="B77" s="882"/>
      <c r="C77" s="882"/>
      <c r="D77" s="890"/>
      <c r="E77" s="891"/>
      <c r="F77" s="892"/>
    </row>
    <row r="79" spans="2:6" ht="33.6" customHeight="1" x14ac:dyDescent="0.45">
      <c r="B79" s="876" t="str">
        <f>CONCATENATE(B1," Workmanship supporting evidence recorded during build")</f>
        <v>Security in dwellings: Approved Document Q Workmanship supporting evidence recorded during build</v>
      </c>
      <c r="C79" s="876"/>
      <c r="D79" s="876"/>
      <c r="E79" s="880" t="s">
        <v>1044</v>
      </c>
      <c r="F79" s="880"/>
    </row>
    <row r="80" spans="2:6" ht="33.6" customHeight="1" x14ac:dyDescent="0.45">
      <c r="B80" s="882"/>
      <c r="C80" s="882"/>
      <c r="D80" s="69" t="s">
        <v>1019</v>
      </c>
    </row>
    <row r="81" spans="2:6" ht="33.6" customHeight="1" x14ac:dyDescent="0.45">
      <c r="B81" s="882"/>
      <c r="C81" s="882"/>
      <c r="D81" s="885"/>
      <c r="E81" s="886"/>
      <c r="F81" s="887"/>
    </row>
    <row r="82" spans="2:6" ht="33.6" customHeight="1" x14ac:dyDescent="0.45">
      <c r="B82" s="882"/>
      <c r="C82" s="882"/>
      <c r="D82" s="888"/>
      <c r="E82" s="882"/>
      <c r="F82" s="889"/>
    </row>
    <row r="83" spans="2:6" ht="33.6" customHeight="1" x14ac:dyDescent="0.45">
      <c r="B83" s="882"/>
      <c r="C83" s="882"/>
      <c r="D83" s="888"/>
      <c r="E83" s="882"/>
      <c r="F83" s="889"/>
    </row>
    <row r="84" spans="2:6" ht="33.6" customHeight="1" x14ac:dyDescent="0.45">
      <c r="B84" s="882"/>
      <c r="C84" s="882"/>
      <c r="D84" s="890"/>
      <c r="E84" s="891"/>
      <c r="F84" s="892"/>
    </row>
    <row r="86" spans="2:6" ht="33.6" customHeight="1" x14ac:dyDescent="0.45">
      <c r="B86" s="876" t="str">
        <f>CONCATENATE(B1," As Built documents")</f>
        <v>Security in dwellings: Approved Document Q As Built documents</v>
      </c>
      <c r="C86" s="876"/>
      <c r="D86" s="876"/>
      <c r="E86" s="880" t="s">
        <v>1020</v>
      </c>
      <c r="F86" s="880"/>
    </row>
    <row r="87" spans="2:6" ht="33.6" customHeight="1" x14ac:dyDescent="0.45">
      <c r="B87" s="882"/>
      <c r="C87" s="882"/>
    </row>
    <row r="88" spans="2:6" ht="33.6" customHeight="1" x14ac:dyDescent="0.45">
      <c r="B88" s="882"/>
      <c r="C88" s="882"/>
      <c r="D88" s="885"/>
      <c r="E88" s="886"/>
      <c r="F88" s="887"/>
    </row>
    <row r="89" spans="2:6" ht="33.6" customHeight="1" x14ac:dyDescent="0.45">
      <c r="B89" s="882"/>
      <c r="C89" s="882"/>
      <c r="D89" s="888"/>
      <c r="E89" s="882"/>
      <c r="F89" s="889"/>
    </row>
    <row r="90" spans="2:6" ht="33.6" customHeight="1" x14ac:dyDescent="0.45">
      <c r="B90" s="882"/>
      <c r="C90" s="882"/>
      <c r="D90" s="888"/>
      <c r="E90" s="882"/>
      <c r="F90" s="889"/>
    </row>
    <row r="91" spans="2:6" ht="33.6" customHeight="1" x14ac:dyDescent="0.45">
      <c r="B91" s="882"/>
      <c r="C91" s="882"/>
      <c r="D91" s="890"/>
      <c r="E91" s="891"/>
      <c r="F91" s="892"/>
    </row>
  </sheetData>
  <mergeCells count="28">
    <mergeCell ref="B4:F4"/>
    <mergeCell ref="B7:F7"/>
    <mergeCell ref="B1:F1"/>
    <mergeCell ref="B22:F22"/>
    <mergeCell ref="B28:F28"/>
    <mergeCell ref="E30:F30"/>
    <mergeCell ref="E31:F31"/>
    <mergeCell ref="E32:F32"/>
    <mergeCell ref="E33:F33"/>
    <mergeCell ref="E34:F34"/>
    <mergeCell ref="E35:F35"/>
    <mergeCell ref="B37:F37"/>
    <mergeCell ref="B45:F45"/>
    <mergeCell ref="B54:D54"/>
    <mergeCell ref="B64:D64"/>
    <mergeCell ref="C66:D66"/>
    <mergeCell ref="B72:D72"/>
    <mergeCell ref="E72:F72"/>
    <mergeCell ref="B73:C77"/>
    <mergeCell ref="D74:F77"/>
    <mergeCell ref="B87:C91"/>
    <mergeCell ref="D88:F91"/>
    <mergeCell ref="B79:D79"/>
    <mergeCell ref="E79:F79"/>
    <mergeCell ref="B80:C84"/>
    <mergeCell ref="D81:F84"/>
    <mergeCell ref="B86:D86"/>
    <mergeCell ref="E86:F86"/>
  </mergeCells>
  <hyperlinks>
    <hyperlink ref="F1" location="'Building Regulations compliance'!A1" display="go back " xr:uid="{FE8EBD52-19DA-459B-9470-1B8E1070FB5C}"/>
    <hyperlink ref="B1" r:id="rId1" display="https://www.gov.uk/government/publications/security-in-dwellings-approved-document-q" xr:uid="{CC4B339F-8817-4656-88E8-26E9143DB8C9}"/>
    <hyperlink ref="H1" location="'How to fill , RACI &amp;  issue log'!A1" display="Back to RACI" xr:uid="{0B23D7AE-1861-4F29-9DA2-C2C50A5E190E}"/>
  </hyperlinks>
  <pageMargins left="0.7" right="0.7" top="0.75" bottom="0.75" header="0.3" footer="0.3"/>
  <pageSetup paperSize="9" scale="47" fitToHeight="0" orientation="portrait" horizontalDpi="4294967293"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1D1C1-FCD1-4E1F-A396-7843C80A2A75}">
  <sheetPr>
    <pageSetUpPr fitToPage="1"/>
  </sheetPr>
  <dimension ref="A1:H61"/>
  <sheetViews>
    <sheetView view="pageBreakPreview" zoomScaleNormal="100" zoomScaleSheetLayoutView="100" workbookViewId="0">
      <selection activeCell="C26" sqref="C26"/>
    </sheetView>
  </sheetViews>
  <sheetFormatPr defaultRowHeight="14.25" x14ac:dyDescent="0.45"/>
  <cols>
    <col min="2" max="2" width="41.59765625" customWidth="1"/>
    <col min="3" max="6" width="36.73046875" customWidth="1"/>
  </cols>
  <sheetData>
    <row r="1" spans="1:8" ht="48.6" customHeight="1" x14ac:dyDescent="0.6">
      <c r="B1" s="784" t="s">
        <v>43</v>
      </c>
      <c r="C1" s="784"/>
      <c r="D1" s="784"/>
      <c r="E1" s="784"/>
      <c r="F1" s="784" t="s">
        <v>271</v>
      </c>
      <c r="H1" s="57" t="s">
        <v>70</v>
      </c>
    </row>
    <row r="2" spans="1:8" ht="7.15" customHeight="1" x14ac:dyDescent="0.45"/>
    <row r="3" spans="1:8" ht="19.899999999999999" thickBot="1" x14ac:dyDescent="0.65">
      <c r="B3" s="7" t="s">
        <v>302</v>
      </c>
      <c r="C3" s="7"/>
      <c r="D3" s="7"/>
      <c r="E3" s="7"/>
      <c r="F3" s="7"/>
    </row>
    <row r="4" spans="1:8" ht="58.9" customHeight="1" thickTop="1" x14ac:dyDescent="0.45">
      <c r="B4" s="469" t="s">
        <v>1091</v>
      </c>
      <c r="C4" s="470"/>
      <c r="D4" s="470"/>
      <c r="E4" s="470"/>
      <c r="F4" s="471"/>
    </row>
    <row r="5" spans="1:8" ht="27.6" customHeight="1" x14ac:dyDescent="0.45">
      <c r="B5" s="1"/>
      <c r="C5" s="1"/>
      <c r="D5" s="1"/>
      <c r="E5" s="1"/>
      <c r="F5" s="1"/>
    </row>
    <row r="6" spans="1:8" ht="44.45" customHeight="1" thickBot="1" x14ac:dyDescent="0.65">
      <c r="A6" t="s">
        <v>1030</v>
      </c>
      <c r="B6" s="7" t="s">
        <v>701</v>
      </c>
      <c r="C6" s="7"/>
      <c r="D6" s="7"/>
      <c r="E6" s="7"/>
      <c r="F6" s="7"/>
    </row>
    <row r="7" spans="1:8" ht="44.45" customHeight="1" thickTop="1" x14ac:dyDescent="0.45">
      <c r="B7" s="941" t="s">
        <v>1092</v>
      </c>
      <c r="C7" s="942"/>
      <c r="D7" s="942"/>
      <c r="E7" s="942"/>
      <c r="F7" s="943"/>
    </row>
    <row r="8" spans="1:8" ht="19.899999999999999" customHeight="1" x14ac:dyDescent="0.55000000000000004">
      <c r="B8" s="5"/>
      <c r="C8" s="5"/>
      <c r="D8" s="5"/>
      <c r="E8" s="5"/>
      <c r="F8" s="5"/>
    </row>
    <row r="9" spans="1:8" ht="43.9" customHeight="1" thickBot="1" x14ac:dyDescent="0.65">
      <c r="B9" s="7" t="s">
        <v>867</v>
      </c>
      <c r="C9" s="7"/>
      <c r="D9" s="7"/>
      <c r="E9" s="7"/>
      <c r="F9" s="7"/>
    </row>
    <row r="10" spans="1:8" ht="71.45" customHeight="1" thickTop="1" x14ac:dyDescent="0.65">
      <c r="B10" s="9" t="s">
        <v>703</v>
      </c>
      <c r="C10" s="9" t="s">
        <v>704</v>
      </c>
      <c r="D10" s="10" t="s">
        <v>705</v>
      </c>
      <c r="E10" s="9" t="s">
        <v>869</v>
      </c>
      <c r="F10" s="9" t="s">
        <v>870</v>
      </c>
    </row>
    <row r="11" spans="1:8" x14ac:dyDescent="0.45">
      <c r="B11" s="2"/>
      <c r="C11" s="3"/>
      <c r="D11" s="3"/>
      <c r="E11" s="3"/>
      <c r="F11" s="3"/>
    </row>
    <row r="13" spans="1:8" ht="19.899999999999999" thickBot="1" x14ac:dyDescent="0.65">
      <c r="B13" s="7" t="s">
        <v>884</v>
      </c>
      <c r="C13" s="7"/>
      <c r="D13" s="7"/>
      <c r="E13" s="7"/>
      <c r="F13" s="7" t="s">
        <v>3</v>
      </c>
    </row>
    <row r="14" spans="1:8" ht="21.4" thickTop="1" x14ac:dyDescent="0.65">
      <c r="B14" s="9" t="s">
        <v>1012</v>
      </c>
      <c r="C14" s="9" t="s">
        <v>1013</v>
      </c>
      <c r="D14" s="10" t="s">
        <v>1014</v>
      </c>
      <c r="E14" s="9" t="s">
        <v>1015</v>
      </c>
      <c r="F14" s="9" t="s">
        <v>52</v>
      </c>
    </row>
    <row r="15" spans="1:8" x14ac:dyDescent="0.45">
      <c r="B15" s="3"/>
      <c r="C15" s="3"/>
      <c r="D15" s="3"/>
      <c r="E15" s="3"/>
      <c r="F15" s="3"/>
    </row>
    <row r="16" spans="1:8" x14ac:dyDescent="0.45">
      <c r="B16" s="3"/>
      <c r="C16" s="3"/>
      <c r="D16" s="3"/>
      <c r="E16" s="3"/>
      <c r="F16" s="3"/>
    </row>
    <row r="18" spans="2:6" ht="19.899999999999999" thickBot="1" x14ac:dyDescent="0.65">
      <c r="B18" s="7" t="s">
        <v>886</v>
      </c>
      <c r="C18" s="7"/>
      <c r="D18" s="7"/>
      <c r="E18" s="7"/>
      <c r="F18" s="7" t="s">
        <v>983</v>
      </c>
    </row>
    <row r="19" spans="2:6" ht="14.65" thickTop="1" x14ac:dyDescent="0.45"/>
    <row r="24" spans="2:6" ht="58.9" customHeight="1" x14ac:dyDescent="0.65">
      <c r="B24" s="921"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Infrastructure for electronic communications: Approved Document R</v>
      </c>
      <c r="C24" s="922"/>
      <c r="D24" s="922"/>
      <c r="E24" s="922"/>
      <c r="F24" s="923"/>
    </row>
    <row r="25" spans="2:6" ht="21" x14ac:dyDescent="0.65">
      <c r="B25" s="13"/>
      <c r="C25" s="14" t="s">
        <v>215</v>
      </c>
      <c r="D25" s="14" t="s">
        <v>200</v>
      </c>
      <c r="E25" s="14" t="s">
        <v>202</v>
      </c>
      <c r="F25" s="14" t="s">
        <v>216</v>
      </c>
    </row>
    <row r="26" spans="2:6" ht="21" x14ac:dyDescent="0.65">
      <c r="B26" s="442" t="str">
        <f>'Approved Document B'!B41</f>
        <v xml:space="preserve">Signature of  Designer </v>
      </c>
      <c r="C26" s="13"/>
      <c r="D26" s="126" t="str">
        <f>DesignerName</f>
        <v xml:space="preserve">Designer name </v>
      </c>
      <c r="E26" s="126" t="str">
        <f>Designeremail</f>
        <v xml:space="preserve">Designer email </v>
      </c>
      <c r="F26" s="126" t="str">
        <f>Designertelnumber</f>
        <v>Designer phone number</v>
      </c>
    </row>
    <row r="27" spans="2:6" ht="42" x14ac:dyDescent="0.65">
      <c r="B27" s="442" t="s">
        <v>217</v>
      </c>
      <c r="C27" s="13"/>
      <c r="D27" s="27" t="str">
        <f>PD1ContactName</f>
        <v xml:space="preserve">Individual Principal Designer Name </v>
      </c>
      <c r="E27" s="126" t="str">
        <f>PD1email</f>
        <v>Individual Principal Designer email</v>
      </c>
      <c r="F27" s="126" t="str">
        <f>PDtelnumber</f>
        <v>Individual Principal Designer  telephone number</v>
      </c>
    </row>
    <row r="30" spans="2:6" ht="19.5" x14ac:dyDescent="0.6">
      <c r="B30" s="784" t="s">
        <v>831</v>
      </c>
      <c r="C30" s="784"/>
      <c r="D30" s="784"/>
      <c r="E30" s="784"/>
      <c r="F30" s="784" t="s">
        <v>271</v>
      </c>
    </row>
    <row r="31" spans="2:6" ht="14.65" thickBot="1" x14ac:dyDescent="0.5"/>
    <row r="32" spans="2:6" ht="15" thickTop="1" thickBot="1" x14ac:dyDescent="0.5">
      <c r="B32" s="12" t="s">
        <v>264</v>
      </c>
      <c r="C32" s="12" t="s">
        <v>265</v>
      </c>
      <c r="D32" s="12" t="s">
        <v>961</v>
      </c>
      <c r="E32" s="785" t="s">
        <v>267</v>
      </c>
      <c r="F32" s="785"/>
    </row>
    <row r="33" spans="2:6" ht="15" thickTop="1" thickBot="1" x14ac:dyDescent="0.5">
      <c r="B33" s="12"/>
      <c r="C33" s="12"/>
      <c r="D33" s="12"/>
      <c r="E33" s="457" t="s">
        <v>1028</v>
      </c>
      <c r="F33" s="459"/>
    </row>
    <row r="34" spans="2:6" ht="26.45" customHeight="1" thickTop="1" x14ac:dyDescent="0.45">
      <c r="B34" s="2"/>
      <c r="C34" s="3"/>
      <c r="D34" s="3"/>
      <c r="E34" s="457"/>
      <c r="F34" s="459"/>
    </row>
    <row r="35" spans="2:6" x14ac:dyDescent="0.45">
      <c r="B35" s="1"/>
    </row>
    <row r="36" spans="2:6" ht="19.5" x14ac:dyDescent="0.6">
      <c r="B36" s="784" t="s">
        <v>270</v>
      </c>
      <c r="C36" s="784"/>
      <c r="D36" s="784"/>
      <c r="E36" s="784"/>
      <c r="F36" s="784" t="s">
        <v>271</v>
      </c>
    </row>
    <row r="37" spans="2:6" ht="14.65" thickBot="1" x14ac:dyDescent="0.5">
      <c r="B37" s="1"/>
    </row>
    <row r="38" spans="2:6" ht="43.15" thickTop="1" x14ac:dyDescent="0.45">
      <c r="B38" s="18" t="s">
        <v>272</v>
      </c>
      <c r="C38" s="20" t="s">
        <v>273</v>
      </c>
      <c r="D38" s="18" t="s">
        <v>274</v>
      </c>
      <c r="E38" s="21" t="s">
        <v>275</v>
      </c>
      <c r="F38" s="19" t="s">
        <v>276</v>
      </c>
    </row>
    <row r="39" spans="2:6" x14ac:dyDescent="0.45">
      <c r="B39" s="2"/>
      <c r="C39" s="3"/>
      <c r="D39" s="3"/>
      <c r="E39" s="3"/>
      <c r="F39" s="3"/>
    </row>
    <row r="41" spans="2:6" ht="19.5" x14ac:dyDescent="0.6">
      <c r="B41" s="784" t="s">
        <v>277</v>
      </c>
      <c r="C41" s="784"/>
      <c r="D41" s="784"/>
      <c r="E41" s="784"/>
      <c r="F41" s="784" t="s">
        <v>271</v>
      </c>
    </row>
    <row r="42" spans="2:6" ht="14.65" thickBot="1" x14ac:dyDescent="0.5"/>
    <row r="43" spans="2:6" ht="43.5" thickTop="1" thickBot="1" x14ac:dyDescent="0.5">
      <c r="B43" s="12" t="s">
        <v>264</v>
      </c>
      <c r="C43" s="12" t="s">
        <v>278</v>
      </c>
      <c r="D43" s="12" t="s">
        <v>279</v>
      </c>
      <c r="E43" s="11" t="s">
        <v>280</v>
      </c>
      <c r="F43" s="12" t="s">
        <v>842</v>
      </c>
    </row>
    <row r="44" spans="2:6" ht="14.65" thickTop="1" x14ac:dyDescent="0.45">
      <c r="B44" s="2"/>
      <c r="C44" s="3"/>
      <c r="D44" s="3"/>
      <c r="E44" s="3"/>
      <c r="F44" s="3"/>
    </row>
    <row r="45" spans="2:6" x14ac:dyDescent="0.45">
      <c r="B45" s="2"/>
      <c r="C45" s="3"/>
      <c r="D45" s="3"/>
      <c r="E45" s="3"/>
      <c r="F45" s="3"/>
    </row>
    <row r="48" spans="2:6" ht="19.5" x14ac:dyDescent="0.6">
      <c r="B48" s="784" t="s">
        <v>1016</v>
      </c>
      <c r="C48" s="784"/>
      <c r="D48" s="784"/>
      <c r="E48" s="22" t="s">
        <v>282</v>
      </c>
      <c r="F48" s="17" t="s">
        <v>6</v>
      </c>
    </row>
    <row r="49" spans="2:6" ht="14.65" thickBot="1" x14ac:dyDescent="0.5"/>
    <row r="50" spans="2:6" ht="29.25" thickTop="1" thickBot="1" x14ac:dyDescent="0.5">
      <c r="B50" s="11" t="s">
        <v>283</v>
      </c>
      <c r="C50" s="11" t="s">
        <v>284</v>
      </c>
      <c r="D50" s="11" t="s">
        <v>285</v>
      </c>
      <c r="E50" s="11" t="s">
        <v>286</v>
      </c>
      <c r="F50" s="11"/>
    </row>
    <row r="51" spans="2:6" ht="14.65" thickTop="1" x14ac:dyDescent="0.45">
      <c r="B51" s="2"/>
      <c r="C51" s="3"/>
      <c r="D51" s="3"/>
      <c r="E51" s="3"/>
      <c r="F51" s="3"/>
    </row>
    <row r="52" spans="2:6" x14ac:dyDescent="0.45">
      <c r="B52" s="2"/>
      <c r="C52" s="3"/>
      <c r="D52" s="3"/>
      <c r="E52" s="3"/>
      <c r="F52" s="3"/>
    </row>
    <row r="53" spans="2:6" x14ac:dyDescent="0.45">
      <c r="B53" s="2"/>
      <c r="C53" s="3"/>
      <c r="D53" s="3"/>
      <c r="E53" s="3"/>
      <c r="F53" s="3"/>
    </row>
    <row r="55" spans="2:6" ht="19.5" x14ac:dyDescent="0.6">
      <c r="B55" s="784" t="s">
        <v>976</v>
      </c>
      <c r="C55" s="784"/>
      <c r="D55" s="784"/>
      <c r="E55" s="22" t="s">
        <v>282</v>
      </c>
      <c r="F55" s="17" t="s">
        <v>6</v>
      </c>
    </row>
    <row r="56" spans="2:6" ht="14.65" thickBot="1" x14ac:dyDescent="0.5"/>
    <row r="57" spans="2:6" ht="29.25" thickTop="1" thickBot="1" x14ac:dyDescent="0.5">
      <c r="B57" s="11" t="s">
        <v>289</v>
      </c>
      <c r="C57" s="783" t="s">
        <v>290</v>
      </c>
      <c r="D57" s="783"/>
      <c r="E57" s="11" t="s">
        <v>291</v>
      </c>
      <c r="F57" s="11" t="s">
        <v>1026</v>
      </c>
    </row>
    <row r="58" spans="2:6" ht="14.65" thickTop="1" x14ac:dyDescent="0.45">
      <c r="B58" s="2"/>
      <c r="C58" s="3"/>
      <c r="D58" s="3"/>
      <c r="E58" s="3"/>
      <c r="F58" s="3"/>
    </row>
    <row r="59" spans="2:6" x14ac:dyDescent="0.45">
      <c r="B59" s="2"/>
      <c r="C59" s="3"/>
      <c r="D59" s="3"/>
      <c r="E59" s="3"/>
      <c r="F59" s="3"/>
    </row>
    <row r="60" spans="2:6" x14ac:dyDescent="0.45">
      <c r="B60" s="2"/>
      <c r="C60" s="3"/>
      <c r="D60" s="3"/>
      <c r="E60" s="3"/>
      <c r="F60" s="3"/>
    </row>
    <row r="61" spans="2:6" x14ac:dyDescent="0.45">
      <c r="B61" s="2"/>
      <c r="C61" s="3"/>
      <c r="D61" s="3"/>
      <c r="E61" s="3"/>
      <c r="F61" s="3"/>
    </row>
  </sheetData>
  <mergeCells count="13">
    <mergeCell ref="B4:F4"/>
    <mergeCell ref="B7:F7"/>
    <mergeCell ref="B1:F1"/>
    <mergeCell ref="B24:F24"/>
    <mergeCell ref="B30:F30"/>
    <mergeCell ref="E32:F32"/>
    <mergeCell ref="E33:F33"/>
    <mergeCell ref="E34:F34"/>
    <mergeCell ref="C57:D57"/>
    <mergeCell ref="B36:F36"/>
    <mergeCell ref="B41:F41"/>
    <mergeCell ref="B48:D48"/>
    <mergeCell ref="B55:D55"/>
  </mergeCells>
  <hyperlinks>
    <hyperlink ref="F1" location="'Building Regulations compliance'!A1" display="go back " xr:uid="{73124947-0BF6-4D44-A97E-E89E3027C1FC}"/>
    <hyperlink ref="B1" r:id="rId1" display="https://www.gov.uk/government/publications/infrastructure-for-electronic-communications-approved-document-r" xr:uid="{277F2932-2D74-4EA2-BFFC-DD3F0BA05A14}"/>
    <hyperlink ref="H1" location="'How to fill , RACI &amp;  issue log'!A1" display="Back to RACI" xr:uid="{324C2E77-867C-47C8-9BA0-D55DC62D1BA0}"/>
  </hyperlinks>
  <pageMargins left="0.7" right="0.7" top="0.75" bottom="0.75" header="0.3" footer="0.3"/>
  <pageSetup paperSize="9" scale="47" fitToHeight="0" orientation="portrait" horizontalDpi="4294967293"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94BD3-B431-4353-85F7-34640F0E15DE}">
  <sheetPr>
    <pageSetUpPr fitToPage="1"/>
  </sheetPr>
  <dimension ref="A1:G51"/>
  <sheetViews>
    <sheetView workbookViewId="0">
      <selection activeCell="A43" sqref="A43"/>
    </sheetView>
  </sheetViews>
  <sheetFormatPr defaultColWidth="8.86328125" defaultRowHeight="14.25" x14ac:dyDescent="0.45"/>
  <cols>
    <col min="1" max="1" width="24.1328125" style="6" customWidth="1"/>
    <col min="2" max="2" width="31.73046875" style="6" customWidth="1"/>
    <col min="3" max="3" width="11.73046875" style="6" customWidth="1"/>
    <col min="4" max="4" width="15.73046875" style="6" customWidth="1"/>
    <col min="5" max="5" width="38.86328125" style="6" customWidth="1"/>
    <col min="6" max="6" width="8.86328125" style="6"/>
    <col min="7" max="7" width="34.265625" style="6" customWidth="1"/>
    <col min="8" max="16384" width="8.86328125" style="6"/>
  </cols>
  <sheetData>
    <row r="1" spans="1:7" ht="39.6" customHeight="1" thickBot="1" x14ac:dyDescent="0.5">
      <c r="A1" s="475" t="s">
        <v>101</v>
      </c>
      <c r="B1" s="476"/>
      <c r="C1" s="476"/>
      <c r="D1" s="476"/>
      <c r="E1" s="476"/>
      <c r="G1" s="95" t="s">
        <v>70</v>
      </c>
    </row>
    <row r="2" spans="1:7" ht="14.65" thickBot="1" x14ac:dyDescent="0.5"/>
    <row r="3" spans="1:7" ht="57.4" thickBot="1" x14ac:dyDescent="0.5">
      <c r="A3" s="114" t="s">
        <v>102</v>
      </c>
      <c r="B3" s="477" t="s">
        <v>103</v>
      </c>
      <c r="C3" s="478"/>
      <c r="D3" s="479"/>
      <c r="E3" s="114" t="s">
        <v>104</v>
      </c>
      <c r="G3" s="60" t="s">
        <v>1232</v>
      </c>
    </row>
    <row r="4" spans="1:7" ht="72" customHeight="1" thickBot="1" x14ac:dyDescent="0.5">
      <c r="A4" s="50"/>
      <c r="B4" s="480"/>
      <c r="C4" s="481"/>
      <c r="D4" s="482"/>
      <c r="E4" s="65"/>
    </row>
    <row r="5" spans="1:7" ht="60" customHeight="1" thickBot="1" x14ac:dyDescent="0.5">
      <c r="A5" s="50"/>
      <c r="B5" s="480"/>
      <c r="C5" s="481"/>
      <c r="D5" s="482"/>
      <c r="E5" s="65"/>
    </row>
    <row r="6" spans="1:7" ht="14.65" thickBot="1" x14ac:dyDescent="0.5">
      <c r="A6" s="50"/>
      <c r="B6" s="483"/>
      <c r="C6" s="484"/>
      <c r="D6" s="485"/>
      <c r="E6" s="65"/>
    </row>
    <row r="7" spans="1:7" x14ac:dyDescent="0.45">
      <c r="A7" s="50"/>
      <c r="B7" s="483"/>
      <c r="C7" s="484"/>
      <c r="D7" s="485"/>
      <c r="E7" s="65"/>
    </row>
    <row r="8" spans="1:7" ht="14.65" thickBot="1" x14ac:dyDescent="0.5"/>
    <row r="9" spans="1:7" ht="24.6" customHeight="1" thickBot="1" x14ac:dyDescent="0.5">
      <c r="A9" s="473" t="s">
        <v>105</v>
      </c>
      <c r="B9" s="474"/>
      <c r="C9" s="474"/>
      <c r="D9" s="474"/>
      <c r="E9" s="474"/>
    </row>
    <row r="10" spans="1:7" ht="9" customHeight="1" thickBot="1" x14ac:dyDescent="0.5">
      <c r="A10" s="99"/>
      <c r="B10" s="99"/>
      <c r="C10" s="99"/>
      <c r="D10" s="99"/>
      <c r="E10" s="99"/>
    </row>
    <row r="11" spans="1:7" ht="25.9" customHeight="1" thickBot="1" x14ac:dyDescent="0.5">
      <c r="A11" s="473" t="s">
        <v>106</v>
      </c>
      <c r="B11" s="474"/>
      <c r="C11" s="474"/>
      <c r="D11" s="474"/>
      <c r="E11" s="474"/>
    </row>
    <row r="12" spans="1:7" ht="20.45" customHeight="1" thickBot="1" x14ac:dyDescent="0.5">
      <c r="A12" s="119" t="s">
        <v>107</v>
      </c>
      <c r="B12" s="119" t="s">
        <v>108</v>
      </c>
      <c r="C12" s="119" t="s">
        <v>109</v>
      </c>
      <c r="D12" s="119" t="s">
        <v>110</v>
      </c>
      <c r="E12" s="119" t="s">
        <v>111</v>
      </c>
    </row>
    <row r="13" spans="1:7" ht="14.65" thickBot="1" x14ac:dyDescent="0.5">
      <c r="A13" s="50" t="s">
        <v>1062</v>
      </c>
      <c r="B13" s="50"/>
      <c r="C13" s="50"/>
      <c r="D13" s="112"/>
      <c r="E13" s="65"/>
    </row>
    <row r="14" spans="1:7" x14ac:dyDescent="0.45">
      <c r="A14" s="50" t="s">
        <v>1063</v>
      </c>
      <c r="B14" s="50"/>
      <c r="C14" s="50"/>
      <c r="D14" s="112"/>
      <c r="E14" s="65"/>
    </row>
    <row r="15" spans="1:7" ht="13.9" customHeight="1" thickBot="1" x14ac:dyDescent="0.5">
      <c r="A15" s="99"/>
      <c r="B15" s="99"/>
      <c r="C15" s="99"/>
      <c r="D15" s="99"/>
      <c r="E15" s="99"/>
    </row>
    <row r="16" spans="1:7" ht="23.45" customHeight="1" thickBot="1" x14ac:dyDescent="0.5">
      <c r="A16" s="473" t="s">
        <v>112</v>
      </c>
      <c r="B16" s="474"/>
      <c r="C16" s="474"/>
      <c r="D16" s="474"/>
      <c r="E16" s="474"/>
    </row>
    <row r="17" spans="1:5" ht="16.149999999999999" thickBot="1" x14ac:dyDescent="0.5">
      <c r="A17" s="114" t="s">
        <v>107</v>
      </c>
      <c r="B17" s="114" t="s">
        <v>108</v>
      </c>
      <c r="C17" s="114" t="s">
        <v>109</v>
      </c>
      <c r="D17" s="114" t="s">
        <v>110</v>
      </c>
      <c r="E17" s="114" t="s">
        <v>111</v>
      </c>
    </row>
    <row r="18" spans="1:5" ht="51.75" customHeight="1" thickBot="1" x14ac:dyDescent="0.5">
      <c r="A18" s="50" t="s">
        <v>1059</v>
      </c>
      <c r="B18" s="50" t="s">
        <v>1228</v>
      </c>
      <c r="C18" s="50" t="s">
        <v>1223</v>
      </c>
      <c r="D18" s="65">
        <v>45915</v>
      </c>
      <c r="E18" s="65" t="s">
        <v>116</v>
      </c>
    </row>
    <row r="19" spans="1:5" ht="42.6" customHeight="1" thickBot="1" x14ac:dyDescent="0.5">
      <c r="A19" s="50" t="s">
        <v>1060</v>
      </c>
      <c r="B19" s="50" t="s">
        <v>1230</v>
      </c>
      <c r="C19" s="50" t="s">
        <v>115</v>
      </c>
      <c r="D19" s="65">
        <v>45915</v>
      </c>
      <c r="E19" s="65" t="s">
        <v>117</v>
      </c>
    </row>
    <row r="20" spans="1:5" ht="42.6" customHeight="1" thickBot="1" x14ac:dyDescent="0.5">
      <c r="A20" s="50" t="s">
        <v>1061</v>
      </c>
      <c r="B20" s="50" t="s">
        <v>1229</v>
      </c>
      <c r="C20" s="50" t="s">
        <v>120</v>
      </c>
      <c r="D20" s="112" t="s">
        <v>121</v>
      </c>
      <c r="E20" s="65" t="s">
        <v>122</v>
      </c>
    </row>
    <row r="21" spans="1:5" ht="32.450000000000003" customHeight="1" thickBot="1" x14ac:dyDescent="0.5">
      <c r="A21" s="473" t="s">
        <v>123</v>
      </c>
      <c r="B21" s="474"/>
      <c r="C21" s="474"/>
      <c r="D21" s="474"/>
      <c r="E21" s="474"/>
    </row>
    <row r="22" spans="1:5" ht="16.149999999999999" thickBot="1" x14ac:dyDescent="0.5">
      <c r="A22" s="114" t="s">
        <v>107</v>
      </c>
      <c r="B22" s="114" t="s">
        <v>108</v>
      </c>
      <c r="C22" s="114" t="s">
        <v>109</v>
      </c>
      <c r="D22" s="114" t="s">
        <v>110</v>
      </c>
      <c r="E22" s="114" t="s">
        <v>111</v>
      </c>
    </row>
    <row r="23" spans="1:5" ht="65.45" customHeight="1" x14ac:dyDescent="0.45">
      <c r="A23" s="50" t="s">
        <v>1064</v>
      </c>
      <c r="B23" s="50" t="s">
        <v>1068</v>
      </c>
      <c r="C23" s="50" t="s">
        <v>1070</v>
      </c>
      <c r="D23" s="65">
        <v>45748</v>
      </c>
      <c r="E23" s="210" t="s">
        <v>1067</v>
      </c>
    </row>
    <row r="24" spans="1:5" ht="65.45" customHeight="1" x14ac:dyDescent="0.45">
      <c r="A24" s="50" t="s">
        <v>1065</v>
      </c>
      <c r="B24" s="50" t="s">
        <v>1069</v>
      </c>
      <c r="C24" s="50" t="s">
        <v>1070</v>
      </c>
      <c r="D24" s="65">
        <v>45749</v>
      </c>
      <c r="E24" s="65" t="s">
        <v>1066</v>
      </c>
    </row>
    <row r="25" spans="1:5" ht="84.6" customHeight="1" thickBot="1" x14ac:dyDescent="0.5">
      <c r="A25" s="50" t="s">
        <v>1074</v>
      </c>
      <c r="B25" s="50" t="s">
        <v>1071</v>
      </c>
      <c r="C25" s="50" t="s">
        <v>1072</v>
      </c>
      <c r="D25" s="65">
        <v>45750</v>
      </c>
      <c r="E25" s="65" t="s">
        <v>1073</v>
      </c>
    </row>
    <row r="26" spans="1:5" ht="44.45" customHeight="1" thickBot="1" x14ac:dyDescent="0.5">
      <c r="A26" s="50" t="s">
        <v>1075</v>
      </c>
      <c r="B26" s="50"/>
      <c r="C26" s="50"/>
      <c r="D26" s="65">
        <v>45399</v>
      </c>
      <c r="E26" s="65"/>
    </row>
    <row r="27" spans="1:5" ht="55.9" customHeight="1" thickBot="1" x14ac:dyDescent="0.5">
      <c r="A27" s="50" t="s">
        <v>1076</v>
      </c>
      <c r="B27" s="50"/>
      <c r="C27" s="50"/>
      <c r="D27" s="65">
        <v>45399</v>
      </c>
      <c r="E27" s="65" t="s">
        <v>124</v>
      </c>
    </row>
    <row r="28" spans="1:5" ht="31.9" customHeight="1" thickBot="1" x14ac:dyDescent="0.5">
      <c r="A28" s="473" t="s">
        <v>126</v>
      </c>
      <c r="B28" s="474"/>
      <c r="C28" s="474"/>
      <c r="D28" s="474"/>
      <c r="E28" s="474"/>
    </row>
    <row r="29" spans="1:5" ht="24.6" customHeight="1" thickBot="1" x14ac:dyDescent="0.5">
      <c r="A29" s="114" t="s">
        <v>107</v>
      </c>
      <c r="B29" s="114" t="s">
        <v>108</v>
      </c>
      <c r="C29" s="114" t="s">
        <v>109</v>
      </c>
      <c r="D29" s="114" t="s">
        <v>110</v>
      </c>
      <c r="E29" s="114" t="s">
        <v>111</v>
      </c>
    </row>
    <row r="30" spans="1:5" ht="49.5" customHeight="1" x14ac:dyDescent="0.45">
      <c r="A30" s="50" t="s">
        <v>127</v>
      </c>
      <c r="B30" s="50" t="s">
        <v>1213</v>
      </c>
      <c r="C30" s="50">
        <v>1</v>
      </c>
      <c r="D30" s="65">
        <v>45344</v>
      </c>
      <c r="E30" s="65" t="s">
        <v>1221</v>
      </c>
    </row>
    <row r="31" spans="1:5" ht="26.65" thickBot="1" x14ac:dyDescent="0.5">
      <c r="A31" s="50" t="s">
        <v>129</v>
      </c>
      <c r="B31" s="50" t="s">
        <v>1214</v>
      </c>
      <c r="C31" s="50">
        <v>1</v>
      </c>
      <c r="D31" s="65">
        <v>45083</v>
      </c>
      <c r="E31" s="65" t="s">
        <v>1220</v>
      </c>
    </row>
    <row r="32" spans="1:5" ht="61.15" customHeight="1" thickBot="1" x14ac:dyDescent="0.5">
      <c r="A32" s="50" t="s">
        <v>134</v>
      </c>
      <c r="B32" s="50" t="s">
        <v>1215</v>
      </c>
      <c r="C32" s="50">
        <v>1</v>
      </c>
      <c r="D32" s="65">
        <v>44228</v>
      </c>
      <c r="E32" s="65" t="s">
        <v>133</v>
      </c>
    </row>
    <row r="33" spans="1:5" ht="61.15" customHeight="1" thickBot="1" x14ac:dyDescent="0.5">
      <c r="A33" s="50" t="s">
        <v>1211</v>
      </c>
      <c r="B33" s="50" t="s">
        <v>1216</v>
      </c>
      <c r="C33" s="50">
        <v>1</v>
      </c>
      <c r="D33" s="65">
        <v>44827</v>
      </c>
      <c r="E33" s="65" t="s">
        <v>1218</v>
      </c>
    </row>
    <row r="34" spans="1:5" x14ac:dyDescent="0.45">
      <c r="A34" s="50" t="s">
        <v>1212</v>
      </c>
      <c r="B34" s="50" t="s">
        <v>1217</v>
      </c>
      <c r="C34" s="50">
        <v>1</v>
      </c>
      <c r="D34" s="65">
        <v>45831</v>
      </c>
      <c r="E34" s="65" t="s">
        <v>1219</v>
      </c>
    </row>
    <row r="35" spans="1:5" ht="14.65" thickBot="1" x14ac:dyDescent="0.5"/>
    <row r="36" spans="1:5" ht="35.450000000000003" customHeight="1" thickBot="1" x14ac:dyDescent="0.5">
      <c r="A36" s="473" t="s">
        <v>139</v>
      </c>
      <c r="B36" s="474"/>
      <c r="C36" s="474"/>
      <c r="D36" s="474"/>
      <c r="E36" s="474"/>
    </row>
    <row r="37" spans="1:5" ht="16.149999999999999" thickBot="1" x14ac:dyDescent="0.5">
      <c r="A37" s="114" t="s">
        <v>107</v>
      </c>
      <c r="B37" s="114" t="s">
        <v>108</v>
      </c>
      <c r="C37" s="114" t="s">
        <v>109</v>
      </c>
      <c r="D37" s="114" t="s">
        <v>110</v>
      </c>
      <c r="E37" s="114" t="s">
        <v>111</v>
      </c>
    </row>
    <row r="38" spans="1:5" ht="26.65" thickBot="1" x14ac:dyDescent="0.5">
      <c r="A38" s="50" t="s">
        <v>140</v>
      </c>
      <c r="B38" s="50" t="s">
        <v>1222</v>
      </c>
      <c r="C38" s="50" t="s">
        <v>1223</v>
      </c>
      <c r="D38" s="112">
        <v>45482</v>
      </c>
      <c r="E38" s="65" t="s">
        <v>1224</v>
      </c>
    </row>
    <row r="39" spans="1:5" ht="14.65" thickBot="1" x14ac:dyDescent="0.5">
      <c r="A39" s="50"/>
      <c r="B39" s="50"/>
      <c r="C39" s="50"/>
      <c r="D39" s="112"/>
      <c r="E39" s="65"/>
    </row>
    <row r="40" spans="1:5" ht="33.6" customHeight="1" thickBot="1" x14ac:dyDescent="0.5">
      <c r="A40" s="473" t="s">
        <v>1106</v>
      </c>
      <c r="B40" s="474"/>
      <c r="C40" s="474"/>
      <c r="D40" s="474"/>
      <c r="E40" s="474"/>
    </row>
    <row r="41" spans="1:5" ht="16.149999999999999" thickBot="1" x14ac:dyDescent="0.5">
      <c r="A41" s="114" t="s">
        <v>107</v>
      </c>
      <c r="B41" s="114" t="s">
        <v>108</v>
      </c>
      <c r="C41" s="114" t="s">
        <v>109</v>
      </c>
      <c r="D41" s="114" t="s">
        <v>110</v>
      </c>
      <c r="E41" s="114" t="s">
        <v>111</v>
      </c>
    </row>
    <row r="42" spans="1:5" ht="14.65" thickBot="1" x14ac:dyDescent="0.5">
      <c r="A42" s="50" t="s">
        <v>1225</v>
      </c>
      <c r="B42" s="50" t="s">
        <v>1226</v>
      </c>
      <c r="C42" s="50">
        <v>1</v>
      </c>
      <c r="D42" s="112">
        <v>44581</v>
      </c>
      <c r="E42" s="65" t="s">
        <v>1227</v>
      </c>
    </row>
    <row r="43" spans="1:5" ht="26.65" thickBot="1" x14ac:dyDescent="0.5">
      <c r="A43" s="50" t="s">
        <v>1233</v>
      </c>
      <c r="B43" s="50" t="s">
        <v>108</v>
      </c>
      <c r="C43" s="50">
        <v>1</v>
      </c>
      <c r="D43" s="112" t="s">
        <v>146</v>
      </c>
      <c r="E43" s="65" t="s">
        <v>1231</v>
      </c>
    </row>
    <row r="44" spans="1:5" ht="31.15" customHeight="1" x14ac:dyDescent="0.45">
      <c r="A44" s="50"/>
      <c r="B44" s="50"/>
      <c r="C44" s="50"/>
      <c r="D44" s="112"/>
      <c r="E44" s="65"/>
    </row>
    <row r="45" spans="1:5" ht="14.65" thickBot="1" x14ac:dyDescent="0.5">
      <c r="A45" s="96"/>
      <c r="B45" s="97"/>
      <c r="D45" s="98"/>
    </row>
    <row r="46" spans="1:5" ht="35.450000000000003" customHeight="1" thickBot="1" x14ac:dyDescent="0.5">
      <c r="A46" s="473" t="s">
        <v>150</v>
      </c>
      <c r="B46" s="474"/>
      <c r="C46" s="474"/>
      <c r="D46" s="474"/>
      <c r="E46" s="474"/>
    </row>
    <row r="47" spans="1:5" ht="6" customHeight="1" thickBot="1" x14ac:dyDescent="0.5"/>
    <row r="48" spans="1:5" ht="15" customHeight="1" thickBot="1" x14ac:dyDescent="0.5">
      <c r="A48" s="114" t="s">
        <v>107</v>
      </c>
      <c r="B48" s="114" t="s">
        <v>108</v>
      </c>
      <c r="C48" s="114" t="s">
        <v>109</v>
      </c>
      <c r="D48" s="114" t="s">
        <v>110</v>
      </c>
      <c r="E48" s="114" t="s">
        <v>111</v>
      </c>
    </row>
    <row r="49" spans="1:5" ht="15" customHeight="1" thickBot="1" x14ac:dyDescent="0.5">
      <c r="A49" s="50" t="s">
        <v>151</v>
      </c>
      <c r="B49" s="50"/>
      <c r="C49" s="50"/>
      <c r="D49" s="112"/>
      <c r="E49" s="65"/>
    </row>
    <row r="50" spans="1:5" ht="15" customHeight="1" thickBot="1" x14ac:dyDescent="0.5">
      <c r="A50" s="50"/>
      <c r="B50" s="50"/>
      <c r="C50" s="50"/>
      <c r="D50" s="112"/>
      <c r="E50" s="65"/>
    </row>
    <row r="51" spans="1:5" x14ac:dyDescent="0.45">
      <c r="A51" s="50"/>
      <c r="B51" s="50"/>
      <c r="C51" s="50"/>
      <c r="D51" s="112"/>
      <c r="E51" s="65"/>
    </row>
  </sheetData>
  <mergeCells count="14">
    <mergeCell ref="A9:E9"/>
    <mergeCell ref="A46:E46"/>
    <mergeCell ref="A1:E1"/>
    <mergeCell ref="B3:D3"/>
    <mergeCell ref="B4:D4"/>
    <mergeCell ref="B5:D5"/>
    <mergeCell ref="A21:E21"/>
    <mergeCell ref="A28:E28"/>
    <mergeCell ref="A16:E16"/>
    <mergeCell ref="A11:E11"/>
    <mergeCell ref="A36:E36"/>
    <mergeCell ref="A40:E40"/>
    <mergeCell ref="B6:D6"/>
    <mergeCell ref="B7:D7"/>
  </mergeCells>
  <phoneticPr fontId="9" type="noConversion"/>
  <hyperlinks>
    <hyperlink ref="G1" location="'How to fill , RACI &amp;  issue log'!A1" display="Back to RACI" xr:uid="{C9C384B3-3B30-4FC1-BBB8-FCED84C932DE}"/>
  </hyperlinks>
  <pageMargins left="0.7" right="0.7" top="0.75" bottom="0.75" header="0.3" footer="0.3"/>
  <pageSetup paperSize="9" scale="71" fitToHeight="0" orientation="portrait" horizontalDpi="4294967293"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6D774-7510-4984-9F92-3F14A5D2D983}">
  <sheetPr>
    <pageSetUpPr fitToPage="1"/>
  </sheetPr>
  <dimension ref="A1:H62"/>
  <sheetViews>
    <sheetView view="pageBreakPreview" zoomScaleNormal="100" zoomScaleSheetLayoutView="100" workbookViewId="0">
      <selection activeCell="C24" sqref="C24"/>
    </sheetView>
  </sheetViews>
  <sheetFormatPr defaultRowHeight="14.25" x14ac:dyDescent="0.45"/>
  <cols>
    <col min="2" max="2" width="41.59765625" customWidth="1"/>
    <col min="3" max="6" width="36.73046875" customWidth="1"/>
  </cols>
  <sheetData>
    <row r="1" spans="1:8" ht="60" customHeight="1" x14ac:dyDescent="0.65">
      <c r="B1" s="792" t="s">
        <v>45</v>
      </c>
      <c r="C1" s="792"/>
      <c r="D1" s="792"/>
      <c r="E1" s="792"/>
      <c r="F1" s="792" t="s">
        <v>271</v>
      </c>
      <c r="H1" s="57" t="s">
        <v>70</v>
      </c>
    </row>
    <row r="3" spans="1:8" ht="19.899999999999999" thickBot="1" x14ac:dyDescent="0.65">
      <c r="B3" s="7" t="s">
        <v>302</v>
      </c>
      <c r="C3" s="7"/>
      <c r="D3" s="7"/>
      <c r="E3" s="7"/>
      <c r="F3" s="7"/>
    </row>
    <row r="4" spans="1:8" ht="58.9" customHeight="1" thickTop="1" x14ac:dyDescent="0.45">
      <c r="B4" s="469" t="s">
        <v>1093</v>
      </c>
      <c r="C4" s="470"/>
      <c r="D4" s="470"/>
      <c r="E4" s="470"/>
      <c r="F4" s="471"/>
    </row>
    <row r="5" spans="1:8" ht="21" customHeight="1" x14ac:dyDescent="0.45">
      <c r="B5" s="1"/>
      <c r="C5" s="1"/>
      <c r="D5" s="1"/>
      <c r="E5" s="1"/>
      <c r="F5" s="1"/>
    </row>
    <row r="6" spans="1:8" ht="25.15" customHeight="1" thickBot="1" x14ac:dyDescent="0.65">
      <c r="A6" t="s">
        <v>1030</v>
      </c>
      <c r="B6" s="7" t="s">
        <v>701</v>
      </c>
      <c r="C6" s="7"/>
      <c r="D6" s="7"/>
      <c r="E6" s="7"/>
      <c r="F6" s="7"/>
    </row>
    <row r="7" spans="1:8" ht="44.45" customHeight="1" thickTop="1" x14ac:dyDescent="0.45">
      <c r="B7" s="929" t="s">
        <v>1094</v>
      </c>
      <c r="C7" s="929"/>
      <c r="D7" s="929"/>
      <c r="E7" s="929"/>
      <c r="F7" s="929"/>
    </row>
    <row r="8" spans="1:8" ht="15" customHeight="1" x14ac:dyDescent="0.55000000000000004">
      <c r="B8" s="5"/>
      <c r="C8" s="5"/>
      <c r="D8" s="5"/>
      <c r="E8" s="5"/>
      <c r="F8" s="5"/>
    </row>
    <row r="9" spans="1:8" ht="43.9" customHeight="1" thickBot="1" x14ac:dyDescent="0.65">
      <c r="B9" s="7" t="s">
        <v>867</v>
      </c>
      <c r="C9" s="7"/>
      <c r="D9" s="7"/>
      <c r="E9" s="7"/>
      <c r="F9" s="7"/>
    </row>
    <row r="10" spans="1:8" ht="77.45" customHeight="1" thickTop="1" x14ac:dyDescent="0.65">
      <c r="B10" s="9" t="s">
        <v>703</v>
      </c>
      <c r="C10" s="9" t="s">
        <v>704</v>
      </c>
      <c r="D10" s="10" t="s">
        <v>705</v>
      </c>
      <c r="E10" s="9" t="s">
        <v>869</v>
      </c>
      <c r="F10" s="9" t="s">
        <v>870</v>
      </c>
    </row>
    <row r="11" spans="1:8" x14ac:dyDescent="0.45">
      <c r="B11" s="2"/>
      <c r="C11" s="3"/>
      <c r="D11" s="3"/>
      <c r="E11" s="3"/>
      <c r="F11" s="3"/>
    </row>
    <row r="12" spans="1:8" x14ac:dyDescent="0.45">
      <c r="B12" s="2"/>
      <c r="C12" s="3"/>
      <c r="D12" s="3"/>
      <c r="E12" s="3"/>
      <c r="F12" s="3"/>
    </row>
    <row r="14" spans="1:8" ht="19.899999999999999" thickBot="1" x14ac:dyDescent="0.65">
      <c r="B14" s="7" t="s">
        <v>884</v>
      </c>
      <c r="C14" s="7"/>
      <c r="D14" s="7"/>
      <c r="E14" s="7"/>
      <c r="F14" s="7" t="s">
        <v>3</v>
      </c>
    </row>
    <row r="15" spans="1:8" ht="21.4" thickTop="1" x14ac:dyDescent="0.65">
      <c r="B15" s="9" t="s">
        <v>1012</v>
      </c>
      <c r="C15" s="9" t="s">
        <v>1013</v>
      </c>
      <c r="D15" s="10" t="s">
        <v>1014</v>
      </c>
      <c r="E15" s="9" t="s">
        <v>1015</v>
      </c>
      <c r="F15" s="9" t="s">
        <v>52</v>
      </c>
    </row>
    <row r="16" spans="1:8" x14ac:dyDescent="0.45">
      <c r="B16" s="3"/>
      <c r="C16" s="3"/>
      <c r="D16" s="3"/>
      <c r="E16" s="3"/>
      <c r="F16" s="3"/>
    </row>
    <row r="18" spans="2:6" ht="19.899999999999999" thickBot="1" x14ac:dyDescent="0.65">
      <c r="B18" s="7" t="s">
        <v>886</v>
      </c>
      <c r="C18" s="7"/>
      <c r="D18" s="7"/>
      <c r="E18" s="7"/>
      <c r="F18" s="7" t="s">
        <v>983</v>
      </c>
    </row>
    <row r="19" spans="2:6" ht="14.65" thickTop="1" x14ac:dyDescent="0.45"/>
    <row r="21" spans="2:6" ht="63" customHeight="1" x14ac:dyDescent="0.65">
      <c r="B21" s="921"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Infrastructure for charging electric vehicles: Approved Document S</v>
      </c>
      <c r="C21" s="922"/>
      <c r="D21" s="922"/>
      <c r="E21" s="922"/>
      <c r="F21" s="923"/>
    </row>
    <row r="22" spans="2:6" ht="21" x14ac:dyDescent="0.65">
      <c r="B22" s="13"/>
      <c r="C22" s="14" t="s">
        <v>215</v>
      </c>
      <c r="D22" s="14" t="s">
        <v>200</v>
      </c>
      <c r="E22" s="14" t="s">
        <v>202</v>
      </c>
      <c r="F22" s="14" t="s">
        <v>216</v>
      </c>
    </row>
    <row r="23" spans="2:6" ht="21" x14ac:dyDescent="0.65">
      <c r="B23" s="16" t="str">
        <f>'Approved Document B'!B41</f>
        <v xml:space="preserve">Signature of  Designer </v>
      </c>
      <c r="C23" s="14"/>
      <c r="D23" s="126" t="str">
        <f>DesignerName</f>
        <v xml:space="preserve">Designer name </v>
      </c>
      <c r="E23" s="126" t="str">
        <f>Designeremail</f>
        <v xml:space="preserve">Designer email </v>
      </c>
      <c r="F23" s="126" t="str">
        <f>Designertelnumber</f>
        <v>Designer phone number</v>
      </c>
    </row>
    <row r="24" spans="2:6" ht="42" x14ac:dyDescent="0.65">
      <c r="B24" s="16" t="s">
        <v>217</v>
      </c>
      <c r="C24" s="13"/>
      <c r="D24" s="27" t="str">
        <f>PD1ContactName</f>
        <v xml:space="preserve">Individual Principal Designer Name </v>
      </c>
      <c r="E24" s="126" t="str">
        <f>PD1email</f>
        <v>Individual Principal Designer email</v>
      </c>
      <c r="F24" s="126" t="str">
        <f>PDtelnumber</f>
        <v>Individual Principal Designer  telephone number</v>
      </c>
    </row>
    <row r="27" spans="2:6" ht="19.5" x14ac:dyDescent="0.6">
      <c r="B27" s="784" t="s">
        <v>831</v>
      </c>
      <c r="C27" s="784"/>
      <c r="D27" s="784"/>
      <c r="E27" s="784"/>
      <c r="F27" s="784" t="s">
        <v>271</v>
      </c>
    </row>
    <row r="28" spans="2:6" ht="14.65" thickBot="1" x14ac:dyDescent="0.5"/>
    <row r="29" spans="2:6" ht="15" thickTop="1" thickBot="1" x14ac:dyDescent="0.5">
      <c r="B29" s="12" t="s">
        <v>264</v>
      </c>
      <c r="C29" s="12" t="s">
        <v>265</v>
      </c>
      <c r="D29" s="12" t="s">
        <v>961</v>
      </c>
      <c r="E29" s="785" t="s">
        <v>267</v>
      </c>
      <c r="F29" s="785"/>
    </row>
    <row r="30" spans="2:6" ht="15" thickTop="1" thickBot="1" x14ac:dyDescent="0.5">
      <c r="B30" s="12"/>
      <c r="C30" s="12"/>
      <c r="D30" s="12"/>
      <c r="E30" s="457" t="s">
        <v>268</v>
      </c>
      <c r="F30" s="459"/>
    </row>
    <row r="31" spans="2:6" ht="14.65" thickTop="1" x14ac:dyDescent="0.45">
      <c r="B31" s="2"/>
      <c r="C31" s="3"/>
      <c r="D31" s="3"/>
      <c r="E31" s="457"/>
      <c r="F31" s="459"/>
    </row>
    <row r="32" spans="2:6" x14ac:dyDescent="0.45">
      <c r="B32" s="2"/>
      <c r="C32" s="3"/>
      <c r="D32" s="3"/>
      <c r="E32" s="457"/>
      <c r="F32" s="459"/>
    </row>
    <row r="33" spans="2:6" x14ac:dyDescent="0.45">
      <c r="C33" s="3"/>
      <c r="D33" s="3"/>
      <c r="E33" s="457"/>
      <c r="F33" s="459"/>
    </row>
    <row r="34" spans="2:6" x14ac:dyDescent="0.45">
      <c r="B34" s="2"/>
      <c r="C34" s="3"/>
      <c r="D34" s="3"/>
      <c r="E34" s="457"/>
      <c r="F34" s="459"/>
    </row>
    <row r="35" spans="2:6" x14ac:dyDescent="0.45">
      <c r="B35" s="1"/>
    </row>
    <row r="36" spans="2:6" ht="19.5" x14ac:dyDescent="0.6">
      <c r="B36" s="784" t="s">
        <v>270</v>
      </c>
      <c r="C36" s="784"/>
      <c r="D36" s="784"/>
      <c r="E36" s="784"/>
      <c r="F36" s="784" t="s">
        <v>271</v>
      </c>
    </row>
    <row r="37" spans="2:6" ht="14.65" thickBot="1" x14ac:dyDescent="0.5">
      <c r="B37" s="1"/>
    </row>
    <row r="38" spans="2:6" ht="43.15" thickTop="1" x14ac:dyDescent="0.45">
      <c r="B38" s="18" t="s">
        <v>272</v>
      </c>
      <c r="C38" s="20" t="s">
        <v>273</v>
      </c>
      <c r="D38" s="18" t="s">
        <v>274</v>
      </c>
      <c r="E38" s="21" t="s">
        <v>275</v>
      </c>
      <c r="F38" s="19" t="s">
        <v>276</v>
      </c>
    </row>
    <row r="39" spans="2:6" x14ac:dyDescent="0.45">
      <c r="B39" s="2"/>
      <c r="C39" s="3"/>
      <c r="D39" s="3"/>
      <c r="E39" s="3"/>
      <c r="F39" s="3"/>
    </row>
    <row r="40" spans="2:6" x14ac:dyDescent="0.45">
      <c r="B40" s="2"/>
      <c r="C40" s="3"/>
      <c r="D40" s="3"/>
      <c r="E40" s="3"/>
      <c r="F40" s="3"/>
    </row>
    <row r="41" spans="2:6" x14ac:dyDescent="0.45">
      <c r="B41" s="3"/>
      <c r="C41" s="3"/>
      <c r="D41" s="3"/>
      <c r="E41" s="3"/>
      <c r="F41" s="3"/>
    </row>
    <row r="43" spans="2:6" ht="19.5" x14ac:dyDescent="0.6">
      <c r="B43" s="784" t="s">
        <v>277</v>
      </c>
      <c r="C43" s="784"/>
      <c r="D43" s="784"/>
      <c r="E43" s="784"/>
      <c r="F43" s="784" t="s">
        <v>271</v>
      </c>
    </row>
    <row r="44" spans="2:6" ht="14.65" thickBot="1" x14ac:dyDescent="0.5"/>
    <row r="45" spans="2:6" ht="43.5" thickTop="1" thickBot="1" x14ac:dyDescent="0.5">
      <c r="B45" s="12" t="s">
        <v>264</v>
      </c>
      <c r="C45" s="12" t="s">
        <v>278</v>
      </c>
      <c r="D45" s="12" t="s">
        <v>279</v>
      </c>
      <c r="E45" s="11" t="s">
        <v>280</v>
      </c>
      <c r="F45" s="12" t="s">
        <v>842</v>
      </c>
    </row>
    <row r="46" spans="2:6" ht="14.65" thickTop="1" x14ac:dyDescent="0.45">
      <c r="B46" s="2"/>
      <c r="C46" s="3"/>
      <c r="D46" s="3"/>
      <c r="E46" s="3"/>
      <c r="F46" s="3"/>
    </row>
    <row r="47" spans="2:6" x14ac:dyDescent="0.45">
      <c r="B47" s="2"/>
      <c r="C47" s="3"/>
      <c r="D47" s="3"/>
      <c r="E47" s="3"/>
      <c r="F47" s="3"/>
    </row>
    <row r="50" spans="2:6" ht="19.5" x14ac:dyDescent="0.6">
      <c r="B50" s="784" t="s">
        <v>1016</v>
      </c>
      <c r="C50" s="784"/>
      <c r="D50" s="784"/>
      <c r="E50" s="22" t="s">
        <v>282</v>
      </c>
      <c r="F50" s="17" t="s">
        <v>6</v>
      </c>
    </row>
    <row r="51" spans="2:6" ht="14.65" thickBot="1" x14ac:dyDescent="0.5"/>
    <row r="52" spans="2:6" ht="29.25" thickTop="1" thickBot="1" x14ac:dyDescent="0.5">
      <c r="B52" s="11" t="s">
        <v>283</v>
      </c>
      <c r="C52" s="11" t="s">
        <v>284</v>
      </c>
      <c r="D52" s="11" t="s">
        <v>285</v>
      </c>
      <c r="E52" s="11" t="s">
        <v>286</v>
      </c>
      <c r="F52" s="11"/>
    </row>
    <row r="53" spans="2:6" ht="14.65" thickTop="1" x14ac:dyDescent="0.45">
      <c r="B53" s="2"/>
      <c r="C53" s="3"/>
      <c r="D53" s="3"/>
      <c r="E53" s="3"/>
      <c r="F53" s="3"/>
    </row>
    <row r="54" spans="2:6" x14ac:dyDescent="0.45">
      <c r="B54" s="2"/>
      <c r="C54" s="3"/>
      <c r="D54" s="3"/>
      <c r="E54" s="3"/>
      <c r="F54" s="3"/>
    </row>
    <row r="56" spans="2:6" ht="19.5" x14ac:dyDescent="0.6">
      <c r="B56" s="784" t="s">
        <v>976</v>
      </c>
      <c r="C56" s="784"/>
      <c r="D56" s="784"/>
      <c r="E56" s="22" t="s">
        <v>282</v>
      </c>
      <c r="F56" s="17" t="s">
        <v>6</v>
      </c>
    </row>
    <row r="57" spans="2:6" ht="14.65" thickBot="1" x14ac:dyDescent="0.5"/>
    <row r="58" spans="2:6" ht="29.25" thickTop="1" thickBot="1" x14ac:dyDescent="0.5">
      <c r="B58" s="11" t="s">
        <v>289</v>
      </c>
      <c r="C58" s="783" t="s">
        <v>290</v>
      </c>
      <c r="D58" s="783"/>
      <c r="E58" s="11" t="s">
        <v>291</v>
      </c>
      <c r="F58" s="11" t="s">
        <v>1026</v>
      </c>
    </row>
    <row r="59" spans="2:6" ht="14.65" thickTop="1" x14ac:dyDescent="0.45">
      <c r="B59" s="2"/>
      <c r="C59" s="3"/>
      <c r="D59" s="3"/>
      <c r="E59" s="3"/>
      <c r="F59" s="3"/>
    </row>
    <row r="60" spans="2:6" x14ac:dyDescent="0.45">
      <c r="B60" s="2"/>
      <c r="C60" s="3"/>
      <c r="D60" s="3"/>
      <c r="E60" s="3"/>
      <c r="F60" s="3"/>
    </row>
    <row r="61" spans="2:6" x14ac:dyDescent="0.45">
      <c r="B61" s="2"/>
      <c r="C61" s="3"/>
      <c r="D61" s="3"/>
      <c r="E61" s="3"/>
      <c r="F61" s="3"/>
    </row>
    <row r="62" spans="2:6" x14ac:dyDescent="0.45">
      <c r="B62" s="2"/>
      <c r="C62" s="3"/>
      <c r="D62" s="3"/>
      <c r="E62" s="3"/>
      <c r="F62" s="3"/>
    </row>
  </sheetData>
  <mergeCells count="16">
    <mergeCell ref="B4:F4"/>
    <mergeCell ref="B7:F7"/>
    <mergeCell ref="B1:F1"/>
    <mergeCell ref="B21:F21"/>
    <mergeCell ref="B27:F27"/>
    <mergeCell ref="E29:F29"/>
    <mergeCell ref="E30:F30"/>
    <mergeCell ref="E31:F31"/>
    <mergeCell ref="E32:F32"/>
    <mergeCell ref="E33:F33"/>
    <mergeCell ref="C58:D58"/>
    <mergeCell ref="E34:F34"/>
    <mergeCell ref="B36:F36"/>
    <mergeCell ref="B43:F43"/>
    <mergeCell ref="B50:D50"/>
    <mergeCell ref="B56:D56"/>
  </mergeCells>
  <hyperlinks>
    <hyperlink ref="F1" location="'Building Regulations compliance'!A1" display="go back " xr:uid="{78D59FDD-B0FE-4CDD-BF85-3B054EE67DF4}"/>
    <hyperlink ref="B1" r:id="rId1" display="https://www.gov.uk/government/publications/infrastructure-for-charging-electric-vehicles-approved-document-s" xr:uid="{C1AB9BBC-AD57-4F86-AB7F-27109F1A56F4}"/>
    <hyperlink ref="H1" location="'How to fill , RACI &amp;  issue log'!A1" display="Back to RACI" xr:uid="{D1F53C9F-30A9-43F7-AC8D-78D3C270FEC2}"/>
  </hyperlinks>
  <pageMargins left="0.7" right="0.7" top="0.75" bottom="0.75" header="0.3" footer="0.3"/>
  <pageSetup paperSize="9" scale="45" fitToHeight="0" orientation="portrait" horizontalDpi="4294967293"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93589-40CF-4EA6-9FDB-5F29D39A57A9}">
  <sheetPr>
    <pageSetUpPr fitToPage="1"/>
  </sheetPr>
  <dimension ref="A1:H81"/>
  <sheetViews>
    <sheetView view="pageBreakPreview" zoomScaleNormal="100" zoomScaleSheetLayoutView="100" workbookViewId="0">
      <selection activeCell="D46" sqref="D46"/>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1:8" ht="55.9" customHeight="1" x14ac:dyDescent="0.65">
      <c r="B1" s="792" t="s">
        <v>46</v>
      </c>
      <c r="C1" s="792"/>
      <c r="D1" s="792"/>
      <c r="E1" s="792"/>
      <c r="F1" s="792" t="s">
        <v>271</v>
      </c>
      <c r="H1" s="121" t="s">
        <v>70</v>
      </c>
    </row>
    <row r="3" spans="1:8" ht="19.899999999999999" thickBot="1" x14ac:dyDescent="0.5">
      <c r="B3" s="66" t="s">
        <v>302</v>
      </c>
      <c r="C3" s="66"/>
      <c r="D3" s="66"/>
      <c r="E3" s="66"/>
      <c r="F3" s="66"/>
    </row>
    <row r="4" spans="1:8" ht="40.15" customHeight="1" thickTop="1" x14ac:dyDescent="0.45">
      <c r="B4" s="469" t="s">
        <v>1095</v>
      </c>
      <c r="C4" s="470"/>
      <c r="D4" s="470"/>
      <c r="E4" s="470"/>
      <c r="F4" s="471"/>
    </row>
    <row r="5" spans="1:8" ht="26.45" customHeight="1" x14ac:dyDescent="0.45">
      <c r="B5" s="123"/>
      <c r="C5" s="123"/>
      <c r="D5" s="123"/>
      <c r="E5" s="123"/>
      <c r="F5" s="123"/>
    </row>
    <row r="6" spans="1:8" ht="44.45" customHeight="1" thickBot="1" x14ac:dyDescent="0.5">
      <c r="A6" s="69" t="s">
        <v>1030</v>
      </c>
      <c r="B6" s="66" t="s">
        <v>701</v>
      </c>
      <c r="C6" s="66"/>
      <c r="D6" s="66"/>
      <c r="E6" s="66"/>
      <c r="F6" s="66"/>
    </row>
    <row r="7" spans="1:8" ht="44.45" customHeight="1" thickTop="1" x14ac:dyDescent="0.45">
      <c r="B7" s="944" t="s">
        <v>1096</v>
      </c>
      <c r="C7" s="945"/>
      <c r="D7" s="945"/>
      <c r="E7" s="945"/>
      <c r="F7" s="946"/>
    </row>
    <row r="8" spans="1:8" ht="23.45" customHeight="1" x14ac:dyDescent="0.45">
      <c r="B8" s="136"/>
      <c r="C8" s="136"/>
      <c r="D8" s="136"/>
      <c r="E8" s="136"/>
      <c r="F8" s="136"/>
    </row>
    <row r="9" spans="1:8" ht="43.9" customHeight="1" thickBot="1" x14ac:dyDescent="0.5">
      <c r="B9" s="66" t="s">
        <v>867</v>
      </c>
      <c r="C9" s="66"/>
      <c r="D9" s="66"/>
      <c r="E9" s="66"/>
      <c r="F9" s="66"/>
    </row>
    <row r="10" spans="1:8" ht="71.45" customHeight="1" thickTop="1" x14ac:dyDescent="0.45">
      <c r="B10" s="124" t="s">
        <v>703</v>
      </c>
      <c r="C10" s="124" t="s">
        <v>704</v>
      </c>
      <c r="D10" s="125" t="s">
        <v>705</v>
      </c>
      <c r="E10" s="124" t="s">
        <v>869</v>
      </c>
      <c r="F10" s="124" t="s">
        <v>870</v>
      </c>
    </row>
    <row r="11" spans="1:8" x14ac:dyDescent="0.45">
      <c r="B11" s="58"/>
      <c r="C11" s="30"/>
      <c r="D11" s="30"/>
      <c r="E11" s="30"/>
      <c r="F11" s="30"/>
    </row>
    <row r="13" spans="1:8" ht="19.899999999999999" thickBot="1" x14ac:dyDescent="0.5">
      <c r="B13" s="66" t="s">
        <v>884</v>
      </c>
      <c r="C13" s="66"/>
      <c r="D13" s="66"/>
      <c r="E13" s="66"/>
      <c r="F13" s="66" t="s">
        <v>3</v>
      </c>
    </row>
    <row r="14" spans="1:8" ht="21.4" thickTop="1" x14ac:dyDescent="0.45">
      <c r="B14" s="124" t="s">
        <v>1012</v>
      </c>
      <c r="C14" s="124" t="s">
        <v>1013</v>
      </c>
      <c r="D14" s="125" t="s">
        <v>1014</v>
      </c>
      <c r="E14" s="124" t="s">
        <v>1015</v>
      </c>
      <c r="F14" s="124" t="s">
        <v>52</v>
      </c>
    </row>
    <row r="15" spans="1:8" x14ac:dyDescent="0.45">
      <c r="B15" s="30"/>
      <c r="C15" s="30"/>
      <c r="D15" s="30"/>
      <c r="E15" s="30"/>
      <c r="F15" s="30"/>
    </row>
    <row r="16" spans="1:8" x14ac:dyDescent="0.45">
      <c r="B16" s="30"/>
      <c r="C16" s="30"/>
      <c r="D16" s="30"/>
      <c r="E16" s="30"/>
      <c r="F16" s="30"/>
    </row>
    <row r="18" spans="2:6" ht="19.899999999999999" thickBot="1" x14ac:dyDescent="0.5">
      <c r="B18" s="66" t="s">
        <v>886</v>
      </c>
      <c r="C18" s="66"/>
      <c r="D18" s="66"/>
      <c r="E18" s="66"/>
      <c r="F18" s="66" t="s">
        <v>983</v>
      </c>
    </row>
    <row r="19" spans="2:6" ht="14.65" thickTop="1" x14ac:dyDescent="0.45"/>
    <row r="21" spans="2:6" ht="72" customHeight="1" x14ac:dyDescent="0.45">
      <c r="B21"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Toilet accommodation: Approved Document T</v>
      </c>
      <c r="C21" s="794"/>
      <c r="D21" s="794"/>
      <c r="E21" s="794"/>
      <c r="F21" s="795"/>
    </row>
    <row r="22" spans="2:6" ht="21" x14ac:dyDescent="0.45">
      <c r="B22" s="126"/>
      <c r="C22" s="127" t="s">
        <v>215</v>
      </c>
      <c r="D22" s="127" t="s">
        <v>200</v>
      </c>
      <c r="E22" s="127" t="s">
        <v>202</v>
      </c>
      <c r="F22" s="127" t="s">
        <v>216</v>
      </c>
    </row>
    <row r="23" spans="2:6" ht="21" x14ac:dyDescent="0.45">
      <c r="B23" s="128" t="str">
        <f>'Approved Document B'!B41</f>
        <v xml:space="preserve">Signature of  Designer </v>
      </c>
      <c r="C23" s="126">
        <f>'Approved Document B'!C41</f>
        <v>0</v>
      </c>
      <c r="D23" s="126" t="str">
        <f>DesignerName</f>
        <v xml:space="preserve">Designer name </v>
      </c>
      <c r="E23" s="126" t="str">
        <f>Designeremail</f>
        <v xml:space="preserve">Designer email </v>
      </c>
      <c r="F23" s="126" t="str">
        <f>Designertelnumber</f>
        <v>Designer phone number</v>
      </c>
    </row>
    <row r="24" spans="2:6" ht="42" x14ac:dyDescent="0.45">
      <c r="B24" s="128" t="s">
        <v>217</v>
      </c>
      <c r="C24" s="126"/>
      <c r="D24" s="27" t="str">
        <f>PD1ContactName</f>
        <v xml:space="preserve">Individual Principal Designer Name </v>
      </c>
      <c r="E24" s="126" t="str">
        <f>PD1email</f>
        <v>Individual Principal Designer email</v>
      </c>
      <c r="F24" s="126" t="str">
        <f>PDtelnumber</f>
        <v>Individual Principal Designer  telephone number</v>
      </c>
    </row>
    <row r="27" spans="2:6" ht="19.5" x14ac:dyDescent="0.45">
      <c r="B27" s="876" t="s">
        <v>831</v>
      </c>
      <c r="C27" s="876"/>
      <c r="D27" s="876"/>
      <c r="E27" s="876"/>
      <c r="F27" s="876" t="s">
        <v>271</v>
      </c>
    </row>
    <row r="28" spans="2:6" ht="14.65" thickBot="1" x14ac:dyDescent="0.5"/>
    <row r="29" spans="2:6" ht="15" thickTop="1" thickBot="1" x14ac:dyDescent="0.5">
      <c r="B29" s="129" t="s">
        <v>264</v>
      </c>
      <c r="C29" s="129" t="s">
        <v>265</v>
      </c>
      <c r="D29" s="134" t="s">
        <v>961</v>
      </c>
      <c r="E29" s="618" t="s">
        <v>267</v>
      </c>
      <c r="F29" s="618"/>
    </row>
    <row r="30" spans="2:6" ht="15" thickTop="1" thickBot="1" x14ac:dyDescent="0.5">
      <c r="B30" s="129"/>
      <c r="C30" s="129"/>
      <c r="D30" s="129"/>
      <c r="E30" s="874" t="s">
        <v>268</v>
      </c>
      <c r="F30" s="875"/>
    </row>
    <row r="31" spans="2:6" ht="14.65" thickTop="1" x14ac:dyDescent="0.45">
      <c r="B31" s="58"/>
      <c r="C31" s="30"/>
      <c r="D31" s="30"/>
      <c r="E31" s="874"/>
      <c r="F31" s="875"/>
    </row>
    <row r="32" spans="2:6" x14ac:dyDescent="0.45">
      <c r="B32" s="58"/>
      <c r="C32" s="30"/>
      <c r="D32" s="30"/>
      <c r="E32" s="874"/>
      <c r="F32" s="875"/>
    </row>
    <row r="33" spans="2:6" x14ac:dyDescent="0.45">
      <c r="C33" s="30"/>
      <c r="D33" s="30"/>
      <c r="E33" s="874"/>
      <c r="F33" s="875"/>
    </row>
    <row r="34" spans="2:6" x14ac:dyDescent="0.45">
      <c r="B34" s="58"/>
      <c r="C34" s="30"/>
      <c r="D34" s="30"/>
      <c r="E34" s="874"/>
      <c r="F34" s="875"/>
    </row>
    <row r="35" spans="2:6" x14ac:dyDescent="0.45">
      <c r="B35" s="123"/>
    </row>
    <row r="36" spans="2:6" ht="19.5" x14ac:dyDescent="0.45">
      <c r="B36" s="876" t="s">
        <v>270</v>
      </c>
      <c r="C36" s="876"/>
      <c r="D36" s="876"/>
      <c r="E36" s="876"/>
      <c r="F36" s="876" t="s">
        <v>271</v>
      </c>
    </row>
    <row r="37" spans="2:6" ht="14.65" thickBot="1" x14ac:dyDescent="0.5">
      <c r="B37" s="123"/>
    </row>
    <row r="38" spans="2:6" ht="43.15" thickTop="1" x14ac:dyDescent="0.45">
      <c r="B38" s="130" t="s">
        <v>272</v>
      </c>
      <c r="C38" s="131" t="s">
        <v>273</v>
      </c>
      <c r="D38" s="131" t="s">
        <v>274</v>
      </c>
      <c r="E38" s="132" t="s">
        <v>275</v>
      </c>
      <c r="F38" s="133" t="s">
        <v>276</v>
      </c>
    </row>
    <row r="39" spans="2:6" x14ac:dyDescent="0.45">
      <c r="B39" s="58"/>
      <c r="C39" s="30"/>
      <c r="D39" s="30"/>
      <c r="E39" s="30"/>
      <c r="F39" s="30"/>
    </row>
    <row r="40" spans="2:6" x14ac:dyDescent="0.45">
      <c r="B40" s="58"/>
      <c r="C40" s="30"/>
      <c r="D40" s="30"/>
      <c r="E40" s="30"/>
      <c r="F40" s="30"/>
    </row>
    <row r="41" spans="2:6" x14ac:dyDescent="0.45">
      <c r="B41" s="58"/>
      <c r="C41" s="30"/>
      <c r="D41" s="30"/>
      <c r="E41" s="30"/>
      <c r="F41" s="30"/>
    </row>
    <row r="42" spans="2:6" x14ac:dyDescent="0.45">
      <c r="B42" s="30"/>
      <c r="C42" s="30"/>
      <c r="D42" s="30"/>
      <c r="E42" s="30"/>
      <c r="F42" s="30"/>
    </row>
    <row r="44" spans="2:6" ht="19.5" x14ac:dyDescent="0.45">
      <c r="B44" s="876" t="s">
        <v>277</v>
      </c>
      <c r="C44" s="876"/>
      <c r="D44" s="876"/>
      <c r="E44" s="876"/>
      <c r="F44" s="876" t="s">
        <v>271</v>
      </c>
    </row>
    <row r="45" spans="2:6" ht="14.65" thickBot="1" x14ac:dyDescent="0.5"/>
    <row r="46" spans="2:6" ht="43.5" thickTop="1" thickBot="1" x14ac:dyDescent="0.5">
      <c r="B46" s="129" t="s">
        <v>264</v>
      </c>
      <c r="C46" s="129" t="s">
        <v>278</v>
      </c>
      <c r="D46" s="129" t="s">
        <v>279</v>
      </c>
      <c r="E46" s="134" t="s">
        <v>280</v>
      </c>
      <c r="F46" s="129" t="s">
        <v>842</v>
      </c>
    </row>
    <row r="47" spans="2:6" ht="14.65" thickTop="1" x14ac:dyDescent="0.45">
      <c r="B47" s="58"/>
      <c r="C47" s="30"/>
      <c r="D47" s="30"/>
      <c r="E47" s="30"/>
      <c r="F47" s="30"/>
    </row>
    <row r="48" spans="2:6" x14ac:dyDescent="0.45">
      <c r="B48" s="58"/>
      <c r="C48" s="30"/>
      <c r="D48" s="30"/>
      <c r="E48" s="30"/>
      <c r="F48" s="30"/>
    </row>
    <row r="49" spans="2:6" x14ac:dyDescent="0.45">
      <c r="B49" s="58"/>
      <c r="C49" s="30"/>
      <c r="D49" s="30"/>
      <c r="E49" s="30"/>
      <c r="F49" s="30"/>
    </row>
    <row r="50" spans="2:6" x14ac:dyDescent="0.45">
      <c r="B50" s="58"/>
      <c r="C50" s="30"/>
      <c r="D50" s="30"/>
      <c r="E50" s="30"/>
      <c r="F50" s="30"/>
    </row>
    <row r="53" spans="2:6" ht="19.5" x14ac:dyDescent="0.45">
      <c r="B53" s="876" t="s">
        <v>1016</v>
      </c>
      <c r="C53" s="876"/>
      <c r="D53" s="876"/>
      <c r="E53" s="135" t="s">
        <v>282</v>
      </c>
      <c r="F53" s="122" t="s">
        <v>6</v>
      </c>
    </row>
    <row r="54" spans="2:6" ht="14.65" thickBot="1" x14ac:dyDescent="0.5"/>
    <row r="55" spans="2:6" ht="29.25" thickTop="1" thickBot="1" x14ac:dyDescent="0.5">
      <c r="B55" s="134" t="s">
        <v>283</v>
      </c>
      <c r="C55" s="134" t="s">
        <v>284</v>
      </c>
      <c r="D55" s="134" t="s">
        <v>285</v>
      </c>
      <c r="E55" s="134" t="s">
        <v>286</v>
      </c>
      <c r="F55" s="134"/>
    </row>
    <row r="56" spans="2:6" ht="14.65" thickTop="1" x14ac:dyDescent="0.45">
      <c r="B56" s="58"/>
      <c r="C56" s="30"/>
      <c r="D56" s="30"/>
      <c r="E56" s="30"/>
      <c r="F56" s="30"/>
    </row>
    <row r="57" spans="2:6" x14ac:dyDescent="0.45">
      <c r="B57" s="58"/>
      <c r="C57" s="30"/>
      <c r="D57" s="30"/>
      <c r="E57" s="30"/>
      <c r="F57" s="30"/>
    </row>
    <row r="59" spans="2:6" ht="19.5" x14ac:dyDescent="0.45">
      <c r="B59" s="876" t="s">
        <v>976</v>
      </c>
      <c r="C59" s="876"/>
      <c r="D59" s="876"/>
      <c r="E59" s="135" t="s">
        <v>282</v>
      </c>
      <c r="F59" s="122" t="s">
        <v>6</v>
      </c>
    </row>
    <row r="60" spans="2:6" ht="14.65" thickBot="1" x14ac:dyDescent="0.5"/>
    <row r="61" spans="2:6" ht="29.25" thickTop="1" thickBot="1" x14ac:dyDescent="0.5">
      <c r="B61" s="134" t="s">
        <v>289</v>
      </c>
      <c r="C61" s="585" t="s">
        <v>290</v>
      </c>
      <c r="D61" s="585"/>
      <c r="E61" s="134" t="s">
        <v>291</v>
      </c>
      <c r="F61" s="134" t="s">
        <v>1026</v>
      </c>
    </row>
    <row r="62" spans="2:6" ht="14.65" thickTop="1" x14ac:dyDescent="0.45">
      <c r="B62" s="58"/>
      <c r="C62" s="30"/>
      <c r="D62" s="30"/>
      <c r="E62" s="30"/>
      <c r="F62" s="30"/>
    </row>
    <row r="63" spans="2:6" x14ac:dyDescent="0.45">
      <c r="B63" s="58"/>
      <c r="C63" s="30"/>
      <c r="D63" s="30"/>
      <c r="E63" s="30"/>
      <c r="F63" s="30"/>
    </row>
    <row r="64" spans="2:6" x14ac:dyDescent="0.45">
      <c r="B64" s="58"/>
      <c r="C64" s="30"/>
      <c r="D64" s="30"/>
      <c r="E64" s="30"/>
      <c r="F64" s="30"/>
    </row>
    <row r="65" spans="2:6" x14ac:dyDescent="0.45">
      <c r="B65" s="58"/>
      <c r="C65" s="30"/>
      <c r="D65" s="30"/>
      <c r="E65" s="30"/>
      <c r="F65" s="30"/>
    </row>
    <row r="67" spans="2:6" ht="48" customHeight="1" x14ac:dyDescent="0.45"/>
    <row r="74" spans="2:6" ht="54" customHeight="1" x14ac:dyDescent="0.45"/>
    <row r="81" ht="53.45" customHeight="1" x14ac:dyDescent="0.45"/>
  </sheetData>
  <mergeCells count="16">
    <mergeCell ref="B4:F4"/>
    <mergeCell ref="B7:F7"/>
    <mergeCell ref="B1:F1"/>
    <mergeCell ref="B59:D59"/>
    <mergeCell ref="C61:D61"/>
    <mergeCell ref="E32:F32"/>
    <mergeCell ref="E33:F33"/>
    <mergeCell ref="E34:F34"/>
    <mergeCell ref="B36:F36"/>
    <mergeCell ref="B53:D53"/>
    <mergeCell ref="B44:F44"/>
    <mergeCell ref="B21:F21"/>
    <mergeCell ref="B27:F27"/>
    <mergeCell ref="E29:F29"/>
    <mergeCell ref="E30:F30"/>
    <mergeCell ref="E31:F31"/>
  </mergeCells>
  <hyperlinks>
    <hyperlink ref="F1" location="'Building Regulations compliance'!A1" display="go back " xr:uid="{08914C4A-FEAF-47DE-80ED-8DD414092950}"/>
    <hyperlink ref="B1" r:id="rId1" display="https://www.gov.uk/government/publications/toilet-accommodation-approved-document-t" xr:uid="{11BBF3C9-C8F2-437E-8C38-BCDD2321A322}"/>
    <hyperlink ref="H1" location="'How to fill , RACI &amp;  issue log'!A1" display="Back to RACI" xr:uid="{8A6A1CE9-513B-4DD7-90DD-15F3E8A48E4A}"/>
  </hyperlinks>
  <pageMargins left="0.7" right="0.7" top="0.75" bottom="0.75" header="0.3" footer="0.3"/>
  <pageSetup paperSize="9" scale="47" fitToHeight="0" orientation="portrait" horizontalDpi="4294967293"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7D09A-0EE3-4FCD-8BEC-1FF547D9AAE2}">
  <sheetPr>
    <pageSetUpPr fitToPage="1"/>
  </sheetPr>
  <dimension ref="A1:H91"/>
  <sheetViews>
    <sheetView view="pageBreakPreview" zoomScaleNormal="100" zoomScaleSheetLayoutView="100" workbookViewId="0">
      <selection activeCell="B43" sqref="B43"/>
    </sheetView>
  </sheetViews>
  <sheetFormatPr defaultColWidth="8.86328125" defaultRowHeight="14.25" x14ac:dyDescent="0.45"/>
  <cols>
    <col min="1" max="1" width="8.86328125" style="69"/>
    <col min="2" max="2" width="41.59765625" style="69" customWidth="1"/>
    <col min="3" max="6" width="36.73046875" style="69" customWidth="1"/>
    <col min="7" max="16384" width="8.86328125" style="69"/>
  </cols>
  <sheetData>
    <row r="1" spans="1:8" ht="35.450000000000003" customHeight="1" x14ac:dyDescent="0.65">
      <c r="B1" s="792" t="s">
        <v>47</v>
      </c>
      <c r="C1" s="792"/>
      <c r="D1" s="792"/>
      <c r="E1" s="792"/>
      <c r="F1" s="792"/>
      <c r="H1" s="121" t="s">
        <v>70</v>
      </c>
    </row>
    <row r="3" spans="1:8" ht="19.899999999999999" thickBot="1" x14ac:dyDescent="0.5">
      <c r="B3" s="66" t="s">
        <v>302</v>
      </c>
      <c r="C3" s="66"/>
      <c r="D3" s="66"/>
      <c r="E3" s="66"/>
      <c r="F3" s="66"/>
    </row>
    <row r="4" spans="1:8" ht="32.450000000000003" customHeight="1" thickTop="1" x14ac:dyDescent="0.45">
      <c r="B4" s="532" t="s">
        <v>1097</v>
      </c>
      <c r="C4" s="533"/>
      <c r="D4" s="533"/>
      <c r="E4" s="533"/>
      <c r="F4" s="534"/>
    </row>
    <row r="5" spans="1:8" ht="16.899999999999999" customHeight="1" x14ac:dyDescent="0.45">
      <c r="B5" s="123"/>
      <c r="C5" s="123"/>
      <c r="D5" s="123"/>
      <c r="E5" s="123"/>
      <c r="F5" s="123"/>
    </row>
    <row r="6" spans="1:8" ht="44.45" customHeight="1" thickBot="1" x14ac:dyDescent="0.5">
      <c r="A6" s="69" t="s">
        <v>1030</v>
      </c>
      <c r="B6" s="66" t="s">
        <v>701</v>
      </c>
      <c r="C6" s="66"/>
      <c r="D6" s="66"/>
      <c r="E6" s="66"/>
      <c r="F6" s="66"/>
    </row>
    <row r="7" spans="1:8" ht="67.900000000000006" customHeight="1" thickTop="1" x14ac:dyDescent="0.45">
      <c r="B7" s="940" t="s">
        <v>1098</v>
      </c>
      <c r="C7" s="940"/>
      <c r="D7" s="940"/>
      <c r="E7" s="940"/>
      <c r="F7" s="940"/>
    </row>
    <row r="8" spans="1:8" ht="7.9" customHeight="1" x14ac:dyDescent="0.45">
      <c r="B8" s="136"/>
      <c r="C8" s="136"/>
      <c r="D8" s="136"/>
      <c r="E8" s="136"/>
      <c r="F8" s="136"/>
    </row>
    <row r="9" spans="1:8" ht="43.9" customHeight="1" thickBot="1" x14ac:dyDescent="0.5">
      <c r="B9" s="66" t="s">
        <v>867</v>
      </c>
      <c r="C9" s="66"/>
      <c r="D9" s="66"/>
      <c r="E9" s="66"/>
      <c r="F9" s="66"/>
    </row>
    <row r="10" spans="1:8" ht="71.45" customHeight="1" thickTop="1" x14ac:dyDescent="0.45">
      <c r="B10" s="150" t="s">
        <v>703</v>
      </c>
      <c r="C10" s="150" t="s">
        <v>704</v>
      </c>
      <c r="D10" s="151" t="s">
        <v>705</v>
      </c>
      <c r="E10" s="150" t="s">
        <v>869</v>
      </c>
      <c r="F10" s="150" t="s">
        <v>870</v>
      </c>
    </row>
    <row r="11" spans="1:8" ht="15.75" x14ac:dyDescent="0.45">
      <c r="B11" s="251" t="s">
        <v>1045</v>
      </c>
      <c r="C11" s="223" t="s">
        <v>1046</v>
      </c>
      <c r="D11" s="223"/>
      <c r="E11" s="223" t="s">
        <v>1047</v>
      </c>
      <c r="F11" s="223"/>
    </row>
    <row r="12" spans="1:8" ht="67.150000000000006" customHeight="1" x14ac:dyDescent="0.45">
      <c r="B12" s="251" t="s">
        <v>1048</v>
      </c>
      <c r="C12" s="223" t="s">
        <v>1046</v>
      </c>
      <c r="D12" s="223"/>
      <c r="E12" s="223" t="s">
        <v>1047</v>
      </c>
      <c r="F12" s="223"/>
    </row>
    <row r="13" spans="1:8" ht="79.900000000000006" customHeight="1" x14ac:dyDescent="0.45">
      <c r="B13" s="251" t="s">
        <v>1049</v>
      </c>
      <c r="C13" s="223" t="s">
        <v>1046</v>
      </c>
      <c r="D13" s="223"/>
      <c r="E13" s="223" t="s">
        <v>1047</v>
      </c>
      <c r="F13" s="223"/>
    </row>
    <row r="14" spans="1:8" ht="29.45" customHeight="1" x14ac:dyDescent="0.45">
      <c r="B14" s="251" t="s">
        <v>1050</v>
      </c>
      <c r="C14" s="223" t="s">
        <v>1046</v>
      </c>
      <c r="D14" s="223"/>
      <c r="E14" s="223" t="s">
        <v>1047</v>
      </c>
      <c r="F14" s="223"/>
    </row>
    <row r="15" spans="1:8" ht="49.9" customHeight="1" x14ac:dyDescent="0.45">
      <c r="B15" s="251" t="s">
        <v>1051</v>
      </c>
      <c r="C15" s="223" t="s">
        <v>1046</v>
      </c>
      <c r="D15" s="223"/>
      <c r="E15" s="223" t="s">
        <v>1047</v>
      </c>
      <c r="F15" s="223"/>
    </row>
    <row r="16" spans="1:8" ht="64.150000000000006" customHeight="1" x14ac:dyDescent="0.45">
      <c r="B16" s="251" t="s">
        <v>1052</v>
      </c>
      <c r="C16" s="223" t="s">
        <v>1053</v>
      </c>
      <c r="D16" s="223"/>
      <c r="E16" s="223" t="s">
        <v>1047</v>
      </c>
      <c r="F16" s="223"/>
    </row>
    <row r="18" spans="2:6" ht="19.899999999999999" thickBot="1" x14ac:dyDescent="0.5">
      <c r="B18" s="66" t="s">
        <v>884</v>
      </c>
      <c r="C18" s="66"/>
      <c r="D18" s="66"/>
      <c r="E18" s="66"/>
      <c r="F18" s="66" t="s">
        <v>3</v>
      </c>
    </row>
    <row r="19" spans="2:6" ht="21.4" thickTop="1" x14ac:dyDescent="0.45">
      <c r="B19" s="124" t="s">
        <v>1012</v>
      </c>
      <c r="C19" s="124" t="s">
        <v>1013</v>
      </c>
      <c r="D19" s="125" t="s">
        <v>1014</v>
      </c>
      <c r="E19" s="124" t="s">
        <v>1015</v>
      </c>
      <c r="F19" s="124" t="s">
        <v>52</v>
      </c>
    </row>
    <row r="20" spans="2:6" x14ac:dyDescent="0.45">
      <c r="B20" s="30"/>
      <c r="C20" s="30"/>
      <c r="D20" s="30"/>
      <c r="E20" s="30"/>
      <c r="F20" s="30"/>
    </row>
    <row r="21" spans="2:6" x14ac:dyDescent="0.45">
      <c r="B21" s="30"/>
      <c r="C21" s="30"/>
      <c r="D21" s="30"/>
      <c r="E21" s="30"/>
      <c r="F21" s="30"/>
    </row>
    <row r="23" spans="2:6" ht="19.899999999999999" thickBot="1" x14ac:dyDescent="0.5">
      <c r="B23" s="66" t="s">
        <v>886</v>
      </c>
      <c r="C23" s="66"/>
      <c r="D23" s="66"/>
      <c r="E23" s="66"/>
      <c r="F23" s="66" t="s">
        <v>983</v>
      </c>
    </row>
    <row r="24" spans="2:6" ht="14.65" thickTop="1" x14ac:dyDescent="0.45"/>
    <row r="27" spans="2:6" ht="52.15" customHeight="1" x14ac:dyDescent="0.45">
      <c r="B27" s="793" t="str">
        <f>CONCATENATE("The Design presented in the drawings and documents listed under Document references are compliant to the Building Regulations listed and to the relevant requirements of ",B1)</f>
        <v>The Design presented in the drawings and documents listed under Document references are compliant to the Building Regulations listed and to the relevant requirements of Material and workmanship: Approved Document 7</v>
      </c>
      <c r="C27" s="794"/>
      <c r="D27" s="794"/>
      <c r="E27" s="794"/>
      <c r="F27" s="795"/>
    </row>
    <row r="28" spans="2:6" ht="21" x14ac:dyDescent="0.45">
      <c r="B28" s="126"/>
      <c r="C28" s="127" t="s">
        <v>215</v>
      </c>
      <c r="D28" s="127" t="s">
        <v>200</v>
      </c>
      <c r="E28" s="127" t="s">
        <v>202</v>
      </c>
      <c r="F28" s="127" t="s">
        <v>216</v>
      </c>
    </row>
    <row r="29" spans="2:6" ht="21" x14ac:dyDescent="0.45">
      <c r="B29" s="128" t="s">
        <v>887</v>
      </c>
      <c r="C29" s="127"/>
      <c r="D29" s="126" t="str">
        <f>DesignerName</f>
        <v xml:space="preserve">Designer name </v>
      </c>
      <c r="E29" s="126" t="str">
        <f>Designeremail</f>
        <v xml:space="preserve">Designer email </v>
      </c>
      <c r="F29" s="126" t="str">
        <f>Designertelnumber</f>
        <v>Designer phone number</v>
      </c>
    </row>
    <row r="30" spans="2:6" ht="38.450000000000003" customHeight="1" x14ac:dyDescent="0.45">
      <c r="B30" s="128" t="s">
        <v>217</v>
      </c>
      <c r="C30" s="126"/>
      <c r="D30" s="27" t="str">
        <f>PD1ContactName</f>
        <v xml:space="preserve">Individual Principal Designer Name </v>
      </c>
      <c r="E30" s="126" t="str">
        <f>PD1email</f>
        <v>Individual Principal Designer email</v>
      </c>
      <c r="F30" s="126" t="str">
        <f>PDtelnumber</f>
        <v>Individual Principal Designer  telephone number</v>
      </c>
    </row>
    <row r="77" ht="56.45" customHeight="1" x14ac:dyDescent="0.45"/>
    <row r="84" ht="61.9" customHeight="1" x14ac:dyDescent="0.45"/>
    <row r="91" ht="43.9" customHeight="1" x14ac:dyDescent="0.45"/>
  </sheetData>
  <mergeCells count="4">
    <mergeCell ref="B4:F4"/>
    <mergeCell ref="B7:F7"/>
    <mergeCell ref="B27:F27"/>
    <mergeCell ref="B1:F1"/>
  </mergeCells>
  <phoneticPr fontId="9" type="noConversion"/>
  <hyperlinks>
    <hyperlink ref="B1" r:id="rId1" display="https://www.gov.uk/government/publications/material-and-workmanship-approved-document-7" xr:uid="{07E7A5C7-8572-4858-8EE9-DBC5EC1F6C26}"/>
    <hyperlink ref="H1" location="'How to fill , RACI &amp;  issue log'!A1" display="Back to RACI" xr:uid="{87473929-6FC6-474E-8FF1-56BDFDFC29C3}"/>
  </hyperlinks>
  <pageMargins left="0.7" right="0.7" top="0.75" bottom="0.75" header="0.3" footer="0.3"/>
  <pageSetup paperSize="8" scale="49" fitToHeight="0" orientation="portrait" horizontalDpi="4294967293"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EAE42-ECF8-42DF-BF8B-FDBAA60F5CE1}">
  <sheetPr>
    <pageSetUpPr fitToPage="1"/>
  </sheetPr>
  <dimension ref="D1:H47"/>
  <sheetViews>
    <sheetView topLeftCell="B1" workbookViewId="0">
      <selection activeCell="C5" sqref="C5"/>
    </sheetView>
  </sheetViews>
  <sheetFormatPr defaultColWidth="8.86328125" defaultRowHeight="14.25" x14ac:dyDescent="0.45"/>
  <cols>
    <col min="1" max="3" width="8.86328125" style="69"/>
    <col min="4" max="4" width="36" style="69" customWidth="1"/>
    <col min="5" max="5" width="28.3984375" style="69" customWidth="1"/>
    <col min="6" max="6" width="39.73046875" style="69" customWidth="1"/>
    <col min="7" max="8" width="36" style="69" customWidth="1"/>
    <col min="9" max="16384" width="8.86328125" style="69"/>
  </cols>
  <sheetData>
    <row r="1" spans="4:8" ht="28.9" thickBot="1" x14ac:dyDescent="0.9">
      <c r="D1" s="450" t="s">
        <v>152</v>
      </c>
      <c r="E1" s="451"/>
      <c r="F1" s="451"/>
      <c r="G1" s="451"/>
      <c r="H1" s="451"/>
    </row>
    <row r="2" spans="4:8" ht="23.45" customHeight="1" thickBot="1" x14ac:dyDescent="0.5">
      <c r="D2" s="488" t="s">
        <v>153</v>
      </c>
      <c r="E2" s="488"/>
      <c r="F2" s="488"/>
      <c r="G2" s="488"/>
      <c r="H2" s="489"/>
    </row>
    <row r="3" spans="4:8" ht="5.45" customHeight="1" thickBot="1" x14ac:dyDescent="0.5"/>
    <row r="4" spans="4:8" ht="35.450000000000003" customHeight="1" thickBot="1" x14ac:dyDescent="0.5">
      <c r="D4" s="47" t="s">
        <v>154</v>
      </c>
      <c r="E4" s="47" t="s">
        <v>155</v>
      </c>
      <c r="F4" s="47" t="s">
        <v>156</v>
      </c>
      <c r="G4" s="47" t="s">
        <v>157</v>
      </c>
      <c r="H4" s="47" t="s">
        <v>78</v>
      </c>
    </row>
    <row r="5" spans="4:8" ht="54" customHeight="1" thickBot="1" x14ac:dyDescent="0.5">
      <c r="D5" s="48" t="s">
        <v>80</v>
      </c>
      <c r="E5" s="80" t="str">
        <f xml:space="preserve"> CONCATENATE(Clientperson," ",Clientcompany)</f>
        <v>Client contact name  Client  company name</v>
      </c>
      <c r="F5" s="80" t="str">
        <f>Clientaddress</f>
        <v>Client company address</v>
      </c>
      <c r="G5" s="80" t="str">
        <f>Clientnumber</f>
        <v>Client phone number</v>
      </c>
      <c r="H5" s="80" t="str">
        <f>Clientemail</f>
        <v>Client email address</v>
      </c>
    </row>
    <row r="6" spans="4:8" ht="111" customHeight="1" x14ac:dyDescent="0.45">
      <c r="D6" s="48" t="s">
        <v>91</v>
      </c>
      <c r="E6" s="80" t="str">
        <f>CONCATENATE(PC1Name," ",PC1company)</f>
        <v>Individual Principal Contractor Name Individual Principal Contractor Company</v>
      </c>
      <c r="F6" s="80" t="str">
        <f>PC1address</f>
        <v>Individual Principal Contractor address</v>
      </c>
      <c r="G6" s="80" t="str">
        <f>PC1phone</f>
        <v>Individual Principal Contractor phone number</v>
      </c>
      <c r="H6" s="80" t="str">
        <f>PC1email</f>
        <v>Individual Principal Contractor email</v>
      </c>
    </row>
    <row r="7" spans="4:8" ht="91.9" customHeight="1" x14ac:dyDescent="0.45">
      <c r="D7" s="107" t="s">
        <v>4</v>
      </c>
      <c r="E7" s="80" t="str">
        <f xml:space="preserve"> CONCATENATE(PD1ContactName," ",PDcompany)</f>
        <v xml:space="preserve">Individual Principal Designer Name  Principal Designer Company </v>
      </c>
      <c r="F7" s="80" t="str">
        <f>PD1address</f>
        <v>Principal Designer address</v>
      </c>
      <c r="G7" s="80" t="str">
        <f>PDtelnumber</f>
        <v>Individual Principal Designer  telephone number</v>
      </c>
      <c r="H7" s="80" t="str">
        <f>PD1email</f>
        <v>Individual Principal Designer email</v>
      </c>
    </row>
    <row r="8" spans="4:8" ht="12.6" customHeight="1" thickBot="1" x14ac:dyDescent="0.5">
      <c r="D8" s="104"/>
    </row>
    <row r="9" spans="4:8" ht="27" customHeight="1" thickBot="1" x14ac:dyDescent="0.5">
      <c r="D9" s="490" t="s">
        <v>158</v>
      </c>
      <c r="E9" s="490"/>
      <c r="F9" s="490"/>
      <c r="G9" s="490"/>
      <c r="H9" s="491"/>
    </row>
    <row r="10" spans="4:8" ht="15" customHeight="1" thickBot="1" x14ac:dyDescent="0.5">
      <c r="D10" s="104"/>
    </row>
    <row r="11" spans="4:8" ht="34.15" customHeight="1" thickBot="1" x14ac:dyDescent="0.5">
      <c r="D11" s="473" t="s">
        <v>159</v>
      </c>
      <c r="E11" s="474"/>
      <c r="F11" s="474"/>
      <c r="G11" s="474"/>
      <c r="H11" s="474"/>
    </row>
    <row r="12" spans="4:8" ht="52.15" customHeight="1" thickBot="1" x14ac:dyDescent="0.5">
      <c r="D12" s="117" t="s">
        <v>160</v>
      </c>
      <c r="E12" s="492" t="s">
        <v>1116</v>
      </c>
      <c r="F12" s="487"/>
      <c r="G12" s="487"/>
      <c r="H12" s="493"/>
    </row>
    <row r="13" spans="4:8" ht="26.45" customHeight="1" thickBot="1" x14ac:dyDescent="0.5">
      <c r="D13" s="47"/>
      <c r="E13" s="105" t="s">
        <v>161</v>
      </c>
      <c r="F13" s="47"/>
      <c r="G13" s="105" t="s">
        <v>162</v>
      </c>
      <c r="H13" s="47"/>
    </row>
    <row r="14" spans="4:8" ht="90.6" customHeight="1" thickBot="1" x14ac:dyDescent="0.55000000000000004">
      <c r="D14" s="38" t="s">
        <v>163</v>
      </c>
      <c r="E14" s="42">
        <v>34</v>
      </c>
      <c r="F14" s="38" t="s">
        <v>164</v>
      </c>
      <c r="G14" s="42">
        <v>14</v>
      </c>
      <c r="H14" s="62"/>
    </row>
    <row r="15" spans="4:8" ht="36" customHeight="1" thickBot="1" x14ac:dyDescent="0.5">
      <c r="D15" s="494"/>
      <c r="E15" s="495"/>
      <c r="F15" s="47" t="s">
        <v>165</v>
      </c>
      <c r="G15" s="47" t="s">
        <v>166</v>
      </c>
      <c r="H15" s="47" t="s">
        <v>167</v>
      </c>
    </row>
    <row r="16" spans="4:8" ht="31.9" customHeight="1" x14ac:dyDescent="0.45">
      <c r="D16" s="496" t="s">
        <v>168</v>
      </c>
      <c r="E16" s="497"/>
      <c r="F16" s="42">
        <v>79</v>
      </c>
      <c r="G16" s="42">
        <v>0</v>
      </c>
      <c r="H16" s="42">
        <v>0</v>
      </c>
    </row>
    <row r="17" spans="4:8" ht="12.6" customHeight="1" thickBot="1" x14ac:dyDescent="0.5">
      <c r="D17" s="104"/>
    </row>
    <row r="18" spans="4:8" ht="29.45" customHeight="1" thickBot="1" x14ac:dyDescent="0.5">
      <c r="D18" s="473" t="s">
        <v>169</v>
      </c>
      <c r="E18" s="474"/>
      <c r="F18" s="474"/>
      <c r="G18" s="474"/>
      <c r="H18" s="474"/>
    </row>
    <row r="19" spans="4:8" ht="45" customHeight="1" thickBot="1" x14ac:dyDescent="0.5">
      <c r="D19" s="488" t="s">
        <v>1121</v>
      </c>
      <c r="E19" s="488"/>
      <c r="F19" s="488"/>
      <c r="G19" s="488"/>
      <c r="H19" s="489"/>
    </row>
    <row r="20" spans="4:8" ht="178.9" customHeight="1" thickBot="1" x14ac:dyDescent="0.5">
      <c r="D20" s="478" t="s">
        <v>170</v>
      </c>
      <c r="E20" s="479"/>
      <c r="F20" s="492" t="str">
        <f>AScope</f>
        <v xml:space="preserve">INPUT  SCOPE ELEMENTS  INTO  'APPROVED DOCUMENT A'   NOTE ELEMENTS THAT WILL OR COULD CAUSE A MATERIAL ALTERATION RELEVANT TO APPROVED DOCUMENT A 
</v>
      </c>
      <c r="G20" s="487"/>
      <c r="H20" s="487"/>
    </row>
    <row r="21" spans="4:8" ht="259.5" customHeight="1" x14ac:dyDescent="0.45">
      <c r="D21" s="478" t="s">
        <v>171</v>
      </c>
      <c r="E21" s="479"/>
      <c r="F21" s="486" t="str">
        <f>BScope</f>
        <v xml:space="preserve">USE APPROVED DOCUMENT B SCOPE FIELD TO INPUT  SCOPE ELEMENTS THAT WILL OR COULD CAUSE A MATERIAL ALTERATION RELEVANT TO APPROVED DOCUMENT B ,  CONSIDERING ALL SECTIONS BE1 TO B5 
</v>
      </c>
      <c r="G21" s="487"/>
      <c r="H21" s="487"/>
    </row>
    <row r="22" spans="4:8" ht="149.44999999999999" customHeight="1" thickBot="1" x14ac:dyDescent="0.5">
      <c r="D22" s="478" t="s">
        <v>172</v>
      </c>
      <c r="E22" s="479"/>
      <c r="F22" s="492" t="str">
        <f>CScope</f>
        <v>INPUT  SCOPE ELEMENTS THAT WILL OR COULD CAUSE A MATERIAL ALTERATION RELEVANT TO APPROVED DOCUMENT C IN APPROVED DOCUMENT C SCOPE FIELD</v>
      </c>
      <c r="G22" s="487"/>
      <c r="H22" s="487"/>
    </row>
    <row r="23" spans="4:8" ht="117" customHeight="1" thickBot="1" x14ac:dyDescent="0.5">
      <c r="D23" s="478" t="s">
        <v>173</v>
      </c>
      <c r="E23" s="479"/>
      <c r="F23" s="492" t="str">
        <f>Pscope</f>
        <v>P Scope</v>
      </c>
      <c r="G23" s="487"/>
      <c r="H23" s="487"/>
    </row>
    <row r="24" spans="4:8" ht="34.15" customHeight="1" thickBot="1" x14ac:dyDescent="0.5">
      <c r="D24" s="478" t="s">
        <v>174</v>
      </c>
      <c r="E24" s="479"/>
      <c r="F24" s="492" t="s">
        <v>175</v>
      </c>
      <c r="G24" s="487"/>
      <c r="H24" s="487"/>
    </row>
    <row r="25" spans="4:8" ht="43.9" customHeight="1" thickBot="1" x14ac:dyDescent="0.5">
      <c r="D25" s="478" t="s">
        <v>176</v>
      </c>
      <c r="E25" s="479"/>
      <c r="F25" s="105" t="s">
        <v>177</v>
      </c>
      <c r="G25" s="500" t="s">
        <v>178</v>
      </c>
      <c r="H25" s="489"/>
    </row>
    <row r="26" spans="4:8" ht="49.9" customHeight="1" thickBot="1" x14ac:dyDescent="0.5">
      <c r="D26" s="478" t="s">
        <v>179</v>
      </c>
      <c r="E26" s="479"/>
      <c r="F26" s="106" t="s">
        <v>24</v>
      </c>
      <c r="G26" s="501"/>
      <c r="H26" s="502"/>
    </row>
    <row r="27" spans="4:8" ht="68.45" customHeight="1" thickBot="1" x14ac:dyDescent="0.5">
      <c r="D27" s="478" t="s">
        <v>180</v>
      </c>
      <c r="E27" s="479"/>
      <c r="F27" s="106" t="s">
        <v>24</v>
      </c>
      <c r="G27" s="501"/>
      <c r="H27" s="502"/>
    </row>
    <row r="28" spans="4:8" ht="85.9" customHeight="1" thickBot="1" x14ac:dyDescent="0.5">
      <c r="D28" s="478" t="s">
        <v>181</v>
      </c>
      <c r="E28" s="479"/>
      <c r="F28" s="106" t="s">
        <v>24</v>
      </c>
      <c r="G28" s="501"/>
      <c r="H28" s="502"/>
    </row>
    <row r="29" spans="4:8" ht="62.45" customHeight="1" thickBot="1" x14ac:dyDescent="0.5">
      <c r="D29" s="478" t="s">
        <v>182</v>
      </c>
      <c r="E29" s="479"/>
      <c r="F29" s="106" t="s">
        <v>183</v>
      </c>
      <c r="G29" s="501"/>
      <c r="H29" s="502"/>
    </row>
    <row r="30" spans="4:8" ht="104.45" customHeight="1" thickBot="1" x14ac:dyDescent="0.5">
      <c r="D30" s="478" t="s">
        <v>184</v>
      </c>
      <c r="E30" s="479"/>
      <c r="F30" s="106" t="s">
        <v>24</v>
      </c>
      <c r="G30" s="107" t="s">
        <v>185</v>
      </c>
      <c r="H30" s="42"/>
    </row>
    <row r="31" spans="4:8" ht="60" customHeight="1" thickBot="1" x14ac:dyDescent="0.5">
      <c r="D31" s="478" t="s">
        <v>186</v>
      </c>
      <c r="E31" s="479"/>
      <c r="F31" s="498"/>
      <c r="G31" s="499"/>
      <c r="H31" s="499"/>
    </row>
    <row r="32" spans="4:8" ht="18" customHeight="1" thickBot="1" x14ac:dyDescent="0.5"/>
    <row r="33" spans="4:8" ht="34.9" customHeight="1" thickBot="1" x14ac:dyDescent="0.5">
      <c r="D33" s="473" t="s">
        <v>187</v>
      </c>
      <c r="E33" s="474"/>
      <c r="F33" s="474"/>
      <c r="G33" s="474"/>
      <c r="H33" s="474"/>
    </row>
    <row r="34" spans="4:8" ht="22.9" customHeight="1" thickBot="1" x14ac:dyDescent="0.5">
      <c r="D34" s="488"/>
      <c r="E34" s="488"/>
      <c r="F34" s="489"/>
      <c r="G34" s="47" t="s">
        <v>188</v>
      </c>
      <c r="H34" s="47" t="s">
        <v>189</v>
      </c>
    </row>
    <row r="35" spans="4:8" ht="46.15" customHeight="1" thickBot="1" x14ac:dyDescent="0.5">
      <c r="D35" s="503" t="s">
        <v>190</v>
      </c>
      <c r="E35" s="503"/>
      <c r="F35" s="503"/>
      <c r="G35" s="118">
        <v>46118</v>
      </c>
      <c r="H35" s="42" t="s">
        <v>1123</v>
      </c>
    </row>
    <row r="36" spans="4:8" ht="39" customHeight="1" thickBot="1" x14ac:dyDescent="0.5">
      <c r="D36" s="504" t="s">
        <v>191</v>
      </c>
      <c r="E36" s="504"/>
      <c r="F36" s="504"/>
      <c r="G36" s="118">
        <v>46121</v>
      </c>
      <c r="H36" s="42"/>
    </row>
    <row r="37" spans="4:8" ht="67.150000000000006" customHeight="1" x14ac:dyDescent="0.45">
      <c r="D37" s="107" t="s">
        <v>192</v>
      </c>
      <c r="E37" s="483" t="s">
        <v>1122</v>
      </c>
      <c r="F37" s="484"/>
      <c r="G37" s="484"/>
      <c r="H37" s="484"/>
    </row>
    <row r="38" spans="4:8" ht="17.45" customHeight="1" x14ac:dyDescent="0.45">
      <c r="D38" s="108"/>
    </row>
    <row r="39" spans="4:8" ht="40.9" customHeight="1" x14ac:dyDescent="0.45">
      <c r="D39" s="108"/>
    </row>
    <row r="40" spans="4:8" ht="19.149999999999999" customHeight="1" x14ac:dyDescent="0.45">
      <c r="D40" s="104"/>
    </row>
    <row r="41" spans="4:8" x14ac:dyDescent="0.45">
      <c r="D41" s="104"/>
    </row>
    <row r="42" spans="4:8" ht="105" customHeight="1" x14ac:dyDescent="0.45">
      <c r="D42" s="104"/>
    </row>
    <row r="43" spans="4:8" x14ac:dyDescent="0.45">
      <c r="D43" s="104"/>
    </row>
    <row r="44" spans="4:8" x14ac:dyDescent="0.45">
      <c r="D44" s="104"/>
    </row>
    <row r="45" spans="4:8" x14ac:dyDescent="0.45">
      <c r="D45" s="104"/>
    </row>
    <row r="46" spans="4:8" x14ac:dyDescent="0.45">
      <c r="D46" s="104"/>
    </row>
    <row r="47" spans="4:8" ht="41.45" customHeight="1" x14ac:dyDescent="0.45">
      <c r="D47" s="104"/>
    </row>
  </sheetData>
  <mergeCells count="37">
    <mergeCell ref="D33:H33"/>
    <mergeCell ref="D34:F34"/>
    <mergeCell ref="D35:F35"/>
    <mergeCell ref="D36:F36"/>
    <mergeCell ref="E37:H37"/>
    <mergeCell ref="D31:E31"/>
    <mergeCell ref="F31:H31"/>
    <mergeCell ref="D25:E25"/>
    <mergeCell ref="G25:H25"/>
    <mergeCell ref="D26:E26"/>
    <mergeCell ref="G26:H26"/>
    <mergeCell ref="D27:E27"/>
    <mergeCell ref="G27:H27"/>
    <mergeCell ref="D28:E28"/>
    <mergeCell ref="G28:H28"/>
    <mergeCell ref="D29:E29"/>
    <mergeCell ref="G29:H29"/>
    <mergeCell ref="D30:E30"/>
    <mergeCell ref="D22:E22"/>
    <mergeCell ref="F22:H22"/>
    <mergeCell ref="D23:E23"/>
    <mergeCell ref="F23:H23"/>
    <mergeCell ref="D24:E24"/>
    <mergeCell ref="F24:H24"/>
    <mergeCell ref="D21:E21"/>
    <mergeCell ref="F21:H21"/>
    <mergeCell ref="D1:H1"/>
    <mergeCell ref="D2:H2"/>
    <mergeCell ref="D9:H9"/>
    <mergeCell ref="D11:H11"/>
    <mergeCell ref="E12:H12"/>
    <mergeCell ref="D15:E15"/>
    <mergeCell ref="D16:E16"/>
    <mergeCell ref="D18:H18"/>
    <mergeCell ref="D19:H19"/>
    <mergeCell ref="D20:E20"/>
    <mergeCell ref="F20:H20"/>
  </mergeCells>
  <dataValidations count="1">
    <dataValidation type="list" allowBlank="1" showInputMessage="1" showErrorMessage="1" sqref="F26:F28 F30" xr:uid="{E45EBB9B-A48A-4F4B-90A4-A977ECD5D58A}">
      <formula1>"Yes, No"</formula1>
    </dataValidation>
  </dataValidations>
  <hyperlinks>
    <hyperlink ref="D14" r:id="rId1" location="f00015" tooltip="Go to footnote 1" display="https://www.legislation.gov.uk/uksi/2023/909/regulation/12 - f00015" xr:uid="{C558FCAD-7DD2-492E-BC72-6927F6964728}"/>
  </hyperlinks>
  <pageMargins left="0.7" right="0.7" top="0.75" bottom="0.75" header="0.3" footer="0.3"/>
  <pageSetup paperSize="9" scale="49" fitToHeight="0" orientation="portrait" horizontalDpi="4294967293"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A06D3-D656-4E5D-999D-B91B66EA353D}">
  <sheetPr>
    <tabColor rgb="FFFFC000"/>
    <pageSetUpPr fitToPage="1"/>
  </sheetPr>
  <dimension ref="A1:L94"/>
  <sheetViews>
    <sheetView view="pageBreakPreview" zoomScale="90" zoomScaleNormal="100" zoomScaleSheetLayoutView="90" workbookViewId="0">
      <selection activeCell="C78" sqref="C78"/>
    </sheetView>
  </sheetViews>
  <sheetFormatPr defaultColWidth="8.86328125" defaultRowHeight="14.25" x14ac:dyDescent="0.45"/>
  <cols>
    <col min="1" max="2" width="8.86328125" style="69"/>
    <col min="3" max="3" width="27.3984375" style="123" customWidth="1"/>
    <col min="4" max="4" width="54.265625" style="123" customWidth="1"/>
    <col min="5" max="5" width="16.73046875" style="6" customWidth="1"/>
    <col min="6" max="6" width="42.1328125" style="69" customWidth="1"/>
    <col min="7" max="7" width="60.1328125" style="69" customWidth="1"/>
    <col min="8" max="16384" width="8.86328125" style="69"/>
  </cols>
  <sheetData>
    <row r="1" spans="3:12" ht="45" customHeight="1" thickBot="1" x14ac:dyDescent="0.5">
      <c r="C1" s="508" t="s">
        <v>193</v>
      </c>
      <c r="D1" s="509"/>
      <c r="E1" s="509"/>
      <c r="F1" s="509"/>
      <c r="G1" s="509"/>
      <c r="I1" s="121" t="s">
        <v>70</v>
      </c>
    </row>
    <row r="2" spans="3:12" ht="45" customHeight="1" thickBot="1" x14ac:dyDescent="0.5">
      <c r="C2" s="510" t="s">
        <v>194</v>
      </c>
      <c r="D2" s="510"/>
      <c r="E2" s="510"/>
      <c r="F2" s="510"/>
      <c r="G2" s="511"/>
    </row>
    <row r="3" spans="3:12" ht="7.9" customHeight="1" x14ac:dyDescent="0.45">
      <c r="C3" s="228"/>
      <c r="D3" s="228"/>
      <c r="E3" s="228"/>
      <c r="F3" s="228"/>
      <c r="G3" s="228"/>
    </row>
    <row r="4" spans="3:12" ht="45" customHeight="1" thickBot="1" x14ac:dyDescent="0.5">
      <c r="C4" s="70" t="s">
        <v>72</v>
      </c>
      <c r="D4" s="70" t="s">
        <v>73</v>
      </c>
      <c r="E4" s="70" t="s">
        <v>195</v>
      </c>
      <c r="F4" s="70" t="s">
        <v>75</v>
      </c>
      <c r="G4" s="70" t="s">
        <v>196</v>
      </c>
    </row>
    <row r="5" spans="3:12" ht="81" customHeight="1" x14ac:dyDescent="0.45">
      <c r="C5" s="221" t="str">
        <f>SiteName</f>
        <v xml:space="preserve">Site Name </v>
      </c>
      <c r="D5" s="221" t="str">
        <f>SiteAddress</f>
        <v>Site Address</v>
      </c>
      <c r="E5" s="81" t="str">
        <f>Postcode</f>
        <v>Site Postcode</v>
      </c>
      <c r="F5" s="221" t="str">
        <f>HRBreference</f>
        <v>HRB000000000</v>
      </c>
      <c r="G5" s="229" t="s">
        <v>197</v>
      </c>
    </row>
    <row r="6" spans="3:12" ht="3" customHeight="1" thickBot="1" x14ac:dyDescent="0.5">
      <c r="C6" s="228"/>
      <c r="D6" s="228"/>
      <c r="E6" s="228"/>
      <c r="F6" s="228"/>
      <c r="G6" s="228"/>
    </row>
    <row r="7" spans="3:12" ht="33.75" customHeight="1" x14ac:dyDescent="0.45">
      <c r="C7" s="473" t="s">
        <v>198</v>
      </c>
      <c r="D7" s="516"/>
      <c r="E7" s="53"/>
      <c r="F7" s="53"/>
      <c r="G7" s="53"/>
    </row>
    <row r="8" spans="3:12" ht="15" customHeight="1" x14ac:dyDescent="0.45">
      <c r="C8" s="70" t="s">
        <v>199</v>
      </c>
      <c r="D8" s="70" t="s">
        <v>200</v>
      </c>
      <c r="E8" s="70" t="s">
        <v>201</v>
      </c>
      <c r="F8" s="70" t="s">
        <v>202</v>
      </c>
      <c r="G8" s="70" t="s">
        <v>203</v>
      </c>
    </row>
    <row r="9" spans="3:12" ht="36.6" customHeight="1" x14ac:dyDescent="0.45">
      <c r="C9" s="230" t="s">
        <v>204</v>
      </c>
      <c r="D9" s="221" t="str">
        <f>PD1ContactName</f>
        <v xml:space="preserve">Individual Principal Designer Name </v>
      </c>
      <c r="E9" s="221" t="str">
        <f>PDtelnumber</f>
        <v>Individual Principal Designer  telephone number</v>
      </c>
      <c r="F9" s="221" t="str">
        <f>PD1email</f>
        <v>Individual Principal Designer email</v>
      </c>
      <c r="G9" s="221" t="str">
        <f>PD1address</f>
        <v>Principal Designer address</v>
      </c>
    </row>
    <row r="10" spans="3:12" ht="34.5" customHeight="1" thickBot="1" x14ac:dyDescent="0.5">
      <c r="C10" s="230" t="s">
        <v>205</v>
      </c>
      <c r="D10" s="221" t="str">
        <f>PC1Name</f>
        <v>Individual Principal Contractor Name</v>
      </c>
      <c r="E10" s="221" t="str">
        <f>PC1phone</f>
        <v>Individual Principal Contractor phone number</v>
      </c>
      <c r="F10" s="221" t="str">
        <f>PC1email</f>
        <v>Individual Principal Contractor email</v>
      </c>
      <c r="G10" s="221" t="str">
        <f>PC1company</f>
        <v>Individual Principal Contractor Company</v>
      </c>
    </row>
    <row r="11" spans="3:12" ht="51" customHeight="1" thickBot="1" x14ac:dyDescent="0.5">
      <c r="C11" s="231" t="s">
        <v>76</v>
      </c>
      <c r="D11" s="225" t="str">
        <f>PAPind</f>
        <v xml:space="preserve">PAP dutyholder name </v>
      </c>
      <c r="E11" s="265" t="str">
        <f>PAPnumber</f>
        <v>PAP dutyholder phone</v>
      </c>
      <c r="F11" s="225" t="str">
        <f>PAPemail</f>
        <v>PAP dutyholder email</v>
      </c>
      <c r="G11" s="225" t="str">
        <f>PAPorg</f>
        <v xml:space="preserve">Site PAP company </v>
      </c>
    </row>
    <row r="12" spans="3:12" ht="30.6" customHeight="1" thickBot="1" x14ac:dyDescent="0.5">
      <c r="C12" s="230" t="s">
        <v>206</v>
      </c>
      <c r="D12" s="221" t="str">
        <f>Clientperson</f>
        <v xml:space="preserve">Client contact name </v>
      </c>
      <c r="E12" s="221" t="str">
        <f>Clientnumber</f>
        <v>Client phone number</v>
      </c>
      <c r="F12" s="221" t="str">
        <f>Clientemail</f>
        <v>Client email address</v>
      </c>
      <c r="G12" s="221" t="str">
        <f>Clientcompany</f>
        <v>Client  company name</v>
      </c>
    </row>
    <row r="13" spans="3:12" ht="5.45" customHeight="1" thickBot="1" x14ac:dyDescent="0.5">
      <c r="C13" s="228"/>
      <c r="D13" s="228"/>
      <c r="E13" s="228"/>
      <c r="F13" s="228"/>
      <c r="G13" s="228"/>
    </row>
    <row r="14" spans="3:12" ht="39" customHeight="1" thickBot="1" x14ac:dyDescent="0.5">
      <c r="C14" s="473" t="s">
        <v>106</v>
      </c>
      <c r="D14" s="474"/>
      <c r="E14" s="474"/>
      <c r="F14" s="516"/>
      <c r="G14" s="53"/>
    </row>
    <row r="15" spans="3:12" ht="24.6" customHeight="1" thickBot="1" x14ac:dyDescent="0.5">
      <c r="C15" s="119" t="s">
        <v>107</v>
      </c>
      <c r="D15" s="119" t="s">
        <v>108</v>
      </c>
      <c r="E15" s="119" t="s">
        <v>109</v>
      </c>
      <c r="F15" s="119" t="s">
        <v>110</v>
      </c>
      <c r="G15" s="119" t="s">
        <v>111</v>
      </c>
      <c r="H15" s="228"/>
      <c r="I15" s="228"/>
      <c r="J15" s="228"/>
      <c r="K15" s="228"/>
      <c r="L15" s="228"/>
    </row>
    <row r="16" spans="3:12" ht="36.6" customHeight="1" thickBot="1" x14ac:dyDescent="0.5">
      <c r="C16" s="81" t="str">
        <f>'Document Issue Control Sheet'!A13</f>
        <v xml:space="preserve">Declaration </v>
      </c>
      <c r="D16" s="81" t="str">
        <f>IF('Document Issue Control Sheet'!B13="","",'Document Issue Control Sheet'!B13)</f>
        <v/>
      </c>
      <c r="E16" s="81" t="str">
        <f>IF('Document Issue Control Sheet'!C13="","",'Document Issue Control Sheet'!C13)</f>
        <v/>
      </c>
      <c r="F16" s="81" t="str">
        <f>IF('Document Issue Control Sheet'!D13="","",'Document Issue Control Sheet'!D13)</f>
        <v/>
      </c>
      <c r="G16" s="81" t="str">
        <f>IF('Document Issue Control Sheet'!E13="","",'Document Issue Control Sheet'!E13)</f>
        <v/>
      </c>
      <c r="H16" s="228"/>
      <c r="I16" s="228"/>
      <c r="J16" s="228"/>
      <c r="K16" s="228"/>
      <c r="L16" s="228"/>
    </row>
    <row r="17" spans="3:12" ht="30" customHeight="1" thickBot="1" x14ac:dyDescent="0.5">
      <c r="C17" s="81" t="str">
        <f>'Document Issue Control Sheet'!A14</f>
        <v xml:space="preserve">appointment </v>
      </c>
      <c r="D17" s="81" t="str">
        <f>IF('Document Issue Control Sheet'!B14="","",'Document Issue Control Sheet'!B14)</f>
        <v/>
      </c>
      <c r="E17" s="81" t="str">
        <f>IF('Document Issue Control Sheet'!C14="","",'Document Issue Control Sheet'!C14)</f>
        <v/>
      </c>
      <c r="F17" s="81" t="str">
        <f>IF('Document Issue Control Sheet'!D14="","",'Document Issue Control Sheet'!D14)</f>
        <v/>
      </c>
      <c r="G17" s="81" t="str">
        <f>IF('Document Issue Control Sheet'!E14="","",'Document Issue Control Sheet'!E14)</f>
        <v/>
      </c>
      <c r="H17" s="228"/>
      <c r="I17" s="228"/>
      <c r="J17" s="228"/>
      <c r="K17" s="228"/>
      <c r="L17" s="228"/>
    </row>
    <row r="18" spans="3:12" ht="5.45" hidden="1" customHeight="1" thickBot="1" x14ac:dyDescent="0.5"/>
    <row r="19" spans="3:12" ht="36" customHeight="1" thickBot="1" x14ac:dyDescent="0.5">
      <c r="C19" s="473" t="s">
        <v>207</v>
      </c>
      <c r="D19" s="474"/>
      <c r="E19" s="474"/>
      <c r="F19" s="516"/>
      <c r="G19" s="53"/>
    </row>
    <row r="20" spans="3:12" ht="348.6" customHeight="1" x14ac:dyDescent="0.45">
      <c r="C20" s="505" t="s">
        <v>1077</v>
      </c>
      <c r="D20" s="507"/>
      <c r="E20" s="505" t="s">
        <v>1078</v>
      </c>
      <c r="F20" s="506"/>
      <c r="G20" s="506"/>
    </row>
    <row r="21" spans="3:12" ht="7.9" customHeight="1" thickBot="1" x14ac:dyDescent="0.5">
      <c r="C21" s="69"/>
    </row>
    <row r="22" spans="3:12" ht="31.15" customHeight="1" thickBot="1" x14ac:dyDescent="0.5">
      <c r="C22" s="473" t="s">
        <v>208</v>
      </c>
      <c r="D22" s="474"/>
      <c r="E22" s="474"/>
      <c r="F22" s="516"/>
      <c r="G22" s="53"/>
    </row>
    <row r="23" spans="3:12" ht="68.45" customHeight="1" thickBot="1" x14ac:dyDescent="0.5">
      <c r="C23" s="227" t="s">
        <v>209</v>
      </c>
      <c r="D23" s="227" t="s">
        <v>1124</v>
      </c>
      <c r="E23" s="227" t="s">
        <v>1125</v>
      </c>
      <c r="F23" s="521" t="s">
        <v>1126</v>
      </c>
      <c r="G23" s="511"/>
    </row>
    <row r="24" spans="3:12" ht="6.6" customHeight="1" thickBot="1" x14ac:dyDescent="0.5">
      <c r="C24" s="232"/>
      <c r="D24" s="31"/>
      <c r="E24" s="30"/>
      <c r="F24" s="30"/>
      <c r="G24" s="30"/>
    </row>
    <row r="25" spans="3:12" ht="259.14999999999998" customHeight="1" x14ac:dyDescent="0.45">
      <c r="C25" s="519" t="s">
        <v>19</v>
      </c>
      <c r="D25" s="517" t="str">
        <f>AScope</f>
        <v xml:space="preserve">INPUT  SCOPE ELEMENTS  INTO  'APPROVED DOCUMENT A'   NOTE ELEMENTS THAT WILL OR COULD CAUSE A MATERIAL ALTERATION RELEVANT TO APPROVED DOCUMENT A 
</v>
      </c>
      <c r="E25" s="428" t="s">
        <v>210</v>
      </c>
      <c r="F25" s="517" t="str">
        <f>ACompliance</f>
        <v xml:space="preserve">Write a general statement to describe  how the design is compliant.   Describe  the  calculation evidence that the design complies.  Cite any BSEN codes that relate to the compliance.   Note if the building pre-dated the codes applied, and provide a structural justification for the design and structutal calculation approaches adopted. </v>
      </c>
      <c r="G25" s="517"/>
    </row>
    <row r="26" spans="3:12" ht="46.15" customHeight="1" x14ac:dyDescent="0.45">
      <c r="C26" s="520"/>
      <c r="D26" s="518"/>
      <c r="E26" s="429"/>
      <c r="F26" s="518"/>
      <c r="G26" s="518"/>
    </row>
    <row r="27" spans="3:12" ht="7.15" customHeight="1" thickBot="1" x14ac:dyDescent="0.5">
      <c r="C27" s="232"/>
      <c r="D27" s="222"/>
      <c r="E27" s="430"/>
      <c r="F27" s="223"/>
      <c r="G27" s="30"/>
    </row>
    <row r="28" spans="3:12" ht="233.45" customHeight="1" x14ac:dyDescent="0.45">
      <c r="C28" s="519" t="s">
        <v>21</v>
      </c>
      <c r="D28" s="517" t="str">
        <f>BScope</f>
        <v xml:space="preserve">USE APPROVED DOCUMENT B SCOPE FIELD TO INPUT  SCOPE ELEMENTS THAT WILL OR COULD CAUSE A MATERIAL ALTERATION RELEVANT TO APPROVED DOCUMENT B ,  CONSIDERING ALL SECTIONS BE1 TO B5 
</v>
      </c>
      <c r="E28" s="428" t="s">
        <v>210</v>
      </c>
      <c r="F28" s="517" t="str">
        <f>Bcompliance</f>
        <v xml:space="preserve">USE APPROVED DOCUMENT B GENERAL STATEMENT OF COMPLIANCE FIELD TO WRITE A GENERAL STATEMENT OF COMPLIANCE, REFERENCING THE SCOPE ELEMENTS AND THE EXISTING SAFETY CASE. </v>
      </c>
      <c r="G28" s="517"/>
    </row>
    <row r="29" spans="3:12" ht="114.75" customHeight="1" x14ac:dyDescent="0.45">
      <c r="C29" s="520"/>
      <c r="D29" s="518"/>
      <c r="E29" s="429"/>
      <c r="F29" s="518"/>
      <c r="G29" s="518"/>
    </row>
    <row r="30" spans="3:12" ht="7.9" customHeight="1" thickBot="1" x14ac:dyDescent="0.5">
      <c r="C30" s="232"/>
      <c r="D30" s="222"/>
      <c r="E30" s="430"/>
      <c r="F30" s="223"/>
      <c r="G30" s="30"/>
    </row>
    <row r="31" spans="3:12" ht="156.6" customHeight="1" x14ac:dyDescent="0.45">
      <c r="C31" s="32" t="s">
        <v>22</v>
      </c>
      <c r="D31" s="221" t="str">
        <f>CScope</f>
        <v>INPUT  SCOPE ELEMENTS THAT WILL OR COULD CAUSE A MATERIAL ALTERATION RELEVANT TO APPROVED DOCUMENT C IN APPROVED DOCUMENT C SCOPE FIELD</v>
      </c>
      <c r="E31" s="428" t="s">
        <v>210</v>
      </c>
      <c r="F31" s="512" t="str">
        <f>ComplianceC</f>
        <v xml:space="preserve">WRITE A GENERAL STATEMENT OF COMPLIANCE, REFERENCING THE SCOPE ELEMENTS AND THE EXISTING SAFETY CASE.   DESCRIBE THE MEASURES PROPOSED TO MEETTHE RELEVANT REQUIREMENTS. </v>
      </c>
      <c r="G31" s="513"/>
    </row>
    <row r="32" spans="3:12" ht="4.9000000000000004" customHeight="1" thickBot="1" x14ac:dyDescent="0.5">
      <c r="C32" s="232"/>
      <c r="D32" s="222"/>
      <c r="E32" s="430"/>
      <c r="F32" s="223"/>
      <c r="G32" s="30"/>
    </row>
    <row r="33" spans="3:7" ht="38.450000000000003" customHeight="1" x14ac:dyDescent="0.45">
      <c r="C33" s="28" t="s">
        <v>23</v>
      </c>
      <c r="D33" s="221" t="str">
        <f>DScope</f>
        <v>D scope</v>
      </c>
      <c r="E33" s="428" t="s">
        <v>24</v>
      </c>
      <c r="F33" s="512" t="str">
        <f>ComplianceD</f>
        <v>D  Compliance</v>
      </c>
      <c r="G33" s="513"/>
    </row>
    <row r="34" spans="3:7" ht="6" customHeight="1" thickBot="1" x14ac:dyDescent="0.5">
      <c r="C34" s="232"/>
      <c r="D34" s="222"/>
      <c r="E34" s="430"/>
      <c r="F34" s="223"/>
      <c r="G34" s="30"/>
    </row>
    <row r="35" spans="3:7" ht="86.45" customHeight="1" x14ac:dyDescent="0.45">
      <c r="C35" s="32" t="s">
        <v>27</v>
      </c>
      <c r="D35" s="221" t="str">
        <f>EScope</f>
        <v>E scope input</v>
      </c>
      <c r="E35" s="428" t="s">
        <v>211</v>
      </c>
      <c r="F35" s="512" t="str">
        <f>'Approved Document E'!ComplianceD</f>
        <v>E compliance input</v>
      </c>
      <c r="G35" s="513"/>
    </row>
    <row r="36" spans="3:7" ht="6.6" customHeight="1" thickBot="1" x14ac:dyDescent="0.5">
      <c r="C36" s="232"/>
      <c r="D36" s="222"/>
      <c r="E36" s="430"/>
      <c r="F36" s="223"/>
      <c r="G36" s="30"/>
    </row>
    <row r="37" spans="3:7" ht="31.5" x14ac:dyDescent="0.45">
      <c r="C37" s="28" t="s">
        <v>28</v>
      </c>
      <c r="D37" s="221" t="str">
        <f>FScope</f>
        <v>F Scope</v>
      </c>
      <c r="E37" s="428" t="s">
        <v>24</v>
      </c>
      <c r="F37" s="221" t="str">
        <f>Fcompliance</f>
        <v xml:space="preserve">F compliance </v>
      </c>
      <c r="G37" s="49"/>
    </row>
    <row r="38" spans="3:7" ht="9" customHeight="1" thickBot="1" x14ac:dyDescent="0.5">
      <c r="C38" s="232"/>
      <c r="D38" s="222"/>
      <c r="E38" s="430"/>
      <c r="F38" s="223"/>
      <c r="G38" s="30"/>
    </row>
    <row r="39" spans="3:7" ht="47.25" x14ac:dyDescent="0.45">
      <c r="C39" s="28" t="s">
        <v>29</v>
      </c>
      <c r="D39" s="221" t="str">
        <f>GScope</f>
        <v>G Scope</v>
      </c>
      <c r="E39" s="428" t="s">
        <v>24</v>
      </c>
      <c r="F39" s="512" t="str">
        <f>GCompliance</f>
        <v xml:space="preserve">Not applicable. </v>
      </c>
      <c r="G39" s="513"/>
    </row>
    <row r="40" spans="3:7" ht="7.15" customHeight="1" thickBot="1" x14ac:dyDescent="0.5">
      <c r="C40" s="232"/>
      <c r="D40" s="222"/>
      <c r="E40" s="430"/>
      <c r="F40" s="223"/>
      <c r="G40" s="30"/>
    </row>
    <row r="41" spans="3:7" ht="88.15" customHeight="1" x14ac:dyDescent="0.45">
      <c r="C41" s="28" t="s">
        <v>30</v>
      </c>
      <c r="D41" s="221" t="str">
        <f>HScope</f>
        <v>H Scope</v>
      </c>
      <c r="E41" s="428" t="s">
        <v>211</v>
      </c>
      <c r="F41" s="512" t="str">
        <f>HCompliance</f>
        <v>H compliance :</v>
      </c>
      <c r="G41" s="513"/>
    </row>
    <row r="42" spans="3:7" ht="6.6" customHeight="1" thickBot="1" x14ac:dyDescent="0.5">
      <c r="C42" s="232"/>
      <c r="D42" s="222"/>
      <c r="E42" s="430"/>
      <c r="F42" s="223"/>
      <c r="G42" s="30"/>
    </row>
    <row r="43" spans="3:7" ht="47.25" x14ac:dyDescent="0.45">
      <c r="C43" s="28" t="s">
        <v>31</v>
      </c>
      <c r="D43" s="221" t="str">
        <f>Jscope</f>
        <v>J scope</v>
      </c>
      <c r="E43" s="428" t="s">
        <v>24</v>
      </c>
      <c r="F43" s="221" t="str">
        <f>Jcompliance</f>
        <v>J compliance</v>
      </c>
      <c r="G43" s="49"/>
    </row>
    <row r="44" spans="3:7" ht="7.9" customHeight="1" thickBot="1" x14ac:dyDescent="0.5">
      <c r="C44" s="232"/>
      <c r="D44" s="222"/>
      <c r="E44" s="430"/>
      <c r="F44" s="223"/>
      <c r="G44" s="30"/>
    </row>
    <row r="45" spans="3:7" ht="91.15" customHeight="1" x14ac:dyDescent="0.45">
      <c r="C45" s="28" t="s">
        <v>32</v>
      </c>
      <c r="D45" s="221" t="str">
        <f>KScope</f>
        <v>K scope</v>
      </c>
      <c r="E45" s="428" t="s">
        <v>24</v>
      </c>
      <c r="F45" s="512" t="str">
        <f>KCompliance</f>
        <v>K compliance</v>
      </c>
      <c r="G45" s="513"/>
    </row>
    <row r="46" spans="3:7" ht="9" customHeight="1" thickBot="1" x14ac:dyDescent="0.5">
      <c r="C46" s="232"/>
      <c r="D46" s="222"/>
      <c r="E46" s="430"/>
      <c r="F46" s="223"/>
      <c r="G46" s="30"/>
    </row>
    <row r="47" spans="3:7" ht="219.6" customHeight="1" x14ac:dyDescent="0.45">
      <c r="C47" s="32" t="s">
        <v>34</v>
      </c>
      <c r="D47" s="221" t="str">
        <f>LScope</f>
        <v>L Scope</v>
      </c>
      <c r="E47" s="428" t="s">
        <v>211</v>
      </c>
      <c r="F47" s="512" t="str">
        <f>LCompliance</f>
        <v>L Compliance</v>
      </c>
      <c r="G47" s="513"/>
    </row>
    <row r="48" spans="3:7" ht="7.15" customHeight="1" thickBot="1" x14ac:dyDescent="0.5">
      <c r="C48" s="232"/>
      <c r="D48" s="222"/>
      <c r="E48" s="430"/>
      <c r="F48" s="223"/>
      <c r="G48" s="30"/>
    </row>
    <row r="49" spans="1:7" ht="47.25" x14ac:dyDescent="0.45">
      <c r="C49" s="28" t="s">
        <v>36</v>
      </c>
      <c r="D49" s="221" t="str">
        <f>Mscope</f>
        <v>M Scope</v>
      </c>
      <c r="E49" s="428" t="s">
        <v>24</v>
      </c>
      <c r="F49" s="512" t="str">
        <f>MCompliance</f>
        <v>There will be effect on access through the building</v>
      </c>
      <c r="G49" s="513"/>
    </row>
    <row r="50" spans="1:7" ht="7.15" customHeight="1" thickBot="1" x14ac:dyDescent="0.5">
      <c r="C50" s="232"/>
      <c r="D50" s="222"/>
      <c r="E50" s="430"/>
      <c r="F50" s="223"/>
      <c r="G50" s="30"/>
    </row>
    <row r="51" spans="1:7" ht="31.9" thickBot="1" x14ac:dyDescent="0.5">
      <c r="C51" s="28" t="s">
        <v>38</v>
      </c>
      <c r="D51" s="221" t="str">
        <f>OScope</f>
        <v>O Scope</v>
      </c>
      <c r="E51" s="428" t="s">
        <v>24</v>
      </c>
      <c r="F51" s="512" t="str">
        <f>OCompliance</f>
        <v>O Compliance</v>
      </c>
      <c r="G51" s="513"/>
    </row>
    <row r="52" spans="1:7" ht="4.1500000000000004" customHeight="1" thickBot="1" x14ac:dyDescent="0.5">
      <c r="C52" s="29"/>
      <c r="D52" s="222"/>
      <c r="E52" s="428"/>
      <c r="F52" s="223"/>
      <c r="G52" s="30"/>
    </row>
    <row r="53" spans="1:7" s="6" customFormat="1" ht="144" customHeight="1" x14ac:dyDescent="0.45">
      <c r="C53" s="63" t="s">
        <v>39</v>
      </c>
      <c r="D53" s="81" t="str" cm="1">
        <f t="array" ref="D53">Pscope</f>
        <v>P Scope</v>
      </c>
      <c r="E53" s="431" t="s">
        <v>211</v>
      </c>
      <c r="F53" s="514" t="str">
        <f>PCompliance</f>
        <v>P Compliance</v>
      </c>
      <c r="G53" s="515"/>
    </row>
    <row r="54" spans="1:7" ht="6" customHeight="1" thickBot="1" x14ac:dyDescent="0.5">
      <c r="C54" s="232"/>
      <c r="D54" s="222"/>
      <c r="E54" s="430"/>
      <c r="F54" s="223"/>
      <c r="G54" s="30"/>
    </row>
    <row r="55" spans="1:7" ht="31.5" x14ac:dyDescent="0.45">
      <c r="C55" s="28" t="s">
        <v>41</v>
      </c>
      <c r="D55" s="221" t="str">
        <f>Qscope</f>
        <v>Q Scope</v>
      </c>
      <c r="E55" s="428" t="s">
        <v>24</v>
      </c>
      <c r="F55" s="512" t="str">
        <f>QCompliance</f>
        <v>Q Compliance</v>
      </c>
      <c r="G55" s="513"/>
    </row>
    <row r="56" spans="1:7" ht="6" customHeight="1" thickBot="1" x14ac:dyDescent="0.5">
      <c r="C56" s="232"/>
      <c r="D56" s="222"/>
      <c r="E56" s="430"/>
      <c r="F56" s="223"/>
      <c r="G56" s="30"/>
    </row>
    <row r="57" spans="1:7" ht="56.45" customHeight="1" x14ac:dyDescent="0.45">
      <c r="C57" s="28" t="s">
        <v>43</v>
      </c>
      <c r="D57" s="221" t="str" cm="1">
        <f t="array" ref="D57">Rscope</f>
        <v>R Scope</v>
      </c>
      <c r="E57" s="428" t="s">
        <v>211</v>
      </c>
      <c r="F57" s="512" t="str">
        <f>RCompliance</f>
        <v>R compliance</v>
      </c>
      <c r="G57" s="513"/>
    </row>
    <row r="58" spans="1:7" ht="6.6" customHeight="1" thickBot="1" x14ac:dyDescent="0.5">
      <c r="C58" s="232"/>
      <c r="D58" s="222"/>
      <c r="E58" s="430"/>
      <c r="F58" s="223"/>
      <c r="G58" s="30"/>
    </row>
    <row r="59" spans="1:7" ht="47.25" x14ac:dyDescent="0.45">
      <c r="C59" s="233" t="s">
        <v>45</v>
      </c>
      <c r="D59" s="221" t="str">
        <f>Sscope</f>
        <v>S  Scope</v>
      </c>
      <c r="E59" s="428" t="s">
        <v>24</v>
      </c>
      <c r="F59" s="512" t="str">
        <f>SComplliance</f>
        <v>S compliance</v>
      </c>
      <c r="G59" s="513"/>
    </row>
    <row r="60" spans="1:7" ht="7.15" customHeight="1" x14ac:dyDescent="0.45">
      <c r="A60" s="123"/>
      <c r="B60" s="123"/>
      <c r="C60" s="232"/>
      <c r="D60" s="222"/>
      <c r="E60" s="430"/>
      <c r="F60" s="223"/>
      <c r="G60" s="30"/>
    </row>
    <row r="61" spans="1:7" ht="42" customHeight="1" x14ac:dyDescent="0.45">
      <c r="A61" s="123"/>
      <c r="B61" s="123"/>
      <c r="C61" s="234" t="s">
        <v>46</v>
      </c>
      <c r="D61" s="235" t="str" cm="1">
        <f t="array" ref="D61">Tscope</f>
        <v>T  Scope</v>
      </c>
      <c r="E61" s="432" t="s">
        <v>24</v>
      </c>
      <c r="F61" s="235" t="str">
        <f>TCompliance</f>
        <v>T compliance</v>
      </c>
      <c r="G61" s="236"/>
    </row>
    <row r="62" spans="1:7" ht="6.6" customHeight="1" thickBot="1" x14ac:dyDescent="0.5">
      <c r="C62" s="232"/>
      <c r="D62" s="222"/>
      <c r="E62" s="430"/>
      <c r="F62" s="223"/>
      <c r="G62" s="30"/>
    </row>
    <row r="63" spans="1:7" ht="45" customHeight="1" x14ac:dyDescent="0.45">
      <c r="C63" s="63" t="s">
        <v>47</v>
      </c>
      <c r="D63" s="221" t="str">
        <f>Scope7</f>
        <v>7 scope</v>
      </c>
      <c r="E63" s="428" t="s">
        <v>211</v>
      </c>
      <c r="F63" s="512" t="str">
        <f>Compliance7</f>
        <v>7 compliance</v>
      </c>
      <c r="G63" s="513"/>
    </row>
    <row r="64" spans="1:7" ht="4.1500000000000004" customHeight="1" thickBot="1" x14ac:dyDescent="0.5">
      <c r="C64" s="232"/>
      <c r="D64" s="222"/>
      <c r="E64" s="430"/>
      <c r="F64" s="223"/>
      <c r="G64" s="30"/>
    </row>
    <row r="65" spans="3:7" ht="47.65" thickBot="1" x14ac:dyDescent="0.5">
      <c r="C65" s="227" t="s">
        <v>212</v>
      </c>
      <c r="D65" s="221"/>
      <c r="E65" s="428" t="s">
        <v>24</v>
      </c>
      <c r="F65" s="522" t="s">
        <v>213</v>
      </c>
      <c r="G65" s="523"/>
    </row>
    <row r="66" spans="3:7" ht="7.15" customHeight="1" thickBot="1" x14ac:dyDescent="0.5">
      <c r="C66" s="237"/>
      <c r="D66" s="237"/>
      <c r="E66" s="238"/>
      <c r="F66" s="239"/>
    </row>
    <row r="67" spans="3:7" ht="24" customHeight="1" thickBot="1" x14ac:dyDescent="0.5">
      <c r="C67" s="510" t="s">
        <v>214</v>
      </c>
      <c r="D67" s="510"/>
      <c r="E67" s="510"/>
      <c r="F67" s="510"/>
      <c r="G67" s="511"/>
    </row>
    <row r="68" spans="3:7" ht="16.149999999999999" thickBot="1" x14ac:dyDescent="0.5">
      <c r="C68" s="227"/>
      <c r="D68" s="227" t="s">
        <v>215</v>
      </c>
      <c r="E68" s="227" t="s">
        <v>200</v>
      </c>
      <c r="F68" s="227" t="s">
        <v>202</v>
      </c>
      <c r="G68" s="227" t="s">
        <v>216</v>
      </c>
    </row>
    <row r="69" spans="3:7" ht="83.45" customHeight="1" thickBot="1" x14ac:dyDescent="0.5">
      <c r="C69" s="227" t="s">
        <v>217</v>
      </c>
      <c r="D69" s="240"/>
      <c r="E69" s="49" t="str">
        <f>PD1ContactName</f>
        <v xml:space="preserve">Individual Principal Designer Name </v>
      </c>
      <c r="F69" s="49" t="str">
        <f>PD1email</f>
        <v>Individual Principal Designer email</v>
      </c>
      <c r="G69" s="49" t="str">
        <f>PDtelnumber</f>
        <v>Individual Principal Designer  telephone number</v>
      </c>
    </row>
    <row r="70" spans="3:7" ht="13.15" customHeight="1" thickBot="1" x14ac:dyDescent="0.5">
      <c r="C70" s="69"/>
      <c r="D70" s="69"/>
      <c r="E70" s="69"/>
    </row>
    <row r="71" spans="3:7" ht="31.15" thickBot="1" x14ac:dyDescent="0.5">
      <c r="C71" s="473" t="s">
        <v>218</v>
      </c>
      <c r="D71" s="474"/>
      <c r="E71" s="474"/>
      <c r="F71" s="516"/>
      <c r="G71" s="53"/>
    </row>
    <row r="72" spans="3:7" ht="27" customHeight="1" thickBot="1" x14ac:dyDescent="0.5">
      <c r="C72" s="227" t="str">
        <f>'Document Issue Control Sheet'!A17</f>
        <v xml:space="preserve">Document Name </v>
      </c>
      <c r="D72" s="227" t="str">
        <f>'Document Issue Control Sheet'!B17</f>
        <v xml:space="preserve">Filename </v>
      </c>
      <c r="E72" s="227" t="str">
        <f>'Document Issue Control Sheet'!C17</f>
        <v>Version</v>
      </c>
      <c r="F72" s="227" t="str">
        <f>'Document Issue Control Sheet'!D17</f>
        <v>Version date</v>
      </c>
      <c r="G72" s="227" t="str">
        <f>'Document Issue Control Sheet'!E17</f>
        <v>Summary of content</v>
      </c>
    </row>
    <row r="73" spans="3:7" ht="16.149999999999999" thickBot="1" x14ac:dyDescent="0.5">
      <c r="C73" s="428" t="str">
        <f>'Document Issue Control Sheet'!A18</f>
        <v xml:space="preserve">Drawing 1 </v>
      </c>
      <c r="D73" s="428" t="str">
        <f>'Document Issue Control Sheet'!B18</f>
        <v>Client's  Filename convention</v>
      </c>
      <c r="E73" s="431" t="str">
        <f>'Document Issue Control Sheet'!C18</f>
        <v>A</v>
      </c>
      <c r="F73" s="433">
        <f>'Document Issue Control Sheet'!D18</f>
        <v>45915</v>
      </c>
      <c r="G73" s="434" t="str">
        <f>'Document Issue Control Sheet'!E18</f>
        <v>Detailed design drawings in PDF</v>
      </c>
    </row>
    <row r="74" spans="3:7" ht="16.149999999999999" thickBot="1" x14ac:dyDescent="0.5">
      <c r="C74" s="428" t="str">
        <f>'Document Issue Control Sheet'!A19</f>
        <v>Drawing 2</v>
      </c>
      <c r="D74" s="428" t="str">
        <f>'Document Issue Control Sheet'!B19</f>
        <v xml:space="preserve">Client's  Filename convention  other drawing </v>
      </c>
      <c r="E74" s="431" t="str">
        <f>'Document Issue Control Sheet'!C19</f>
        <v>C</v>
      </c>
      <c r="F74" s="433">
        <f>'Document Issue Control Sheet'!D19</f>
        <v>45915</v>
      </c>
      <c r="G74" s="434" t="str">
        <f>'Document Issue Control Sheet'!E19</f>
        <v>Detailed design drawings in .dwg</v>
      </c>
    </row>
    <row r="75" spans="3:7" ht="31.9" customHeight="1" thickBot="1" x14ac:dyDescent="0.5">
      <c r="C75" s="428" t="str">
        <f>'Document Issue Control Sheet'!A20</f>
        <v>DRA</v>
      </c>
      <c r="D75" s="428" t="str">
        <f>'Document Issue Control Sheet'!B20</f>
        <v>Client's  Filename convention  DRA</v>
      </c>
      <c r="E75" s="431" t="str">
        <f>'Document Issue Control Sheet'!C20</f>
        <v>-</v>
      </c>
      <c r="F75" s="433" t="str">
        <f>'Document Issue Control Sheet'!D20</f>
        <v>09.04.25</v>
      </c>
      <c r="G75" s="434" t="str">
        <f>'Document Issue Control Sheet'!E20</f>
        <v xml:space="preserve">DRA for  CDM </v>
      </c>
    </row>
    <row r="76" spans="3:7" ht="37.9" customHeight="1" thickBot="1" x14ac:dyDescent="0.5">
      <c r="C76" s="524" t="str">
        <f>'Document Issue Control Sheet'!A21</f>
        <v xml:space="preserve">Structural documents </v>
      </c>
      <c r="D76" s="524">
        <f>'Document Issue Control Sheet'!B21</f>
        <v>0</v>
      </c>
      <c r="E76" s="524">
        <f>'Document Issue Control Sheet'!C21</f>
        <v>0</v>
      </c>
      <c r="F76" s="524"/>
      <c r="G76" s="524">
        <f>'Document Issue Control Sheet'!E21</f>
        <v>0</v>
      </c>
    </row>
    <row r="77" spans="3:7" ht="16.5" thickTop="1" thickBot="1" x14ac:dyDescent="0.5">
      <c r="C77" s="227" t="str">
        <f>'Document Issue Control Sheet'!A22</f>
        <v xml:space="preserve">Document Name </v>
      </c>
      <c r="D77" s="227" t="str">
        <f>'Document Issue Control Sheet'!B22</f>
        <v xml:space="preserve">Filename </v>
      </c>
      <c r="E77" s="227" t="str">
        <f>'Document Issue Control Sheet'!C22</f>
        <v>Version</v>
      </c>
      <c r="F77" s="227" t="str">
        <f>'Document Issue Control Sheet'!D22</f>
        <v>Version date</v>
      </c>
      <c r="G77" s="227" t="str">
        <f>'Document Issue Control Sheet'!E22</f>
        <v>Summary of content</v>
      </c>
    </row>
    <row r="78" spans="3:7" ht="16.149999999999999" thickBot="1" x14ac:dyDescent="0.5">
      <c r="C78" s="221" t="str">
        <f>'Document Issue Control Sheet'!A23</f>
        <v xml:space="preserve"> Structural Calculations </v>
      </c>
      <c r="D78" s="221" t="str">
        <f>'Document Issue Control Sheet'!B23</f>
        <v>adcde</v>
      </c>
      <c r="E78" s="81" t="str">
        <f>'Document Issue Control Sheet'!C23</f>
        <v>a</v>
      </c>
      <c r="F78" s="242">
        <f>'Document Issue Control Sheet'!D23</f>
        <v>45748</v>
      </c>
      <c r="G78" s="218" t="str">
        <f>'Document Issue Control Sheet'!E23</f>
        <v xml:space="preserve">Structural  calculation </v>
      </c>
    </row>
    <row r="79" spans="3:7" ht="81" customHeight="1" thickBot="1" x14ac:dyDescent="0.5">
      <c r="C79" s="221" t="str">
        <f>'Document Issue Control Sheet'!A24</f>
        <v>Other structural calculations or GDC</v>
      </c>
      <c r="D79" s="221" t="str">
        <f>'Document Issue Control Sheet'!B24</f>
        <v>fghij</v>
      </c>
      <c r="E79" s="81" t="str">
        <f>'Document Issue Control Sheet'!C24</f>
        <v>a</v>
      </c>
      <c r="F79" s="242">
        <f>'Document Issue Control Sheet'!D24</f>
        <v>45749</v>
      </c>
      <c r="G79" s="218" t="str">
        <f>'Document Issue Control Sheet'!E24</f>
        <v>GDC calculation</v>
      </c>
    </row>
    <row r="80" spans="3:7" ht="87" customHeight="1" thickBot="1" x14ac:dyDescent="0.5">
      <c r="C80" s="221" t="str">
        <f>'Document Issue Control Sheet'!A25</f>
        <v xml:space="preserve"> STRUCTURAL INVESTIGATION 
</v>
      </c>
      <c r="D80" s="221" t="str">
        <f>'Document Issue Control Sheet'!B25</f>
        <v>klmno</v>
      </c>
      <c r="E80" s="81" t="str">
        <f>'Document Issue Control Sheet'!C25</f>
        <v>b</v>
      </c>
      <c r="F80" s="242">
        <f>'Document Issue Control Sheet'!D25</f>
        <v>45750</v>
      </c>
      <c r="G80" s="218" t="str">
        <f>'Document Issue Control Sheet'!E25</f>
        <v xml:space="preserve">xxxx report on structural investigations including roof. </v>
      </c>
    </row>
    <row r="81" spans="3:7" ht="25.15" customHeight="1" thickBot="1" x14ac:dyDescent="0.5">
      <c r="C81" s="524" t="str">
        <f>'Document Issue Control Sheet'!A28</f>
        <v xml:space="preserve">Fire Safety related documents </v>
      </c>
      <c r="D81" s="524">
        <f>'Document Issue Control Sheet'!B28</f>
        <v>0</v>
      </c>
      <c r="E81" s="524">
        <f>'Document Issue Control Sheet'!C28</f>
        <v>0</v>
      </c>
      <c r="F81" s="524"/>
      <c r="G81" s="524">
        <f>'Document Issue Control Sheet'!E28</f>
        <v>0</v>
      </c>
    </row>
    <row r="82" spans="3:7" ht="16.5" thickTop="1" thickBot="1" x14ac:dyDescent="0.5">
      <c r="C82" s="227" t="str">
        <f>'Document Issue Control Sheet'!A29</f>
        <v xml:space="preserve">Document Name </v>
      </c>
      <c r="D82" s="227" t="str">
        <f>'Document Issue Control Sheet'!B29</f>
        <v xml:space="preserve">Filename </v>
      </c>
      <c r="E82" s="227" t="str">
        <f>'Document Issue Control Sheet'!C29</f>
        <v>Version</v>
      </c>
      <c r="F82" s="227" t="str">
        <f>'Document Issue Control Sheet'!D29</f>
        <v>Version date</v>
      </c>
      <c r="G82" s="227" t="str">
        <f>'Document Issue Control Sheet'!E29</f>
        <v>Summary of content</v>
      </c>
    </row>
    <row r="83" spans="3:7" ht="42.6" customHeight="1" thickBot="1" x14ac:dyDescent="0.5">
      <c r="C83" s="221" t="str">
        <f>'Document Issue Control Sheet'!A30</f>
        <v>Fire strategy plan</v>
      </c>
      <c r="D83" s="221" t="str">
        <f>'Document Issue Control Sheet'!B30</f>
        <v xml:space="preserve"> Fire strategy plan  filename </v>
      </c>
      <c r="E83" s="81">
        <f>'Document Issue Control Sheet'!C30</f>
        <v>1</v>
      </c>
      <c r="F83" s="242">
        <f>'Document Issue Control Sheet'!D30</f>
        <v>45344</v>
      </c>
      <c r="G83" s="218" t="str">
        <f>'Document Issue Control Sheet'!E30</f>
        <v>Existing  Golden Thread  Fire strategy  issued by xxx</v>
      </c>
    </row>
    <row r="84" spans="3:7" ht="44.45" customHeight="1" thickBot="1" x14ac:dyDescent="0.5">
      <c r="C84" s="221" t="str">
        <f>'Document Issue Control Sheet'!A31</f>
        <v>Fire compartmentation survey</v>
      </c>
      <c r="D84" s="221" t="str">
        <f>'Document Issue Control Sheet'!B31</f>
        <v xml:space="preserve"> SURVEY REPORT  filename </v>
      </c>
      <c r="E84" s="81">
        <f>'Document Issue Control Sheet'!C31</f>
        <v>1</v>
      </c>
      <c r="F84" s="242">
        <f>'Document Issue Control Sheet'!D31</f>
        <v>45083</v>
      </c>
      <c r="G84" s="218" t="str">
        <f>'Document Issue Control Sheet'!E31</f>
        <v>Existing  compartmentation survey issued by xxxx on</v>
      </c>
    </row>
    <row r="85" spans="3:7" ht="38.450000000000003" customHeight="1" thickBot="1" x14ac:dyDescent="0.5">
      <c r="C85" s="221" t="str">
        <f>'Document Issue Control Sheet'!A32</f>
        <v>Fire Risk Assessment</v>
      </c>
      <c r="D85" s="221" t="str">
        <f>'Document Issue Control Sheet'!B32</f>
        <v xml:space="preserve">FRA 1 filename </v>
      </c>
      <c r="E85" s="81">
        <f>'Document Issue Control Sheet'!C32</f>
        <v>1</v>
      </c>
      <c r="F85" s="242">
        <f>'Document Issue Control Sheet'!D32</f>
        <v>44228</v>
      </c>
      <c r="G85" s="218" t="str">
        <f>'Document Issue Control Sheet'!E32</f>
        <v>Site provider's specification for previous electrical works, including fire alarm system installation and integration</v>
      </c>
    </row>
    <row r="86" spans="3:7" ht="40.15" customHeight="1" thickBot="1" x14ac:dyDescent="0.5">
      <c r="C86" s="221" t="str">
        <f>'Document Issue Control Sheet'!A33</f>
        <v xml:space="preserve">FRA-  External walls </v>
      </c>
      <c r="D86" s="221" t="str">
        <f>'Document Issue Control Sheet'!B33</f>
        <v xml:space="preserve">FRA  - EW  fiilename </v>
      </c>
      <c r="E86" s="81">
        <f>'Document Issue Control Sheet'!C33</f>
        <v>1</v>
      </c>
      <c r="F86" s="242">
        <f>'Document Issue Control Sheet'!D33</f>
        <v>44827</v>
      </c>
      <c r="G86" s="218" t="str">
        <f>'Document Issue Control Sheet'!E33</f>
        <v xml:space="preserve">FRA  EW issued by  company x  </v>
      </c>
    </row>
    <row r="87" spans="3:7" ht="39" customHeight="1" thickBot="1" x14ac:dyDescent="0.5">
      <c r="C87" s="221" t="str">
        <f>'Document Issue Control Sheet'!A34</f>
        <v xml:space="preserve">Other  fire safety  document </v>
      </c>
      <c r="D87" s="221" t="str">
        <f>'Document Issue Control Sheet'!B34</f>
        <v xml:space="preserve">Other fire-filename </v>
      </c>
      <c r="E87" s="81">
        <f>'Document Issue Control Sheet'!C34</f>
        <v>1</v>
      </c>
      <c r="F87" s="242">
        <f>'Document Issue Control Sheet'!D34</f>
        <v>45831</v>
      </c>
      <c r="G87" s="218" t="str">
        <f>'Document Issue Control Sheet'!E34</f>
        <v>Describe</v>
      </c>
    </row>
    <row r="88" spans="3:7" ht="39" customHeight="1" thickBot="1" x14ac:dyDescent="0.5">
      <c r="C88" s="221">
        <f>'Document Issue Control Sheet'!A35</f>
        <v>0</v>
      </c>
      <c r="D88" s="419"/>
      <c r="E88" s="435"/>
      <c r="F88" s="436"/>
      <c r="G88" s="437"/>
    </row>
    <row r="89" spans="3:7" ht="20.45" customHeight="1" thickBot="1" x14ac:dyDescent="0.5">
      <c r="C89" s="524" t="s">
        <v>141</v>
      </c>
      <c r="D89" s="524"/>
      <c r="E89" s="524"/>
      <c r="F89" s="524"/>
      <c r="G89" s="524"/>
    </row>
    <row r="90" spans="3:7" ht="16.5" thickTop="1" thickBot="1" x14ac:dyDescent="0.5">
      <c r="C90" s="114" t="s">
        <v>107</v>
      </c>
      <c r="D90" s="114" t="s">
        <v>108</v>
      </c>
      <c r="E90" s="114" t="s">
        <v>109</v>
      </c>
      <c r="F90" s="114" t="s">
        <v>110</v>
      </c>
      <c r="G90" s="114" t="s">
        <v>111</v>
      </c>
    </row>
    <row r="91" spans="3:7" ht="16.149999999999999" thickBot="1" x14ac:dyDescent="0.5">
      <c r="C91" s="221" t="str">
        <f>'Document Issue Control Sheet'!A42</f>
        <v xml:space="preserve">Existing roofing warranty </v>
      </c>
      <c r="D91" s="221" t="str">
        <f>'Document Issue Control Sheet'!B42</f>
        <v>Warranty filename</v>
      </c>
      <c r="E91" s="81">
        <f>'Document Issue Control Sheet'!C42</f>
        <v>1</v>
      </c>
      <c r="F91" s="242">
        <f>'Document Issue Control Sheet'!D42</f>
        <v>44581</v>
      </c>
      <c r="G91" s="218" t="str">
        <f>'Document Issue Control Sheet'!E42</f>
        <v xml:space="preserve">Warranty </v>
      </c>
    </row>
    <row r="92" spans="3:7" ht="31.9" thickBot="1" x14ac:dyDescent="0.5">
      <c r="C92" s="221" t="str">
        <f>'Document Issue Control Sheet'!A43</f>
        <v xml:space="preserve">Manufacturer's document </v>
      </c>
      <c r="D92" s="221" t="str">
        <f>'Document Issue Control Sheet'!B43</f>
        <v xml:space="preserve">Filename </v>
      </c>
      <c r="E92" s="81">
        <f>'Document Issue Control Sheet'!C43</f>
        <v>1</v>
      </c>
      <c r="F92" s="242" t="str">
        <f>'Document Issue Control Sheet'!D43</f>
        <v>UNDATED</v>
      </c>
      <c r="G92" s="218" t="str">
        <f>'Document Issue Control Sheet'!E43</f>
        <v xml:space="preserve">Drawing of standard detail of waterproofing requirements supplied by xxxx . </v>
      </c>
    </row>
    <row r="93" spans="3:7" ht="16.149999999999999" thickBot="1" x14ac:dyDescent="0.5">
      <c r="C93" s="221">
        <f>'Document Issue Control Sheet'!A44</f>
        <v>0</v>
      </c>
      <c r="D93" s="221">
        <f>'Document Issue Control Sheet'!B44</f>
        <v>0</v>
      </c>
      <c r="E93" s="81">
        <f>'Document Issue Control Sheet'!C44</f>
        <v>0</v>
      </c>
      <c r="F93" s="242">
        <f>'Document Issue Control Sheet'!D44</f>
        <v>0</v>
      </c>
      <c r="G93" s="218">
        <f>'Document Issue Control Sheet'!E44</f>
        <v>0</v>
      </c>
    </row>
    <row r="94" spans="3:7" ht="15.75" x14ac:dyDescent="0.45">
      <c r="C94" s="221"/>
      <c r="D94" s="221"/>
      <c r="E94" s="81"/>
      <c r="F94" s="242"/>
      <c r="G94" s="218"/>
    </row>
  </sheetData>
  <autoFilter ref="C23:G69" xr:uid="{4ECDF2ED-CD6F-461C-819E-DFE05ED3DA7A}"/>
  <mergeCells count="38">
    <mergeCell ref="C76:E76"/>
    <mergeCell ref="F76:G76"/>
    <mergeCell ref="C81:E81"/>
    <mergeCell ref="F81:G81"/>
    <mergeCell ref="C89:E89"/>
    <mergeCell ref="F89:G89"/>
    <mergeCell ref="C71:F71"/>
    <mergeCell ref="C22:F22"/>
    <mergeCell ref="C7:D7"/>
    <mergeCell ref="C19:F19"/>
    <mergeCell ref="C14:F14"/>
    <mergeCell ref="D25:D26"/>
    <mergeCell ref="C25:C26"/>
    <mergeCell ref="F23:G23"/>
    <mergeCell ref="F31:G31"/>
    <mergeCell ref="F28:G29"/>
    <mergeCell ref="C28:C29"/>
    <mergeCell ref="D28:D29"/>
    <mergeCell ref="F25:G26"/>
    <mergeCell ref="F65:G65"/>
    <mergeCell ref="F63:G63"/>
    <mergeCell ref="F59:G59"/>
    <mergeCell ref="E20:G20"/>
    <mergeCell ref="C20:D20"/>
    <mergeCell ref="C1:G1"/>
    <mergeCell ref="C2:G2"/>
    <mergeCell ref="C67:G67"/>
    <mergeCell ref="F57:G57"/>
    <mergeCell ref="F55:G55"/>
    <mergeCell ref="F53:G53"/>
    <mergeCell ref="F47:G47"/>
    <mergeCell ref="F41:G41"/>
    <mergeCell ref="F39:G39"/>
    <mergeCell ref="F35:G35"/>
    <mergeCell ref="F33:G33"/>
    <mergeCell ref="F45:G45"/>
    <mergeCell ref="F49:G49"/>
    <mergeCell ref="F51:G51"/>
  </mergeCells>
  <phoneticPr fontId="9" type="noConversion"/>
  <dataValidations count="1">
    <dataValidation type="list" allowBlank="1" showInputMessage="1" showErrorMessage="1" sqref="E28:E33 E61 E39:E59 E37 E35 E25:E26 E63 E65" xr:uid="{BC4472D3-33B5-4D63-B1B7-5903E0D55C1A}">
      <formula1>"Yes,No,Yes Category A, Yes  Category B"</formula1>
    </dataValidation>
  </dataValidations>
  <hyperlinks>
    <hyperlink ref="D33" location="'Approved Document D'!A1" display="'Approved Document D'!A1" xr:uid="{29AB1F3F-2962-4339-ADE4-931D1EA460EF}"/>
    <hyperlink ref="D35" location="'Approved Document E'!A1" display="'Approved Document E'!A1" xr:uid="{1F12773E-9031-4600-A308-4F21340C85C8}"/>
    <hyperlink ref="D37" location="'Approved Document F'!A1" display="'Approved Document F'!A1" xr:uid="{56B65D72-8717-4889-8A9D-F7B110640555}"/>
    <hyperlink ref="D39" location="'Approved Document G'!A1" display="'Approved Document G'!A1" xr:uid="{6F426BAB-061B-4222-BD24-A41789820E7D}"/>
    <hyperlink ref="D41" location="'Approved Document H'!A1" display="'Approved Document H'!A1" xr:uid="{A2573DD4-8037-4B6C-A3B1-B061678950EF}"/>
    <hyperlink ref="D43" location="'Approved Document J'!A1" display="'Approved Document J'!A1" xr:uid="{59402570-CC17-43F9-A1FA-957E3EFEC9D5}"/>
    <hyperlink ref="D45" location="'Approved Document K'!A1" display="'Approved Document K'!A1" xr:uid="{7648A390-9895-48CE-8F06-3F0448C60A03}"/>
    <hyperlink ref="D47" location="'Approved Document L'!A1" display="'Approved Document L'!A1" xr:uid="{FE24EE69-889B-448B-A29D-6F62291A4206}"/>
    <hyperlink ref="D49" location="'Approved Document M'!A1" display="'Approved Document M'!A1" xr:uid="{2CE0F8A2-914B-4BAB-A8A5-451B66505737}"/>
    <hyperlink ref="D51" location="'Approved Document O'!A1" display="'Approved Document O'!A1" xr:uid="{D59E148C-8BC8-47D4-A0CF-5A81C78D5725}"/>
    <hyperlink ref="D61" location="'Approved Document T'!A1" display="'Approved Document T'!A1" xr:uid="{9EF711E3-040D-43B3-B33F-1E64C5750AEF}"/>
    <hyperlink ref="C28" r:id="rId1" xr:uid="{E291AFF0-C2A7-46F6-9394-522468776A13}"/>
    <hyperlink ref="C61" r:id="rId2" display="https://www.gov.uk/government/publications/toilet-accommodation-approved-document-t" xr:uid="{4D2DFA82-9DFF-44C2-A51B-B21447B9B5FE}"/>
    <hyperlink ref="C59" r:id="rId3" display="https://www.gov.uk/government/publications/infrastructure-for-charging-electric-vehicles-approved-document-s" xr:uid="{7BF61F60-1489-4689-B417-0189C1EE95D6}"/>
    <hyperlink ref="C53" r:id="rId4" display="https://www.gov.uk/government/publications/electrical-safety-approved-document-p" xr:uid="{FD389983-ADC3-4EB6-A8DC-7027BC7F21FF}"/>
    <hyperlink ref="C51" r:id="rId5" display="https://www.gov.uk/government/publications/overheating-approved-document-o" xr:uid="{E7CD4195-05BA-4D28-AAA1-CDAE7084D8C0}"/>
    <hyperlink ref="C49" r:id="rId6" display="https://www.gov.uk/government/publications/access-to-and-use-of-buildings-approved-document-m" xr:uid="{60AFACA3-7810-4AD9-BA07-C5626129E23F}"/>
    <hyperlink ref="C47" r:id="rId7" display="https://www.gov.uk/government/publications/conservation-of-fuel-and-power-approved-document-l" xr:uid="{0F9CAEC0-34CD-4793-A44E-3FA54287C14C}"/>
    <hyperlink ref="C45" r:id="rId8" display="https://www.gov.uk/government/publications/protection-from-falling-collision-and-impact-approved-document-k" xr:uid="{B36516CC-39BE-4B09-92B5-67E32B93FF28}"/>
    <hyperlink ref="C43" r:id="rId9" display="https://www.gov.uk/government/publications/combustion-appliances-and-fuel-storage-systems-approved-document-j" xr:uid="{16506B8E-B34A-47EE-8EC0-BFF429CCD928}"/>
    <hyperlink ref="C41" r:id="rId10" display="https://www.gov.uk/government/publications/drainage-and-waste-disposal-approved-document-h" xr:uid="{E1585D79-9F19-46E1-A98E-3A8BD67503DE}"/>
    <hyperlink ref="C39" r:id="rId11" display="https://www.gov.uk/government/publications/sanitation-hot-water-safety-and-water-efficiency-approved-document-g" xr:uid="{381A9BBA-99D3-4253-B8FD-B894EA621CE7}"/>
    <hyperlink ref="C37" r:id="rId12" display="https://www.gov.uk/government/publications/ventilation-approved-document-f" xr:uid="{91393279-C244-46FB-B67A-7C85F17FF1E3}"/>
    <hyperlink ref="C35" r:id="rId13" display="https://www.gov.uk/government/publications/resistance-to-sound-approved-document-e" xr:uid="{E881F6D0-EA44-4F5D-8F2D-F5384F73FF52}"/>
    <hyperlink ref="C33" r:id="rId14" display="https://www.gov.uk/government/publications/toxic-substances-approved-document-d" xr:uid="{AE1E5D1B-0A15-43BA-9263-6B9773F4791E}"/>
    <hyperlink ref="C31" r:id="rId15" display="https://www.gov.uk/government/publications/site-preparation-and-resistance-to-contaminates-and-moisture-approved-document-c" xr:uid="{17FBA899-B600-4D61-B3B1-429E2BDD91B8}"/>
    <hyperlink ref="C25" r:id="rId16" xr:uid="{51511D8B-E332-4420-B9F7-EFE227848787}"/>
    <hyperlink ref="F69" r:id="rId17" display="michael.noel@circet.co.uk" xr:uid="{194EC873-0BB2-4B75-AFED-C3B27F91D4C3}"/>
    <hyperlink ref="C63" r:id="rId18" display="https://www.gov.uk/government/publications/material-and-workmanship-approved-document-7" xr:uid="{1D222118-24D1-4E8B-BEE7-C1154A0B5AAB}"/>
    <hyperlink ref="D63" location="'Approved Document 7'!A1" display="'Approved Document 7'!A1" xr:uid="{4FA49770-E585-44FE-9F28-3D6213321C4A}"/>
    <hyperlink ref="C55" r:id="rId19" display="https://www.gov.uk/government/publications/security-in-dwellings-approved-document-q" xr:uid="{0DDE3BD1-20C6-4F16-8DE4-78EE1871A189}"/>
    <hyperlink ref="C57" r:id="rId20" display="https://www.gov.uk/government/publications/infrastructure-for-electronic-communications-approved-document-r" xr:uid="{D3A105D9-03D7-4D6F-AF58-F0A55A4091F0}"/>
    <hyperlink ref="D57" location="'Approved Document R'!A1" display="'Approved Document R'!A1" xr:uid="{8ACE2BFB-51DF-4A4F-9A85-F3A9E5A1E21B}"/>
    <hyperlink ref="D55" location="'Approved Document Q'!A1" display="'Approved Document Q'!A1" xr:uid="{745823D8-6AD3-46EA-84F8-ACB06044ECC4}"/>
    <hyperlink ref="D59" location="'Approved Document S'!A1" display="'Approved Document S'!A1" xr:uid="{E1C02460-D437-46C9-B865-B0A6628E4795}"/>
    <hyperlink ref="I1" location="'How to fill , RACI &amp;  issue log'!A1" display="Back to RACI" xr:uid="{778C173B-9D94-426D-A913-AF7B85F846AA}"/>
  </hyperlinks>
  <pageMargins left="0.7" right="0.7" top="0.75" bottom="0.75" header="0.3" footer="0.3"/>
  <pageSetup paperSize="9" scale="44" fitToHeight="0" orientation="portrait" horizontalDpi="4294967293" r:id="rId21"/>
  <rowBreaks count="3" manualBreakCount="3">
    <brk id="20" min="2" max="6" man="1"/>
    <brk id="31" min="2" max="6" man="1"/>
    <brk id="69" min="2"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38F71-B486-4293-A195-1041F8E8E3CC}">
  <sheetPr codeName="Sheet6">
    <tabColor theme="3" tint="0.499984740745262"/>
    <pageSetUpPr fitToPage="1"/>
  </sheetPr>
  <dimension ref="C1:H57"/>
  <sheetViews>
    <sheetView view="pageBreakPreview" topLeftCell="C1" zoomScale="90" zoomScaleNormal="70" zoomScaleSheetLayoutView="90" workbookViewId="0">
      <selection activeCell="C36" sqref="C36:G36"/>
    </sheetView>
  </sheetViews>
  <sheetFormatPr defaultColWidth="8.86328125" defaultRowHeight="14.25" x14ac:dyDescent="0.45"/>
  <cols>
    <col min="1" max="2" width="8.86328125" style="69"/>
    <col min="3" max="3" width="49.86328125" style="123" customWidth="1"/>
    <col min="4" max="4" width="56.1328125" style="123" customWidth="1"/>
    <col min="5" max="5" width="42.265625" style="6" customWidth="1"/>
    <col min="6" max="6" width="32.86328125" style="69" customWidth="1"/>
    <col min="7" max="7" width="27.86328125" style="69" customWidth="1"/>
    <col min="8" max="16384" width="8.86328125" style="69"/>
  </cols>
  <sheetData>
    <row r="1" spans="3:7" ht="42.6" customHeight="1" thickBot="1" x14ac:dyDescent="0.5">
      <c r="C1" s="527" t="s">
        <v>219</v>
      </c>
      <c r="D1" s="528"/>
      <c r="E1" s="528"/>
      <c r="F1" s="249"/>
      <c r="G1" s="249"/>
    </row>
    <row r="2" spans="3:7" ht="5.45" customHeight="1" x14ac:dyDescent="0.45">
      <c r="C2" s="529"/>
      <c r="D2" s="529"/>
      <c r="E2" s="529"/>
      <c r="F2" s="529"/>
      <c r="G2" s="529"/>
    </row>
    <row r="3" spans="3:7" ht="45" customHeight="1" thickBot="1" x14ac:dyDescent="0.5">
      <c r="C3" s="70" t="s">
        <v>72</v>
      </c>
      <c r="D3" s="70" t="s">
        <v>73</v>
      </c>
      <c r="E3" s="70" t="s">
        <v>195</v>
      </c>
      <c r="F3" s="70" t="s">
        <v>75</v>
      </c>
      <c r="G3" s="70" t="s">
        <v>196</v>
      </c>
    </row>
    <row r="4" spans="3:7" ht="88.15" customHeight="1" x14ac:dyDescent="0.45">
      <c r="C4" s="221" t="str">
        <f>SiteName</f>
        <v xml:space="preserve">Site Name </v>
      </c>
      <c r="D4" s="221" t="str">
        <f>SiteAddress</f>
        <v>Site Address</v>
      </c>
      <c r="E4" s="81" t="str">
        <f>Postcode</f>
        <v>Site Postcode</v>
      </c>
      <c r="F4" s="221" t="str">
        <f>HRBreference</f>
        <v>HRB000000000</v>
      </c>
      <c r="G4" s="229" t="s">
        <v>197</v>
      </c>
    </row>
    <row r="5" spans="3:7" ht="7.15" customHeight="1" thickBot="1" x14ac:dyDescent="0.5">
      <c r="C5" s="529"/>
      <c r="D5" s="529"/>
      <c r="E5" s="529"/>
      <c r="F5" s="529"/>
      <c r="G5" s="529"/>
    </row>
    <row r="6" spans="3:7" ht="37.9" customHeight="1" thickBot="1" x14ac:dyDescent="0.5">
      <c r="C6" s="473" t="s">
        <v>198</v>
      </c>
      <c r="D6" s="474"/>
      <c r="E6" s="474"/>
      <c r="F6" s="474"/>
      <c r="G6" s="474"/>
    </row>
    <row r="7" spans="3:7" ht="18.75" customHeight="1" thickBot="1" x14ac:dyDescent="0.5">
      <c r="C7" s="70" t="s">
        <v>199</v>
      </c>
      <c r="D7" s="70" t="s">
        <v>200</v>
      </c>
      <c r="E7" s="70" t="s">
        <v>221</v>
      </c>
      <c r="F7" s="70" t="s">
        <v>222</v>
      </c>
      <c r="G7" s="70" t="s">
        <v>203</v>
      </c>
    </row>
    <row r="8" spans="3:7" ht="18.75" customHeight="1" thickBot="1" x14ac:dyDescent="0.5">
      <c r="C8" s="117" t="s">
        <v>204</v>
      </c>
      <c r="D8" s="49" t="str">
        <f>PD1ContactName</f>
        <v xml:space="preserve">Individual Principal Designer Name </v>
      </c>
      <c r="E8" s="49" t="str">
        <f>PD1email</f>
        <v>Individual Principal Designer email</v>
      </c>
      <c r="F8" s="49" t="str">
        <f>PDtelnumber</f>
        <v>Individual Principal Designer  telephone number</v>
      </c>
      <c r="G8" s="49" t="str">
        <f>PDcompany</f>
        <v xml:space="preserve">Principal Designer Company </v>
      </c>
    </row>
    <row r="9" spans="3:7" ht="18.75" customHeight="1" thickBot="1" x14ac:dyDescent="0.5">
      <c r="C9" s="117" t="s">
        <v>205</v>
      </c>
      <c r="D9" s="49" t="str">
        <f>PC1Name</f>
        <v>Individual Principal Contractor Name</v>
      </c>
      <c r="E9" s="49" t="str">
        <f>PC1email</f>
        <v>Individual Principal Contractor email</v>
      </c>
      <c r="F9" s="49" t="str">
        <f>PC1phone</f>
        <v>Individual Principal Contractor phone number</v>
      </c>
      <c r="G9" s="49" t="str">
        <f>PC1company</f>
        <v>Individual Principal Contractor Company</v>
      </c>
    </row>
    <row r="10" spans="3:7" ht="18.75" customHeight="1" x14ac:dyDescent="0.45">
      <c r="C10" s="117" t="s">
        <v>223</v>
      </c>
      <c r="D10" s="173" t="str">
        <f>PAPind</f>
        <v xml:space="preserve">PAP dutyholder name </v>
      </c>
      <c r="E10" s="173" t="str">
        <f>PAPemail</f>
        <v>PAP dutyholder email</v>
      </c>
      <c r="F10" s="173" t="str">
        <f>PAPnumber</f>
        <v>PAP dutyholder phone</v>
      </c>
      <c r="G10" s="173" t="str">
        <f>PAPorg</f>
        <v xml:space="preserve">Site PAP company </v>
      </c>
    </row>
    <row r="11" spans="3:7" ht="20.25" customHeight="1" x14ac:dyDescent="0.45">
      <c r="C11" s="117" t="s">
        <v>206</v>
      </c>
      <c r="D11" s="173" t="str">
        <f>Clientperson</f>
        <v xml:space="preserve">Client contact name </v>
      </c>
      <c r="E11" s="173" t="str">
        <f>Clientemail</f>
        <v>Client email address</v>
      </c>
      <c r="F11" s="173" t="str">
        <f>Clientnumber</f>
        <v>Client phone number</v>
      </c>
      <c r="G11" s="173" t="str">
        <f>Clientcompany</f>
        <v>Client  company name</v>
      </c>
    </row>
    <row r="12" spans="3:7" ht="20.25" customHeight="1" x14ac:dyDescent="0.45">
      <c r="C12" s="228"/>
      <c r="D12" s="228"/>
      <c r="E12" s="228"/>
      <c r="F12" s="228"/>
      <c r="G12" s="228"/>
    </row>
    <row r="13" spans="3:7" ht="30" customHeight="1" thickBot="1" x14ac:dyDescent="0.5">
      <c r="C13" s="530" t="s">
        <v>224</v>
      </c>
      <c r="D13" s="531"/>
      <c r="E13" s="531"/>
      <c r="F13" s="531"/>
      <c r="G13" s="531"/>
    </row>
    <row r="14" spans="3:7" ht="24.6" customHeight="1" thickBot="1" x14ac:dyDescent="0.5">
      <c r="C14" s="66"/>
      <c r="D14" s="383"/>
      <c r="E14" s="66"/>
      <c r="F14" s="66"/>
      <c r="G14" s="66"/>
    </row>
    <row r="15" spans="3:7" ht="61.9" customHeight="1" thickTop="1" x14ac:dyDescent="0.45">
      <c r="C15" s="525" t="str">
        <f>CONCATENATE(" The objective of this Construction Control Plan (CCP) is to plan the installation of telecommuinications infrastructure on the rooftop of ",'Site and contact Details'!C5, " to complay  with The Building (Higher-Risk Buildings Procedures) (England) Regulations 2023 and HRB SCHEDULE 1, Paragraph 2, Building Regulations 2010"," and the Construction (Design and Management) Regulations 2015 (CDM 2015) to safeguard workers, residents, and the surrounding environment.")</f>
        <v xml:space="preserve"> The objective of this Construction Control Plan (CCP) is to plan the installation of telecommuinications infrastructure on the rooftop of Site Name  to complay  with The Building (Higher-Risk Buildings Procedures) (England) Regulations 2023 and HRB SCHEDULE 1, Paragraph 2, Building Regulations 2010 and the Construction (Design and Management) Regulations 2015 (CDM 2015) to safeguard workers, residents, and the surrounding environment.</v>
      </c>
      <c r="D15" s="525"/>
      <c r="E15" s="525"/>
      <c r="F15" s="525"/>
      <c r="G15" s="526"/>
    </row>
    <row r="16" spans="3:7" ht="38.450000000000003" customHeight="1" x14ac:dyDescent="0.45">
      <c r="C16" s="532" t="s">
        <v>225</v>
      </c>
      <c r="D16" s="533"/>
      <c r="E16" s="533"/>
      <c r="F16" s="533"/>
      <c r="G16" s="534"/>
    </row>
    <row r="17" spans="3:8" ht="118.9" customHeight="1" thickBot="1" x14ac:dyDescent="0.5">
      <c r="C17" s="532" t="s">
        <v>225</v>
      </c>
      <c r="D17" s="533"/>
      <c r="E17" s="533"/>
      <c r="F17" s="533"/>
      <c r="G17" s="534"/>
    </row>
    <row r="18" spans="3:8" ht="25.9" thickBot="1" x14ac:dyDescent="0.5">
      <c r="C18" s="530" t="s">
        <v>226</v>
      </c>
      <c r="D18" s="531"/>
      <c r="E18" s="531"/>
      <c r="F18" s="531"/>
      <c r="G18" s="531"/>
    </row>
    <row r="19" spans="3:8" ht="16.149999999999999" thickBot="1" x14ac:dyDescent="0.5">
      <c r="C19" s="535" t="s">
        <v>227</v>
      </c>
      <c r="D19" s="536"/>
      <c r="E19" s="536"/>
      <c r="F19" s="536"/>
      <c r="G19" s="537"/>
    </row>
    <row r="20" spans="3:8" ht="25.9" thickBot="1" x14ac:dyDescent="0.5">
      <c r="C20" s="538" t="s">
        <v>228</v>
      </c>
      <c r="D20" s="539"/>
      <c r="E20" s="538"/>
      <c r="F20" s="540"/>
      <c r="G20" s="540"/>
    </row>
    <row r="21" spans="3:8" ht="408.6" customHeight="1" x14ac:dyDescent="0.45">
      <c r="C21" s="541" t="s">
        <v>1275</v>
      </c>
      <c r="D21" s="542"/>
      <c r="E21" s="545" t="s">
        <v>1276</v>
      </c>
      <c r="F21" s="546"/>
      <c r="G21" s="547"/>
    </row>
    <row r="22" spans="3:8" ht="260.45" customHeight="1" thickBot="1" x14ac:dyDescent="0.5">
      <c r="C22" s="543"/>
      <c r="D22" s="544"/>
      <c r="E22" s="548"/>
      <c r="F22" s="549"/>
      <c r="G22" s="550"/>
    </row>
    <row r="23" spans="3:8" ht="409.6" customHeight="1" thickBot="1" x14ac:dyDescent="0.5">
      <c r="C23" s="551" t="s">
        <v>1277</v>
      </c>
      <c r="D23" s="552"/>
      <c r="E23" s="552" t="s">
        <v>1278</v>
      </c>
      <c r="F23" s="552"/>
      <c r="G23" s="553"/>
    </row>
    <row r="24" spans="3:8" ht="409.6" customHeight="1" thickBot="1" x14ac:dyDescent="0.5">
      <c r="C24" s="554" t="s">
        <v>1279</v>
      </c>
      <c r="D24" s="555"/>
      <c r="E24" s="552" t="s">
        <v>1280</v>
      </c>
      <c r="F24" s="552"/>
      <c r="G24" s="553"/>
    </row>
    <row r="25" spans="3:8" ht="409.6" customHeight="1" x14ac:dyDescent="0.45">
      <c r="C25" s="561" t="s">
        <v>229</v>
      </c>
      <c r="D25" s="562"/>
      <c r="E25" s="562"/>
      <c r="F25" s="562"/>
      <c r="G25" s="563"/>
    </row>
    <row r="26" spans="3:8" ht="96.6" customHeight="1" x14ac:dyDescent="0.45">
      <c r="C26" s="564"/>
      <c r="D26" s="565"/>
      <c r="E26" s="565"/>
      <c r="F26" s="565"/>
      <c r="G26" s="566"/>
    </row>
    <row r="27" spans="3:8" ht="54" customHeight="1" x14ac:dyDescent="0.45">
      <c r="C27" s="532" t="s">
        <v>230</v>
      </c>
      <c r="D27" s="533"/>
      <c r="E27" s="533"/>
      <c r="F27" s="533"/>
      <c r="G27" s="534"/>
    </row>
    <row r="28" spans="3:8" ht="54.6" customHeight="1" x14ac:dyDescent="0.45">
      <c r="C28" s="556" t="s">
        <v>231</v>
      </c>
      <c r="D28" s="557"/>
      <c r="E28" s="557"/>
      <c r="F28" s="557"/>
      <c r="G28" s="558"/>
    </row>
    <row r="29" spans="3:8" ht="18" customHeight="1" thickBot="1" x14ac:dyDescent="0.5">
      <c r="C29" s="60"/>
      <c r="D29" s="60"/>
      <c r="E29" s="60"/>
      <c r="F29" s="60"/>
      <c r="G29" s="60"/>
    </row>
    <row r="30" spans="3:8" ht="45" customHeight="1" thickBot="1" x14ac:dyDescent="0.5">
      <c r="C30" s="473" t="s">
        <v>232</v>
      </c>
      <c r="D30" s="474"/>
      <c r="E30" s="474"/>
      <c r="F30" s="474"/>
      <c r="G30" s="474"/>
    </row>
    <row r="31" spans="3:8" ht="408.6" customHeight="1" x14ac:dyDescent="0.45">
      <c r="C31" s="559"/>
      <c r="D31" s="560" t="e">
        <v>#REF!</v>
      </c>
      <c r="E31" s="560" t="e">
        <v>#REF!</v>
      </c>
      <c r="F31" s="560"/>
      <c r="G31" s="560"/>
      <c r="H31" s="69" t="s">
        <v>1234</v>
      </c>
    </row>
    <row r="32" spans="3:8" ht="9" customHeight="1" thickBot="1" x14ac:dyDescent="0.5">
      <c r="C32" s="228"/>
      <c r="D32" s="228"/>
      <c r="E32" s="228"/>
      <c r="F32" s="228"/>
      <c r="G32" s="228"/>
    </row>
    <row r="33" spans="3:7" ht="25.9" thickBot="1" x14ac:dyDescent="0.5">
      <c r="C33" s="473" t="s">
        <v>233</v>
      </c>
      <c r="D33" s="474"/>
      <c r="E33" s="474"/>
      <c r="F33" s="474"/>
      <c r="G33" s="474"/>
    </row>
    <row r="34" spans="3:7" ht="12.6" customHeight="1" thickBot="1" x14ac:dyDescent="0.5"/>
    <row r="35" spans="3:7" ht="33" customHeight="1" thickBot="1" x14ac:dyDescent="0.5">
      <c r="C35" s="524" t="s">
        <v>234</v>
      </c>
      <c r="D35" s="524"/>
      <c r="E35" s="524"/>
      <c r="F35" s="524"/>
      <c r="G35" s="569"/>
    </row>
    <row r="36" spans="3:7" ht="91.15" customHeight="1" x14ac:dyDescent="0.45">
      <c r="C36" s="570" t="s">
        <v>235</v>
      </c>
      <c r="D36" s="571">
        <v>0</v>
      </c>
      <c r="E36" s="571">
        <v>0</v>
      </c>
      <c r="F36" s="571"/>
      <c r="G36" s="571"/>
    </row>
    <row r="37" spans="3:7" ht="26.45" customHeight="1" thickBot="1" x14ac:dyDescent="0.5">
      <c r="C37" s="524" t="s">
        <v>236</v>
      </c>
      <c r="D37" s="524"/>
      <c r="E37" s="524"/>
      <c r="F37" s="524"/>
      <c r="G37" s="569"/>
    </row>
    <row r="38" spans="3:7" ht="84.6" customHeight="1" x14ac:dyDescent="0.45">
      <c r="C38" s="570" t="s">
        <v>237</v>
      </c>
      <c r="D38" s="571">
        <v>0</v>
      </c>
      <c r="E38" s="571">
        <v>0</v>
      </c>
      <c r="F38" s="571"/>
      <c r="G38" s="571"/>
    </row>
    <row r="39" spans="3:7" ht="36" customHeight="1" thickBot="1" x14ac:dyDescent="0.5">
      <c r="C39" s="524" t="s">
        <v>238</v>
      </c>
      <c r="D39" s="524"/>
      <c r="E39" s="524"/>
      <c r="F39" s="524"/>
      <c r="G39" s="569"/>
    </row>
    <row r="40" spans="3:7" ht="70.150000000000006" customHeight="1" x14ac:dyDescent="0.45">
      <c r="C40" s="570" t="s">
        <v>239</v>
      </c>
      <c r="D40" s="571">
        <v>0</v>
      </c>
      <c r="E40" s="571">
        <v>0</v>
      </c>
      <c r="F40" s="571"/>
      <c r="G40" s="571"/>
    </row>
    <row r="41" spans="3:7" ht="48" customHeight="1" thickBot="1" x14ac:dyDescent="0.5">
      <c r="C41" s="524" t="s">
        <v>240</v>
      </c>
      <c r="D41" s="524"/>
      <c r="E41" s="524"/>
      <c r="F41" s="524"/>
      <c r="G41" s="569"/>
    </row>
    <row r="42" spans="3:7" ht="137.44999999999999" customHeight="1" thickTop="1" thickBot="1" x14ac:dyDescent="0.5">
      <c r="C42" s="384" t="s">
        <v>241</v>
      </c>
      <c r="D42" s="173"/>
      <c r="E42" s="173"/>
      <c r="F42" s="173"/>
      <c r="G42" s="173"/>
    </row>
    <row r="43" spans="3:7" ht="35.450000000000003" customHeight="1" thickBot="1" x14ac:dyDescent="0.5">
      <c r="C43" s="473" t="s">
        <v>242</v>
      </c>
      <c r="D43" s="474"/>
      <c r="E43" s="474"/>
      <c r="F43" s="474"/>
      <c r="G43" s="474"/>
    </row>
    <row r="44" spans="3:7" ht="34.15" customHeight="1" thickBot="1" x14ac:dyDescent="0.5">
      <c r="C44" s="247" t="s">
        <v>243</v>
      </c>
      <c r="D44" s="567" t="s">
        <v>244</v>
      </c>
      <c r="E44" s="568"/>
      <c r="F44" s="568"/>
      <c r="G44" s="568"/>
    </row>
    <row r="45" spans="3:7" ht="62.45" customHeight="1" thickBot="1" x14ac:dyDescent="0.5">
      <c r="C45" s="247" t="s">
        <v>245</v>
      </c>
      <c r="D45" s="567" t="s">
        <v>246</v>
      </c>
      <c r="E45" s="568"/>
      <c r="F45" s="568"/>
      <c r="G45" s="568"/>
    </row>
    <row r="46" spans="3:7" ht="75" customHeight="1" thickBot="1" x14ac:dyDescent="0.5">
      <c r="C46" s="247" t="s">
        <v>247</v>
      </c>
      <c r="D46" s="567" t="s">
        <v>246</v>
      </c>
      <c r="E46" s="568"/>
      <c r="F46" s="568"/>
      <c r="G46" s="568"/>
    </row>
    <row r="47" spans="3:7" ht="14.65" thickBot="1" x14ac:dyDescent="0.5">
      <c r="C47" s="284"/>
      <c r="D47" s="173"/>
      <c r="E47" s="173"/>
      <c r="F47" s="173"/>
      <c r="G47" s="173"/>
    </row>
    <row r="48" spans="3:7" ht="25.9" thickBot="1" x14ac:dyDescent="0.5">
      <c r="C48" s="473" t="s">
        <v>248</v>
      </c>
      <c r="D48" s="474"/>
      <c r="E48" s="474"/>
      <c r="F48" s="474"/>
      <c r="G48" s="474"/>
    </row>
    <row r="49" spans="3:7" ht="32.450000000000003" customHeight="1" thickBot="1" x14ac:dyDescent="0.5">
      <c r="C49" s="524" t="s">
        <v>249</v>
      </c>
      <c r="D49" s="524"/>
      <c r="E49" s="524"/>
      <c r="F49" s="524"/>
      <c r="G49" s="524"/>
    </row>
    <row r="50" spans="3:7" ht="42" customHeight="1" thickTop="1" thickBot="1" x14ac:dyDescent="0.5">
      <c r="C50" s="230" t="s">
        <v>250</v>
      </c>
      <c r="D50" s="230" t="s">
        <v>251</v>
      </c>
      <c r="E50" s="573" t="s">
        <v>252</v>
      </c>
      <c r="F50" s="574"/>
      <c r="G50" s="574"/>
    </row>
    <row r="51" spans="3:7" ht="114" customHeight="1" thickBot="1" x14ac:dyDescent="0.5">
      <c r="C51" s="230" t="s">
        <v>253</v>
      </c>
      <c r="D51" s="385" t="s">
        <v>24</v>
      </c>
      <c r="E51" s="575"/>
      <c r="F51" s="576"/>
      <c r="G51" s="576"/>
    </row>
    <row r="52" spans="3:7" ht="76.900000000000006" customHeight="1" thickBot="1" x14ac:dyDescent="0.5">
      <c r="C52" s="230" t="s">
        <v>254</v>
      </c>
      <c r="D52" s="386" t="s">
        <v>24</v>
      </c>
      <c r="E52" s="577"/>
      <c r="F52" s="578"/>
      <c r="G52" s="578"/>
    </row>
    <row r="53" spans="3:7" ht="7.15" customHeight="1" thickBot="1" x14ac:dyDescent="0.5"/>
    <row r="54" spans="3:7" ht="21.4" thickBot="1" x14ac:dyDescent="0.5">
      <c r="C54" s="572" t="s">
        <v>214</v>
      </c>
      <c r="D54" s="572"/>
      <c r="E54" s="572"/>
      <c r="F54" s="572"/>
      <c r="G54" s="572"/>
    </row>
    <row r="55" spans="3:7" ht="47.45" customHeight="1" thickTop="1" thickBot="1" x14ac:dyDescent="0.5">
      <c r="C55" s="230"/>
      <c r="D55" s="230" t="s">
        <v>215</v>
      </c>
      <c r="E55" s="230" t="s">
        <v>200</v>
      </c>
      <c r="F55" s="230" t="s">
        <v>202</v>
      </c>
      <c r="G55" s="230" t="s">
        <v>216</v>
      </c>
    </row>
    <row r="56" spans="3:7" ht="91.9" customHeight="1" thickBot="1" x14ac:dyDescent="0.5">
      <c r="C56" s="387" t="s">
        <v>255</v>
      </c>
      <c r="D56" s="69" t="e" vm="1">
        <v>#VALUE!</v>
      </c>
      <c r="E56" s="26">
        <f>'Site and contact Details'!C85</f>
        <v>0</v>
      </c>
      <c r="F56" s="30">
        <f>'Site and contact Details'!C89</f>
        <v>0</v>
      </c>
      <c r="G56" s="30">
        <f>'Site and contact Details'!C91</f>
        <v>0</v>
      </c>
    </row>
    <row r="57" spans="3:7" ht="94.9" customHeight="1" thickBot="1" x14ac:dyDescent="0.5">
      <c r="C57" s="387" t="s">
        <v>217</v>
      </c>
      <c r="D57" s="58" t="e" vm="2">
        <v>#VALUE!</v>
      </c>
      <c r="E57" s="83" t="s">
        <v>1265</v>
      </c>
      <c r="F57" s="84" t="s">
        <v>89</v>
      </c>
      <c r="G57" s="85" t="s">
        <v>90</v>
      </c>
    </row>
  </sheetData>
  <mergeCells count="41">
    <mergeCell ref="C54:G54"/>
    <mergeCell ref="D46:G46"/>
    <mergeCell ref="C48:G48"/>
    <mergeCell ref="C49:G49"/>
    <mergeCell ref="E50:G50"/>
    <mergeCell ref="E51:G51"/>
    <mergeCell ref="E52:G52"/>
    <mergeCell ref="D45:G45"/>
    <mergeCell ref="C35:G35"/>
    <mergeCell ref="C36:G36"/>
    <mergeCell ref="C37:G37"/>
    <mergeCell ref="C38:G38"/>
    <mergeCell ref="C39:G39"/>
    <mergeCell ref="C40:G40"/>
    <mergeCell ref="C41:G41"/>
    <mergeCell ref="C43:G43"/>
    <mergeCell ref="D44:G44"/>
    <mergeCell ref="C33:G33"/>
    <mergeCell ref="C21:D22"/>
    <mergeCell ref="E21:G22"/>
    <mergeCell ref="C23:D23"/>
    <mergeCell ref="E23:G23"/>
    <mergeCell ref="C24:D24"/>
    <mergeCell ref="E24:G24"/>
    <mergeCell ref="C27:G27"/>
    <mergeCell ref="C28:G28"/>
    <mergeCell ref="C30:G30"/>
    <mergeCell ref="C31:G31"/>
    <mergeCell ref="C25:G26"/>
    <mergeCell ref="C16:G16"/>
    <mergeCell ref="C17:G17"/>
    <mergeCell ref="C18:G18"/>
    <mergeCell ref="C19:G19"/>
    <mergeCell ref="C20:D20"/>
    <mergeCell ref="E20:G20"/>
    <mergeCell ref="C15:G15"/>
    <mergeCell ref="C1:E1"/>
    <mergeCell ref="C2:G2"/>
    <mergeCell ref="C5:G5"/>
    <mergeCell ref="C6:G6"/>
    <mergeCell ref="C13:G13"/>
  </mergeCells>
  <dataValidations count="1">
    <dataValidation type="list" allowBlank="1" showInputMessage="1" showErrorMessage="1" sqref="D51:D52" xr:uid="{7D9A8FC9-E886-4223-B5AA-7743D7CD6D7B}">
      <formula1>"Yes,No"</formula1>
    </dataValidation>
  </dataValidations>
  <hyperlinks>
    <hyperlink ref="F57" r:id="rId1" xr:uid="{B4F3A9FD-5C64-4BB0-B5C1-660507F54D35}"/>
    <hyperlink ref="C50" r:id="rId2" display="https://knns.sharepoint.com/sites/Wireless-CrossBusiness/Shared%20Documents/Forms/AllItems.aspx?id=%2Fsites%2FWireless%2DCrossBusiness%2FShared%20Documents%2FCompany%20Handbooks%2F014%20Subcontractor%20Management&amp;viewid=fe6c68da%2De1b6%2D4170%2D83c4%2D17dd0b1c6156&amp;FolderCTID=0x0120007FCF352AF5061C438A22ED7632DC20B8" xr:uid="{D1FA0218-1D5C-4A78-AC24-E5F5024B8322}"/>
  </hyperlinks>
  <pageMargins left="0.7" right="0.7" top="0.75" bottom="0.75" header="0.3" footer="0.3"/>
  <pageSetup paperSize="9" scale="42" fitToHeight="0" orientation="portrait" horizontalDpi="4294967293" r:id="rId3"/>
  <rowBreaks count="2" manualBreakCount="2">
    <brk id="28" min="2" max="6" man="1"/>
    <brk id="46" min="2" max="6"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E9A8B-A61D-4415-9CF6-372C74424CD3}">
  <sheetPr>
    <tabColor theme="3" tint="0.499984740745262"/>
    <pageSetUpPr fitToPage="1"/>
  </sheetPr>
  <dimension ref="C1:I230"/>
  <sheetViews>
    <sheetView view="pageBreakPreview" topLeftCell="A5" zoomScaleNormal="70" zoomScaleSheetLayoutView="100" workbookViewId="0">
      <selection activeCell="E60" sqref="E60"/>
    </sheetView>
  </sheetViews>
  <sheetFormatPr defaultColWidth="8.86328125" defaultRowHeight="14.25" x14ac:dyDescent="0.45"/>
  <cols>
    <col min="1" max="2" width="8.86328125" style="69"/>
    <col min="3" max="3" width="49.86328125" style="123" customWidth="1"/>
    <col min="4" max="4" width="56.1328125" style="123" customWidth="1"/>
    <col min="5" max="5" width="42.265625" style="6" customWidth="1"/>
    <col min="6" max="6" width="30.59765625" style="69" customWidth="1"/>
    <col min="7" max="7" width="33.3984375" style="69" customWidth="1"/>
    <col min="8" max="16384" width="8.86328125" style="69"/>
  </cols>
  <sheetData>
    <row r="1" spans="3:9" ht="45" customHeight="1" thickBot="1" x14ac:dyDescent="0.95">
      <c r="C1" s="401" t="s">
        <v>1057</v>
      </c>
      <c r="D1" s="402"/>
      <c r="E1" s="402"/>
      <c r="F1" s="249"/>
      <c r="G1" s="249"/>
      <c r="I1" s="121" t="s">
        <v>70</v>
      </c>
    </row>
    <row r="2" spans="3:9" ht="11.45" customHeight="1" x14ac:dyDescent="0.45">
      <c r="C2" s="529"/>
      <c r="D2" s="529"/>
      <c r="E2" s="529"/>
      <c r="F2" s="529"/>
      <c r="G2" s="529"/>
    </row>
    <row r="3" spans="3:9" ht="45" customHeight="1" thickBot="1" x14ac:dyDescent="0.5">
      <c r="C3" s="70" t="s">
        <v>72</v>
      </c>
      <c r="D3" s="70" t="s">
        <v>73</v>
      </c>
      <c r="E3" s="70" t="s">
        <v>195</v>
      </c>
      <c r="F3" s="70" t="s">
        <v>75</v>
      </c>
      <c r="G3" s="70" t="s">
        <v>196</v>
      </c>
    </row>
    <row r="4" spans="3:9" ht="84.6" customHeight="1" x14ac:dyDescent="0.45">
      <c r="C4" s="221" t="str">
        <f>SiteName</f>
        <v xml:space="preserve">Site Name </v>
      </c>
      <c r="D4" s="221" t="str">
        <f>SiteAddress</f>
        <v>Site Address</v>
      </c>
      <c r="E4" s="81" t="str">
        <f>Postcode</f>
        <v>Site Postcode</v>
      </c>
      <c r="F4" s="221" t="str">
        <f>HRBreference</f>
        <v>HRB000000000</v>
      </c>
      <c r="G4" s="229" t="s">
        <v>197</v>
      </c>
    </row>
    <row r="5" spans="3:9" ht="7.15" customHeight="1" thickBot="1" x14ac:dyDescent="0.5">
      <c r="C5" s="529"/>
      <c r="D5" s="529"/>
      <c r="E5" s="529"/>
      <c r="F5" s="529"/>
      <c r="G5" s="529"/>
    </row>
    <row r="6" spans="3:9" ht="23.25" customHeight="1" thickBot="1" x14ac:dyDescent="0.5">
      <c r="C6" s="79" t="s">
        <v>198</v>
      </c>
      <c r="D6" s="53"/>
      <c r="E6" s="53"/>
      <c r="F6" s="53"/>
      <c r="G6" s="53"/>
    </row>
    <row r="7" spans="3:9" ht="18.75" customHeight="1" thickBot="1" x14ac:dyDescent="0.5">
      <c r="C7" s="70" t="s">
        <v>199</v>
      </c>
      <c r="D7" s="70" t="s">
        <v>200</v>
      </c>
      <c r="E7" s="70" t="s">
        <v>221</v>
      </c>
      <c r="F7" s="70" t="s">
        <v>222</v>
      </c>
      <c r="G7" s="70" t="s">
        <v>203</v>
      </c>
    </row>
    <row r="8" spans="3:9" ht="30" customHeight="1" thickBot="1" x14ac:dyDescent="0.5">
      <c r="C8" s="117" t="s">
        <v>204</v>
      </c>
      <c r="D8" s="49" t="str">
        <f>PD1ContactName</f>
        <v xml:space="preserve">Individual Principal Designer Name </v>
      </c>
      <c r="E8" s="49" t="str">
        <f>PD1email</f>
        <v>Individual Principal Designer email</v>
      </c>
      <c r="F8" s="49" t="str">
        <f>PDtelnumber</f>
        <v>Individual Principal Designer  telephone number</v>
      </c>
      <c r="G8" s="49" t="str">
        <f>PDcompany</f>
        <v xml:space="preserve">Principal Designer Company </v>
      </c>
    </row>
    <row r="9" spans="3:9" ht="30" customHeight="1" thickBot="1" x14ac:dyDescent="0.5">
      <c r="C9" s="117" t="s">
        <v>205</v>
      </c>
      <c r="D9" s="49" t="str">
        <f>PC1Name</f>
        <v>Individual Principal Contractor Name</v>
      </c>
      <c r="E9" s="49" t="str">
        <f>PC1email</f>
        <v>Individual Principal Contractor email</v>
      </c>
      <c r="F9" s="49" t="str">
        <f>PC1phone</f>
        <v>Individual Principal Contractor phone number</v>
      </c>
      <c r="G9" s="49" t="str">
        <f>PC1company</f>
        <v>Individual Principal Contractor Company</v>
      </c>
    </row>
    <row r="10" spans="3:9" ht="43.15" customHeight="1" thickBot="1" x14ac:dyDescent="0.5">
      <c r="C10" s="400" t="s">
        <v>223</v>
      </c>
      <c r="D10" s="173" t="str">
        <f>PAPind</f>
        <v xml:space="preserve">PAP dutyholder name </v>
      </c>
      <c r="E10" s="173" t="str">
        <f>PAPemail</f>
        <v>PAP dutyholder email</v>
      </c>
      <c r="F10" s="173" t="str">
        <f>PAPnumber</f>
        <v>PAP dutyholder phone</v>
      </c>
      <c r="G10" s="173" t="str">
        <f>PAPorg</f>
        <v xml:space="preserve">Site PAP company </v>
      </c>
    </row>
    <row r="11" spans="3:9" ht="18.75" customHeight="1" thickBot="1" x14ac:dyDescent="0.5">
      <c r="C11" s="117" t="s">
        <v>206</v>
      </c>
      <c r="D11" s="173" t="str">
        <f>Clientperson</f>
        <v xml:space="preserve">Client contact name </v>
      </c>
      <c r="E11" s="173" t="str">
        <f>Clientemail</f>
        <v>Client email address</v>
      </c>
      <c r="F11" s="173" t="str">
        <f>Clientnumber</f>
        <v>Client phone number</v>
      </c>
      <c r="G11" s="173" t="str">
        <f>Clientcompany</f>
        <v>Client  company name</v>
      </c>
    </row>
    <row r="12" spans="3:9" ht="18.75" customHeight="1" thickBot="1" x14ac:dyDescent="0.5">
      <c r="C12" s="69"/>
      <c r="D12" s="69"/>
      <c r="E12" s="69"/>
    </row>
    <row r="13" spans="3:9" ht="39" customHeight="1" thickBot="1" x14ac:dyDescent="0.5">
      <c r="C13" s="473" t="s">
        <v>256</v>
      </c>
      <c r="D13" s="474"/>
      <c r="E13" s="474"/>
      <c r="F13" s="474"/>
      <c r="G13" s="474"/>
    </row>
    <row r="14" spans="3:9" ht="64.5" customHeight="1" x14ac:dyDescent="0.45">
      <c r="C14" s="629" t="s">
        <v>257</v>
      </c>
      <c r="D14" s="629"/>
      <c r="E14" s="629"/>
      <c r="F14" s="629"/>
      <c r="G14" s="629"/>
    </row>
    <row r="15" spans="3:9" ht="13.15" customHeight="1" thickBot="1" x14ac:dyDescent="0.5">
      <c r="E15" s="123"/>
      <c r="F15" s="123"/>
      <c r="G15" s="123"/>
    </row>
    <row r="16" spans="3:9" ht="57" customHeight="1" thickBot="1" x14ac:dyDescent="0.5">
      <c r="C16" s="530" t="str">
        <f>'Gateway 2 application'!D33</f>
        <v xml:space="preserve">Commencement date and nominal project plan </v>
      </c>
      <c r="D16" s="531"/>
      <c r="E16" s="531"/>
      <c r="F16" s="531"/>
      <c r="G16" s="531"/>
    </row>
    <row r="17" spans="3:7" ht="43.15" customHeight="1" thickBot="1" x14ac:dyDescent="0.5">
      <c r="C17" s="598" t="str">
        <f>'Gateway 2 application'!D35</f>
        <v>Provide the date when it is proposed the work will reach the point when it is to be regarded as commenced in accordance with regulation 46A (lapse of building control approval: commencement of work) of the 2010 Regulations:</v>
      </c>
      <c r="D17" s="599"/>
      <c r="E17" s="600"/>
      <c r="F17" s="229">
        <f>'Gateway 2 application'!G35</f>
        <v>46118</v>
      </c>
      <c r="G17" s="221" t="str">
        <f>'Gateway 2 application'!H35</f>
        <v>INPUT This date is dependent on client approvals.</v>
      </c>
    </row>
    <row r="18" spans="3:7" ht="43.15" customHeight="1" thickBot="1" x14ac:dyDescent="0.5">
      <c r="C18" s="601" t="str">
        <f>'Gateway 2 application'!D36</f>
        <v>Provide the date when it is proposed that the Building Work is considered by the client to be 15% complete.</v>
      </c>
      <c r="D18" s="602"/>
      <c r="E18" s="603"/>
      <c r="F18" s="229">
        <f>'Gateway 2 application'!G36</f>
        <v>46121</v>
      </c>
      <c r="G18" s="221"/>
    </row>
    <row r="19" spans="3:7" ht="78" customHeight="1" thickBot="1" x14ac:dyDescent="0.5">
      <c r="C19" s="117" t="str">
        <f>'Gateway 2 application'!D37</f>
        <v>Provide details of the work which the client considers amounts to 15% of the proposed work</v>
      </c>
      <c r="D19" s="604" t="str">
        <f>'Gateway 2 application'!E37</f>
        <v>INPUT  .   EXAMPLE By day three of the mobilisation the tripod and grillage upstands will have been installed and re-dressed.   The core drills through the risers will have been completed and the Roxtec glands installed .  Electrical switchgear will have been mounted but not commissioned. Tripod and grillage steel members will be in the process of assembly on the roof for mounting on the upstands.  See also  the construction phase plan (CDM) , appendix B of the Construction  Control Plan</v>
      </c>
      <c r="E19" s="604"/>
      <c r="F19" s="604"/>
      <c r="G19" s="604"/>
    </row>
    <row r="20" spans="3:7" ht="10.15" customHeight="1" x14ac:dyDescent="0.45">
      <c r="C20" s="228"/>
      <c r="D20" s="228"/>
      <c r="E20" s="228"/>
      <c r="F20" s="228"/>
      <c r="G20" s="228"/>
    </row>
    <row r="21" spans="3:7" ht="9.6" customHeight="1" thickBot="1" x14ac:dyDescent="0.5">
      <c r="C21" s="228"/>
      <c r="D21" s="228"/>
      <c r="E21" s="228"/>
      <c r="F21" s="228"/>
      <c r="G21" s="228"/>
    </row>
    <row r="22" spans="3:7" ht="34.15" customHeight="1" thickBot="1" x14ac:dyDescent="0.5">
      <c r="C22" s="583" t="str">
        <f>'Approved Document A '!$B$1</f>
        <v>Structure: Approved Document A</v>
      </c>
      <c r="D22" s="584"/>
      <c r="E22" s="584"/>
      <c r="F22" s="584"/>
      <c r="G22" s="584"/>
    </row>
    <row r="23" spans="3:7" ht="78.599999999999994" customHeight="1" thickBot="1" x14ac:dyDescent="0.5">
      <c r="C23" s="524" t="str">
        <f>'Approved Document A '!B3</f>
        <v xml:space="preserve">Describe any  applicable elements of the scope. </v>
      </c>
      <c r="D23" s="524"/>
      <c r="E23" s="524"/>
      <c r="F23" s="524"/>
      <c r="G23" s="569"/>
    </row>
    <row r="24" spans="3:7" ht="58.15" customHeight="1" thickTop="1" thickBot="1" x14ac:dyDescent="0.5">
      <c r="C24" s="605" t="str">
        <f>'Approved Document A '!B4</f>
        <v xml:space="preserve">INPUT  SCOPE ELEMENTS  INTO  'APPROVED DOCUMENT A'   NOTE ELEMENTS THAT WILL OR COULD CAUSE A MATERIAL ALTERATION RELEVANT TO APPROVED DOCUMENT A 
</v>
      </c>
      <c r="D24" s="606">
        <f>'Approved Document A '!C4</f>
        <v>0</v>
      </c>
      <c r="E24" s="606">
        <f>'Approved Document A '!D4</f>
        <v>0</v>
      </c>
      <c r="F24" s="606"/>
      <c r="G24" s="606"/>
    </row>
    <row r="25" spans="3:7" ht="31.15" customHeight="1" thickBot="1" x14ac:dyDescent="0.5">
      <c r="C25" s="524" t="s">
        <v>258</v>
      </c>
      <c r="D25" s="524"/>
      <c r="E25" s="524"/>
      <c r="F25" s="524"/>
      <c r="G25" s="569"/>
    </row>
    <row r="26" spans="3:7" ht="33.6" customHeight="1" thickTop="1" thickBot="1" x14ac:dyDescent="0.5">
      <c r="C26" s="214" t="s">
        <v>259</v>
      </c>
      <c r="D26" s="214" t="s">
        <v>260</v>
      </c>
      <c r="E26" s="214" t="s">
        <v>261</v>
      </c>
      <c r="F26" s="607" t="s">
        <v>262</v>
      </c>
      <c r="G26" s="608"/>
    </row>
    <row r="27" spans="3:7" ht="34.15" customHeight="1" thickTop="1" thickBot="1" x14ac:dyDescent="0.5">
      <c r="C27" s="221" t="str">
        <f>Civilscontractorcompany</f>
        <v>Contractor 1 company name</v>
      </c>
      <c r="D27" s="221" t="str">
        <f>CivilsContractor1Name</f>
        <v xml:space="preserve">Contractor 1 Name </v>
      </c>
      <c r="E27" s="221" t="str">
        <f>CONCATENATE(Civilscontractoremail," ",Civilscontractortelnumber)</f>
        <v>Contractor 1 email Contractor 1 phone number</v>
      </c>
      <c r="F27" s="589" t="s">
        <v>263</v>
      </c>
      <c r="G27" s="590"/>
    </row>
    <row r="28" spans="3:7" ht="18.600000000000001" customHeight="1" thickBot="1" x14ac:dyDescent="0.5">
      <c r="C28" s="49"/>
      <c r="D28" s="49"/>
      <c r="E28" s="49"/>
      <c r="F28" s="49"/>
      <c r="G28" s="49"/>
    </row>
    <row r="29" spans="3:7" ht="27" customHeight="1" thickBot="1" x14ac:dyDescent="0.5">
      <c r="C29" s="524" t="str">
        <f>'Approved Document A '!B142</f>
        <v xml:space="preserve">CONSTRUCTION CONTROL PLAN  - Contractor Competencies </v>
      </c>
      <c r="D29" s="524"/>
      <c r="E29" s="524"/>
      <c r="F29" s="524"/>
      <c r="G29" s="569"/>
    </row>
    <row r="30" spans="3:7" ht="13.9" customHeight="1" thickTop="1" thickBot="1" x14ac:dyDescent="0.5">
      <c r="C30" s="69"/>
      <c r="D30" s="69"/>
      <c r="E30" s="69"/>
    </row>
    <row r="31" spans="3:7" ht="27.6" customHeight="1" thickTop="1" thickBot="1" x14ac:dyDescent="0.5">
      <c r="C31" s="129" t="s">
        <v>264</v>
      </c>
      <c r="D31" s="129" t="s">
        <v>265</v>
      </c>
      <c r="E31" s="134" t="s">
        <v>266</v>
      </c>
      <c r="F31" s="618" t="s">
        <v>267</v>
      </c>
      <c r="G31" s="618"/>
    </row>
    <row r="32" spans="3:7" ht="54" customHeight="1" thickTop="1" thickBot="1" x14ac:dyDescent="0.5">
      <c r="C32" s="129"/>
      <c r="D32" s="129"/>
      <c r="E32" s="129"/>
      <c r="F32" s="469" t="s">
        <v>268</v>
      </c>
      <c r="G32" s="471"/>
    </row>
    <row r="33" spans="3:7" ht="48" customHeight="1" thickTop="1" x14ac:dyDescent="0.45">
      <c r="C33" s="251" t="str">
        <f>'Approved Document A '!B146</f>
        <v xml:space="preserve">Fabrication of  Pedestals </v>
      </c>
      <c r="D33" s="223" t="str">
        <f>'Approved Document A '!C146</f>
        <v xml:space="preserve">BS EN 1090-2 exec 2 </v>
      </c>
      <c r="E33" s="223" t="str">
        <f>'Approved Document A '!D146</f>
        <v>Supplier 1 company</v>
      </c>
      <c r="F33" s="581" t="s">
        <v>1235</v>
      </c>
      <c r="G33" s="582"/>
    </row>
    <row r="34" spans="3:7" ht="48" customHeight="1" x14ac:dyDescent="0.45">
      <c r="C34" s="251" t="str">
        <f>'Approved Document A '!B147</f>
        <v>Fabrication of  General steelwork   (tripod and grillage assemblies</v>
      </c>
      <c r="D34" s="223" t="str">
        <f>'Approved Document A '!C147</f>
        <v xml:space="preserve">BS EN 1090-2 exec 2 </v>
      </c>
      <c r="E34" s="223" t="str">
        <f>'Approved Document A '!D147</f>
        <v>Supplier 1 company</v>
      </c>
      <c r="F34" s="581" t="s">
        <v>1235</v>
      </c>
      <c r="G34" s="582"/>
    </row>
    <row r="35" spans="3:7" ht="53.45" customHeight="1" x14ac:dyDescent="0.45">
      <c r="C35" s="223" t="str">
        <f>'Approved Document A '!B148</f>
        <v>Pedestal installation</v>
      </c>
      <c r="D35" s="223">
        <f>'Approved Document A '!C148</f>
        <v>0</v>
      </c>
      <c r="E35" s="223" t="str">
        <f>Civilscontractorcompany</f>
        <v>Contractor 1 company name</v>
      </c>
      <c r="F35" s="581" t="s">
        <v>1235</v>
      </c>
      <c r="G35" s="582"/>
    </row>
    <row r="36" spans="3:7" ht="34.9" customHeight="1" x14ac:dyDescent="0.45">
      <c r="C36" s="251" t="str">
        <f>'Approved Document A '!B149</f>
        <v>Tripod and grillage assembly</v>
      </c>
      <c r="D36" s="223">
        <f>'Approved Document A '!C149</f>
        <v>0</v>
      </c>
      <c r="E36" s="223" t="str">
        <f>Civilscontractorcompany</f>
        <v>Contractor 1 company name</v>
      </c>
      <c r="F36" s="581" t="s">
        <v>1235</v>
      </c>
      <c r="G36" s="582"/>
    </row>
    <row r="37" spans="3:7" ht="18" customHeight="1" thickBot="1" x14ac:dyDescent="0.5">
      <c r="D37" s="69"/>
      <c r="E37" s="69"/>
    </row>
    <row r="38" spans="3:7" ht="42.6" customHeight="1" thickBot="1" x14ac:dyDescent="0.5">
      <c r="C38" s="524" t="s">
        <v>270</v>
      </c>
      <c r="D38" s="524"/>
      <c r="E38" s="524"/>
      <c r="F38" s="524"/>
      <c r="G38" s="569" t="s">
        <v>271</v>
      </c>
    </row>
    <row r="39" spans="3:7" ht="17.45" customHeight="1" thickTop="1" thickBot="1" x14ac:dyDescent="0.5">
      <c r="D39" s="69"/>
      <c r="E39" s="69"/>
    </row>
    <row r="40" spans="3:7" ht="58.15" customHeight="1" thickTop="1" x14ac:dyDescent="0.45">
      <c r="C40" s="130" t="s">
        <v>272</v>
      </c>
      <c r="D40" s="131" t="s">
        <v>273</v>
      </c>
      <c r="E40" s="130" t="s">
        <v>274</v>
      </c>
      <c r="F40" s="132" t="s">
        <v>275</v>
      </c>
      <c r="G40" s="252" t="s">
        <v>276</v>
      </c>
    </row>
    <row r="41" spans="3:7" ht="64.150000000000006" customHeight="1" x14ac:dyDescent="0.45">
      <c r="C41" s="251" t="str">
        <f>'Approved Document A '!B154</f>
        <v>Supplier 1 company</v>
      </c>
      <c r="D41" s="251" t="str">
        <f>'Approved Document A '!C154</f>
        <v>SO9001:2015 ; BS EN 1090 Execution Class 2 of steel structures and aluminium structures.</v>
      </c>
      <c r="E41" s="84" t="str">
        <f>'Approved Document A '!D154</f>
        <v xml:space="preserve">Supplier 1 Name </v>
      </c>
      <c r="F41" s="251" t="str">
        <f>'Approved Document A '!E154</f>
        <v xml:space="preserve">See  https://www.shearfab.co.uk/quality/  ; Shearfab ISOQAR UK BSEN 1090 certificate of conformity FPCShearfab ISOQAR ISO 9001 2015 certificate of registration </v>
      </c>
      <c r="G41" s="223" t="str">
        <f>'Approved Document A '!F154</f>
        <v>35 years</v>
      </c>
    </row>
    <row r="42" spans="3:7" ht="27" customHeight="1" x14ac:dyDescent="0.45">
      <c r="C42" s="251" t="str">
        <f>'Approved Document A '!B155</f>
        <v xml:space="preserve">Contractor X Limited </v>
      </c>
      <c r="D42" s="223">
        <f>'Approved Document A '!C155</f>
        <v>0</v>
      </c>
      <c r="E42" s="223" t="str">
        <f>'Approved Document A '!D155</f>
        <v xml:space="preserve">Contractor 1 Name </v>
      </c>
      <c r="F42" s="251" t="str">
        <f>'Approved Document A '!E155</f>
        <v>Alcumus Safe Contractor Certificate - 18092024</v>
      </c>
      <c r="G42" s="223" t="str">
        <f>'Approved Document A '!F155</f>
        <v>20 years</v>
      </c>
    </row>
    <row r="43" spans="3:7" ht="24" customHeight="1" x14ac:dyDescent="0.45">
      <c r="C43" s="251"/>
      <c r="D43" s="223"/>
      <c r="E43" s="223"/>
      <c r="F43" s="223"/>
      <c r="G43" s="223"/>
    </row>
    <row r="44" spans="3:7" ht="15" customHeight="1" x14ac:dyDescent="0.45">
      <c r="C44" s="30"/>
      <c r="D44" s="30"/>
      <c r="E44" s="30"/>
      <c r="F44" s="30"/>
      <c r="G44" s="30"/>
    </row>
    <row r="45" spans="3:7" ht="16.149999999999999" customHeight="1" thickBot="1" x14ac:dyDescent="0.5">
      <c r="C45" s="69"/>
      <c r="D45" s="69"/>
      <c r="E45" s="69"/>
    </row>
    <row r="46" spans="3:7" ht="30.6" customHeight="1" thickBot="1" x14ac:dyDescent="0.5">
      <c r="C46" s="524" t="s">
        <v>277</v>
      </c>
      <c r="D46" s="524"/>
      <c r="E46" s="524"/>
      <c r="F46" s="524"/>
      <c r="G46" s="569" t="s">
        <v>271</v>
      </c>
    </row>
    <row r="47" spans="3:7" ht="9" customHeight="1" thickTop="1" thickBot="1" x14ac:dyDescent="0.5">
      <c r="C47" s="69"/>
      <c r="D47" s="69"/>
      <c r="E47" s="69"/>
    </row>
    <row r="48" spans="3:7" ht="56.45" customHeight="1" thickTop="1" thickBot="1" x14ac:dyDescent="0.5">
      <c r="C48" s="129" t="s">
        <v>264</v>
      </c>
      <c r="D48" s="129" t="s">
        <v>278</v>
      </c>
      <c r="E48" s="129" t="s">
        <v>279</v>
      </c>
      <c r="F48" s="591" t="s">
        <v>280</v>
      </c>
      <c r="G48" s="592"/>
    </row>
    <row r="49" spans="3:8" ht="61.9" customHeight="1" thickTop="1" x14ac:dyDescent="0.45">
      <c r="C49" s="251" t="str">
        <f>'Approved Document A '!B162</f>
        <v xml:space="preserve">Pedestal fabrication </v>
      </c>
      <c r="D49" s="223" t="str">
        <f>'Approved Document A '!C162</f>
        <v xml:space="preserve">BS10025 S355 steel  and 8.8 fixings </v>
      </c>
      <c r="E49" s="251" t="str">
        <f>'Approved Document A '!D162</f>
        <v>SO9001:2015 ; BS EN 1090 Execution Class 2 of steel structures and aluminium structures.</v>
      </c>
      <c r="F49" s="593" t="str">
        <f>'Approved Document A '!E162</f>
        <v>Shearfab ISOQAR UK BSEN 1090 certificate of conformity FPC</v>
      </c>
      <c r="G49" s="594"/>
      <c r="H49" s="60"/>
    </row>
    <row r="50" spans="3:8" ht="49.9" customHeight="1" x14ac:dyDescent="0.45">
      <c r="C50" s="251" t="str">
        <f>'Approved Document A '!B163</f>
        <v>All other steel</v>
      </c>
      <c r="D50" s="223" t="str">
        <f>'Approved Document A '!C163</f>
        <v xml:space="preserve">BS10025 S275 steel  and 8.8 fixings </v>
      </c>
      <c r="E50" s="251" t="str">
        <f>'Approved Document A '!D163</f>
        <v>SO9001:2015 ; BS EN 1090 Execution Class 2 of steel structures and aluminium structures.</v>
      </c>
      <c r="F50" s="532" t="str">
        <f>'Approved Document A '!E163</f>
        <v>Shearfab ISOQAR UK BSEN 1090 certificate of conformity FPC</v>
      </c>
      <c r="G50" s="534"/>
    </row>
    <row r="51" spans="3:8" ht="21.6" customHeight="1" x14ac:dyDescent="0.45">
      <c r="C51" s="251" t="str">
        <f>'Approved Document A '!B164</f>
        <v xml:space="preserve">All galvanising </v>
      </c>
      <c r="D51" s="223" t="str">
        <f>'Approved Document A '!C164</f>
        <v>All steel galvanised</v>
      </c>
      <c r="E51" s="223" t="str">
        <f>'Approved Document A '!D164</f>
        <v>EN ISO 1461</v>
      </c>
      <c r="F51" s="595">
        <f>'Approved Document A '!E164</f>
        <v>0</v>
      </c>
      <c r="G51" s="582"/>
    </row>
    <row r="52" spans="3:8" ht="18.600000000000001" customHeight="1" thickBot="1" x14ac:dyDescent="0.5">
      <c r="C52" s="251"/>
      <c r="D52" s="223"/>
      <c r="E52" s="223"/>
      <c r="F52" s="595">
        <f>'Approved Document A '!E165</f>
        <v>0</v>
      </c>
      <c r="G52" s="582"/>
    </row>
    <row r="53" spans="3:8" ht="70.900000000000006" customHeight="1" thickBot="1" x14ac:dyDescent="0.5">
      <c r="C53" s="524" t="s">
        <v>281</v>
      </c>
      <c r="D53" s="524"/>
      <c r="E53" s="241"/>
      <c r="F53" s="241" t="s">
        <v>282</v>
      </c>
      <c r="G53" s="241" t="s">
        <v>6</v>
      </c>
    </row>
    <row r="54" spans="3:8" ht="13.15" customHeight="1" thickTop="1" thickBot="1" x14ac:dyDescent="0.5">
      <c r="C54" s="69"/>
      <c r="D54" s="69"/>
      <c r="E54" s="69"/>
    </row>
    <row r="55" spans="3:8" ht="59.45" customHeight="1" thickTop="1" thickBot="1" x14ac:dyDescent="0.5">
      <c r="C55" s="134" t="s">
        <v>283</v>
      </c>
      <c r="D55" s="134" t="s">
        <v>284</v>
      </c>
      <c r="E55" s="134" t="s">
        <v>285</v>
      </c>
      <c r="F55" s="134" t="s">
        <v>286</v>
      </c>
      <c r="G55" s="134" t="s">
        <v>287</v>
      </c>
    </row>
    <row r="56" spans="3:8" ht="53.45" customHeight="1" thickTop="1" thickBot="1" x14ac:dyDescent="0.5">
      <c r="C56" s="221" t="str">
        <f>'Approved Document A '!B171</f>
        <v xml:space="preserve">Tripod  pedestal and cabinet pedestal  pre-construction </v>
      </c>
      <c r="D56" s="221" t="str">
        <f>'Approved Document A '!C171</f>
        <v xml:space="preserve">Photos of rooftop opening for all pedestal locations to present slab surface prior to drilling.  </v>
      </c>
      <c r="E56" s="81" t="str">
        <f>'Approved Document A '!D171</f>
        <v>Photos at each pedestal location taken from 5 m  (for context)  and 1 m  (to show slab condition</v>
      </c>
      <c r="F56" s="242"/>
      <c r="G56" s="218" t="str">
        <f>'Approved Document A '!F171</f>
        <v xml:space="preserve">During pedestal installation ; Contractor X </v>
      </c>
    </row>
    <row r="57" spans="3:8" ht="80.45" customHeight="1" thickBot="1" x14ac:dyDescent="0.5">
      <c r="C57" s="221" t="str">
        <f>'Approved Document A '!B172</f>
        <v xml:space="preserve">Anchor  installation </v>
      </c>
      <c r="D57" s="221" t="str">
        <f>'Approved Document A '!C172</f>
        <v xml:space="preserve">Proof of depth of anchor drills - provide evidence that rebar embedments are 110 mm depth into the existing slab. </v>
      </c>
      <c r="E57" s="81" t="str">
        <f>'Approved Document A '!D172</f>
        <v xml:space="preserve">Photos at each pedestal location from 1 m  to show evidence of anchor depth to 110 mm.  (2 photos per plinth location). </v>
      </c>
      <c r="F57" s="242"/>
      <c r="G57" s="218" t="str">
        <f>'Approved Document A '!F172</f>
        <v xml:space="preserve">During anchor embedment construction ; Contractor X </v>
      </c>
    </row>
    <row r="58" spans="3:8" ht="133.9" customHeight="1" thickBot="1" x14ac:dyDescent="0.5">
      <c r="C58" s="221" t="str">
        <f>'Approved Document A '!B173</f>
        <v>Anchor  installation  - pull out tests</v>
      </c>
      <c r="D58" s="221"/>
      <c r="E58" s="81" t="str">
        <f>'Approved Document A '!D173</f>
        <v>10 kN Pull out tests in accordance with BS 8539:2012+A1:2021
Code of practice for the selection and installation of post-installed anchors in concrete and masonry;  Test one quarter of all anchors at each tripod and grillage location</v>
      </c>
      <c r="F58" s="242"/>
      <c r="G58" s="218" t="s">
        <v>1268</v>
      </c>
    </row>
    <row r="59" spans="3:8" ht="66.599999999999994" customHeight="1" thickBot="1" x14ac:dyDescent="0.5">
      <c r="C59" s="221" t="str">
        <f>'Approved Document A '!B174</f>
        <v xml:space="preserve">Pedestal installation </v>
      </c>
      <c r="D59" s="221" t="str">
        <f>'Approved Document A '!C174</f>
        <v xml:space="preserve">Photos of pedestal installation </v>
      </c>
      <c r="E59" s="81" t="str">
        <f>'Approved Document A '!D174</f>
        <v xml:space="preserve">Take before and after photos of pedestal installations, demonstrating level with a spirit level. </v>
      </c>
      <c r="F59" s="242" t="str">
        <f>'Approved Document A '!E174</f>
        <v xml:space="preserve">As built photos </v>
      </c>
      <c r="G59" s="218" t="str">
        <f>'Approved Document A '!F174</f>
        <v>Prior to tripod and grillage installations., Contractor X PICW and Contractor</v>
      </c>
    </row>
    <row r="60" spans="3:8" ht="101.45" customHeight="1" x14ac:dyDescent="0.45">
      <c r="C60" s="221" t="str">
        <f>'Approved Document A '!B175</f>
        <v xml:space="preserve">Pedestal installation </v>
      </c>
      <c r="D60" s="221" t="str">
        <f>'Approved Document A '!C175</f>
        <v xml:space="preserve">Photos of pedestal installation </v>
      </c>
      <c r="E60" s="81" t="str">
        <f>'Approved Document A '!D175</f>
        <v xml:space="preserve">Take photos to demonstrate the setting out, using guide steelwork to show positioning of pedestals relative to roof edge and to eachother. </v>
      </c>
      <c r="F60" s="242" t="str">
        <f>'Approved Document A '!E175</f>
        <v xml:space="preserve">As built photos </v>
      </c>
      <c r="G60" s="218" t="str">
        <f>'Approved Document A '!F175</f>
        <v>Prior to tripod and grillage installations., Contractor X PICW and Contractor</v>
      </c>
    </row>
    <row r="61" spans="3:8" ht="15.6" customHeight="1" thickBot="1" x14ac:dyDescent="0.5">
      <c r="C61" s="69"/>
      <c r="D61" s="69"/>
      <c r="E61" s="69"/>
    </row>
    <row r="62" spans="3:8" ht="40.9" customHeight="1" thickBot="1" x14ac:dyDescent="0.5">
      <c r="C62" s="524" t="s">
        <v>288</v>
      </c>
      <c r="D62" s="524"/>
      <c r="E62" s="241"/>
      <c r="F62" s="241" t="s">
        <v>282</v>
      </c>
      <c r="G62" s="241" t="s">
        <v>6</v>
      </c>
    </row>
    <row r="63" spans="3:8" ht="20.45" customHeight="1" thickTop="1" thickBot="1" x14ac:dyDescent="0.5">
      <c r="C63" s="69"/>
      <c r="D63" s="69"/>
      <c r="E63" s="69"/>
    </row>
    <row r="64" spans="3:8" ht="70.150000000000006" customHeight="1" thickTop="1" thickBot="1" x14ac:dyDescent="0.5">
      <c r="C64" s="134" t="s">
        <v>289</v>
      </c>
      <c r="D64" s="585" t="s">
        <v>290</v>
      </c>
      <c r="E64" s="585"/>
      <c r="F64" s="134" t="s">
        <v>291</v>
      </c>
      <c r="G64" s="134" t="s">
        <v>292</v>
      </c>
    </row>
    <row r="65" spans="3:7" ht="75" customHeight="1" thickTop="1" thickBot="1" x14ac:dyDescent="0.5">
      <c r="C65" s="221" t="str">
        <f>'Approved Document A '!B181</f>
        <v xml:space="preserve">As built drawings </v>
      </c>
      <c r="D65" s="221" t="str">
        <f>'Approved Document A '!C181</f>
        <v>Set of redline drawings based on 601 to 612 capturing any deviation from position, design and construction of pedestals.</v>
      </c>
      <c r="E65" s="81"/>
      <c r="F65" s="242"/>
      <c r="G65" s="218"/>
    </row>
    <row r="66" spans="3:7" ht="39.6" customHeight="1" x14ac:dyDescent="0.45">
      <c r="C66" s="221" t="str">
        <f>'Approved Document A '!B182</f>
        <v xml:space="preserve">Steel  certificates of conformity from supplier. </v>
      </c>
      <c r="D66" s="221" t="str">
        <f>'Approved Document A '!C182</f>
        <v>Certificates from  fabricator  with accreditations and competencies  (steel grade, galvanising)</v>
      </c>
      <c r="E66" s="81"/>
      <c r="F66" s="242"/>
      <c r="G66" s="218"/>
    </row>
    <row r="67" spans="3:7" ht="36" customHeight="1" thickBot="1" x14ac:dyDescent="0.5">
      <c r="C67" s="237"/>
      <c r="D67" s="237"/>
      <c r="E67" s="237"/>
      <c r="F67" s="238"/>
      <c r="G67" s="238"/>
    </row>
    <row r="68" spans="3:7" ht="60.6" customHeight="1" thickBot="1" x14ac:dyDescent="0.5">
      <c r="C68" s="524" t="s">
        <v>293</v>
      </c>
      <c r="D68" s="524"/>
      <c r="E68" s="241"/>
      <c r="F68" s="588" t="s">
        <v>1131</v>
      </c>
      <c r="G68" s="588"/>
    </row>
    <row r="69" spans="3:7" ht="155.44999999999999" customHeight="1" thickTop="1" thickBot="1" x14ac:dyDescent="0.5">
      <c r="C69" s="627" t="s">
        <v>1269</v>
      </c>
      <c r="D69" s="628"/>
      <c r="E69" s="628"/>
      <c r="F69" s="628"/>
      <c r="G69" s="628"/>
    </row>
    <row r="70" spans="3:7" ht="10.15" customHeight="1" thickBot="1" x14ac:dyDescent="0.5">
      <c r="C70" s="228"/>
      <c r="D70" s="228"/>
      <c r="E70" s="228"/>
      <c r="F70" s="228"/>
      <c r="G70" s="228"/>
    </row>
    <row r="71" spans="3:7" ht="68.25" customHeight="1" thickBot="1" x14ac:dyDescent="0.5">
      <c r="C71" s="524" t="s">
        <v>294</v>
      </c>
      <c r="D71" s="524"/>
      <c r="E71" s="241"/>
      <c r="F71" s="241" t="s">
        <v>295</v>
      </c>
      <c r="G71" s="250">
        <f>'Approved Document A '!F183</f>
        <v>0</v>
      </c>
    </row>
    <row r="72" spans="3:7" ht="123.6" customHeight="1" thickTop="1" x14ac:dyDescent="0.45">
      <c r="C72" s="586" t="str">
        <f>C24</f>
        <v xml:space="preserve">INPUT  SCOPE ELEMENTS  INTO  'APPROVED DOCUMENT A'   NOTE ELEMENTS THAT WILL OR COULD CAUSE A MATERIAL ALTERATION RELEVANT TO APPROVED DOCUMENT A 
</v>
      </c>
      <c r="D72" s="586"/>
      <c r="E72" s="587"/>
      <c r="F72" s="587"/>
      <c r="G72" s="587"/>
    </row>
    <row r="73" spans="3:7" ht="16.5" customHeight="1" thickBot="1" x14ac:dyDescent="0.5">
      <c r="C73" s="60"/>
      <c r="D73" s="60"/>
      <c r="E73" s="60"/>
      <c r="F73" s="60"/>
      <c r="G73" s="60"/>
    </row>
    <row r="74" spans="3:7" ht="64.150000000000006" customHeight="1" thickBot="1" x14ac:dyDescent="0.5">
      <c r="C74" s="583" t="str">
        <f>'Approved Document B'!B1</f>
        <v>Fire safety: Approved Document B</v>
      </c>
      <c r="D74" s="584"/>
      <c r="E74" s="584"/>
      <c r="F74" s="584"/>
      <c r="G74" s="584"/>
    </row>
    <row r="75" spans="3:7" ht="19.899999999999999" customHeight="1" thickBot="1" x14ac:dyDescent="0.5">
      <c r="C75" s="69"/>
      <c r="D75" s="69"/>
      <c r="E75" s="69"/>
    </row>
    <row r="76" spans="3:7" ht="26.45" customHeight="1" thickBot="1" x14ac:dyDescent="0.5">
      <c r="C76" s="524" t="str">
        <f>'Approved Document B'!B3</f>
        <v xml:space="preserve">Describe any  applicable elements of the scope. </v>
      </c>
      <c r="D76" s="524"/>
      <c r="E76" s="524"/>
      <c r="F76" s="524"/>
      <c r="G76" s="569"/>
    </row>
    <row r="77" spans="3:7" ht="103.9" customHeight="1" thickTop="1" x14ac:dyDescent="0.45">
      <c r="C77" s="605" t="str">
        <f>BScope</f>
        <v xml:space="preserve">USE APPROVED DOCUMENT B SCOPE FIELD TO INPUT  SCOPE ELEMENTS THAT WILL OR COULD CAUSE A MATERIAL ALTERATION RELEVANT TO APPROVED DOCUMENT B ,  CONSIDERING ALL SECTIONS BE1 TO B5 
</v>
      </c>
      <c r="D77" s="606"/>
      <c r="E77" s="606"/>
      <c r="F77" s="606"/>
      <c r="G77" s="606"/>
    </row>
    <row r="78" spans="3:7" ht="42" customHeight="1" thickBot="1" x14ac:dyDescent="0.5">
      <c r="E78" s="123"/>
      <c r="F78" s="123"/>
      <c r="G78" s="123"/>
    </row>
    <row r="79" spans="3:7" ht="32.450000000000003" customHeight="1" thickBot="1" x14ac:dyDescent="0.5">
      <c r="C79" s="524" t="str">
        <f>'Approved Document B'!B6</f>
        <v xml:space="preserve">General statement of compliance  to  Approved Document </v>
      </c>
      <c r="D79" s="524"/>
      <c r="E79" s="524"/>
      <c r="F79" s="524"/>
      <c r="G79" s="569"/>
    </row>
    <row r="80" spans="3:7" ht="43.9" customHeight="1" thickTop="1" x14ac:dyDescent="0.45">
      <c r="C80" s="605" t="str">
        <f>Bcompliance</f>
        <v xml:space="preserve">USE APPROVED DOCUMENT B GENERAL STATEMENT OF COMPLIANCE FIELD TO WRITE A GENERAL STATEMENT OF COMPLIANCE, REFERENCING THE SCOPE ELEMENTS AND THE EXISTING SAFETY CASE. </v>
      </c>
      <c r="D80" s="606"/>
      <c r="E80" s="606"/>
      <c r="F80" s="606"/>
      <c r="G80" s="606"/>
    </row>
    <row r="81" spans="3:7" ht="15" customHeight="1" thickBot="1" x14ac:dyDescent="0.5">
      <c r="C81" s="69"/>
      <c r="D81" s="69"/>
      <c r="E81" s="69"/>
    </row>
    <row r="82" spans="3:7" ht="43.15" customHeight="1" thickBot="1" x14ac:dyDescent="0.5">
      <c r="C82" s="524" t="str">
        <f>'Approved Document B'!B138</f>
        <v xml:space="preserve">CONSTRUCTION CONTROL PLAN  - Contractor Competencies </v>
      </c>
      <c r="D82" s="524"/>
      <c r="E82" s="524"/>
      <c r="F82" s="524"/>
      <c r="G82" s="569"/>
    </row>
    <row r="83" spans="3:7" ht="21" customHeight="1" thickTop="1" thickBot="1" x14ac:dyDescent="0.5">
      <c r="C83" s="69"/>
      <c r="D83" s="69"/>
      <c r="E83" s="69"/>
    </row>
    <row r="84" spans="3:7" ht="25.15" customHeight="1" thickTop="1" thickBot="1" x14ac:dyDescent="0.5">
      <c r="C84" s="253" t="str">
        <f>'Approved Document B'!B140</f>
        <v xml:space="preserve">Work element </v>
      </c>
      <c r="D84" s="253" t="str">
        <f>'Approved Document B'!C140</f>
        <v xml:space="preserve">Applicable standard(s) </v>
      </c>
      <c r="E84" s="253" t="str">
        <f>'Approved Document B'!D140</f>
        <v xml:space="preserve">Contractor Name  to complete this element </v>
      </c>
      <c r="F84" s="609" t="str">
        <f>'Approved Document B'!E140</f>
        <v>Competency statement  and accreditations of Contractor completing work</v>
      </c>
      <c r="G84" s="610"/>
    </row>
    <row r="85" spans="3:7" ht="48" customHeight="1" thickTop="1" thickBot="1" x14ac:dyDescent="0.5">
      <c r="C85" s="129">
        <f>'Approved Document B'!B141</f>
        <v>0</v>
      </c>
      <c r="D85" s="129">
        <f>'Approved Document B'!C141</f>
        <v>0</v>
      </c>
      <c r="E85" s="129">
        <f>'Approved Document B'!D141</f>
        <v>0</v>
      </c>
      <c r="F85" s="611" t="str">
        <f>'Approved Document B'!E141</f>
        <v xml:space="preserve">Use the cell below to  describe the  competencies of the company to undertake the work. </v>
      </c>
      <c r="G85" s="612"/>
    </row>
    <row r="86" spans="3:7" ht="67.900000000000006" customHeight="1" thickTop="1" thickBot="1" x14ac:dyDescent="0.5">
      <c r="C86" s="221" t="str">
        <f>IF('Approved Document B'!B142="","",'Approved Document B'!B142)</f>
        <v xml:space="preserve">Fire stopping </v>
      </c>
      <c r="D86" s="221" t="str">
        <f>IF('Approved Document B'!C142="","",'Approved Document B'!C142)</f>
        <v>BS EN1366-3 &amp; EN13501-2:2016</v>
      </c>
      <c r="E86" s="221" t="str">
        <f>IF('Approved Document B'!D142="","",'Approved Document B'!D142)</f>
        <v>Contractor 1 company name</v>
      </c>
      <c r="F86" s="221" t="str">
        <f>IF('Approved Document B'!E142="","",'Approved Document B'!E142)</f>
        <v>bmtrada Q-mark ;  UKAS Product Certification 0142</v>
      </c>
      <c r="G86" s="221"/>
    </row>
    <row r="87" spans="3:7" ht="42.6" customHeight="1" thickBot="1" x14ac:dyDescent="0.5">
      <c r="C87" s="221" t="str">
        <f>IF('Approved Document B'!B143="","",'Approved Document B'!B143)</f>
        <v/>
      </c>
      <c r="D87" s="221" t="str">
        <f>IF('Approved Document B'!C143="","",'Approved Document B'!C143)</f>
        <v/>
      </c>
      <c r="E87" s="221" t="str">
        <f>IF('Approved Document B'!D143="","",'Approved Document B'!D143)</f>
        <v/>
      </c>
      <c r="F87" s="221" t="str">
        <f>IF('Approved Document B'!E143="","",'Approved Document B'!E143)</f>
        <v/>
      </c>
      <c r="G87" s="221"/>
    </row>
    <row r="88" spans="3:7" ht="15" customHeight="1" x14ac:dyDescent="0.45">
      <c r="C88" s="49" t="str">
        <f>IF('Approved Document B'!B144="","",'Approved Document B'!B144)</f>
        <v/>
      </c>
      <c r="D88" s="49" t="str">
        <f>IF('Approved Document B'!C144="","",'Approved Document B'!C144)</f>
        <v/>
      </c>
      <c r="E88" s="49" t="str">
        <f>IF('Approved Document B'!D144="","",'Approved Document B'!D144)</f>
        <v/>
      </c>
      <c r="F88" s="49" t="str">
        <f>IF('Approved Document B'!E144="","",'Approved Document B'!E144)</f>
        <v/>
      </c>
      <c r="G88" s="49"/>
    </row>
    <row r="89" spans="3:7" ht="15.6" customHeight="1" thickBot="1" x14ac:dyDescent="0.5">
      <c r="D89" s="69"/>
      <c r="E89" s="69"/>
    </row>
    <row r="90" spans="3:7" ht="28.9" customHeight="1" thickBot="1" x14ac:dyDescent="0.5">
      <c r="C90" s="524" t="str">
        <f>'Approved Document B'!B145</f>
        <v>CONSTRUCTION CONTROL PLAN  - Contractor appointments.</v>
      </c>
      <c r="D90" s="524"/>
      <c r="E90" s="241">
        <f>'Approved Document B'!D145</f>
        <v>0</v>
      </c>
      <c r="F90" s="241">
        <f>'Approved Document B'!E145</f>
        <v>0</v>
      </c>
      <c r="G90" s="241">
        <f>'Approved Document B'!F145</f>
        <v>0</v>
      </c>
    </row>
    <row r="91" spans="3:7" ht="16.149999999999999" customHeight="1" thickTop="1" thickBot="1" x14ac:dyDescent="0.5">
      <c r="D91" s="69"/>
      <c r="E91" s="69"/>
    </row>
    <row r="92" spans="3:7" ht="69.599999999999994" customHeight="1" thickTop="1" thickBot="1" x14ac:dyDescent="0.5">
      <c r="C92" s="130" t="str">
        <f>'Approved Document B'!B147</f>
        <v xml:space="preserve">Contractor  Name </v>
      </c>
      <c r="D92" s="131" t="str">
        <f>'Approved Document B'!C147</f>
        <v>Accreditations  (memberships) .  Supply copy in  Construction Control  Supporting  Documents</v>
      </c>
      <c r="E92" s="130" t="str">
        <f>'Approved Document B'!D147</f>
        <v xml:space="preserve">Person in Charge of works (name) </v>
      </c>
      <c r="F92" s="132" t="str">
        <f>'Approved Document B'!E147</f>
        <v>Qualifications (Supply copy in  Construction Control  Supporting  Documents)</v>
      </c>
      <c r="G92" s="252" t="str">
        <f>'Approved Document B'!F147</f>
        <v xml:space="preserve">Years  of experience in role. </v>
      </c>
    </row>
    <row r="93" spans="3:7" ht="84.6" customHeight="1" x14ac:dyDescent="0.45">
      <c r="C93" s="221" t="str">
        <f>IF('Approved Document B'!B148="","",'Approved Document B'!B148)</f>
        <v>Contractor 1 company name</v>
      </c>
      <c r="D93" s="221" t="str">
        <f>IF('Approved Document B'!C148="","",'Approved Document B'!C148)</f>
        <v xml:space="preserve">bmtrada Certificate of Registration
Certificate Number 3626 for Group A and Group B fire stopping filename Contractor X Installations Ltd Hickman 3626 05b FINAL 061124
</v>
      </c>
      <c r="E93" s="221" t="str">
        <f>IF('Approved Document B'!D148="","",'Approved Document B'!D148)</f>
        <v xml:space="preserve">Contractor 1 Name </v>
      </c>
      <c r="F93" s="221" t="str">
        <f>IF('Approved Document B'!E148="","",'Approved Document B'!E148)</f>
        <v>-</v>
      </c>
      <c r="G93" s="221" t="str">
        <f>IF('Approved Document B'!F148="","",'Approved Document B'!F148)</f>
        <v>20+</v>
      </c>
    </row>
    <row r="94" spans="3:7" ht="19.149999999999999" customHeight="1" thickBot="1" x14ac:dyDescent="0.5">
      <c r="C94" s="69"/>
      <c r="D94" s="69"/>
      <c r="E94" s="69"/>
    </row>
    <row r="95" spans="3:7" ht="45" customHeight="1" thickBot="1" x14ac:dyDescent="0.5">
      <c r="C95" s="524" t="str">
        <f>'Approved Document B'!B151</f>
        <v>CONSTRUCTION CONTROL PLAN  -Material compliance</v>
      </c>
      <c r="D95" s="524"/>
      <c r="E95" s="524">
        <f>'Approved Document B'!D151</f>
        <v>0</v>
      </c>
      <c r="F95" s="524">
        <f>'Approved Document B'!E151</f>
        <v>0</v>
      </c>
      <c r="G95" s="569">
        <f>'Approved Document B'!F151</f>
        <v>0</v>
      </c>
    </row>
    <row r="96" spans="3:7" ht="17.45" customHeight="1" thickTop="1" thickBot="1" x14ac:dyDescent="0.5">
      <c r="C96" s="69"/>
      <c r="D96" s="69"/>
      <c r="E96" s="69"/>
    </row>
    <row r="97" spans="3:7" ht="75.599999999999994" customHeight="1" thickTop="1" thickBot="1" x14ac:dyDescent="0.5">
      <c r="C97" s="129" t="str">
        <f>'Approved Document B'!B153</f>
        <v xml:space="preserve">Work element </v>
      </c>
      <c r="D97" s="129" t="str">
        <f>'Approved Document B'!C153</f>
        <v xml:space="preserve">Materials used  in this work (add lines) </v>
      </c>
      <c r="E97" s="129" t="str">
        <f>'Approved Document B'!D153</f>
        <v>Applicable standards</v>
      </c>
      <c r="F97" s="134" t="str">
        <f>'Approved Document B'!E153</f>
        <v>Datasheet or certificate  filename  ( (Supply copy in  Construction Control  Supporting  Documents)</v>
      </c>
      <c r="G97" s="129" t="str">
        <f>'Approved Document B'!F153</f>
        <v>Notes</v>
      </c>
    </row>
    <row r="98" spans="3:7" ht="57.6" customHeight="1" thickTop="1" thickBot="1" x14ac:dyDescent="0.5">
      <c r="C98" s="221" t="str">
        <f>IF('Approved Document B'!B154="","",'Approved Document B'!B154)</f>
        <v xml:space="preserve">Fire stopping of  sub-main route </v>
      </c>
      <c r="D98" s="221" t="str">
        <f>IF('Approved Document B'!C154="","",'Approved Document B'!C154)</f>
        <v/>
      </c>
      <c r="E98" s="221" t="str">
        <f>IF('Approved Document B'!D154="","",'Approved Document B'!D154)</f>
        <v>BS EN1366-3 &amp; EN13501-2</v>
      </c>
      <c r="F98" s="221" t="str">
        <f>IF('Approved Document B'!E154="","",'Approved Document B'!E154)</f>
        <v/>
      </c>
      <c r="G98" s="221" t="str">
        <f>IF('Approved Document B'!F154="","",'Approved Document B'!F154)</f>
        <v/>
      </c>
    </row>
    <row r="99" spans="3:7" ht="39.6" customHeight="1" thickBot="1" x14ac:dyDescent="0.5">
      <c r="C99" s="221" t="str">
        <f>IF('Approved Document B'!B155="","",'Approved Document B'!B155)</f>
        <v xml:space="preserve">Fire stopping of  fibre route </v>
      </c>
      <c r="D99" s="221" t="str">
        <f>IF('Approved Document B'!C155="","",'Approved Document B'!C155)</f>
        <v/>
      </c>
      <c r="E99" s="221" t="str">
        <f>IF('Approved Document B'!D155="","",'Approved Document B'!D155)</f>
        <v>BS EN1366-3 &amp; EN13501-2</v>
      </c>
      <c r="F99" s="221" t="str">
        <f>IF('Approved Document B'!E155="","",'Approved Document B'!E155)</f>
        <v/>
      </c>
      <c r="G99" s="221" t="s">
        <v>296</v>
      </c>
    </row>
    <row r="100" spans="3:7" ht="31.15" customHeight="1" thickBot="1" x14ac:dyDescent="0.5">
      <c r="C100" s="221" t="str">
        <f>IF('Approved Document B'!B156="","",'Approved Document B'!B156)</f>
        <v/>
      </c>
      <c r="D100" s="221" t="str">
        <f>IF('Approved Document B'!C156="","",'Approved Document B'!C156)</f>
        <v/>
      </c>
      <c r="E100" s="221" t="str">
        <f>IF('Approved Document B'!D156="","",'Approved Document B'!D156)</f>
        <v/>
      </c>
      <c r="F100" s="221" t="str">
        <f>IF('Approved Document B'!E156="","",'Approved Document B'!E156)</f>
        <v/>
      </c>
      <c r="G100" s="221" t="str">
        <f>IF('Approved Document B'!F156="","",'Approved Document B'!F156)</f>
        <v/>
      </c>
    </row>
    <row r="101" spans="3:7" ht="30" customHeight="1" x14ac:dyDescent="0.45">
      <c r="C101" s="221" t="str">
        <f>IF('Approved Document B'!B157="","",'Approved Document B'!B157)</f>
        <v/>
      </c>
      <c r="D101" s="221" t="str">
        <f>IF('Approved Document B'!C157="","",'Approved Document B'!C157)</f>
        <v/>
      </c>
      <c r="E101" s="221" t="str">
        <f>IF('Approved Document B'!D157="","",'Approved Document B'!D157)</f>
        <v/>
      </c>
      <c r="F101" s="221" t="str">
        <f>IF('Approved Document B'!E157="","",'Approved Document B'!E157)</f>
        <v/>
      </c>
      <c r="G101" s="221" t="str">
        <f>IF('Approved Document B'!F157="","",'Approved Document B'!F157)</f>
        <v/>
      </c>
    </row>
    <row r="102" spans="3:7" ht="7.15" customHeight="1" thickBot="1" x14ac:dyDescent="0.5">
      <c r="C102" s="69"/>
      <c r="D102" s="69"/>
      <c r="E102" s="69"/>
    </row>
    <row r="103" spans="3:7" ht="44.45" customHeight="1" thickBot="1" x14ac:dyDescent="0.5">
      <c r="C103" s="524" t="str">
        <f>'Approved Document B'!B160</f>
        <v xml:space="preserve">CONSTRUCTION CONTROL PLAN  - Evidence of workmanship during and after construction </v>
      </c>
      <c r="D103" s="524"/>
      <c r="E103" s="524"/>
      <c r="F103" s="524" t="str">
        <f>'Approved Document B'!E160</f>
        <v xml:space="preserve">Consult with Principal Designer </v>
      </c>
      <c r="G103" s="569" t="str">
        <f>'Approved Document B'!F160</f>
        <v>Principal Contractor</v>
      </c>
    </row>
    <row r="104" spans="3:7" ht="15" customHeight="1" thickTop="1" thickBot="1" x14ac:dyDescent="0.5">
      <c r="C104" s="69"/>
      <c r="D104" s="69"/>
      <c r="E104" s="69"/>
    </row>
    <row r="105" spans="3:7" ht="81" customHeight="1" thickTop="1" thickBot="1" x14ac:dyDescent="0.5">
      <c r="C105" s="134" t="str">
        <f>'Approved Document B'!B162</f>
        <v xml:space="preserve">Work description </v>
      </c>
      <c r="D105" s="134" t="str">
        <f>'Approved Document B'!C162</f>
        <v>Required evidence pre-construction</v>
      </c>
      <c r="E105" s="134" t="str">
        <f>'Approved Document B'!D162</f>
        <v>Required evidence to be recorded   during construction</v>
      </c>
      <c r="F105" s="134" t="str">
        <f>'Approved Document B'!E162</f>
        <v>Required documents to be recorded post construction</v>
      </c>
      <c r="G105" s="134">
        <f>'Approved Document B'!F162</f>
        <v>0</v>
      </c>
    </row>
    <row r="106" spans="3:7" ht="79.150000000000006" customHeight="1" thickTop="1" thickBot="1" x14ac:dyDescent="0.5">
      <c r="C106" s="221" t="str">
        <f>IF('Approved Document B'!B163="","",'Approved Document B'!B163)</f>
        <v xml:space="preserve">Fire stopping of  sub-main route </v>
      </c>
      <c r="D106" s="221" t="str">
        <f>IF('Approved Document B'!C163="","",'Approved Document B'!C163)</f>
        <v xml:space="preserve"> none </v>
      </c>
      <c r="E106" s="221" t="str">
        <f>IF('Approved Document B'!D163="","",'Approved Document B'!D163)</f>
        <v>Photos of fire stopping  at each surface ,  5m photos to be taken so that the identity of the location is clear; 1m photos to show workmanship</v>
      </c>
      <c r="F106" s="221" t="str">
        <f>IF('Approved Document B'!E163="","",'Approved Document B'!E163)</f>
        <v>Photos of decals at each surface , showing context to show location</v>
      </c>
      <c r="G106" s="221" t="str">
        <f>IF('Approved Document B'!F163="","",'Approved Document B'!F163)</f>
        <v/>
      </c>
    </row>
    <row r="107" spans="3:7" ht="122.45" customHeight="1" thickBot="1" x14ac:dyDescent="0.5">
      <c r="C107" s="221" t="str">
        <f>IF('Approved Document B'!B164="","",'Approved Document B'!B164)</f>
        <v xml:space="preserve">Fire stopping of  fibre route </v>
      </c>
      <c r="D107" s="221" t="str">
        <f>IF('Approved Document B'!C164="","",'Approved Document B'!C164)</f>
        <v>none</v>
      </c>
      <c r="E107" s="221" t="str">
        <f>IF('Approved Document B'!D164="","",'Approved Document B'!D164)</f>
        <v>Photos of fire stopping  at each surface ,  5m photos to be taken so that the identity of the location is clear; 1m photos to show workmanship</v>
      </c>
      <c r="F107" s="221" t="str">
        <f>IF('Approved Document B'!E164="","",'Approved Document B'!E164)</f>
        <v>Photos of decals at each surface , showing context to show location</v>
      </c>
      <c r="G107" s="221" t="s">
        <v>1129</v>
      </c>
    </row>
    <row r="108" spans="3:7" ht="70.150000000000006" customHeight="1" thickBot="1" x14ac:dyDescent="0.5">
      <c r="C108" s="221" t="str">
        <f>IF('Approved Document B'!B165="","",'Approved Document B'!B165)</f>
        <v/>
      </c>
      <c r="D108" s="221" t="str">
        <f>IF('Approved Document B'!C165="","",'Approved Document B'!C165)</f>
        <v/>
      </c>
      <c r="E108" s="221" t="str">
        <f>IF('Approved Document B'!D165="","",'Approved Document B'!D165)</f>
        <v/>
      </c>
      <c r="F108" s="221" t="str">
        <f>IF('Approved Document B'!E165="","",'Approved Document B'!E165)</f>
        <v/>
      </c>
      <c r="G108" s="221" t="str">
        <f>IF('Approved Document B'!F165="","",'Approved Document B'!F165)</f>
        <v/>
      </c>
    </row>
    <row r="109" spans="3:7" ht="85.9" customHeight="1" thickBot="1" x14ac:dyDescent="0.5">
      <c r="C109" s="221" t="str">
        <f>IF('Approved Document B'!B166="","",'Approved Document B'!B166)</f>
        <v/>
      </c>
      <c r="D109" s="221" t="str">
        <f>IF('Approved Document B'!C166="","",'Approved Document B'!C166)</f>
        <v/>
      </c>
      <c r="E109" s="221" t="str">
        <f>IF('Approved Document B'!D166="","",'Approved Document B'!D166)</f>
        <v/>
      </c>
      <c r="F109" s="221" t="str">
        <f>IF('Approved Document B'!E166="","",'Approved Document B'!E166)</f>
        <v/>
      </c>
      <c r="G109" s="221" t="str">
        <f>IF('Approved Document B'!F166="","",'Approved Document B'!F166)</f>
        <v/>
      </c>
    </row>
    <row r="110" spans="3:7" ht="90" customHeight="1" x14ac:dyDescent="0.45">
      <c r="C110" s="221" t="str">
        <f>IF('Approved Document B'!B167="","",'Approved Document B'!B167)</f>
        <v/>
      </c>
      <c r="D110" s="221" t="str">
        <f>IF('Approved Document B'!C167="","",'Approved Document B'!C167)</f>
        <v/>
      </c>
      <c r="E110" s="221" t="str">
        <f>IF('Approved Document B'!D167="","",'Approved Document B'!D167)</f>
        <v/>
      </c>
      <c r="F110" s="221" t="str">
        <f>IF('Approved Document B'!E167="","",'Approved Document B'!E167)</f>
        <v/>
      </c>
      <c r="G110" s="221" t="str">
        <f>IF('Approved Document B'!F167="","",'Approved Document B'!F167)</f>
        <v/>
      </c>
    </row>
    <row r="111" spans="3:7" ht="14.65" thickBot="1" x14ac:dyDescent="0.5">
      <c r="C111" s="69"/>
      <c r="D111" s="69"/>
      <c r="E111" s="69"/>
    </row>
    <row r="112" spans="3:7" ht="36.4" thickBot="1" x14ac:dyDescent="0.5">
      <c r="C112" s="524" t="str">
        <f>'Approved Document B'!B170</f>
        <v xml:space="preserve">CONSTRUCTION CONTROL PLAN  - As Built requirements </v>
      </c>
      <c r="D112" s="524"/>
      <c r="E112" s="524"/>
      <c r="F112" s="241" t="str">
        <f>'Approved Document B'!E170</f>
        <v xml:space="preserve">Consult with Principal Designer </v>
      </c>
      <c r="G112" s="241" t="str">
        <f>'Approved Document B'!F170</f>
        <v>Principal Contractor</v>
      </c>
    </row>
    <row r="113" spans="3:7" ht="14.45" customHeight="1" thickTop="1" thickBot="1" x14ac:dyDescent="0.5">
      <c r="C113" s="69"/>
      <c r="D113" s="69"/>
      <c r="E113" s="69"/>
    </row>
    <row r="114" spans="3:7" ht="15" thickTop="1" thickBot="1" x14ac:dyDescent="0.5">
      <c r="C114" s="134" t="str">
        <f>'Approved Document B'!B172</f>
        <v xml:space="preserve">Deliverable </v>
      </c>
      <c r="D114" s="591" t="str">
        <f>'Approved Document B'!C172</f>
        <v xml:space="preserve">Describe requirement </v>
      </c>
      <c r="E114" s="592"/>
      <c r="F114" s="134">
        <f>'Approved Document B'!E172</f>
        <v>0</v>
      </c>
      <c r="G114" s="134">
        <f>'Approved Document B'!F172</f>
        <v>0</v>
      </c>
    </row>
    <row r="115" spans="3:7" ht="42.6" customHeight="1" thickTop="1" thickBot="1" x14ac:dyDescent="0.5">
      <c r="C115" s="221" t="str">
        <f>IF('Approved Document B'!B173="","",'Approved Document B'!B173)</f>
        <v xml:space="preserve">Fire stopping of  sub-main route </v>
      </c>
      <c r="D115" s="589" t="str">
        <f>IF('Approved Document B'!C173="","",'Approved Document B'!C173)</f>
        <v xml:space="preserve">As built drawing to capture position and type of each fire stop </v>
      </c>
      <c r="E115" s="590"/>
      <c r="F115" s="221" t="str">
        <f>IF('Approved Document B'!E173="","",'Approved Document B'!E173)</f>
        <v/>
      </c>
      <c r="G115" s="221" t="str">
        <f>IF('Approved Document B'!F173="","",'Approved Document B'!F173)</f>
        <v/>
      </c>
    </row>
    <row r="116" spans="3:7" ht="32.450000000000003" customHeight="1" thickBot="1" x14ac:dyDescent="0.5">
      <c r="C116" s="221" t="str">
        <f>IF('Approved Document B'!B174="","",'Approved Document B'!B174)</f>
        <v xml:space="preserve">Fire stopping of  fibre route </v>
      </c>
      <c r="D116" s="596" t="str">
        <f>IF('Approved Document B'!C174="","",'Approved Document B'!C174)</f>
        <v xml:space="preserve">As built drawing to capture position and type of each fire stop </v>
      </c>
      <c r="E116" s="597"/>
      <c r="F116" s="221" t="str">
        <f>IF('Approved Document B'!E174="","",'Approved Document B'!E174)</f>
        <v/>
      </c>
      <c r="G116" s="221" t="str">
        <f>IF('Approved Document B'!F174="","",'Approved Document B'!F174)</f>
        <v/>
      </c>
    </row>
    <row r="117" spans="3:7" ht="30" customHeight="1" thickBot="1" x14ac:dyDescent="0.5">
      <c r="C117" s="221" t="str">
        <f>IF('Approved Document B'!B175="","",'Approved Document B'!B175)</f>
        <v/>
      </c>
      <c r="D117" s="596" t="str">
        <f>IF('Approved Document B'!C175="","",'Approved Document B'!C175)</f>
        <v/>
      </c>
      <c r="E117" s="597"/>
      <c r="F117" s="221" t="str">
        <f>IF('Approved Document B'!E175="","",'Approved Document B'!E175)</f>
        <v/>
      </c>
      <c r="G117" s="221" t="str">
        <f>IF('Approved Document B'!F175="","",'Approved Document B'!F175)</f>
        <v/>
      </c>
    </row>
    <row r="118" spans="3:7" ht="38.450000000000003" customHeight="1" x14ac:dyDescent="0.45">
      <c r="C118" s="221" t="str">
        <f>IF('Approved Document B'!B176="","",'Approved Document B'!B176)</f>
        <v/>
      </c>
      <c r="D118" s="522" t="str">
        <f>IF('Approved Document B'!C176="","",'Approved Document B'!C176)</f>
        <v/>
      </c>
      <c r="E118" s="523"/>
      <c r="F118" s="221" t="str">
        <f>IF('Approved Document B'!E176="","",'Approved Document B'!E176)</f>
        <v/>
      </c>
      <c r="G118" s="221" t="str">
        <f>IF('Approved Document B'!F176="","",'Approved Document B'!F176)</f>
        <v/>
      </c>
    </row>
    <row r="119" spans="3:7" ht="14.65" thickBot="1" x14ac:dyDescent="0.5">
      <c r="C119" s="69"/>
      <c r="D119" s="69"/>
      <c r="E119" s="69"/>
    </row>
    <row r="120" spans="3:7" ht="44.45" customHeight="1" thickBot="1" x14ac:dyDescent="0.5">
      <c r="C120" s="583" t="str">
        <f>'Approved Document C'!B1</f>
        <v>Site preparation and resistance to contaminates and moisture: Approved Document C</v>
      </c>
      <c r="D120" s="584">
        <f>'Approved Document C'!C1</f>
        <v>0</v>
      </c>
      <c r="E120" s="584">
        <f>'Approved Document C'!D1</f>
        <v>0</v>
      </c>
      <c r="F120" s="584">
        <f>'Approved Document C'!E1</f>
        <v>0</v>
      </c>
      <c r="G120" s="584" t="str">
        <f>'Approved Document C'!F1</f>
        <v xml:space="preserve">go back </v>
      </c>
    </row>
    <row r="121" spans="3:7" ht="52.15" customHeight="1" thickBot="1" x14ac:dyDescent="0.5">
      <c r="C121" s="524" t="str">
        <f>'Approved Document C'!B3</f>
        <v xml:space="preserve">Describe any  applicable elements of the scope. </v>
      </c>
      <c r="D121" s="524"/>
      <c r="E121" s="524">
        <f>'Approved Document C'!D3</f>
        <v>0</v>
      </c>
      <c r="F121" s="524">
        <f>'Approved Document C'!E3</f>
        <v>0</v>
      </c>
      <c r="G121" s="524"/>
    </row>
    <row r="122" spans="3:7" ht="80.45" customHeight="1" thickTop="1" thickBot="1" x14ac:dyDescent="0.5">
      <c r="C122" s="589" t="str">
        <f>CScope</f>
        <v>INPUT  SCOPE ELEMENTS THAT WILL OR COULD CAUSE A MATERIAL ALTERATION RELEVANT TO APPROVED DOCUMENT C IN APPROVED DOCUMENT C SCOPE FIELD</v>
      </c>
      <c r="D122" s="626"/>
      <c r="E122" s="626"/>
      <c r="F122" s="626"/>
      <c r="G122" s="626"/>
    </row>
    <row r="123" spans="3:7" ht="18.399999999999999" thickBot="1" x14ac:dyDescent="0.5">
      <c r="C123" s="228"/>
      <c r="D123" s="228"/>
      <c r="E123" s="228"/>
      <c r="F123" s="228"/>
      <c r="G123" s="228"/>
    </row>
    <row r="124" spans="3:7" ht="16.899999999999999" customHeight="1" thickBot="1" x14ac:dyDescent="0.5">
      <c r="C124" s="524" t="s">
        <v>297</v>
      </c>
      <c r="D124" s="524"/>
      <c r="E124" s="524"/>
      <c r="F124" s="524"/>
      <c r="G124" s="241"/>
    </row>
    <row r="125" spans="3:7" ht="24" customHeight="1" thickTop="1" thickBot="1" x14ac:dyDescent="0.5">
      <c r="C125" s="230" t="s">
        <v>259</v>
      </c>
      <c r="D125" s="230" t="s">
        <v>260</v>
      </c>
      <c r="E125" s="230" t="s">
        <v>261</v>
      </c>
      <c r="F125" s="623" t="s">
        <v>262</v>
      </c>
      <c r="G125" s="624"/>
    </row>
    <row r="126" spans="3:7" ht="54" customHeight="1" x14ac:dyDescent="0.45">
      <c r="C126" s="221" t="str">
        <f>Subontractor2Company</f>
        <v xml:space="preserve">Subcontractor 2 Company name </v>
      </c>
      <c r="D126" s="221" t="str">
        <f>Subontractor2Name</f>
        <v>Subcontractor 2 Name</v>
      </c>
      <c r="E126" s="219" t="str">
        <f>CONCATENATE(Subontractor2email, " ",Subontractor2phone)</f>
        <v>Subcontractor 2 email  Subcontractor 2 Phone Number</v>
      </c>
      <c r="F126" s="616" t="str">
        <f>'Approved Document C'!C48</f>
        <v>NFRC,  Construction Line,   Approved Langley Waterproofing System installer.</v>
      </c>
      <c r="G126" s="617"/>
    </row>
    <row r="127" spans="3:7" ht="24" customHeight="1" thickBot="1" x14ac:dyDescent="0.5">
      <c r="C127" s="259"/>
      <c r="D127" s="259"/>
      <c r="E127" s="259"/>
      <c r="F127" s="259"/>
      <c r="G127" s="259"/>
    </row>
    <row r="128" spans="3:7" ht="16.899999999999999" customHeight="1" thickBot="1" x14ac:dyDescent="0.5">
      <c r="C128" s="524" t="s">
        <v>298</v>
      </c>
      <c r="D128" s="524"/>
      <c r="E128" s="524"/>
      <c r="F128" s="524" t="s">
        <v>91</v>
      </c>
      <c r="G128" s="241" t="s">
        <v>295</v>
      </c>
    </row>
    <row r="129" spans="3:7" ht="15" thickTop="1" thickBot="1" x14ac:dyDescent="0.5">
      <c r="C129" s="613"/>
      <c r="D129" s="614"/>
      <c r="E129" s="614"/>
      <c r="F129" s="614"/>
      <c r="G129" s="615"/>
    </row>
    <row r="130" spans="3:7" ht="19.899999999999999" customHeight="1" thickTop="1" thickBot="1" x14ac:dyDescent="0.5">
      <c r="C130" s="241" t="str">
        <f>'Approved Document C'!B38</f>
        <v xml:space="preserve">Work element </v>
      </c>
      <c r="D130" s="241" t="str">
        <f>'Approved Document C'!C38</f>
        <v xml:space="preserve">Applicable standard(s) </v>
      </c>
      <c r="E130" s="241" t="str">
        <f>'Approved Document C'!D38</f>
        <v xml:space="preserve">Contractor Name  to complete this element </v>
      </c>
      <c r="F130" s="625" t="str">
        <f>'Approved Document C'!E38</f>
        <v>Competency statement  and accreditations of Contractor completing work</v>
      </c>
      <c r="G130" s="625"/>
    </row>
    <row r="131" spans="3:7" ht="15" thickTop="1" thickBot="1" x14ac:dyDescent="0.5">
      <c r="C131" s="129"/>
      <c r="D131" s="129"/>
      <c r="E131" s="129"/>
      <c r="F131" s="469" t="str">
        <f>'Approved Document C'!E39</f>
        <v xml:space="preserve">Use the cell below to  describe the  competencies of the company to undertake the work. </v>
      </c>
      <c r="G131" s="471">
        <f>'Approved Document C'!F39</f>
        <v>0</v>
      </c>
    </row>
    <row r="132" spans="3:7" ht="56.25" customHeight="1" thickTop="1" thickBot="1" x14ac:dyDescent="0.5">
      <c r="C132" s="221" t="str">
        <f>IF('Approved Document C'!B40="","",'Approved Document C'!B40)</f>
        <v xml:space="preserve">Cutting open roof material </v>
      </c>
      <c r="D132" s="221" t="str">
        <f>IF('Approved Document C'!C40="","",'Approved Document C'!C40)</f>
        <v>BS 6229:2018</v>
      </c>
      <c r="E132" s="221" t="str">
        <f>IF('Approved Document C'!D40="","",'Approved Document C'!D40)</f>
        <v xml:space="preserve">Subcontractor 2 Company name </v>
      </c>
      <c r="F132" s="596" t="str">
        <f>IF('Approved Document C'!E40="","",'Approved Document C'!E40)</f>
        <v>Approved Langley  contractor.  The site provider  requires the appointment of Contractor Z Roofing.    NFRC, CHAS, Construction Line Gold Member</v>
      </c>
      <c r="G132" s="597"/>
    </row>
    <row r="133" spans="3:7" ht="66.599999999999994" customHeight="1" x14ac:dyDescent="0.45">
      <c r="C133" s="221" t="str">
        <f>IF('Approved Document C'!B42="","",'Approved Document C'!B42)</f>
        <v>Pedestal dressing</v>
      </c>
      <c r="D133" s="221" t="str">
        <f>IF('Approved Document C'!C42="","",'Approved Document C'!C42)</f>
        <v>BS 6229:2018</v>
      </c>
      <c r="E133" s="221" t="str">
        <f>IF('Approved Document C'!D42="","",'Approved Document C'!D42)</f>
        <v xml:space="preserve">Subcontractor 2 Company name </v>
      </c>
      <c r="F133" s="522" t="str">
        <f>IF('Approved Document C'!E42="","",'Approved Document C'!E42)</f>
        <v>Approved Langley  contractor.  The site provider  requires the appointment of Contractor Z Roofing.    NFRC, CHAS, Construction Line Gold Member</v>
      </c>
      <c r="G133" s="523"/>
    </row>
    <row r="134" spans="3:7" ht="31.9" customHeight="1" thickBot="1" x14ac:dyDescent="0.5">
      <c r="C134" s="239"/>
      <c r="D134" s="239"/>
      <c r="E134" s="239"/>
      <c r="F134" s="239"/>
      <c r="G134" s="239"/>
    </row>
    <row r="135" spans="3:7" ht="18.399999999999999" thickBot="1" x14ac:dyDescent="0.5">
      <c r="C135" s="524" t="str">
        <f>'Approved Document C'!B51</f>
        <v xml:space="preserve">CONSTRUCTION CONTROL PLAN  -Pre-construction evidence of material compliance </v>
      </c>
      <c r="D135" s="524">
        <f>'Approved Document C'!C51</f>
        <v>0</v>
      </c>
      <c r="E135" s="524"/>
      <c r="F135" s="524"/>
      <c r="G135" s="241"/>
    </row>
    <row r="136" spans="3:7" ht="39.6" customHeight="1" thickTop="1" thickBot="1" x14ac:dyDescent="0.5">
      <c r="C136" s="69"/>
      <c r="D136" s="69"/>
      <c r="E136" s="69"/>
    </row>
    <row r="137" spans="3:7" ht="73.150000000000006" customHeight="1" thickBot="1" x14ac:dyDescent="0.5">
      <c r="C137" s="230" t="str">
        <f>'Approved Document C'!B53</f>
        <v xml:space="preserve">Work element </v>
      </c>
      <c r="D137" s="230" t="str">
        <f>'Approved Document C'!C53</f>
        <v xml:space="preserve">Materials used  in this work (add lines) </v>
      </c>
      <c r="E137" s="230" t="str">
        <f>'Approved Document C'!D53</f>
        <v>Certificate of  datasheet or material conformance  filename  ( (Supply copy in  Construction Control  Supporting  Documents)</v>
      </c>
      <c r="F137" s="230" t="str">
        <f>'Approved Document C'!E53</f>
        <v>Applicable standards</v>
      </c>
      <c r="G137" s="230" t="str">
        <f>'Approved Document C'!F53</f>
        <v>Blank</v>
      </c>
    </row>
    <row r="138" spans="3:7" ht="37.9" customHeight="1" thickBot="1" x14ac:dyDescent="0.5">
      <c r="C138" s="221" t="str">
        <f>IF('Approved Document C'!B54="","",'Approved Document C'!B54)</f>
        <v xml:space="preserve">Redressing of plinths </v>
      </c>
      <c r="D138" s="221" t="str">
        <f>IF('Approved Document C'!C54="","",'Approved Document C'!C54)</f>
        <v xml:space="preserve">The pedestals will be dressed using Langley approved materials. </v>
      </c>
      <c r="E138" s="221" t="str">
        <f>IF('Approved Document C'!D54="","",'Approved Document C'!D54)</f>
        <v>To be supplied at Gateway 3</v>
      </c>
      <c r="F138" s="221" t="str">
        <f>IF('Approved Document C'!E54="","",'Approved Document C'!E54)</f>
        <v>BS 6229:2018</v>
      </c>
      <c r="G138" s="221" t="str">
        <f>IF('Approved Document C'!F54="","",'Approved Document C'!F54)</f>
        <v/>
      </c>
    </row>
    <row r="139" spans="3:7" ht="10.9" customHeight="1" x14ac:dyDescent="0.45">
      <c r="C139" s="49" t="str">
        <f>IF('Approved Document C'!B55="","",'Approved Document C'!B55)</f>
        <v/>
      </c>
      <c r="D139" s="49" t="str">
        <f>IF('Approved Document C'!C55="","",'Approved Document C'!C55)</f>
        <v/>
      </c>
      <c r="E139" s="49" t="str">
        <f>IF('Approved Document C'!D55="","",'Approved Document C'!D55)</f>
        <v/>
      </c>
      <c r="F139" s="49" t="str">
        <f>IF('Approved Document C'!E55="","",'Approved Document C'!E55)</f>
        <v/>
      </c>
      <c r="G139" s="49" t="str">
        <f>IF('Approved Document C'!F55="","",'Approved Document C'!F55)</f>
        <v/>
      </c>
    </row>
    <row r="140" spans="3:7" ht="14.65" thickBot="1" x14ac:dyDescent="0.5">
      <c r="C140" s="69"/>
      <c r="D140" s="69"/>
      <c r="E140" s="69"/>
    </row>
    <row r="141" spans="3:7" ht="18.399999999999999" thickBot="1" x14ac:dyDescent="0.5">
      <c r="C141" s="524" t="str">
        <f>'Approved Document C'!B58</f>
        <v xml:space="preserve">CONSTRUCTION CONTROL PLAN  - Evidence of workmanship to be taken during construction </v>
      </c>
      <c r="D141" s="524"/>
      <c r="E141" s="241"/>
      <c r="F141" s="524"/>
      <c r="G141" s="524"/>
    </row>
    <row r="142" spans="3:7" ht="32.25" thickTop="1" thickBot="1" x14ac:dyDescent="0.5">
      <c r="C142" s="230" t="str">
        <f>'Approved Document C'!B60</f>
        <v xml:space="preserve">Work description </v>
      </c>
      <c r="D142" s="230" t="str">
        <f>'Approved Document C'!C60</f>
        <v>Required evidence pre-construction</v>
      </c>
      <c r="E142" s="230" t="str">
        <f>'Approved Document C'!D60</f>
        <v>Required evidence to be recorded   during construction</v>
      </c>
      <c r="F142" s="230" t="str">
        <f>'Approved Document C'!E60</f>
        <v>Required documents to be recorded post construction</v>
      </c>
      <c r="G142" s="230" t="str">
        <f>'Approved Document C'!F60</f>
        <v>Inspection  (When, Responsibility, Deliverables)</v>
      </c>
    </row>
    <row r="143" spans="3:7" ht="98.45" customHeight="1" thickBot="1" x14ac:dyDescent="0.5">
      <c r="C143" s="221" t="str">
        <f>IF('Approved Document C'!B61="","",'Approved Document C'!B61)</f>
        <v xml:space="preserve">Cutting open </v>
      </c>
      <c r="D143" s="221" t="str">
        <f>IF('Approved Document C'!C61="","",'Approved Document C'!C61)</f>
        <v xml:space="preserve">10 photos taken at each rooftop opening location to present :
1) 5m context shot of location 
2) 1 m distant shots of rooftop opening, presenting layers exposed </v>
      </c>
      <c r="E143" s="221" t="str">
        <f>IF('Approved Document C'!D61="","",'Approved Document C'!D61)</f>
        <v/>
      </c>
      <c r="F143" s="221" t="str">
        <f>IF('Approved Document C'!E61="","",'Approved Document C'!E61)</f>
        <v/>
      </c>
      <c r="G143" s="221" t="str">
        <f>IF('Approved Document C'!F61="","",'Approved Document C'!F61)</f>
        <v>During works; Contractor,  Photo report</v>
      </c>
    </row>
    <row r="144" spans="3:7" ht="115.9" customHeight="1" thickBot="1" x14ac:dyDescent="0.5">
      <c r="C144" s="221" t="str">
        <f>IF('Approved Document C'!B62="","",'Approved Document C'!B62)</f>
        <v xml:space="preserve">Pedestal installation </v>
      </c>
      <c r="D144" s="221" t="str">
        <f>IF('Approved Document C'!C62="","",'Approved Document C'!C62)</f>
        <v/>
      </c>
      <c r="E144" s="221" t="str">
        <f>IF('Approved Document C'!D62="","",'Approved Document C'!D62)</f>
        <v xml:space="preserve">10  1 m photos taken at each installation to show pedestal  redressing, including overlaps.  Use measuring stick to photo overlap distances ,  Show depth and  quality of chamfering at base of plinth .  Show sufficient overlap of felt and waterproof layers under cowl.  
</v>
      </c>
      <c r="F144" s="221" t="str">
        <f>IF('Approved Document C'!E62="","",'Approved Document C'!E62)</f>
        <v xml:space="preserve">Letter of re-warranty  from roofing manufacturer; letter of completion by Rooftopworker competent person. </v>
      </c>
      <c r="G144" s="221" t="str">
        <f>IF('Approved Document C'!F62="","",'Approved Document C'!F62)</f>
        <v>During works; Contractor &amp; PICW,  Photo report</v>
      </c>
    </row>
    <row r="145" spans="3:7" ht="24.6" customHeight="1" x14ac:dyDescent="0.45">
      <c r="C145" s="49" t="str">
        <f>IF('Approved Document C'!B63="","",'Approved Document C'!B63)</f>
        <v/>
      </c>
      <c r="D145" s="49" t="str">
        <f>IF('Approved Document C'!C63="","",'Approved Document C'!C63)</f>
        <v/>
      </c>
      <c r="E145" s="49" t="str">
        <f>IF('Approved Document C'!D63="","",'Approved Document C'!D63)</f>
        <v/>
      </c>
      <c r="F145" s="49" t="str">
        <f>IF('Approved Document C'!E63="","",'Approved Document C'!E63)</f>
        <v/>
      </c>
      <c r="G145" s="49" t="str">
        <f>IF('Approved Document C'!F63="","",'Approved Document C'!F63)</f>
        <v/>
      </c>
    </row>
    <row r="146" spans="3:7" ht="26.45" customHeight="1" thickBot="1" x14ac:dyDescent="0.5">
      <c r="C146" s="69"/>
      <c r="D146" s="69"/>
      <c r="E146" s="69"/>
    </row>
    <row r="147" spans="3:7" ht="40.9" customHeight="1" thickBot="1" x14ac:dyDescent="0.5">
      <c r="C147" s="524" t="str">
        <f>'Approved Document C'!B65</f>
        <v xml:space="preserve">CONSTRUCTION CONTROL PLAN  - As Built requirements </v>
      </c>
      <c r="D147" s="524">
        <f>'Approved Document C'!C65</f>
        <v>0</v>
      </c>
      <c r="E147" s="241">
        <f>'Approved Document C'!D65</f>
        <v>0</v>
      </c>
      <c r="F147" s="524" t="str">
        <f>'Approved Document C'!E65</f>
        <v xml:space="preserve">Consult with Principal Designer </v>
      </c>
      <c r="G147" s="524" t="str">
        <f>'Approved Document C'!F65</f>
        <v>Principal Contractor</v>
      </c>
    </row>
    <row r="148" spans="3:7" ht="55.9" customHeight="1" thickTop="1" thickBot="1" x14ac:dyDescent="0.5">
      <c r="C148" s="230" t="str">
        <f>'Approved Document C'!B67</f>
        <v xml:space="preserve">Deliverable </v>
      </c>
      <c r="D148" s="230" t="str">
        <f>'Approved Document C'!C67</f>
        <v xml:space="preserve">Describe requirement </v>
      </c>
      <c r="E148" s="230"/>
      <c r="F148" s="230" t="str">
        <f>'Approved Document C'!E67</f>
        <v xml:space="preserve">Applicable test standards </v>
      </c>
      <c r="G148" s="230" t="str">
        <f>'Approved Document C'!F67</f>
        <v>Certificate   filename  ( (Supply copy in  As Built Supporting  Documents)</v>
      </c>
    </row>
    <row r="149" spans="3:7" ht="48" customHeight="1" thickBot="1" x14ac:dyDescent="0.5">
      <c r="C149" s="219" t="str">
        <f>IF('Approved Document C'!B68="","",'Approved Document C'!B68)</f>
        <v xml:space="preserve">As built </v>
      </c>
      <c r="D149" s="522" t="str">
        <f>IF('Approved Document C'!C68="","",'Approved Document C'!C68)</f>
        <v xml:space="preserve">Redline any deviations for detailed design </v>
      </c>
      <c r="E149" s="517"/>
      <c r="F149" s="220" t="str">
        <f>IF('Approved Document C'!E68="","",'Approved Document C'!E68)</f>
        <v>None</v>
      </c>
      <c r="G149" s="221" t="str">
        <f>IF('Approved Document C'!F68="","",'Approved Document C'!F68)</f>
        <v xml:space="preserve">N/a </v>
      </c>
    </row>
    <row r="150" spans="3:7" ht="48" customHeight="1" thickBot="1" x14ac:dyDescent="0.5">
      <c r="C150" s="219" t="str">
        <f>IF('Approved Document C'!B69="","",'Approved Document C'!B69)</f>
        <v xml:space="preserve">Warranty letter from roofing contractor. </v>
      </c>
      <c r="D150" s="522" t="str">
        <f>IF('Approved Document C'!D69="","",'Approved Document C'!D69)</f>
        <v/>
      </c>
      <c r="E150" s="517"/>
      <c r="F150" s="220" t="str">
        <f>IF('Approved Document C'!E69="","",'Approved Document C'!E69)</f>
        <v>None</v>
      </c>
      <c r="G150" s="221" t="str">
        <f>IF('Approved Document C'!F69="","",'Approved Document C'!F69)</f>
        <v xml:space="preserve">N/a </v>
      </c>
    </row>
    <row r="151" spans="3:7" ht="28.15" customHeight="1" x14ac:dyDescent="0.45">
      <c r="C151" s="219" t="str">
        <f>IF('Approved Document C'!B70="","",'Approved Document C'!B70)</f>
        <v xml:space="preserve">Certificates of Material Conformity. </v>
      </c>
      <c r="D151" s="522" t="str">
        <f>IF('Approved Document C'!C70="","",'Approved Document C'!C70)</f>
        <v>Data sheets of materials used in the roofing works</v>
      </c>
      <c r="E151" s="517"/>
      <c r="F151" s="220" t="str">
        <f>IF('Approved Document C'!E70="","",'Approved Document C'!E70)</f>
        <v>None</v>
      </c>
      <c r="G151" s="221" t="str">
        <f>IF('Approved Document C'!F70="","",'Approved Document C'!F70)</f>
        <v xml:space="preserve">N/a </v>
      </c>
    </row>
    <row r="152" spans="3:7" ht="14.65" thickBot="1" x14ac:dyDescent="0.5"/>
    <row r="153" spans="3:7" ht="18.399999999999999" thickBot="1" x14ac:dyDescent="0.5">
      <c r="C153" s="524" t="s">
        <v>299</v>
      </c>
      <c r="D153" s="524"/>
      <c r="E153" s="524"/>
      <c r="F153" s="524"/>
      <c r="G153" s="241"/>
    </row>
    <row r="154" spans="3:7" ht="34.9" customHeight="1" thickTop="1" thickBot="1" x14ac:dyDescent="0.5">
      <c r="C154" s="632" t="s">
        <v>300</v>
      </c>
      <c r="D154" s="633"/>
      <c r="E154" s="621" t="s">
        <v>301</v>
      </c>
      <c r="F154" s="622"/>
      <c r="G154" s="622"/>
    </row>
    <row r="155" spans="3:7" ht="190.15" customHeight="1" thickTop="1" thickBot="1" x14ac:dyDescent="0.5">
      <c r="C155" s="589" t="str">
        <f>C122</f>
        <v>INPUT  SCOPE ELEMENTS THAT WILL OR COULD CAUSE A MATERIAL ALTERATION RELEVANT TO APPROVED DOCUMENT C IN APPROVED DOCUMENT C SCOPE FIELD</v>
      </c>
      <c r="D155" s="626"/>
      <c r="E155" s="619"/>
      <c r="F155" s="620"/>
      <c r="G155" s="620"/>
    </row>
    <row r="156" spans="3:7" ht="12.6" customHeight="1" thickBot="1" x14ac:dyDescent="0.5"/>
    <row r="157" spans="3:7" ht="25.9" thickBot="1" x14ac:dyDescent="0.5">
      <c r="C157" s="583" t="s">
        <v>39</v>
      </c>
      <c r="D157" s="584"/>
      <c r="E157" s="584"/>
      <c r="F157" s="584"/>
      <c r="G157" s="584" t="s">
        <v>271</v>
      </c>
    </row>
    <row r="158" spans="3:7" ht="18.399999999999999" thickBot="1" x14ac:dyDescent="0.5">
      <c r="C158" s="524" t="s">
        <v>302</v>
      </c>
      <c r="D158" s="524"/>
      <c r="E158" s="524"/>
      <c r="F158" s="524"/>
      <c r="G158" s="241"/>
    </row>
    <row r="159" spans="3:7" ht="63" customHeight="1" thickTop="1" thickBot="1" x14ac:dyDescent="0.5">
      <c r="C159" s="589" t="s">
        <v>303</v>
      </c>
      <c r="D159" s="626"/>
      <c r="E159" s="626"/>
      <c r="F159" s="626"/>
      <c r="G159" s="626"/>
    </row>
    <row r="160" spans="3:7" ht="14.65" thickBot="1" x14ac:dyDescent="0.5"/>
    <row r="161" spans="3:7" ht="18" customHeight="1" thickBot="1" x14ac:dyDescent="0.5">
      <c r="C161" s="524" t="str">
        <f>'Approved Document P'!B33</f>
        <v xml:space="preserve">INPUTS TO CONSTRUCTION CONTROL PLAN  - Contractor Competencies </v>
      </c>
      <c r="D161" s="524">
        <f>'Approved Document P'!C33</f>
        <v>0</v>
      </c>
      <c r="E161" s="524"/>
      <c r="F161" s="524"/>
      <c r="G161" s="241"/>
    </row>
    <row r="162" spans="3:7" ht="87.6" customHeight="1" thickTop="1" thickBot="1" x14ac:dyDescent="0.5">
      <c r="C162" s="129" t="str">
        <f>'Approved Document P'!B35</f>
        <v xml:space="preserve">Work element </v>
      </c>
      <c r="D162" s="129" t="str">
        <f>'Approved Document P'!C35</f>
        <v xml:space="preserve">Applicable standard(s) </v>
      </c>
      <c r="E162" s="129" t="str">
        <f>'Approved Document P'!D35</f>
        <v xml:space="preserve">Contractor Name  to complete this element </v>
      </c>
      <c r="F162" s="585" t="str">
        <f>'Approved Document P'!E35</f>
        <v xml:space="preserve">Competency statement  and accreditations of Contractor completing work (Use the cell below to  describe the  competencies of the company to undertake the work) </v>
      </c>
      <c r="G162" s="585">
        <f>'Approved Document P'!F35</f>
        <v>0</v>
      </c>
    </row>
    <row r="163" spans="3:7" ht="57.6" customHeight="1" thickTop="1" thickBot="1" x14ac:dyDescent="0.5">
      <c r="C163" s="219" t="str">
        <f>IF('Approved Document P'!B36="","",'Approved Document P'!B36)</f>
        <v xml:space="preserve">Installation of switchgear and associated cabling </v>
      </c>
      <c r="D163" s="219" t="str">
        <f>IF('Approved Document P'!C36="","",'Approved Document P'!C36)</f>
        <v>BS7671 Requirements for Electrical Installations [2008+ A1:2011 [IET Wiring Regulations 18th Edition</v>
      </c>
      <c r="E163" s="219" t="str">
        <f>IF('Approved Document P'!D36="","",'Approved Document P'!D36)</f>
        <v xml:space="preserve">Contractor Y Electrical  Solutions  </v>
      </c>
      <c r="F163" s="579" t="str">
        <f>IF('Approved Document P'!E36="","",'Approved Document P'!E36)</f>
        <v>NICEIC Competent Person Scheme</v>
      </c>
      <c r="G163" s="580"/>
    </row>
    <row r="164" spans="3:7" ht="12.6" customHeight="1" thickBot="1" x14ac:dyDescent="0.5">
      <c r="C164" s="212" t="str">
        <f>IF('Approved Document P'!B40="","",'Approved Document P'!B40)</f>
        <v/>
      </c>
      <c r="D164" s="212" t="str">
        <f>IF('Approved Document P'!C40="","",'Approved Document P'!C40)</f>
        <v/>
      </c>
      <c r="E164" s="212" t="str">
        <f>IF('Approved Document P'!D40="","",'Approved Document P'!D40)</f>
        <v/>
      </c>
      <c r="F164" s="212" t="str">
        <f>IF('Approved Document P'!E40="","",'Approved Document P'!E40)</f>
        <v/>
      </c>
      <c r="G164" s="212" t="str">
        <f>IF('Approved Document P'!F40="","",'Approved Document P'!F40)</f>
        <v/>
      </c>
    </row>
    <row r="165" spans="3:7" ht="18.399999999999999" thickBot="1" x14ac:dyDescent="0.5">
      <c r="C165" s="524" t="str">
        <f>'Approved Document P'!B41</f>
        <v>CONSTRUCTION CONTROL PLAN  - Contractor appointments.</v>
      </c>
      <c r="D165" s="524">
        <f>'Approved Document P'!C41</f>
        <v>0</v>
      </c>
      <c r="E165" s="524"/>
      <c r="F165" s="524"/>
      <c r="G165" s="241"/>
    </row>
    <row r="166" spans="3:7" ht="43.5" thickTop="1" thickBot="1" x14ac:dyDescent="0.5">
      <c r="C166" s="130" t="str">
        <f>'Approved Document P'!B43</f>
        <v xml:space="preserve">Contractor  Name </v>
      </c>
      <c r="D166" s="131" t="str">
        <f>'Approved Document P'!C43</f>
        <v>Accreditations  (memberships) .  Supply copy in  Construction Control  Supporting  Documents</v>
      </c>
      <c r="E166" s="130" t="str">
        <f>'Approved Document P'!D43</f>
        <v xml:space="preserve">Person in Charge of works (name) </v>
      </c>
      <c r="F166" s="132" t="str">
        <f>'Approved Document P'!E43</f>
        <v>Qualifications (Supply copy in  Construction Control  Supporting  Documents)</v>
      </c>
      <c r="G166" s="252" t="str">
        <f>'Approved Document P'!F43</f>
        <v xml:space="preserve">Years  of experience in role. </v>
      </c>
    </row>
    <row r="167" spans="3:7" ht="31.5" x14ac:dyDescent="0.45">
      <c r="C167" s="219" t="str">
        <f>ElectricalContractorCompany</f>
        <v xml:space="preserve">Electrical Contractor Company Name </v>
      </c>
      <c r="D167" s="219" t="s">
        <v>304</v>
      </c>
      <c r="E167" s="219" t="str">
        <f>ElectricalContractorName</f>
        <v xml:space="preserve">Electrical Contractor Name </v>
      </c>
      <c r="F167" s="219" t="s">
        <v>305</v>
      </c>
      <c r="G167" s="219" t="s">
        <v>306</v>
      </c>
    </row>
    <row r="168" spans="3:7" ht="13.9" customHeight="1" thickBot="1" x14ac:dyDescent="0.5">
      <c r="C168" s="69"/>
      <c r="D168" s="69"/>
      <c r="E168" s="69"/>
    </row>
    <row r="169" spans="3:7" ht="18.399999999999999" thickBot="1" x14ac:dyDescent="0.5">
      <c r="C169" s="524" t="str">
        <f>'Approved Document P'!B49</f>
        <v>CONSTRUCTION CONTROL PLAN  -Material compliance</v>
      </c>
      <c r="D169" s="524">
        <f>'Approved Document P'!C49</f>
        <v>0</v>
      </c>
      <c r="E169" s="524"/>
      <c r="F169" s="524"/>
      <c r="G169" s="241"/>
    </row>
    <row r="170" spans="3:7" ht="57.75" thickTop="1" thickBot="1" x14ac:dyDescent="0.5">
      <c r="C170" s="129" t="str">
        <f>'Approved Document P'!B51</f>
        <v xml:space="preserve">Work element </v>
      </c>
      <c r="D170" s="129" t="str">
        <f>'Approved Document P'!C51</f>
        <v xml:space="preserve">Materials used  in this work (add lines) </v>
      </c>
      <c r="E170" s="129" t="str">
        <f>'Approved Document P'!D51</f>
        <v>Applicable standards</v>
      </c>
      <c r="F170" s="134" t="str">
        <f>'Approved Document P'!E51</f>
        <v>Certificate of material conformance  filename  ( (Supply copy in  Construction Control  Supporting  Documents)</v>
      </c>
      <c r="G170" s="129" t="str">
        <f>'Approved Document P'!F51</f>
        <v xml:space="preserve">Notes on fire ratings. </v>
      </c>
    </row>
    <row r="171" spans="3:7" ht="15" thickTop="1" thickBot="1" x14ac:dyDescent="0.5">
      <c r="C171" s="212" t="str">
        <f>IF('Approved Document P'!B52="","",'Approved Document P'!B52)</f>
        <v/>
      </c>
      <c r="D171" s="212" t="str">
        <f>IF('Approved Document P'!C52="","",'Approved Document P'!C52)</f>
        <v/>
      </c>
      <c r="E171" s="212" t="str">
        <f>IF('Approved Document P'!D52="","",'Approved Document P'!D52)</f>
        <v/>
      </c>
      <c r="F171" s="212" t="str">
        <f>IF('Approved Document P'!E52="","",'Approved Document P'!E52)</f>
        <v/>
      </c>
      <c r="G171" s="212" t="str">
        <f>IF('Approved Document P'!F52="","",'Approved Document P'!F52)</f>
        <v/>
      </c>
    </row>
    <row r="172" spans="3:7" x14ac:dyDescent="0.45">
      <c r="C172" s="212" t="str">
        <f>IF('Approved Document P'!B53="","",'Approved Document P'!B53)</f>
        <v/>
      </c>
      <c r="D172" s="212" t="str">
        <f>IF('Approved Document P'!C53="","",'Approved Document P'!C53)</f>
        <v/>
      </c>
      <c r="E172" s="212" t="str">
        <f>IF('Approved Document P'!D53="","",'Approved Document P'!D53)</f>
        <v/>
      </c>
      <c r="F172" s="212" t="str">
        <f>IF('Approved Document P'!E53="","",'Approved Document P'!E53)</f>
        <v/>
      </c>
      <c r="G172" s="212" t="str">
        <f>IF('Approved Document P'!F53="","",'Approved Document P'!F53)</f>
        <v/>
      </c>
    </row>
    <row r="173" spans="3:7" ht="14.65" thickBot="1" x14ac:dyDescent="0.5">
      <c r="C173" s="69"/>
      <c r="D173" s="69"/>
      <c r="E173" s="69"/>
    </row>
    <row r="174" spans="3:7" ht="18.399999999999999" thickBot="1" x14ac:dyDescent="0.5">
      <c r="C174" s="524" t="str">
        <f>'Approved Document P'!B58</f>
        <v xml:space="preserve">CONSTRUCTION CONTROL PLAN  - Evidence of workmanship during construction </v>
      </c>
      <c r="D174" s="524">
        <f>'Approved Document P'!C58</f>
        <v>0</v>
      </c>
      <c r="E174" s="241">
        <f>'Approved Document P'!D58</f>
        <v>0</v>
      </c>
      <c r="F174" s="524" t="str">
        <f>'Approved Document P'!E58</f>
        <v xml:space="preserve">Consult with Principal Designer </v>
      </c>
      <c r="G174" s="524" t="str">
        <f>'Approved Document P'!F58</f>
        <v>Principal Contractor</v>
      </c>
    </row>
    <row r="175" spans="3:7" ht="29.25" thickTop="1" thickBot="1" x14ac:dyDescent="0.5">
      <c r="C175" s="134" t="str">
        <f>'Approved Document P'!B60</f>
        <v xml:space="preserve">Work description </v>
      </c>
      <c r="D175" s="134" t="str">
        <f>'Approved Document P'!C60</f>
        <v>Required evidence pre-construction</v>
      </c>
      <c r="E175" s="134" t="str">
        <f>'Approved Document P'!D60</f>
        <v>Required evidence to be recorded   during construction</v>
      </c>
      <c r="F175" s="134" t="str">
        <f>'Approved Document P'!E60</f>
        <v>Required documents to be recorded post construction</v>
      </c>
      <c r="G175" s="134">
        <f>'Approved Document P'!F60</f>
        <v>0</v>
      </c>
    </row>
    <row r="176" spans="3:7" ht="55.9" customHeight="1" thickTop="1" x14ac:dyDescent="0.45">
      <c r="C176" s="212" t="str">
        <f>IF('Approved Document P'!B61="","",'Approved Document P'!B61)</f>
        <v/>
      </c>
      <c r="D176" s="212" t="str">
        <f>IF('Approved Document P'!C61="","",'Approved Document P'!C61)</f>
        <v/>
      </c>
      <c r="E176" s="212" t="str">
        <f>IF('Approved Document P'!D61="","",'Approved Document P'!D61)</f>
        <v/>
      </c>
      <c r="F176" s="212" t="str">
        <f>IF('Approved Document P'!E61="","",'Approved Document P'!E61)</f>
        <v/>
      </c>
      <c r="G176" s="212" t="str">
        <f>IF('Approved Document P'!F61="","",'Approved Document P'!F61)</f>
        <v/>
      </c>
    </row>
    <row r="177" spans="3:7" ht="14.65" thickBot="1" x14ac:dyDescent="0.5">
      <c r="C177" s="69"/>
      <c r="D177" s="69"/>
      <c r="E177" s="69"/>
    </row>
    <row r="178" spans="3:7" ht="18.399999999999999" thickBot="1" x14ac:dyDescent="0.5">
      <c r="C178" s="524" t="str">
        <f>'Approved Document P'!B68</f>
        <v xml:space="preserve">CONSTRUCTION CONTROL PLAN  - As Built requirements </v>
      </c>
      <c r="D178" s="524">
        <f>'Approved Document P'!C68</f>
        <v>0</v>
      </c>
      <c r="E178" s="241"/>
      <c r="F178" s="524" t="str">
        <f>'Approved Document P'!E68</f>
        <v xml:space="preserve">Consult with Principal Designer </v>
      </c>
      <c r="G178" s="524" t="str">
        <f>'Approved Document P'!F68</f>
        <v>Principal Contractor</v>
      </c>
    </row>
    <row r="179" spans="3:7" ht="29.25" thickTop="1" thickBot="1" x14ac:dyDescent="0.5">
      <c r="C179" s="134" t="str">
        <f>'Approved Document P'!B70</f>
        <v xml:space="preserve">Deliverable </v>
      </c>
      <c r="D179" s="591" t="str">
        <f>'Approved Document P'!C70</f>
        <v xml:space="preserve">Describe requirement </v>
      </c>
      <c r="E179" s="592"/>
      <c r="F179" s="134" t="str">
        <f>'Approved Document P'!E70</f>
        <v xml:space="preserve">Applicable test standards </v>
      </c>
      <c r="G179" s="134" t="str">
        <f>'Approved Document P'!F70</f>
        <v>Certificate   filename  (Supply copy in  As Built Supporting  Documents)</v>
      </c>
    </row>
    <row r="180" spans="3:7" ht="46.15" customHeight="1" thickTop="1" thickBot="1" x14ac:dyDescent="0.5">
      <c r="C180" s="219" t="str">
        <f>IF('Approved Document P'!B71="","",'Approved Document P'!B71)</f>
        <v xml:space="preserve">Electrical schematic </v>
      </c>
      <c r="D180" s="589" t="str">
        <f>IF('Approved Document P'!C71="","",'Approved Document P'!C71)</f>
        <v xml:space="preserve">Updated electrical schematic presenting works in accordance with the detailed design and any variation from the detailed design in redline. </v>
      </c>
      <c r="E180" s="626"/>
      <c r="F180" s="220" t="str">
        <f>IF('Approved Document P'!E71="","",'Approved Document P'!E71)</f>
        <v>None</v>
      </c>
      <c r="G180" s="220" t="str">
        <f>IF('Approved Document P'!F71="","",'Approved Document P'!F71)</f>
        <v/>
      </c>
    </row>
    <row r="181" spans="3:7" ht="32.450000000000003" customHeight="1" thickBot="1" x14ac:dyDescent="0.5">
      <c r="C181" s="219" t="str">
        <f>IF('Approved Document P'!B72="","",'Approved Document P'!B72)</f>
        <v xml:space="preserve">Electrical  calculations </v>
      </c>
      <c r="D181" s="596" t="str">
        <f>IF('Approved Document P'!C72="","",'Approved Document P'!C72)</f>
        <v>Updated electrical  calculations</v>
      </c>
      <c r="E181" s="631"/>
      <c r="F181" s="220" t="str">
        <f>IF('Approved Document P'!E72="","",'Approved Document P'!E72)</f>
        <v>None</v>
      </c>
      <c r="G181" s="220" t="str">
        <f>IF('Approved Document P'!F72="","",'Approved Document P'!F72)</f>
        <v/>
      </c>
    </row>
    <row r="182" spans="3:7" ht="9" customHeight="1" thickBot="1" x14ac:dyDescent="0.5"/>
    <row r="183" spans="3:7" ht="25.9" thickBot="1" x14ac:dyDescent="0.5">
      <c r="C183" s="583" t="str">
        <f>'Approved Document 7'!B1</f>
        <v>Material and workmanship: Approved Document 7</v>
      </c>
      <c r="D183" s="584"/>
      <c r="E183" s="584"/>
      <c r="F183" s="584"/>
      <c r="G183" s="584"/>
    </row>
    <row r="184" spans="3:7" ht="18.399999999999999" thickBot="1" x14ac:dyDescent="0.5">
      <c r="C184" s="524" t="str">
        <f>'Approved Document 7'!B3</f>
        <v xml:space="preserve">Describe any  applicable elements of the scope. </v>
      </c>
      <c r="D184" s="524"/>
      <c r="E184" s="524"/>
      <c r="F184" s="524"/>
      <c r="G184" s="524"/>
    </row>
    <row r="185" spans="3:7" ht="53.45" customHeight="1" thickTop="1" x14ac:dyDescent="0.45">
      <c r="C185" s="532" t="str">
        <f>'Approved Document 7'!B4</f>
        <v>7 scope</v>
      </c>
      <c r="D185" s="533">
        <f>'Approved Document 7'!C4</f>
        <v>0</v>
      </c>
      <c r="E185" s="533">
        <f>'Approved Document 7'!D4</f>
        <v>0</v>
      </c>
      <c r="F185" s="533">
        <f>'Approved Document 7'!E4</f>
        <v>0</v>
      </c>
      <c r="G185" s="534">
        <f>'Approved Document 7'!F4</f>
        <v>0</v>
      </c>
    </row>
    <row r="186" spans="3:7" ht="16.149999999999999" customHeight="1" thickBot="1" x14ac:dyDescent="0.5">
      <c r="E186" s="123"/>
      <c r="F186" s="123"/>
      <c r="G186" s="123"/>
    </row>
    <row r="187" spans="3:7" ht="33.6" customHeight="1" thickBot="1" x14ac:dyDescent="0.5">
      <c r="C187" s="524" t="s">
        <v>307</v>
      </c>
      <c r="D187" s="524"/>
      <c r="E187" s="524"/>
      <c r="F187" s="524"/>
      <c r="G187" s="524"/>
    </row>
    <row r="188" spans="3:7" ht="9.6" customHeight="1" thickTop="1" thickBot="1" x14ac:dyDescent="0.5">
      <c r="C188" s="60"/>
      <c r="D188" s="60"/>
      <c r="E188" s="60"/>
      <c r="F188" s="60"/>
      <c r="G188" s="60"/>
    </row>
    <row r="189" spans="3:7" ht="25.9" thickBot="1" x14ac:dyDescent="0.5">
      <c r="C189" s="583" t="s">
        <v>248</v>
      </c>
      <c r="D189" s="584"/>
      <c r="E189" s="584"/>
      <c r="F189" s="584"/>
      <c r="G189" s="584"/>
    </row>
    <row r="190" spans="3:7" ht="18.399999999999999" thickBot="1" x14ac:dyDescent="0.5">
      <c r="C190" s="524" t="s">
        <v>249</v>
      </c>
      <c r="D190" s="524"/>
      <c r="E190" s="524"/>
      <c r="F190" s="524"/>
      <c r="G190" s="524"/>
    </row>
    <row r="191" spans="3:7" ht="18.75" thickTop="1" thickBot="1" x14ac:dyDescent="0.5">
      <c r="C191" s="69" t="s">
        <v>250</v>
      </c>
      <c r="D191" s="255"/>
      <c r="E191" s="256"/>
      <c r="F191" s="255"/>
      <c r="G191" s="255"/>
    </row>
    <row r="192" spans="3:7" ht="72" customHeight="1" thickTop="1" thickBot="1" x14ac:dyDescent="0.5">
      <c r="C192" s="261" t="s">
        <v>253</v>
      </c>
      <c r="D192" s="262" t="s">
        <v>24</v>
      </c>
      <c r="E192" s="263" t="s">
        <v>252</v>
      </c>
      <c r="F192" s="630"/>
      <c r="G192" s="630"/>
    </row>
    <row r="193" spans="3:7" ht="75" customHeight="1" thickTop="1" x14ac:dyDescent="0.45">
      <c r="C193" s="261" t="s">
        <v>254</v>
      </c>
      <c r="D193" s="262" t="s">
        <v>24</v>
      </c>
      <c r="E193" s="263" t="s">
        <v>252</v>
      </c>
      <c r="F193" s="630"/>
      <c r="G193" s="630"/>
    </row>
    <row r="194" spans="3:7" ht="30.6" customHeight="1" thickBot="1" x14ac:dyDescent="0.5"/>
    <row r="195" spans="3:7" ht="30.6" customHeight="1" thickBot="1" x14ac:dyDescent="0.5">
      <c r="C195" s="583" t="s">
        <v>308</v>
      </c>
      <c r="D195" s="584"/>
      <c r="E195" s="584"/>
      <c r="F195" s="584"/>
      <c r="G195" s="584"/>
    </row>
    <row r="196" spans="3:7" ht="30.6" customHeight="1" thickBot="1" x14ac:dyDescent="0.5">
      <c r="C196" s="524" t="s">
        <v>1130</v>
      </c>
      <c r="D196" s="524"/>
      <c r="E196" s="524"/>
      <c r="F196" s="524"/>
      <c r="G196" s="524"/>
    </row>
    <row r="197" spans="3:7" ht="364.15" customHeight="1" thickTop="1" x14ac:dyDescent="0.45">
      <c r="C197" s="525" t="s">
        <v>1288</v>
      </c>
      <c r="D197" s="525"/>
      <c r="E197" s="525"/>
      <c r="F197" s="525"/>
      <c r="G197" s="525"/>
    </row>
    <row r="198" spans="3:7" ht="14.65" thickBot="1" x14ac:dyDescent="0.5"/>
    <row r="199" spans="3:7" ht="61.15" customHeight="1" thickBot="1" x14ac:dyDescent="0.5">
      <c r="C199" s="572" t="s">
        <v>214</v>
      </c>
      <c r="D199" s="572"/>
      <c r="E199" s="572"/>
      <c r="F199" s="572"/>
      <c r="G199" s="572"/>
    </row>
    <row r="200" spans="3:7" ht="24.6" customHeight="1" thickTop="1" thickBot="1" x14ac:dyDescent="0.5">
      <c r="C200" s="230"/>
      <c r="D200" s="230" t="s">
        <v>215</v>
      </c>
      <c r="E200" s="230" t="s">
        <v>200</v>
      </c>
      <c r="F200" s="230" t="s">
        <v>202</v>
      </c>
      <c r="G200" s="230" t="s">
        <v>216</v>
      </c>
    </row>
    <row r="201" spans="3:7" ht="72.599999999999994" customHeight="1" thickBot="1" x14ac:dyDescent="0.5">
      <c r="C201" s="230" t="s">
        <v>255</v>
      </c>
      <c r="D201" s="69"/>
      <c r="E201" s="83" t="str">
        <f>PC2Name</f>
        <v>Organisational Principal Contractor Name</v>
      </c>
      <c r="F201" s="223" t="str">
        <f>PC2email</f>
        <v>Organisational Principal Contractor email</v>
      </c>
      <c r="G201" s="223" t="str">
        <f>PC2telnumber</f>
        <v>OPC phone number</v>
      </c>
    </row>
    <row r="202" spans="3:7" ht="33" customHeight="1" thickBot="1" x14ac:dyDescent="0.5">
      <c r="C202" s="230" t="s">
        <v>309</v>
      </c>
      <c r="D202" s="58"/>
      <c r="E202" s="83" t="str">
        <f>PC1Name</f>
        <v>Individual Principal Contractor Name</v>
      </c>
      <c r="F202" s="223" t="str">
        <f>PC1email</f>
        <v>Individual Principal Contractor email</v>
      </c>
      <c r="G202" s="223" t="str">
        <f>PC1phone</f>
        <v>Individual Principal Contractor phone number</v>
      </c>
    </row>
    <row r="203" spans="3:7" ht="43.9" customHeight="1" thickBot="1" x14ac:dyDescent="0.5">
      <c r="C203" s="230" t="s">
        <v>217</v>
      </c>
      <c r="D203" s="58"/>
      <c r="E203" s="83" t="str">
        <f>PD1ContactName</f>
        <v xml:space="preserve">Individual Principal Designer Name </v>
      </c>
      <c r="F203" s="84" t="str">
        <f>PD1email</f>
        <v>Individual Principal Designer email</v>
      </c>
      <c r="G203" s="85" t="str">
        <f>PDtelnumber</f>
        <v>Individual Principal Designer  telephone number</v>
      </c>
    </row>
    <row r="204" spans="3:7" ht="14.65" thickBot="1" x14ac:dyDescent="0.5"/>
    <row r="205" spans="3:7" ht="31.15" thickBot="1" x14ac:dyDescent="0.5">
      <c r="C205" s="54" t="s">
        <v>310</v>
      </c>
      <c r="D205" s="53"/>
      <c r="E205" s="53"/>
      <c r="F205" s="53"/>
      <c r="G205" s="53"/>
    </row>
    <row r="206" spans="3:7" ht="14.45" customHeight="1" thickBot="1" x14ac:dyDescent="0.5"/>
    <row r="207" spans="3:7" ht="31.15" thickBot="1" x14ac:dyDescent="0.5">
      <c r="C207" s="79" t="s">
        <v>112</v>
      </c>
      <c r="D207" s="53"/>
      <c r="E207" s="53"/>
      <c r="F207" s="53"/>
      <c r="G207" s="53"/>
    </row>
    <row r="208" spans="3:7" ht="16.149999999999999" thickBot="1" x14ac:dyDescent="0.5">
      <c r="C208" s="114" t="s">
        <v>107</v>
      </c>
      <c r="D208" s="114" t="s">
        <v>108</v>
      </c>
      <c r="E208" s="114" t="s">
        <v>109</v>
      </c>
      <c r="F208" s="114" t="s">
        <v>110</v>
      </c>
      <c r="G208" s="114" t="s">
        <v>111</v>
      </c>
    </row>
    <row r="209" spans="3:7" ht="31.9" thickBot="1" x14ac:dyDescent="0.5">
      <c r="C209" s="219" t="s">
        <v>113</v>
      </c>
      <c r="D209" s="219" t="s">
        <v>114</v>
      </c>
      <c r="E209" s="219" t="s">
        <v>115</v>
      </c>
      <c r="F209" s="424">
        <v>45915</v>
      </c>
      <c r="G209" s="219" t="s">
        <v>116</v>
      </c>
    </row>
    <row r="210" spans="3:7" ht="31.9" thickBot="1" x14ac:dyDescent="0.5">
      <c r="C210" s="219" t="s">
        <v>113</v>
      </c>
      <c r="D210" s="219" t="s">
        <v>114</v>
      </c>
      <c r="E210" s="219" t="s">
        <v>115</v>
      </c>
      <c r="F210" s="424">
        <v>45915</v>
      </c>
      <c r="G210" s="219" t="s">
        <v>117</v>
      </c>
    </row>
    <row r="211" spans="3:7" ht="42.6" customHeight="1" thickBot="1" x14ac:dyDescent="0.5">
      <c r="C211" s="219" t="s">
        <v>118</v>
      </c>
      <c r="D211" s="219" t="s">
        <v>119</v>
      </c>
      <c r="E211" s="219" t="s">
        <v>120</v>
      </c>
      <c r="F211" s="424" t="s">
        <v>121</v>
      </c>
      <c r="G211" s="219" t="s">
        <v>122</v>
      </c>
    </row>
    <row r="212" spans="3:7" ht="14.65" thickBot="1" x14ac:dyDescent="0.5">
      <c r="C212" s="212"/>
      <c r="D212" s="212"/>
      <c r="E212" s="212"/>
      <c r="F212" s="212"/>
      <c r="G212" s="212"/>
    </row>
    <row r="213" spans="3:7" ht="34.9" customHeight="1" thickBot="1" x14ac:dyDescent="0.5">
      <c r="C213" s="79" t="str">
        <f>'Document Issue Control Sheet'!A21</f>
        <v xml:space="preserve">Structural documents </v>
      </c>
      <c r="D213" s="53"/>
      <c r="E213" s="53"/>
      <c r="F213" s="53"/>
      <c r="G213" s="53"/>
    </row>
    <row r="214" spans="3:7" ht="17.45" customHeight="1" thickBot="1" x14ac:dyDescent="0.5">
      <c r="C214" s="114" t="str">
        <f>'Document Issue Control Sheet'!A22</f>
        <v xml:space="preserve">Document Name </v>
      </c>
      <c r="D214" s="114" t="str">
        <f>'Document Issue Control Sheet'!B22</f>
        <v xml:space="preserve">Filename </v>
      </c>
      <c r="E214" s="114" t="str">
        <f>'Document Issue Control Sheet'!C22</f>
        <v>Version</v>
      </c>
      <c r="F214" s="114" t="str">
        <f>'Document Issue Control Sheet'!D22</f>
        <v>Version date</v>
      </c>
      <c r="G214" s="114" t="str">
        <f>'Document Issue Control Sheet'!E22</f>
        <v>Summary of content</v>
      </c>
    </row>
    <row r="215" spans="3:7" ht="94.9" customHeight="1" thickBot="1" x14ac:dyDescent="0.5">
      <c r="C215" s="81" t="str">
        <f>'Document Issue Control Sheet'!A23</f>
        <v xml:space="preserve"> Structural Calculations </v>
      </c>
      <c r="D215" s="81" t="str">
        <f>'Document Issue Control Sheet'!B23</f>
        <v>adcde</v>
      </c>
      <c r="E215" s="81" t="str">
        <f>'Document Issue Control Sheet'!C23</f>
        <v>a</v>
      </c>
      <c r="F215" s="217">
        <f>'Document Issue Control Sheet'!D23</f>
        <v>45748</v>
      </c>
      <c r="G215" s="399" t="str">
        <f>'Document Issue Control Sheet'!E23</f>
        <v xml:space="preserve">Structural  calculation </v>
      </c>
    </row>
    <row r="216" spans="3:7" ht="87" customHeight="1" thickBot="1" x14ac:dyDescent="0.5">
      <c r="C216" s="81" t="str">
        <f>'Document Issue Control Sheet'!A24</f>
        <v>Other structural calculations or GDC</v>
      </c>
      <c r="D216" s="81" t="str">
        <f>'Document Issue Control Sheet'!B24</f>
        <v>fghij</v>
      </c>
      <c r="E216" s="81" t="str">
        <f>'Document Issue Control Sheet'!C24</f>
        <v>a</v>
      </c>
      <c r="F216" s="217">
        <f>'Document Issue Control Sheet'!D24</f>
        <v>45749</v>
      </c>
      <c r="G216" s="218" t="str">
        <f>'Document Issue Control Sheet'!E24</f>
        <v>GDC calculation</v>
      </c>
    </row>
    <row r="217" spans="3:7" ht="80.45" customHeight="1" thickBot="1" x14ac:dyDescent="0.5">
      <c r="C217" s="81" t="str">
        <f>'Document Issue Control Sheet'!A25</f>
        <v xml:space="preserve"> STRUCTURAL INVESTIGATION 
</v>
      </c>
      <c r="D217" s="81" t="str">
        <f>'Document Issue Control Sheet'!B25</f>
        <v>klmno</v>
      </c>
      <c r="E217" s="81" t="str">
        <f>'Document Issue Control Sheet'!C25</f>
        <v>b</v>
      </c>
      <c r="F217" s="217">
        <f>'Document Issue Control Sheet'!D25</f>
        <v>45750</v>
      </c>
      <c r="G217" s="218" t="str">
        <f>'Document Issue Control Sheet'!E25</f>
        <v xml:space="preserve">xxxx report on structural investigations including roof. </v>
      </c>
    </row>
    <row r="218" spans="3:7" ht="16.149999999999999" thickBot="1" x14ac:dyDescent="0.5">
      <c r="C218" s="221" t="str">
        <f>IF('Document Issue Control Sheet'!A50="","",'Document Issue Control Sheet'!A50)</f>
        <v/>
      </c>
      <c r="D218" s="221" t="str">
        <f>IF('Document Issue Control Sheet'!B50="","",'Document Issue Control Sheet'!B50)</f>
        <v/>
      </c>
      <c r="E218" s="221" t="str">
        <f>IF('Document Issue Control Sheet'!C50="","",'Document Issue Control Sheet'!C50)</f>
        <v/>
      </c>
      <c r="F218" s="221" t="str">
        <f>IF('Document Issue Control Sheet'!D50="","",'Document Issue Control Sheet'!D50)</f>
        <v/>
      </c>
      <c r="G218" s="221" t="str">
        <f>IF('Document Issue Control Sheet'!E50="","",'Document Issue Control Sheet'!E50)</f>
        <v/>
      </c>
    </row>
    <row r="219" spans="3:7" ht="68.45" customHeight="1" thickBot="1" x14ac:dyDescent="0.5">
      <c r="C219" s="79" t="s">
        <v>126</v>
      </c>
      <c r="D219" s="53"/>
      <c r="E219" s="53"/>
      <c r="F219" s="53"/>
      <c r="G219" s="53"/>
    </row>
    <row r="220" spans="3:7" ht="16.149999999999999" thickBot="1" x14ac:dyDescent="0.5">
      <c r="C220" s="114" t="s">
        <v>107</v>
      </c>
      <c r="D220" s="114" t="s">
        <v>108</v>
      </c>
      <c r="E220" s="114" t="s">
        <v>109</v>
      </c>
      <c r="F220" s="114" t="s">
        <v>110</v>
      </c>
      <c r="G220" s="114" t="s">
        <v>111</v>
      </c>
    </row>
    <row r="221" spans="3:7" ht="58.15" customHeight="1" thickBot="1" x14ac:dyDescent="0.5">
      <c r="C221" s="81" t="s">
        <v>127</v>
      </c>
      <c r="D221" s="81" t="s">
        <v>1259</v>
      </c>
      <c r="E221" s="81" t="s">
        <v>120</v>
      </c>
      <c r="F221" s="217">
        <v>45344</v>
      </c>
      <c r="G221" s="218" t="s">
        <v>128</v>
      </c>
    </row>
    <row r="222" spans="3:7" ht="40.15" customHeight="1" thickBot="1" x14ac:dyDescent="0.5">
      <c r="C222" s="81" t="s">
        <v>129</v>
      </c>
      <c r="D222" s="81" t="s">
        <v>1260</v>
      </c>
      <c r="E222" s="81">
        <v>1</v>
      </c>
      <c r="F222" s="218">
        <v>45083</v>
      </c>
      <c r="G222" s="218" t="s">
        <v>130</v>
      </c>
    </row>
    <row r="223" spans="3:7" ht="84" customHeight="1" thickBot="1" x14ac:dyDescent="0.5">
      <c r="C223" s="81" t="s">
        <v>131</v>
      </c>
      <c r="D223" s="81" t="s">
        <v>132</v>
      </c>
      <c r="E223" s="81">
        <v>1</v>
      </c>
      <c r="F223" s="218">
        <v>44228</v>
      </c>
      <c r="G223" s="218" t="s">
        <v>133</v>
      </c>
    </row>
    <row r="224" spans="3:7" ht="87.6" customHeight="1" thickBot="1" x14ac:dyDescent="0.5">
      <c r="C224" s="81" t="s">
        <v>134</v>
      </c>
      <c r="D224" s="81" t="s">
        <v>135</v>
      </c>
      <c r="E224" s="81">
        <v>1</v>
      </c>
      <c r="F224" s="218">
        <v>44827</v>
      </c>
      <c r="G224" s="218" t="s">
        <v>136</v>
      </c>
    </row>
    <row r="225" spans="3:7" ht="87" customHeight="1" thickBot="1" x14ac:dyDescent="0.5">
      <c r="C225" s="81" t="s">
        <v>137</v>
      </c>
      <c r="D225" s="81" t="s">
        <v>138</v>
      </c>
      <c r="E225" s="81">
        <v>1</v>
      </c>
      <c r="F225" s="218">
        <v>45831</v>
      </c>
      <c r="G225" s="218" t="s">
        <v>311</v>
      </c>
    </row>
    <row r="226" spans="3:7" ht="55.15" customHeight="1" thickBot="1" x14ac:dyDescent="0.5">
      <c r="C226" s="79" t="s">
        <v>141</v>
      </c>
      <c r="D226" s="264"/>
      <c r="E226" s="264"/>
      <c r="F226" s="264"/>
      <c r="G226" s="264"/>
    </row>
    <row r="227" spans="3:7" ht="33" customHeight="1" thickBot="1" x14ac:dyDescent="0.5">
      <c r="C227" s="114" t="s">
        <v>107</v>
      </c>
      <c r="D227" s="114" t="s">
        <v>108</v>
      </c>
      <c r="E227" s="114" t="s">
        <v>109</v>
      </c>
      <c r="F227" s="114" t="s">
        <v>110</v>
      </c>
      <c r="G227" s="114" t="s">
        <v>111</v>
      </c>
    </row>
    <row r="228" spans="3:7" ht="63" x14ac:dyDescent="0.45">
      <c r="C228" s="265" t="s">
        <v>142</v>
      </c>
      <c r="D228" s="265" t="s">
        <v>1261</v>
      </c>
      <c r="E228" s="265">
        <v>1</v>
      </c>
      <c r="F228" s="266">
        <v>44581</v>
      </c>
      <c r="G228" s="267" t="s">
        <v>143</v>
      </c>
    </row>
    <row r="229" spans="3:7" ht="93" customHeight="1" x14ac:dyDescent="0.45">
      <c r="C229" s="265" t="s">
        <v>144</v>
      </c>
      <c r="D229" s="265" t="s">
        <v>145</v>
      </c>
      <c r="E229" s="265">
        <v>1</v>
      </c>
      <c r="F229" s="266" t="s">
        <v>146</v>
      </c>
      <c r="G229" s="267" t="s">
        <v>147</v>
      </c>
    </row>
    <row r="230" spans="3:7" ht="94.9" customHeight="1" x14ac:dyDescent="0.45">
      <c r="C230" s="265" t="s">
        <v>148</v>
      </c>
      <c r="D230" s="265" t="s">
        <v>149</v>
      </c>
      <c r="E230" s="265">
        <v>1</v>
      </c>
      <c r="F230" s="266" t="s">
        <v>146</v>
      </c>
      <c r="G230" s="267" t="s">
        <v>147</v>
      </c>
    </row>
  </sheetData>
  <mergeCells count="115">
    <mergeCell ref="C13:G13"/>
    <mergeCell ref="C195:G195"/>
    <mergeCell ref="E161:F161"/>
    <mergeCell ref="C190:G190"/>
    <mergeCell ref="C189:G189"/>
    <mergeCell ref="D181:E181"/>
    <mergeCell ref="D150:E150"/>
    <mergeCell ref="D149:E149"/>
    <mergeCell ref="F178:G178"/>
    <mergeCell ref="C169:D169"/>
    <mergeCell ref="E169:F169"/>
    <mergeCell ref="C159:G159"/>
    <mergeCell ref="C153:D153"/>
    <mergeCell ref="C154:D154"/>
    <mergeCell ref="C155:D155"/>
    <mergeCell ref="C174:D174"/>
    <mergeCell ref="C165:D165"/>
    <mergeCell ref="E165:F165"/>
    <mergeCell ref="F174:G174"/>
    <mergeCell ref="C157:G157"/>
    <mergeCell ref="F162:G162"/>
    <mergeCell ref="F133:G133"/>
    <mergeCell ref="C161:D161"/>
    <mergeCell ref="D180:E180"/>
    <mergeCell ref="C199:G199"/>
    <mergeCell ref="C185:G185"/>
    <mergeCell ref="C183:G183"/>
    <mergeCell ref="C184:G184"/>
    <mergeCell ref="C187:G187"/>
    <mergeCell ref="F192:G192"/>
    <mergeCell ref="F193:G193"/>
    <mergeCell ref="C196:G196"/>
    <mergeCell ref="C197:G197"/>
    <mergeCell ref="C2:G2"/>
    <mergeCell ref="E155:G155"/>
    <mergeCell ref="E154:G154"/>
    <mergeCell ref="C158:D158"/>
    <mergeCell ref="C5:G5"/>
    <mergeCell ref="C120:G120"/>
    <mergeCell ref="C121:D121"/>
    <mergeCell ref="F125:G125"/>
    <mergeCell ref="E153:F153"/>
    <mergeCell ref="F130:G130"/>
    <mergeCell ref="F131:G131"/>
    <mergeCell ref="F132:G132"/>
    <mergeCell ref="E121:G121"/>
    <mergeCell ref="E128:F128"/>
    <mergeCell ref="C135:D135"/>
    <mergeCell ref="C122:G122"/>
    <mergeCell ref="D151:E151"/>
    <mergeCell ref="C69:G69"/>
    <mergeCell ref="C74:G74"/>
    <mergeCell ref="C77:G77"/>
    <mergeCell ref="C80:G80"/>
    <mergeCell ref="C128:D128"/>
    <mergeCell ref="C71:D71"/>
    <mergeCell ref="C14:G14"/>
    <mergeCell ref="D179:E179"/>
    <mergeCell ref="C24:G24"/>
    <mergeCell ref="C23:G23"/>
    <mergeCell ref="C25:G25"/>
    <mergeCell ref="F26:G26"/>
    <mergeCell ref="E135:F135"/>
    <mergeCell ref="C141:D141"/>
    <mergeCell ref="C95:G95"/>
    <mergeCell ref="C103:G103"/>
    <mergeCell ref="F84:G84"/>
    <mergeCell ref="F85:G85"/>
    <mergeCell ref="C129:G129"/>
    <mergeCell ref="C147:D147"/>
    <mergeCell ref="F147:G147"/>
    <mergeCell ref="F141:G141"/>
    <mergeCell ref="C124:D124"/>
    <mergeCell ref="E124:F124"/>
    <mergeCell ref="F126:G126"/>
    <mergeCell ref="E158:F158"/>
    <mergeCell ref="C112:E112"/>
    <mergeCell ref="D114:E114"/>
    <mergeCell ref="D115:E115"/>
    <mergeCell ref="D116:E116"/>
    <mergeCell ref="F31:G31"/>
    <mergeCell ref="C178:D178"/>
    <mergeCell ref="C16:G16"/>
    <mergeCell ref="F27:G27"/>
    <mergeCell ref="F48:G48"/>
    <mergeCell ref="F49:G49"/>
    <mergeCell ref="F50:G50"/>
    <mergeCell ref="F51:G51"/>
    <mergeCell ref="D117:E117"/>
    <mergeCell ref="D118:E118"/>
    <mergeCell ref="C79:G79"/>
    <mergeCell ref="C76:G76"/>
    <mergeCell ref="C90:D90"/>
    <mergeCell ref="C82:G82"/>
    <mergeCell ref="F52:G52"/>
    <mergeCell ref="C17:E17"/>
    <mergeCell ref="F35:G35"/>
    <mergeCell ref="F36:G36"/>
    <mergeCell ref="C38:G38"/>
    <mergeCell ref="C46:G46"/>
    <mergeCell ref="C18:E18"/>
    <mergeCell ref="D19:G19"/>
    <mergeCell ref="F32:G32"/>
    <mergeCell ref="C53:D53"/>
    <mergeCell ref="C68:D68"/>
    <mergeCell ref="F163:G163"/>
    <mergeCell ref="C29:G29"/>
    <mergeCell ref="F33:G33"/>
    <mergeCell ref="F34:G34"/>
    <mergeCell ref="C22:G22"/>
    <mergeCell ref="C62:D62"/>
    <mergeCell ref="D64:E64"/>
    <mergeCell ref="C72:D72"/>
    <mergeCell ref="E72:G72"/>
    <mergeCell ref="F68:G68"/>
  </mergeCells>
  <dataValidations count="1">
    <dataValidation type="list" allowBlank="1" showInputMessage="1" showErrorMessage="1" sqref="D192:D193" xr:uid="{8AF0D0B4-5D64-4D8B-AC34-7B2EFFB2A62E}">
      <formula1>"Yes,No"</formula1>
    </dataValidation>
  </dataValidations>
  <hyperlinks>
    <hyperlink ref="F142" r:id="rId1" display="michael.noel@circet.co.uk" xr:uid="{AB3BFAFB-77F6-4663-91ED-B792B9AD03F6}"/>
    <hyperlink ref="C157" r:id="rId2" display="https://www.gov.uk/government/publications/electrical-safety-approved-document-p" xr:uid="{A773572D-E9B6-4620-BE8A-1275B7F1AFC5}"/>
    <hyperlink ref="G157" location="'Building Regulations compliance'!A1" display="go back " xr:uid="{3999A986-55D1-4D40-8F57-88449908476C}"/>
    <hyperlink ref="F203" r:id="rId3" display="michael.noel@circet.co.uk" xr:uid="{22D9F10E-D383-4994-9789-DF8C23A84284}"/>
    <hyperlink ref="E27" r:id="rId4" display="adam@adsafeinstallations.co.uk- 07770300844" xr:uid="{CD90E4A2-A357-495C-88E6-0287B2D1C932}"/>
    <hyperlink ref="C191" r:id="rId5" display="https://knns.sharepoint.com/sites/Wireless-CrossBusiness/Shared%20Documents/Forms/AllItems.aspx?id=%2Fsites%2FWireless%2DCrossBusiness%2FShared%20Documents%2FCompany%20Handbooks%2F014%20Subcontractor%20Management&amp;viewid=fe6c68da%2De1b6%2D4170%2D83c4%2D17dd0b1c6156&amp;FolderCTID=0x0120007FCF352AF5061C438A22ED7632DC20B8" xr:uid="{05E24E8F-CFFB-4A99-944A-908EECE99216}"/>
    <hyperlink ref="I1" location="'How to fill , RACI &amp;  issue log'!A1" display="Back to RACI" xr:uid="{0D78300D-B6FF-4EB6-AD64-99E150A953CA}"/>
    <hyperlink ref="F33" r:id="rId6" display="https://www.shearfab.co.uk/quality/  See  Alcumus Isoqar UK CERTIFICATE of conformity Factory Production Control_x000a_Certificate No: 0513-CPR-201-004" xr:uid="{AE38FC27-0C0A-47BC-85DE-EC728D6E581E}"/>
    <hyperlink ref="E41" r:id="rId7" display="andy.carter@shearfab.co.uk" xr:uid="{AEDA4572-F587-47AE-B697-D09ADFEB4401}"/>
    <hyperlink ref="F34" r:id="rId8" display="https://www.shearfab.co.uk/quality/  See  Alcumus Isoqar UK CERTIFICATE of conformity Factory Production Control_x000a_Certificate No: 0513-CPR-201-004" xr:uid="{C514539C-553B-4CCE-9AD2-8B0E91106EDB}"/>
    <hyperlink ref="F35" r:id="rId9" display="https://www.shearfab.co.uk/quality/  See  Alcumus Isoqar UK CERTIFICATE of conformity Factory Production Control_x000a_Certificate No: 0513-CPR-201-004" xr:uid="{8B621AFB-838D-4B59-9C19-2E51D5D1F948}"/>
    <hyperlink ref="F36" r:id="rId10" display="https://www.shearfab.co.uk/quality/  See  Alcumus Isoqar UK CERTIFICATE of conformity Factory Production Control_x000a_Certificate No: 0513-CPR-201-004" xr:uid="{25F5C8BC-3637-4F64-9940-CF79F9191138}"/>
  </hyperlinks>
  <pageMargins left="0.7" right="0.7" top="0.75" bottom="0.75" header="0.3" footer="0.3"/>
  <pageSetup paperSize="9" scale="42" fitToHeight="0" orientation="portrait" horizontalDpi="4294967293" r:id="rId11"/>
  <rowBreaks count="7" manualBreakCount="7">
    <brk id="72" max="16383" man="1"/>
    <brk id="101" max="16383" man="1"/>
    <brk id="118" max="16383" man="1"/>
    <brk id="155" max="16383" man="1"/>
    <brk id="181" max="16383" man="1"/>
    <brk id="187" max="16383" man="1"/>
    <brk id="203"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824C1-9DA2-4F17-ACDF-F7DB13F0950D}">
  <sheetPr codeName="Sheet8">
    <tabColor theme="3" tint="0.499984740745262"/>
    <pageSetUpPr fitToPage="1"/>
  </sheetPr>
  <dimension ref="A1:G54"/>
  <sheetViews>
    <sheetView view="pageBreakPreview" zoomScaleNormal="70" zoomScaleSheetLayoutView="100" workbookViewId="0">
      <selection activeCell="I20" sqref="I20"/>
    </sheetView>
  </sheetViews>
  <sheetFormatPr defaultRowHeight="14.25" x14ac:dyDescent="0.45"/>
  <cols>
    <col min="3" max="3" width="49.86328125" style="1" customWidth="1"/>
    <col min="4" max="4" width="56.1328125" style="1" customWidth="1"/>
    <col min="5" max="5" width="42.265625" style="6" customWidth="1"/>
    <col min="6" max="6" width="32.86328125" customWidth="1"/>
    <col min="7" max="7" width="27.86328125" customWidth="1"/>
  </cols>
  <sheetData>
    <row r="1" spans="1:7" ht="40.15" customHeight="1" thickBot="1" x14ac:dyDescent="0.95">
      <c r="C1" s="51" t="s">
        <v>312</v>
      </c>
      <c r="D1" s="52"/>
      <c r="E1" s="52"/>
      <c r="F1" s="52"/>
      <c r="G1" s="52"/>
    </row>
    <row r="2" spans="1:7" ht="11.45" customHeight="1" x14ac:dyDescent="0.55000000000000004">
      <c r="C2" s="636"/>
      <c r="D2" s="636"/>
      <c r="E2" s="636"/>
      <c r="F2" s="636"/>
      <c r="G2" s="636"/>
    </row>
    <row r="3" spans="1:7" ht="45" customHeight="1" thickBot="1" x14ac:dyDescent="0.55000000000000004">
      <c r="C3" s="23" t="s">
        <v>72</v>
      </c>
      <c r="D3" s="23" t="s">
        <v>73</v>
      </c>
      <c r="E3" s="23" t="s">
        <v>195</v>
      </c>
      <c r="F3" s="23" t="s">
        <v>75</v>
      </c>
      <c r="G3" s="23" t="s">
        <v>196</v>
      </c>
    </row>
    <row r="4" spans="1:7" ht="89.45" customHeight="1" x14ac:dyDescent="0.45">
      <c r="C4" s="221" t="str">
        <f>SiteName</f>
        <v xml:space="preserve">Site Name </v>
      </c>
      <c r="D4" s="221" t="str">
        <f>SiteAddress</f>
        <v>Site Address</v>
      </c>
      <c r="E4" s="81" t="str">
        <f>Postcode</f>
        <v>Site Postcode</v>
      </c>
      <c r="F4" s="221" t="str">
        <f>HRBreference</f>
        <v>HRB000000000</v>
      </c>
      <c r="G4" s="229" t="s">
        <v>197</v>
      </c>
    </row>
    <row r="5" spans="1:7" ht="7.15" customHeight="1" thickBot="1" x14ac:dyDescent="0.6">
      <c r="C5" s="636"/>
      <c r="D5" s="636"/>
      <c r="E5" s="636"/>
      <c r="F5" s="636"/>
      <c r="G5" s="636"/>
    </row>
    <row r="6" spans="1:7" ht="37.9" customHeight="1" thickBot="1" x14ac:dyDescent="0.5">
      <c r="C6" s="79" t="s">
        <v>198</v>
      </c>
      <c r="D6" s="53"/>
      <c r="E6" s="53"/>
      <c r="F6" s="53"/>
      <c r="G6" s="53"/>
    </row>
    <row r="7" spans="1:7" ht="18.75" customHeight="1" thickBot="1" x14ac:dyDescent="0.55000000000000004">
      <c r="C7" s="23" t="s">
        <v>199</v>
      </c>
      <c r="D7" s="23" t="s">
        <v>200</v>
      </c>
      <c r="E7" s="23" t="s">
        <v>221</v>
      </c>
      <c r="F7" s="23" t="s">
        <v>222</v>
      </c>
      <c r="G7" s="23" t="s">
        <v>203</v>
      </c>
    </row>
    <row r="8" spans="1:7" ht="40.9" customHeight="1" thickBot="1" x14ac:dyDescent="0.5">
      <c r="C8" s="425" t="s">
        <v>204</v>
      </c>
      <c r="D8" s="221" t="str">
        <f>PD1ContactName</f>
        <v xml:space="preserve">Individual Principal Designer Name </v>
      </c>
      <c r="E8" s="221" t="str">
        <f>PD1email</f>
        <v>Individual Principal Designer email</v>
      </c>
      <c r="F8" s="221" t="str">
        <f>PDtelnumber</f>
        <v>Individual Principal Designer  telephone number</v>
      </c>
      <c r="G8" s="221" t="str">
        <f>PDcompany</f>
        <v xml:space="preserve">Principal Designer Company </v>
      </c>
    </row>
    <row r="9" spans="1:7" ht="40.9" customHeight="1" thickBot="1" x14ac:dyDescent="0.5">
      <c r="C9" s="425" t="s">
        <v>205</v>
      </c>
      <c r="D9" s="221" t="str">
        <f>PC1Name</f>
        <v>Individual Principal Contractor Name</v>
      </c>
      <c r="E9" s="221" t="str">
        <f>PC1email</f>
        <v>Individual Principal Contractor email</v>
      </c>
      <c r="F9" s="221" t="str">
        <f>PC1phone</f>
        <v>Individual Principal Contractor phone number</v>
      </c>
      <c r="G9" s="221" t="str">
        <f>PC1company</f>
        <v>Individual Principal Contractor Company</v>
      </c>
    </row>
    <row r="10" spans="1:7" ht="40.9" customHeight="1" thickBot="1" x14ac:dyDescent="0.5">
      <c r="C10" s="426" t="s">
        <v>223</v>
      </c>
      <c r="D10" s="225" t="str">
        <f>PAPind</f>
        <v xml:space="preserve">PAP dutyholder name </v>
      </c>
      <c r="E10" s="225" t="str">
        <f>PAPemail</f>
        <v>PAP dutyholder email</v>
      </c>
      <c r="F10" s="225" t="str">
        <f>PAPnumber</f>
        <v>PAP dutyholder phone</v>
      </c>
      <c r="G10" s="225" t="str">
        <f>PAPorg</f>
        <v xml:space="preserve">Site PAP company </v>
      </c>
    </row>
    <row r="11" spans="1:7" ht="40.9" customHeight="1" thickBot="1" x14ac:dyDescent="0.5">
      <c r="C11" s="425" t="s">
        <v>206</v>
      </c>
      <c r="D11" s="225" t="str">
        <f>Clientperson</f>
        <v xml:space="preserve">Client contact name </v>
      </c>
      <c r="E11" s="225" t="str">
        <f>Clientemail</f>
        <v>Client email address</v>
      </c>
      <c r="F11" s="225" t="str">
        <f>Clientnumber</f>
        <v>Client phone number</v>
      </c>
      <c r="G11" s="225" t="str">
        <f>Clientcompany</f>
        <v>Client  company name</v>
      </c>
    </row>
    <row r="12" spans="1:7" ht="20.25" customHeight="1" thickBot="1" x14ac:dyDescent="0.6">
      <c r="C12" s="33"/>
      <c r="D12" s="268"/>
      <c r="E12" s="268"/>
      <c r="F12" s="268"/>
      <c r="G12" s="268"/>
    </row>
    <row r="13" spans="1:7" ht="45" customHeight="1" thickBot="1" x14ac:dyDescent="0.5">
      <c r="C13" s="54" t="s">
        <v>313</v>
      </c>
      <c r="D13" s="53"/>
      <c r="E13" s="53"/>
      <c r="F13" s="53"/>
      <c r="G13" s="53"/>
    </row>
    <row r="14" spans="1:7" ht="24.6" customHeight="1" thickBot="1" x14ac:dyDescent="0.65">
      <c r="C14" s="7"/>
      <c r="D14" s="162"/>
      <c r="E14" s="7"/>
      <c r="F14" s="7"/>
      <c r="G14" s="7"/>
    </row>
    <row r="15" spans="1:7" ht="33.6" customHeight="1" thickTop="1" x14ac:dyDescent="0.45">
      <c r="A15" s="69"/>
      <c r="C15" s="525" t="s">
        <v>314</v>
      </c>
      <c r="D15" s="525"/>
      <c r="E15" s="525"/>
      <c r="F15" s="525"/>
      <c r="G15" s="526"/>
    </row>
    <row r="16" spans="1:7" ht="45" hidden="1" customHeight="1" x14ac:dyDescent="0.45">
      <c r="C16" s="237"/>
      <c r="D16" s="237"/>
      <c r="E16" s="237"/>
      <c r="F16" s="237"/>
      <c r="G16" s="243"/>
    </row>
    <row r="17" spans="3:7" ht="45" hidden="1" customHeight="1" x14ac:dyDescent="0.45">
      <c r="C17" s="237"/>
      <c r="D17" s="237"/>
      <c r="E17" s="237"/>
      <c r="F17" s="237"/>
      <c r="G17" s="243"/>
    </row>
    <row r="18" spans="3:7" ht="45" hidden="1" customHeight="1" x14ac:dyDescent="0.45">
      <c r="C18" s="244"/>
      <c r="D18" s="244"/>
      <c r="E18" s="244"/>
      <c r="F18" s="244"/>
      <c r="G18" s="245"/>
    </row>
    <row r="19" spans="3:7" ht="148.15" customHeight="1" x14ac:dyDescent="0.45">
      <c r="C19" s="532" t="s">
        <v>315</v>
      </c>
      <c r="D19" s="533"/>
      <c r="E19" s="533"/>
      <c r="F19" s="533"/>
      <c r="G19" s="534"/>
    </row>
    <row r="20" spans="3:7" ht="60.6" customHeight="1" thickBot="1" x14ac:dyDescent="0.5">
      <c r="C20" s="637" t="s">
        <v>1266</v>
      </c>
      <c r="D20" s="638"/>
      <c r="E20" s="638"/>
      <c r="F20" s="638"/>
      <c r="G20" s="639"/>
    </row>
    <row r="21" spans="3:7" ht="27" customHeight="1" thickBot="1" x14ac:dyDescent="0.5">
      <c r="C21" s="54" t="s">
        <v>226</v>
      </c>
      <c r="D21" s="53"/>
      <c r="E21" s="53"/>
      <c r="F21" s="53"/>
      <c r="G21" s="53"/>
    </row>
    <row r="22" spans="3:7" ht="102" customHeight="1" thickBot="1" x14ac:dyDescent="0.5">
      <c r="C22" s="640" t="s">
        <v>316</v>
      </c>
      <c r="D22" s="641"/>
      <c r="E22" s="641"/>
      <c r="F22" s="641"/>
      <c r="G22" s="642"/>
    </row>
    <row r="23" spans="3:7" ht="32.450000000000003" customHeight="1" thickBot="1" x14ac:dyDescent="0.5">
      <c r="C23" s="538" t="s">
        <v>312</v>
      </c>
      <c r="D23" s="539"/>
      <c r="E23" s="538"/>
      <c r="F23" s="540"/>
      <c r="G23" s="540"/>
    </row>
    <row r="24" spans="3:7" ht="73.150000000000006" customHeight="1" thickBot="1" x14ac:dyDescent="0.5">
      <c r="C24" s="643" t="s">
        <v>317</v>
      </c>
      <c r="D24" s="634"/>
      <c r="E24" s="634"/>
      <c r="F24" s="634"/>
      <c r="G24" s="635"/>
    </row>
    <row r="25" spans="3:7" ht="100.15" customHeight="1" thickBot="1" x14ac:dyDescent="0.5">
      <c r="C25" s="643" t="s">
        <v>318</v>
      </c>
      <c r="D25" s="634"/>
      <c r="E25" s="634"/>
      <c r="F25" s="634"/>
      <c r="G25" s="635"/>
    </row>
    <row r="26" spans="3:7" ht="408" customHeight="1" thickBot="1" x14ac:dyDescent="0.5">
      <c r="C26" s="246" t="s">
        <v>319</v>
      </c>
      <c r="D26" s="634" t="s">
        <v>320</v>
      </c>
      <c r="E26" s="634"/>
      <c r="F26" s="634"/>
      <c r="G26" s="635"/>
    </row>
    <row r="27" spans="3:7" ht="409.6" customHeight="1" thickBot="1" x14ac:dyDescent="0.5">
      <c r="C27" s="246" t="s">
        <v>321</v>
      </c>
      <c r="D27" s="634" t="s">
        <v>322</v>
      </c>
      <c r="E27" s="634"/>
      <c r="F27" s="634"/>
      <c r="G27" s="635"/>
    </row>
    <row r="28" spans="3:7" ht="40.15" customHeight="1" thickBot="1" x14ac:dyDescent="0.5">
      <c r="C28" s="246" t="s">
        <v>323</v>
      </c>
      <c r="D28" s="634" t="s">
        <v>324</v>
      </c>
      <c r="E28" s="634"/>
      <c r="F28" s="634"/>
      <c r="G28" s="635"/>
    </row>
    <row r="29" spans="3:7" ht="24.6" customHeight="1" x14ac:dyDescent="0.45">
      <c r="C29" s="163"/>
      <c r="D29" s="163"/>
      <c r="E29" s="163"/>
      <c r="F29" s="163"/>
      <c r="G29" s="163"/>
    </row>
    <row r="30" spans="3:7" ht="9" customHeight="1" thickBot="1" x14ac:dyDescent="0.6">
      <c r="C30" s="33"/>
      <c r="D30" s="33"/>
      <c r="E30" s="33"/>
      <c r="F30" s="33"/>
      <c r="G30" s="33"/>
    </row>
    <row r="31" spans="3:7" ht="25.9" thickBot="1" x14ac:dyDescent="0.8">
      <c r="C31" s="644" t="s">
        <v>325</v>
      </c>
      <c r="D31" s="645"/>
      <c r="E31" s="645"/>
      <c r="F31" s="645"/>
      <c r="G31" s="645"/>
    </row>
    <row r="32" spans="3:7" ht="136.9" customHeight="1" x14ac:dyDescent="0.45">
      <c r="C32" s="646" t="s">
        <v>326</v>
      </c>
      <c r="D32" s="646"/>
      <c r="E32" s="646"/>
      <c r="F32" s="646"/>
      <c r="G32" s="646"/>
    </row>
    <row r="33" spans="3:7" ht="409.15" customHeight="1" x14ac:dyDescent="0.45">
      <c r="C33" s="647"/>
      <c r="D33" s="647"/>
      <c r="E33" s="647"/>
      <c r="F33" s="647"/>
      <c r="G33" s="647"/>
    </row>
    <row r="34" spans="3:7" ht="48" customHeight="1" x14ac:dyDescent="0.45">
      <c r="C34" s="647"/>
      <c r="D34" s="647"/>
      <c r="E34" s="647"/>
      <c r="F34" s="647"/>
      <c r="G34" s="647"/>
    </row>
    <row r="35" spans="3:7" x14ac:dyDescent="0.45">
      <c r="C35" s="647"/>
      <c r="D35" s="647"/>
      <c r="E35" s="647"/>
      <c r="F35" s="647"/>
      <c r="G35" s="647"/>
    </row>
    <row r="36" spans="3:7" ht="16.899999999999999" customHeight="1" x14ac:dyDescent="0.45">
      <c r="C36" s="647"/>
      <c r="D36" s="647"/>
      <c r="E36" s="647"/>
      <c r="F36" s="647"/>
      <c r="G36" s="647"/>
    </row>
    <row r="37" spans="3:7" ht="156.6" customHeight="1" x14ac:dyDescent="0.45">
      <c r="C37" s="647"/>
      <c r="D37" s="647"/>
      <c r="E37" s="647"/>
      <c r="F37" s="647"/>
      <c r="G37" s="647"/>
    </row>
    <row r="38" spans="3:7" x14ac:dyDescent="0.45">
      <c r="C38" s="647"/>
      <c r="D38" s="647"/>
      <c r="E38" s="647"/>
      <c r="F38" s="647"/>
      <c r="G38" s="647"/>
    </row>
    <row r="39" spans="3:7" x14ac:dyDescent="0.45">
      <c r="C39" s="647"/>
      <c r="D39" s="647"/>
      <c r="E39" s="647"/>
      <c r="F39" s="647"/>
      <c r="G39" s="647"/>
    </row>
    <row r="40" spans="3:7" x14ac:dyDescent="0.45">
      <c r="C40" s="647"/>
      <c r="D40" s="647"/>
      <c r="E40" s="647"/>
      <c r="F40" s="647"/>
      <c r="G40" s="647"/>
    </row>
    <row r="41" spans="3:7" x14ac:dyDescent="0.45">
      <c r="C41" s="647"/>
      <c r="D41" s="647"/>
      <c r="E41" s="647"/>
      <c r="F41" s="647"/>
      <c r="G41" s="647"/>
    </row>
    <row r="42" spans="3:7" ht="43.9" customHeight="1" x14ac:dyDescent="0.45">
      <c r="C42" s="647"/>
      <c r="D42" s="647"/>
      <c r="E42" s="647"/>
      <c r="F42" s="647"/>
      <c r="G42" s="647"/>
    </row>
    <row r="43" spans="3:7" x14ac:dyDescent="0.45">
      <c r="C43" s="647"/>
      <c r="D43" s="647"/>
      <c r="E43" s="647"/>
      <c r="F43" s="647"/>
      <c r="G43" s="647"/>
    </row>
    <row r="44" spans="3:7" x14ac:dyDescent="0.45">
      <c r="C44" s="647"/>
      <c r="D44" s="647"/>
      <c r="E44" s="647"/>
      <c r="F44" s="647"/>
      <c r="G44" s="647"/>
    </row>
    <row r="45" spans="3:7" x14ac:dyDescent="0.45">
      <c r="C45" s="647"/>
      <c r="D45" s="647"/>
      <c r="E45" s="647"/>
      <c r="F45" s="647"/>
      <c r="G45" s="647"/>
    </row>
    <row r="46" spans="3:7" x14ac:dyDescent="0.45">
      <c r="C46" s="647"/>
      <c r="D46" s="647"/>
      <c r="E46" s="647"/>
      <c r="F46" s="647"/>
      <c r="G46" s="647"/>
    </row>
    <row r="47" spans="3:7" ht="123.6" customHeight="1" thickBot="1" x14ac:dyDescent="0.5">
      <c r="C47" s="647"/>
      <c r="D47" s="647"/>
      <c r="E47" s="647"/>
      <c r="F47" s="647"/>
      <c r="G47" s="647"/>
    </row>
    <row r="48" spans="3:7" ht="33" customHeight="1" thickBot="1" x14ac:dyDescent="0.5">
      <c r="C48" s="648" t="s">
        <v>327</v>
      </c>
      <c r="D48" s="648"/>
      <c r="E48" s="648"/>
      <c r="F48" s="648"/>
      <c r="G48" s="649"/>
    </row>
    <row r="49" spans="3:7" ht="409.6" customHeight="1" thickTop="1" thickBot="1" x14ac:dyDescent="0.5">
      <c r="C49" s="650" t="s">
        <v>328</v>
      </c>
      <c r="D49" s="651"/>
      <c r="E49" s="651"/>
      <c r="F49" s="651"/>
      <c r="G49" s="651"/>
    </row>
    <row r="50" spans="3:7" ht="26.45" customHeight="1" thickBot="1" x14ac:dyDescent="0.5">
      <c r="C50" s="648" t="s">
        <v>329</v>
      </c>
      <c r="D50" s="648"/>
      <c r="E50" s="648"/>
      <c r="F50" s="648"/>
      <c r="G50" s="649"/>
    </row>
    <row r="51" spans="3:7" ht="324" customHeight="1" thickTop="1" thickBot="1" x14ac:dyDescent="0.5">
      <c r="C51" s="650" t="s">
        <v>330</v>
      </c>
      <c r="D51" s="651"/>
      <c r="E51" s="651"/>
      <c r="F51" s="651"/>
      <c r="G51" s="651"/>
    </row>
    <row r="52" spans="3:7" ht="54" customHeight="1" thickBot="1" x14ac:dyDescent="0.5">
      <c r="C52" s="648" t="s">
        <v>331</v>
      </c>
      <c r="D52" s="648"/>
      <c r="E52" s="648"/>
      <c r="F52" s="648"/>
      <c r="G52" s="649"/>
    </row>
    <row r="53" spans="3:7" ht="30" customHeight="1" thickTop="1" x14ac:dyDescent="0.45">
      <c r="C53" s="605" t="s">
        <v>332</v>
      </c>
      <c r="D53" s="606"/>
      <c r="E53" s="606"/>
      <c r="F53" s="606"/>
      <c r="G53" s="606"/>
    </row>
    <row r="54" spans="3:7" ht="48" customHeight="1" x14ac:dyDescent="0.45"/>
  </sheetData>
  <mergeCells count="23">
    <mergeCell ref="C53:G53"/>
    <mergeCell ref="D28:G28"/>
    <mergeCell ref="C31:G31"/>
    <mergeCell ref="C32:G32"/>
    <mergeCell ref="C33:G46"/>
    <mergeCell ref="C47:G47"/>
    <mergeCell ref="C48:G48"/>
    <mergeCell ref="C49:G49"/>
    <mergeCell ref="C50:G50"/>
    <mergeCell ref="C51:G51"/>
    <mergeCell ref="C52:G52"/>
    <mergeCell ref="D27:G27"/>
    <mergeCell ref="C2:G2"/>
    <mergeCell ref="C5:G5"/>
    <mergeCell ref="C15:G15"/>
    <mergeCell ref="C19:G19"/>
    <mergeCell ref="C20:G20"/>
    <mergeCell ref="C22:G22"/>
    <mergeCell ref="C23:D23"/>
    <mergeCell ref="E23:G23"/>
    <mergeCell ref="C24:G24"/>
    <mergeCell ref="C25:G25"/>
    <mergeCell ref="D26:G26"/>
  </mergeCells>
  <pageMargins left="0.7" right="0.7" top="0.75" bottom="0.75" header="0.3" footer="0.3"/>
  <pageSetup paperSize="9" scale="39" fitToHeight="0" orientation="portrait" horizontalDpi="4294967293" r:id="rId1"/>
  <rowBreaks count="2" manualBreakCount="2">
    <brk id="28" max="16383" man="1"/>
    <brk id="47" max="16383" man="1"/>
  </rowBreaks>
  <drawing r:id="rId2"/>
  <legacyDrawing r:id="rId3"/>
  <oleObjects>
    <mc:AlternateContent xmlns:mc="http://schemas.openxmlformats.org/markup-compatibility/2006">
      <mc:Choice Requires="x14">
        <oleObject progId="Visio.Drawing.15" shapeId="35841" r:id="rId4">
          <objectPr defaultSize="0" autoPict="0" r:id="rId5">
            <anchor moveWithCells="1">
              <from>
                <xdr:col>2</xdr:col>
                <xdr:colOff>1924050</xdr:colOff>
                <xdr:row>31</xdr:row>
                <xdr:rowOff>1695450</xdr:rowOff>
              </from>
              <to>
                <xdr:col>5</xdr:col>
                <xdr:colOff>933450</xdr:colOff>
                <xdr:row>46</xdr:row>
                <xdr:rowOff>1123950</xdr:rowOff>
              </to>
            </anchor>
          </objectPr>
        </oleObject>
      </mc:Choice>
      <mc:Fallback>
        <oleObject progId="Visio.Drawing.15" shapeId="35841" r:id="rId4"/>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6DD73-FE1C-4573-BCAF-A0AC0E83AD87}">
  <sheetPr codeName="Sheet9">
    <pageSetUpPr fitToPage="1"/>
  </sheetPr>
  <dimension ref="B1:F86"/>
  <sheetViews>
    <sheetView view="pageBreakPreview" zoomScaleNormal="100" zoomScaleSheetLayoutView="100" workbookViewId="0">
      <selection activeCell="B45" sqref="B45"/>
    </sheetView>
  </sheetViews>
  <sheetFormatPr defaultColWidth="8.86328125" defaultRowHeight="14.25" x14ac:dyDescent="0.45"/>
  <cols>
    <col min="1" max="1" width="8.86328125" style="69"/>
    <col min="2" max="6" width="28" style="69" customWidth="1"/>
    <col min="7" max="16384" width="8.86328125" style="69"/>
  </cols>
  <sheetData>
    <row r="1" spans="2:6" ht="10.15" customHeight="1" thickBot="1" x14ac:dyDescent="0.5">
      <c r="B1" s="277"/>
    </row>
    <row r="2" spans="2:6" ht="43.9" customHeight="1" thickBot="1" x14ac:dyDescent="0.5">
      <c r="B2" s="508" t="s">
        <v>333</v>
      </c>
      <c r="C2" s="509"/>
      <c r="D2" s="509"/>
      <c r="E2" s="509"/>
      <c r="F2" s="509"/>
    </row>
    <row r="3" spans="2:6" ht="11.45" customHeight="1" x14ac:dyDescent="0.45">
      <c r="B3" s="529"/>
      <c r="C3" s="529"/>
      <c r="D3" s="529"/>
      <c r="E3" s="529"/>
      <c r="F3" s="529"/>
    </row>
    <row r="4" spans="2:6" ht="31.9" customHeight="1" thickBot="1" x14ac:dyDescent="0.5">
      <c r="B4" s="70" t="s">
        <v>72</v>
      </c>
      <c r="C4" s="70" t="s">
        <v>73</v>
      </c>
      <c r="D4" s="70" t="s">
        <v>195</v>
      </c>
      <c r="E4" s="70" t="s">
        <v>75</v>
      </c>
      <c r="F4" s="70" t="s">
        <v>196</v>
      </c>
    </row>
    <row r="5" spans="2:6" ht="89.45" customHeight="1" x14ac:dyDescent="0.45">
      <c r="B5" s="221" t="str">
        <f>SiteName</f>
        <v xml:space="preserve">Site Name </v>
      </c>
      <c r="C5" s="221" t="str">
        <f>SiteAddress</f>
        <v>Site Address</v>
      </c>
      <c r="D5" s="81" t="str">
        <f>Postcode</f>
        <v>Site Postcode</v>
      </c>
      <c r="E5" s="221" t="str">
        <f>HRBreference</f>
        <v>HRB000000000</v>
      </c>
      <c r="F5" s="229" t="s">
        <v>197</v>
      </c>
    </row>
    <row r="6" spans="2:6" ht="3" customHeight="1" thickBot="1" x14ac:dyDescent="0.5">
      <c r="B6" s="173"/>
      <c r="C6" s="173"/>
      <c r="D6" s="87"/>
      <c r="E6" s="173"/>
      <c r="F6" s="174"/>
    </row>
    <row r="7" spans="2:6" ht="16.149999999999999" thickBot="1" x14ac:dyDescent="0.5">
      <c r="B7" s="278">
        <v>1</v>
      </c>
      <c r="C7" s="652" t="s">
        <v>334</v>
      </c>
      <c r="D7" s="653"/>
      <c r="E7" s="653"/>
      <c r="F7" s="654"/>
    </row>
    <row r="8" spans="2:6" ht="16.149999999999999" thickBot="1" x14ac:dyDescent="0.5">
      <c r="B8" s="521" t="s">
        <v>335</v>
      </c>
      <c r="C8" s="511"/>
      <c r="D8" s="596" t="str">
        <f>'Site and contact Details'!C5</f>
        <v xml:space="preserve">Site Name </v>
      </c>
      <c r="E8" s="631"/>
      <c r="F8" s="597"/>
    </row>
    <row r="9" spans="2:6" ht="16.149999999999999" thickBot="1" x14ac:dyDescent="0.5">
      <c r="B9" s="521" t="s">
        <v>80</v>
      </c>
      <c r="C9" s="511"/>
      <c r="D9" s="596" t="str">
        <f>'Site and contact Details'!C33</f>
        <v>Client  company name</v>
      </c>
      <c r="E9" s="631"/>
      <c r="F9" s="597"/>
    </row>
    <row r="10" spans="2:6" ht="16.149999999999999" thickBot="1" x14ac:dyDescent="0.5">
      <c r="B10" s="278">
        <v>2</v>
      </c>
      <c r="C10" s="652" t="s">
        <v>336</v>
      </c>
      <c r="D10" s="653"/>
      <c r="E10" s="653"/>
      <c r="F10" s="654"/>
    </row>
    <row r="11" spans="2:6" ht="51.6" customHeight="1" x14ac:dyDescent="0.45">
      <c r="B11" s="604" t="s">
        <v>337</v>
      </c>
      <c r="C11" s="604"/>
      <c r="D11" s="604"/>
      <c r="E11" s="604"/>
      <c r="F11" s="604"/>
    </row>
    <row r="12" spans="2:6" ht="51" customHeight="1" x14ac:dyDescent="0.45">
      <c r="B12" s="604" t="s">
        <v>338</v>
      </c>
      <c r="C12" s="604"/>
      <c r="D12" s="604"/>
      <c r="E12" s="604"/>
      <c r="F12" s="604"/>
    </row>
    <row r="13" spans="2:6" ht="59.45" customHeight="1" x14ac:dyDescent="0.45">
      <c r="B13" s="604" t="s">
        <v>339</v>
      </c>
      <c r="C13" s="604"/>
      <c r="D13" s="604"/>
      <c r="E13" s="604"/>
      <c r="F13" s="604"/>
    </row>
    <row r="14" spans="2:6" ht="5.45" customHeight="1" thickBot="1" x14ac:dyDescent="0.5"/>
    <row r="15" spans="2:6" ht="16.149999999999999" thickBot="1" x14ac:dyDescent="0.5">
      <c r="B15" s="281">
        <v>3</v>
      </c>
      <c r="C15" s="652" t="s">
        <v>340</v>
      </c>
      <c r="D15" s="653"/>
      <c r="E15" s="653"/>
      <c r="F15" s="654"/>
    </row>
    <row r="16" spans="2:6" ht="16.149999999999999" thickBot="1" x14ac:dyDescent="0.5">
      <c r="B16" s="521" t="s">
        <v>341</v>
      </c>
      <c r="C16" s="511"/>
      <c r="D16" s="282"/>
      <c r="E16" s="274" t="s">
        <v>342</v>
      </c>
      <c r="F16" s="282"/>
    </row>
    <row r="17" spans="2:6" ht="16.149999999999999" thickBot="1" x14ac:dyDescent="0.5">
      <c r="B17" s="521" t="s">
        <v>343</v>
      </c>
      <c r="C17" s="511"/>
      <c r="D17" s="282"/>
      <c r="E17" s="274" t="s">
        <v>344</v>
      </c>
      <c r="F17" s="282"/>
    </row>
    <row r="18" spans="2:6" ht="15.75" x14ac:dyDescent="0.45">
      <c r="B18" s="623"/>
      <c r="C18" s="655"/>
      <c r="D18" s="522"/>
      <c r="E18" s="517"/>
      <c r="F18" s="523"/>
    </row>
    <row r="19" spans="2:6" ht="35.450000000000003" customHeight="1" thickBot="1" x14ac:dyDescent="0.5">
      <c r="B19" s="659" t="s">
        <v>345</v>
      </c>
      <c r="C19" s="660"/>
      <c r="D19" s="656"/>
      <c r="E19" s="657"/>
      <c r="F19" s="658"/>
    </row>
    <row r="20" spans="2:6" ht="8.4499999999999993" customHeight="1" x14ac:dyDescent="0.45">
      <c r="B20" s="623"/>
      <c r="C20" s="655"/>
      <c r="D20" s="522"/>
      <c r="E20" s="517"/>
      <c r="F20" s="523"/>
    </row>
    <row r="21" spans="2:6" ht="46.15" customHeight="1" thickBot="1" x14ac:dyDescent="0.5">
      <c r="B21" s="659" t="s">
        <v>345</v>
      </c>
      <c r="C21" s="660"/>
      <c r="D21" s="656"/>
      <c r="E21" s="657"/>
      <c r="F21" s="658"/>
    </row>
    <row r="22" spans="2:6" ht="15.6" customHeight="1" x14ac:dyDescent="0.45">
      <c r="B22" s="623" t="s">
        <v>346</v>
      </c>
      <c r="C22" s="655"/>
      <c r="D22" s="663" t="s">
        <v>347</v>
      </c>
      <c r="E22" s="623" t="s">
        <v>348</v>
      </c>
      <c r="F22" s="655"/>
    </row>
    <row r="23" spans="2:6" ht="24.6" customHeight="1" thickBot="1" x14ac:dyDescent="0.5">
      <c r="B23" s="659" t="s">
        <v>349</v>
      </c>
      <c r="C23" s="660"/>
      <c r="D23" s="664"/>
      <c r="E23" s="659"/>
      <c r="F23" s="660"/>
    </row>
    <row r="24" spans="2:6" ht="15.75" x14ac:dyDescent="0.45">
      <c r="B24" s="623" t="s">
        <v>350</v>
      </c>
      <c r="C24" s="655"/>
      <c r="D24" s="665" t="str">
        <f>IF(D22="","",IF(D22="Select","",IF(D22="Major","Stop the Building Works related to this change.  This work must not proceed until the change has been reviewed by the Building Safety Regulator and its consent to proceed has been received",IF(D22="Notifiable","Stop the Building works related to this change.  This work must not proceed until the Building Safety Regulator has been notified of the change by the client."," This is a recordable change"))))</f>
        <v/>
      </c>
      <c r="E24" s="666"/>
      <c r="F24" s="667"/>
    </row>
    <row r="25" spans="2:6" ht="16.149999999999999" thickBot="1" x14ac:dyDescent="0.5">
      <c r="B25" s="659"/>
      <c r="C25" s="660"/>
      <c r="D25" s="668"/>
      <c r="E25" s="669"/>
      <c r="F25" s="670"/>
    </row>
    <row r="26" spans="2:6" ht="43.9" customHeight="1" thickBot="1" x14ac:dyDescent="0.5">
      <c r="B26" s="671" t="s">
        <v>351</v>
      </c>
      <c r="C26" s="672"/>
      <c r="D26" s="596" t="s">
        <v>1281</v>
      </c>
      <c r="E26" s="631"/>
      <c r="F26" s="597"/>
    </row>
    <row r="27" spans="2:6" ht="16.149999999999999" thickBot="1" x14ac:dyDescent="0.5">
      <c r="B27" s="521" t="s">
        <v>352</v>
      </c>
      <c r="C27" s="511"/>
      <c r="D27" s="282"/>
      <c r="E27" s="274" t="s">
        <v>353</v>
      </c>
      <c r="F27" s="282"/>
    </row>
    <row r="28" spans="2:6" ht="31.15" customHeight="1" thickBot="1" x14ac:dyDescent="0.5">
      <c r="B28" s="521" t="s">
        <v>354</v>
      </c>
      <c r="C28" s="511"/>
      <c r="D28" s="282"/>
      <c r="E28" s="274" t="s">
        <v>355</v>
      </c>
      <c r="F28" s="282"/>
    </row>
    <row r="29" spans="2:6" ht="22.15" customHeight="1" x14ac:dyDescent="0.45">
      <c r="B29" s="673" t="s">
        <v>356</v>
      </c>
      <c r="C29" s="673"/>
      <c r="D29" s="673"/>
      <c r="E29" s="673"/>
      <c r="F29" s="673"/>
    </row>
    <row r="30" spans="2:6" ht="6.6" customHeight="1" thickBot="1" x14ac:dyDescent="0.5"/>
    <row r="31" spans="2:6" ht="50.45" customHeight="1" thickBot="1" x14ac:dyDescent="0.5">
      <c r="B31" s="281">
        <v>4</v>
      </c>
      <c r="C31" s="279" t="s">
        <v>357</v>
      </c>
      <c r="D31" s="280"/>
      <c r="E31" s="661" t="s">
        <v>358</v>
      </c>
      <c r="F31" s="662"/>
    </row>
    <row r="32" spans="2:6" ht="33.6" customHeight="1" thickBot="1" x14ac:dyDescent="0.5">
      <c r="B32" s="624" t="s">
        <v>359</v>
      </c>
      <c r="C32" s="655"/>
      <c r="D32" s="522"/>
      <c r="E32" s="517"/>
      <c r="F32" s="523"/>
    </row>
    <row r="33" spans="2:6" ht="72.599999999999994" customHeight="1" thickBot="1" x14ac:dyDescent="0.5">
      <c r="B33" s="521" t="s">
        <v>360</v>
      </c>
      <c r="C33" s="511"/>
      <c r="D33" s="522"/>
      <c r="E33" s="517"/>
      <c r="F33" s="523"/>
    </row>
    <row r="34" spans="2:6" ht="33.6" customHeight="1" thickBot="1" x14ac:dyDescent="0.5">
      <c r="B34" s="623" t="s">
        <v>361</v>
      </c>
      <c r="C34" s="655"/>
      <c r="D34" s="283" t="b">
        <v>1</v>
      </c>
      <c r="E34" s="674" t="str">
        <f>IF(D34,"Complete sections 5 to 8", "go to next question")</f>
        <v>Complete sections 5 to 8</v>
      </c>
      <c r="F34" s="675"/>
    </row>
    <row r="35" spans="2:6" ht="55.15" customHeight="1" thickBot="1" x14ac:dyDescent="0.5">
      <c r="B35" s="623" t="s">
        <v>362</v>
      </c>
      <c r="C35" s="655"/>
      <c r="D35" s="283" t="b">
        <v>1</v>
      </c>
      <c r="E35" s="674" t="str">
        <f>IF(D35,"Complete Sections 6 to 8.","Record the change")</f>
        <v>Complete Sections 6 to 8.</v>
      </c>
      <c r="F35" s="675"/>
    </row>
    <row r="36" spans="2:6" ht="3" customHeight="1" thickBot="1" x14ac:dyDescent="0.5"/>
    <row r="37" spans="2:6" ht="33.6" customHeight="1" thickBot="1" x14ac:dyDescent="0.5">
      <c r="B37" s="278">
        <v>5</v>
      </c>
      <c r="C37" s="279" t="s">
        <v>363</v>
      </c>
      <c r="D37" s="280"/>
      <c r="E37" s="653" t="s">
        <v>1133</v>
      </c>
      <c r="F37" s="653"/>
    </row>
    <row r="38" spans="2:6" ht="25.15" customHeight="1" thickBot="1" x14ac:dyDescent="0.5">
      <c r="B38" s="227" t="s">
        <v>154</v>
      </c>
      <c r="C38" s="227" t="s">
        <v>155</v>
      </c>
      <c r="D38" s="227" t="s">
        <v>156</v>
      </c>
      <c r="E38" s="227" t="s">
        <v>157</v>
      </c>
      <c r="F38" s="227" t="s">
        <v>78</v>
      </c>
    </row>
    <row r="39" spans="2:6" ht="30" customHeight="1" thickBot="1" x14ac:dyDescent="0.5">
      <c r="B39" s="230" t="s">
        <v>80</v>
      </c>
      <c r="C39" s="221" t="str">
        <f>CONCATENATE(Clientperson," ",Clientcompany)</f>
        <v>Client contact name  Client  company name</v>
      </c>
      <c r="D39" s="221" t="str">
        <f>Clientaddress</f>
        <v>Client company address</v>
      </c>
      <c r="E39" s="221" t="str">
        <f>Clientnumber</f>
        <v>Client phone number</v>
      </c>
      <c r="F39" s="221" t="str">
        <f>Clientemail</f>
        <v>Client email address</v>
      </c>
    </row>
    <row r="40" spans="2:6" ht="97.9" customHeight="1" thickBot="1" x14ac:dyDescent="0.5">
      <c r="B40" s="230" t="s">
        <v>91</v>
      </c>
      <c r="C40" s="221" t="str">
        <f xml:space="preserve"> CONCATENATE(PC1Name," ",PC1company)</f>
        <v>Individual Principal Contractor Name Individual Principal Contractor Company</v>
      </c>
      <c r="D40" s="221" t="str">
        <f>PC1address</f>
        <v>Individual Principal Contractor address</v>
      </c>
      <c r="E40" s="221" t="str">
        <f>PC1phone</f>
        <v>Individual Principal Contractor phone number</v>
      </c>
      <c r="F40" s="221" t="str">
        <f>PC1email</f>
        <v>Individual Principal Contractor email</v>
      </c>
    </row>
    <row r="41" spans="2:6" ht="91.15" customHeight="1" x14ac:dyDescent="0.45">
      <c r="B41" s="231" t="s">
        <v>4</v>
      </c>
      <c r="C41" s="221" t="str">
        <f>CONCATENATE(PD1ContactName," ",PDcompany)</f>
        <v xml:space="preserve">Individual Principal Designer Name  Principal Designer Company </v>
      </c>
      <c r="D41" s="221" t="str">
        <f>PD1address</f>
        <v>Principal Designer address</v>
      </c>
      <c r="E41" s="221" t="str">
        <f>PDtelnumber</f>
        <v>Individual Principal Designer  telephone number</v>
      </c>
      <c r="F41" s="221" t="str">
        <f>PD1email</f>
        <v>Individual Principal Designer email</v>
      </c>
    </row>
    <row r="42" spans="2:6" ht="17.45" customHeight="1" thickBot="1" x14ac:dyDescent="0.5">
      <c r="B42" s="284"/>
      <c r="C42" s="173"/>
      <c r="D42" s="173"/>
      <c r="E42" s="173"/>
      <c r="F42" s="173"/>
    </row>
    <row r="43" spans="2:6" ht="46.9" customHeight="1" thickBot="1" x14ac:dyDescent="0.5">
      <c r="B43" s="676" t="s">
        <v>158</v>
      </c>
      <c r="C43" s="676"/>
      <c r="D43" s="676"/>
      <c r="E43" s="676"/>
      <c r="F43" s="677"/>
    </row>
    <row r="44" spans="2:6" ht="8.4499999999999993" customHeight="1" thickBot="1" x14ac:dyDescent="0.5"/>
    <row r="45" spans="2:6" ht="68.45" customHeight="1" thickBot="1" x14ac:dyDescent="0.5">
      <c r="B45" s="278">
        <v>6</v>
      </c>
      <c r="C45" s="279" t="s">
        <v>364</v>
      </c>
      <c r="D45" s="280"/>
      <c r="E45" s="653" t="s">
        <v>365</v>
      </c>
      <c r="F45" s="653"/>
    </row>
    <row r="46" spans="2:6" ht="42.6" customHeight="1" thickBot="1" x14ac:dyDescent="0.5">
      <c r="B46" s="624" t="s">
        <v>359</v>
      </c>
      <c r="C46" s="655"/>
      <c r="D46" s="492" t="str">
        <f>IF(D32="","",D32)</f>
        <v/>
      </c>
      <c r="E46" s="487"/>
      <c r="F46" s="493"/>
    </row>
    <row r="47" spans="2:6" ht="42.6" customHeight="1" thickBot="1" x14ac:dyDescent="0.5">
      <c r="B47" s="624" t="s">
        <v>366</v>
      </c>
      <c r="C47" s="655"/>
      <c r="D47" s="492" t="str">
        <f>IF(D33="","",D33)</f>
        <v/>
      </c>
      <c r="E47" s="487"/>
      <c r="F47" s="493"/>
    </row>
    <row r="48" spans="2:6" ht="78" customHeight="1" thickBot="1" x14ac:dyDescent="0.5">
      <c r="B48" s="521" t="s">
        <v>367</v>
      </c>
      <c r="C48" s="511"/>
      <c r="D48" s="492"/>
      <c r="E48" s="487"/>
      <c r="F48" s="493"/>
    </row>
    <row r="49" spans="2:6" ht="41.45" customHeight="1" thickBot="1" x14ac:dyDescent="0.5">
      <c r="B49" s="521" t="s">
        <v>368</v>
      </c>
      <c r="C49" s="510"/>
      <c r="D49" s="492"/>
      <c r="E49" s="487"/>
      <c r="F49" s="493"/>
    </row>
    <row r="50" spans="2:6" ht="29.45" customHeight="1" thickBot="1" x14ac:dyDescent="0.5">
      <c r="B50" s="510" t="s">
        <v>369</v>
      </c>
      <c r="C50" s="510"/>
      <c r="D50" s="510"/>
      <c r="E50" s="510"/>
      <c r="F50" s="510"/>
    </row>
    <row r="51" spans="2:6" ht="20.45" customHeight="1" thickBot="1" x14ac:dyDescent="0.5">
      <c r="B51" s="226" t="s">
        <v>370</v>
      </c>
      <c r="C51" s="226" t="s">
        <v>200</v>
      </c>
      <c r="D51" s="226" t="s">
        <v>203</v>
      </c>
      <c r="E51" s="226" t="s">
        <v>78</v>
      </c>
      <c r="F51" s="226" t="s">
        <v>371</v>
      </c>
    </row>
    <row r="52" spans="2:6" ht="31.15" customHeight="1" thickBot="1" x14ac:dyDescent="0.5">
      <c r="B52" s="285"/>
      <c r="C52" s="285"/>
      <c r="D52" s="285"/>
      <c r="E52" s="285"/>
      <c r="F52" s="285"/>
    </row>
    <row r="53" spans="2:6" ht="28.9" customHeight="1" thickBot="1" x14ac:dyDescent="0.5">
      <c r="B53" s="285"/>
      <c r="C53" s="285"/>
      <c r="D53" s="285"/>
      <c r="E53" s="285"/>
      <c r="F53" s="285"/>
    </row>
    <row r="54" spans="2:6" ht="28.9" customHeight="1" thickBot="1" x14ac:dyDescent="0.5">
      <c r="B54" s="285"/>
      <c r="C54" s="285"/>
      <c r="D54" s="285"/>
      <c r="E54" s="285"/>
      <c r="F54" s="285"/>
    </row>
    <row r="55" spans="2:6" ht="28.9" customHeight="1" thickBot="1" x14ac:dyDescent="0.5">
      <c r="B55" s="286"/>
      <c r="C55" s="286"/>
      <c r="D55" s="286"/>
      <c r="E55" s="286"/>
      <c r="F55" s="286"/>
    </row>
    <row r="56" spans="2:6" ht="42.6" customHeight="1" thickBot="1" x14ac:dyDescent="0.5">
      <c r="B56" s="521" t="s">
        <v>372</v>
      </c>
      <c r="C56" s="510"/>
      <c r="D56" s="286"/>
      <c r="E56" s="226" t="s">
        <v>373</v>
      </c>
      <c r="F56" s="286"/>
    </row>
    <row r="57" spans="2:6" ht="32.450000000000003" customHeight="1" thickBot="1" x14ac:dyDescent="0.5">
      <c r="B57" s="510" t="s">
        <v>374</v>
      </c>
      <c r="C57" s="510"/>
      <c r="D57" s="510"/>
      <c r="E57" s="510"/>
      <c r="F57" s="510"/>
    </row>
    <row r="58" spans="2:6" ht="36" customHeight="1" thickBot="1" x14ac:dyDescent="0.5">
      <c r="B58" s="230" t="s">
        <v>107</v>
      </c>
      <c r="C58" s="227" t="s">
        <v>108</v>
      </c>
      <c r="D58" s="227" t="s">
        <v>109</v>
      </c>
      <c r="E58" s="678" t="s">
        <v>375</v>
      </c>
      <c r="F58" s="679"/>
    </row>
    <row r="59" spans="2:6" ht="16.149999999999999" thickBot="1" x14ac:dyDescent="0.5">
      <c r="B59" s="221"/>
      <c r="C59" s="221"/>
      <c r="D59" s="81"/>
      <c r="E59" s="596"/>
      <c r="F59" s="597"/>
    </row>
    <row r="60" spans="2:6" ht="16.149999999999999" thickBot="1" x14ac:dyDescent="0.5">
      <c r="B60" s="221"/>
      <c r="C60" s="221"/>
      <c r="D60" s="81"/>
      <c r="E60" s="596"/>
      <c r="F60" s="597"/>
    </row>
    <row r="61" spans="2:6" ht="16.149999999999999" thickBot="1" x14ac:dyDescent="0.5">
      <c r="B61" s="219"/>
      <c r="C61" s="220"/>
      <c r="D61" s="290"/>
      <c r="E61" s="260"/>
      <c r="F61" s="258"/>
    </row>
    <row r="62" spans="2:6" ht="51.6" customHeight="1" thickBot="1" x14ac:dyDescent="0.5">
      <c r="B62" s="521" t="s">
        <v>376</v>
      </c>
      <c r="C62" s="510"/>
      <c r="D62" s="483"/>
      <c r="E62" s="484"/>
      <c r="F62" s="484"/>
    </row>
    <row r="63" spans="2:6" ht="51.6" customHeight="1" x14ac:dyDescent="0.45">
      <c r="B63" s="623" t="s">
        <v>377</v>
      </c>
      <c r="C63" s="624"/>
      <c r="D63" s="624"/>
      <c r="E63" s="624"/>
      <c r="F63" s="624"/>
    </row>
    <row r="64" spans="2:6" ht="8.4499999999999993" customHeight="1" thickBot="1" x14ac:dyDescent="0.5"/>
    <row r="65" spans="2:6" ht="38.450000000000003" customHeight="1" thickBot="1" x14ac:dyDescent="0.5">
      <c r="B65" s="278">
        <v>7</v>
      </c>
      <c r="C65" s="279" t="s">
        <v>378</v>
      </c>
      <c r="D65" s="280"/>
      <c r="E65" s="280"/>
      <c r="F65" s="280"/>
    </row>
    <row r="66" spans="2:6" ht="67.900000000000006" customHeight="1" thickBot="1" x14ac:dyDescent="0.5">
      <c r="B66" s="671" t="s">
        <v>379</v>
      </c>
      <c r="C66" s="672"/>
      <c r="D66" s="596" t="s">
        <v>380</v>
      </c>
      <c r="E66" s="631"/>
      <c r="F66" s="597"/>
    </row>
    <row r="67" spans="2:6" ht="43.15" customHeight="1" thickBot="1" x14ac:dyDescent="0.5">
      <c r="B67" s="521" t="s">
        <v>352</v>
      </c>
      <c r="C67" s="511"/>
      <c r="D67" s="282"/>
      <c r="E67" s="274" t="s">
        <v>353</v>
      </c>
      <c r="F67" s="282"/>
    </row>
    <row r="68" spans="2:6" ht="15" customHeight="1" thickBot="1" x14ac:dyDescent="0.5">
      <c r="B68" s="521" t="s">
        <v>354</v>
      </c>
      <c r="C68" s="511"/>
      <c r="D68" s="282"/>
      <c r="E68" s="274" t="s">
        <v>355</v>
      </c>
      <c r="F68" s="282"/>
    </row>
    <row r="69" spans="2:6" ht="15" customHeight="1" thickBot="1" x14ac:dyDescent="0.5">
      <c r="B69" s="230"/>
      <c r="C69" s="226"/>
      <c r="D69" s="225"/>
      <c r="E69" s="231"/>
      <c r="F69" s="291"/>
    </row>
    <row r="70" spans="2:6" ht="14.65" thickBot="1" x14ac:dyDescent="0.5"/>
    <row r="71" spans="2:6" ht="36" customHeight="1" thickBot="1" x14ac:dyDescent="0.5">
      <c r="B71" s="278">
        <v>7.1</v>
      </c>
      <c r="C71" s="388" t="s">
        <v>381</v>
      </c>
      <c r="D71" s="389"/>
      <c r="E71" s="280"/>
      <c r="F71" s="280"/>
    </row>
    <row r="72" spans="2:6" ht="57" customHeight="1" thickBot="1" x14ac:dyDescent="0.5">
      <c r="B72" s="671" t="s">
        <v>379</v>
      </c>
      <c r="C72" s="672"/>
      <c r="D72" s="596" t="s">
        <v>382</v>
      </c>
      <c r="E72" s="631"/>
      <c r="F72" s="597"/>
    </row>
    <row r="73" spans="2:6" ht="16.149999999999999" thickBot="1" x14ac:dyDescent="0.5">
      <c r="B73" s="521" t="s">
        <v>352</v>
      </c>
      <c r="C73" s="511"/>
      <c r="D73" s="282"/>
      <c r="E73" s="274" t="s">
        <v>353</v>
      </c>
      <c r="F73" s="282"/>
    </row>
    <row r="74" spans="2:6" ht="16.149999999999999" thickBot="1" x14ac:dyDescent="0.5">
      <c r="B74" s="521" t="s">
        <v>354</v>
      </c>
      <c r="C74" s="511"/>
      <c r="D74" s="282"/>
      <c r="E74" s="274" t="s">
        <v>355</v>
      </c>
      <c r="F74" s="282"/>
    </row>
    <row r="75" spans="2:6" ht="16.149999999999999" thickBot="1" x14ac:dyDescent="0.5">
      <c r="B75" s="230"/>
      <c r="C75" s="226"/>
      <c r="D75" s="225"/>
      <c r="E75" s="231"/>
      <c r="F75" s="291"/>
    </row>
    <row r="76" spans="2:6" ht="59.45" customHeight="1" thickBot="1" x14ac:dyDescent="0.5">
      <c r="B76" s="671" t="s">
        <v>383</v>
      </c>
      <c r="C76" s="672"/>
      <c r="D76" s="596" t="s">
        <v>384</v>
      </c>
      <c r="E76" s="631"/>
      <c r="F76" s="597"/>
    </row>
    <row r="77" spans="2:6" ht="43.9" customHeight="1" thickBot="1" x14ac:dyDescent="0.5">
      <c r="B77" s="521" t="s">
        <v>352</v>
      </c>
      <c r="C77" s="511"/>
      <c r="D77" s="282"/>
      <c r="E77" s="274" t="s">
        <v>353</v>
      </c>
      <c r="F77" s="282"/>
    </row>
    <row r="78" spans="2:6" ht="16.149999999999999" thickBot="1" x14ac:dyDescent="0.5">
      <c r="B78" s="521" t="s">
        <v>354</v>
      </c>
      <c r="C78" s="511"/>
      <c r="D78" s="282"/>
      <c r="E78" s="274" t="s">
        <v>355</v>
      </c>
      <c r="F78" s="282"/>
    </row>
    <row r="80" spans="2:6" ht="14.65" thickBot="1" x14ac:dyDescent="0.5"/>
    <row r="81" spans="2:6" ht="43.15" thickBot="1" x14ac:dyDescent="0.5">
      <c r="B81" s="281">
        <v>8</v>
      </c>
      <c r="C81" s="279" t="s">
        <v>385</v>
      </c>
      <c r="D81" s="287" t="s">
        <v>386</v>
      </c>
      <c r="E81" s="680" t="s">
        <v>387</v>
      </c>
      <c r="F81" s="680"/>
    </row>
    <row r="82" spans="2:6" ht="36.6" customHeight="1" thickBot="1" x14ac:dyDescent="0.5">
      <c r="B82" s="230" t="s">
        <v>388</v>
      </c>
      <c r="C82" s="230" t="s">
        <v>389</v>
      </c>
      <c r="D82" s="230" t="s">
        <v>188</v>
      </c>
      <c r="E82" s="230" t="s">
        <v>390</v>
      </c>
      <c r="F82" s="274" t="s">
        <v>391</v>
      </c>
    </row>
    <row r="83" spans="2:6" ht="14.65" thickBot="1" x14ac:dyDescent="0.5">
      <c r="B83" s="288"/>
      <c r="C83" s="288"/>
      <c r="D83" s="288"/>
      <c r="E83" s="288"/>
      <c r="F83" s="288"/>
    </row>
    <row r="84" spans="2:6" ht="14.65" thickBot="1" x14ac:dyDescent="0.5">
      <c r="B84" s="288"/>
      <c r="C84" s="288"/>
      <c r="D84" s="288"/>
      <c r="E84" s="288"/>
      <c r="F84" s="288"/>
    </row>
    <row r="85" spans="2:6" ht="14.65" thickBot="1" x14ac:dyDescent="0.5">
      <c r="B85" s="288"/>
      <c r="C85" s="288"/>
      <c r="D85" s="288"/>
      <c r="E85" s="288"/>
      <c r="F85" s="288"/>
    </row>
    <row r="86" spans="2:6" x14ac:dyDescent="0.45">
      <c r="B86" s="289"/>
    </row>
  </sheetData>
  <mergeCells count="74">
    <mergeCell ref="B77:C77"/>
    <mergeCell ref="B78:C78"/>
    <mergeCell ref="E81:F81"/>
    <mergeCell ref="B68:C68"/>
    <mergeCell ref="B72:C72"/>
    <mergeCell ref="D72:F72"/>
    <mergeCell ref="B73:C73"/>
    <mergeCell ref="B74:C74"/>
    <mergeCell ref="B76:C76"/>
    <mergeCell ref="D76:F76"/>
    <mergeCell ref="B67:C67"/>
    <mergeCell ref="B50:F50"/>
    <mergeCell ref="B56:C56"/>
    <mergeCell ref="B57:F57"/>
    <mergeCell ref="E58:F58"/>
    <mergeCell ref="E59:F59"/>
    <mergeCell ref="E60:F60"/>
    <mergeCell ref="B62:C62"/>
    <mergeCell ref="D62:F62"/>
    <mergeCell ref="B63:F63"/>
    <mergeCell ref="B66:C66"/>
    <mergeCell ref="D66:F66"/>
    <mergeCell ref="B47:C47"/>
    <mergeCell ref="D47:F47"/>
    <mergeCell ref="B48:C48"/>
    <mergeCell ref="D48:F48"/>
    <mergeCell ref="B49:C49"/>
    <mergeCell ref="D49:F49"/>
    <mergeCell ref="B46:C46"/>
    <mergeCell ref="D46:F46"/>
    <mergeCell ref="B32:C32"/>
    <mergeCell ref="D32:F32"/>
    <mergeCell ref="B33:C33"/>
    <mergeCell ref="D33:F33"/>
    <mergeCell ref="B34:C34"/>
    <mergeCell ref="E34:F34"/>
    <mergeCell ref="B35:C35"/>
    <mergeCell ref="E35:F35"/>
    <mergeCell ref="E37:F37"/>
    <mergeCell ref="B43:F43"/>
    <mergeCell ref="E45:F45"/>
    <mergeCell ref="E31:F31"/>
    <mergeCell ref="B22:C22"/>
    <mergeCell ref="D22:D23"/>
    <mergeCell ref="E22:F23"/>
    <mergeCell ref="B23:C23"/>
    <mergeCell ref="B24:C24"/>
    <mergeCell ref="D24:F25"/>
    <mergeCell ref="B25:C25"/>
    <mergeCell ref="B26:C26"/>
    <mergeCell ref="D26:F26"/>
    <mergeCell ref="B27:C27"/>
    <mergeCell ref="B28:C28"/>
    <mergeCell ref="B29:F29"/>
    <mergeCell ref="B17:C17"/>
    <mergeCell ref="B18:C18"/>
    <mergeCell ref="D18:F19"/>
    <mergeCell ref="B19:C19"/>
    <mergeCell ref="B20:C20"/>
    <mergeCell ref="D20:F21"/>
    <mergeCell ref="B21:C21"/>
    <mergeCell ref="B16:C16"/>
    <mergeCell ref="B2:F2"/>
    <mergeCell ref="B3:F3"/>
    <mergeCell ref="C7:F7"/>
    <mergeCell ref="B8:C8"/>
    <mergeCell ref="D8:F8"/>
    <mergeCell ref="B9:C9"/>
    <mergeCell ref="D9:F9"/>
    <mergeCell ref="C10:F10"/>
    <mergeCell ref="B11:F11"/>
    <mergeCell ref="B12:F12"/>
    <mergeCell ref="B13:F13"/>
    <mergeCell ref="C15:F15"/>
  </mergeCells>
  <dataValidations disablePrompts="1" count="1">
    <dataValidation type="list" allowBlank="1" showInputMessage="1" showErrorMessage="1" promptTitle="Major,  Notifiable,  Recordable " prompt="A major change  will undermine the validity of the Building Control application .  It causes an alteration material to building regulations.  A notifiable change might cause an alteration material to buillding regulations. " sqref="D22:D23" xr:uid="{974369F0-84A9-4566-B029-D16E7D3BEBE3}">
      <formula1>"Select, Major, Notifiable,  Recordable"</formula1>
    </dataValidation>
  </dataValidations>
  <hyperlinks>
    <hyperlink ref="E31:F31" location="'Mandatory Occurrence Form'!Print_Area" display="CROSS REFERENCE TO MANDATORY OCCURRENCE REPORTING" xr:uid="{4AABA8F4-B658-44CF-A3EB-3775F23192B3}"/>
    <hyperlink ref="D81" r:id="rId1" xr:uid="{03DD6167-DD00-4B57-8931-977EF699E173}"/>
    <hyperlink ref="E81:F81" r:id="rId2" display="Each change to be saved as a pdf in the Sitelive project folder (05. Handover Pack Site Acceptance / 05. Golden Thread).  The live version of this document is saved in Building Regulations Compllance Workflow Tool" xr:uid="{462D2208-0147-43CA-9FB8-E144FDA5E9BA}"/>
  </hyperlinks>
  <pageMargins left="0.7" right="0.7" top="0.75" bottom="0.75" header="0.3" footer="0.3"/>
  <pageSetup scale="66" fitToHeight="0" orientation="portrait" r:id="rId3"/>
  <rowBreaks count="2" manualBreakCount="2">
    <brk id="29" min="1" max="5" man="1"/>
    <brk id="41" min="1" max="5" man="1"/>
  </rowBreaks>
  <drawing r:id="rId4"/>
  <legacyDrawing r:id="rId5"/>
  <mc:AlternateContent xmlns:mc="http://schemas.openxmlformats.org/markup-compatibility/2006">
    <mc:Choice Requires="x14">
      <controls>
        <mc:AlternateContent xmlns:mc="http://schemas.openxmlformats.org/markup-compatibility/2006">
          <mc:Choice Requires="x14">
            <control shapeId="36865" r:id="rId6" name="Check Box 1">
              <controlPr defaultSize="0" autoFill="0" autoLine="0" autoPict="0">
                <anchor moveWithCells="1">
                  <from>
                    <xdr:col>3</xdr:col>
                    <xdr:colOff>142875</xdr:colOff>
                    <xdr:row>33</xdr:row>
                    <xdr:rowOff>0</xdr:rowOff>
                  </from>
                  <to>
                    <xdr:col>3</xdr:col>
                    <xdr:colOff>600075</xdr:colOff>
                    <xdr:row>33</xdr:row>
                    <xdr:rowOff>400050</xdr:rowOff>
                  </to>
                </anchor>
              </controlPr>
            </control>
          </mc:Choice>
        </mc:AlternateContent>
        <mc:AlternateContent xmlns:mc="http://schemas.openxmlformats.org/markup-compatibility/2006">
          <mc:Choice Requires="x14">
            <control shapeId="36866" r:id="rId7" name="Check Box 2">
              <controlPr defaultSize="0" autoFill="0" autoLine="0" autoPict="0">
                <anchor moveWithCells="1">
                  <from>
                    <xdr:col>3</xdr:col>
                    <xdr:colOff>142875</xdr:colOff>
                    <xdr:row>34</xdr:row>
                    <xdr:rowOff>0</xdr:rowOff>
                  </from>
                  <to>
                    <xdr:col>3</xdr:col>
                    <xdr:colOff>600075</xdr:colOff>
                    <xdr:row>34</xdr:row>
                    <xdr:rowOff>400050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99FCDD1E7BEFA4CB7947608AD2A5D48" ma:contentTypeVersion="18" ma:contentTypeDescription="Create a new document." ma:contentTypeScope="" ma:versionID="c3850bf50353e790c92399795fa1d10d">
  <xsd:schema xmlns:xsd="http://www.w3.org/2001/XMLSchema" xmlns:xs="http://www.w3.org/2001/XMLSchema" xmlns:p="http://schemas.microsoft.com/office/2006/metadata/properties" xmlns:ns1="http://schemas.microsoft.com/sharepoint/v3" xmlns:ns2="b0ed24f5-af86-4134-a530-7e1147cb866b" xmlns:ns3="5e7a4598-953f-47a4-839d-dce887db597a" targetNamespace="http://schemas.microsoft.com/office/2006/metadata/properties" ma:root="true" ma:fieldsID="ce5a473beb5d3043a4422cad021ca439" ns1:_="" ns2:_="" ns3:_="">
    <xsd:import namespace="http://schemas.microsoft.com/sharepoint/v3"/>
    <xsd:import namespace="b0ed24f5-af86-4134-a530-7e1147cb866b"/>
    <xsd:import namespace="5e7a4598-953f-47a4-839d-dce887db597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ed24f5-af86-4134-a530-7e1147cb866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ea73360-c724-4d27-9bd4-192bb8bf7382}" ma:internalName="TaxCatchAll" ma:showField="CatchAllData" ma:web="b0ed24f5-af86-4134-a530-7e1147cb866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e7a4598-953f-47a4-839d-dce887db597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4986c5f-05fc-4deb-b04a-73ea4cc25cd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e7a4598-953f-47a4-839d-dce887db597a">
      <Terms xmlns="http://schemas.microsoft.com/office/infopath/2007/PartnerControls"/>
    </lcf76f155ced4ddcb4097134ff3c332f>
    <_ip_UnifiedCompliancePolicyProperties xmlns="http://schemas.microsoft.com/sharepoint/v3" xsi:nil="true"/>
    <TaxCatchAll xmlns="b0ed24f5-af86-4134-a530-7e1147cb866b" xsi:nil="true"/>
  </documentManagement>
</p:properties>
</file>

<file path=customXml/itemProps1.xml><?xml version="1.0" encoding="utf-8"?>
<ds:datastoreItem xmlns:ds="http://schemas.openxmlformats.org/officeDocument/2006/customXml" ds:itemID="{E584C9AA-1038-4052-A8E9-9C31095D8424}">
  <ds:schemaRefs>
    <ds:schemaRef ds:uri="http://schemas.microsoft.com/sharepoint/v3/contenttype/forms"/>
  </ds:schemaRefs>
</ds:datastoreItem>
</file>

<file path=customXml/itemProps2.xml><?xml version="1.0" encoding="utf-8"?>
<ds:datastoreItem xmlns:ds="http://schemas.openxmlformats.org/officeDocument/2006/customXml" ds:itemID="{88E64850-EAB6-42DD-BE55-126D19E1A1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0ed24f5-af86-4134-a530-7e1147cb866b"/>
    <ds:schemaRef ds:uri="5e7a4598-953f-47a4-839d-dce887db59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98532E-E5DC-43DF-9C84-2D3BC30EF02C}">
  <ds:schemaRefs>
    <ds:schemaRef ds:uri="http://purl.org/dc/elements/1.1/"/>
    <ds:schemaRef ds:uri="http://purl.org/dc/terms/"/>
    <ds:schemaRef ds:uri="5e7a4598-953f-47a4-839d-dce887db597a"/>
    <ds:schemaRef ds:uri="http://purl.org/dc/dcmitype/"/>
    <ds:schemaRef ds:uri="http://schemas.microsoft.com/sharepoint/v3"/>
    <ds:schemaRef ds:uri="http://schemas.microsoft.com/office/infopath/2007/PartnerControls"/>
    <ds:schemaRef ds:uri="http://schemas.microsoft.com/office/2006/documentManagement/types"/>
    <ds:schemaRef ds:uri="http://schemas.openxmlformats.org/package/2006/metadata/core-properties"/>
    <ds:schemaRef ds:uri="b0ed24f5-af86-4134-a530-7e1147cb866b"/>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32</vt:i4>
      </vt:variant>
      <vt:variant>
        <vt:lpstr>Named Ranges</vt:lpstr>
      </vt:variant>
      <vt:variant>
        <vt:i4>149</vt:i4>
      </vt:variant>
    </vt:vector>
  </HeadingPairs>
  <TitlesOfParts>
    <vt:vector size="181" baseType="lpstr">
      <vt:lpstr>How to fill , RACI &amp;  issue log</vt:lpstr>
      <vt:lpstr>Site and contact Details</vt:lpstr>
      <vt:lpstr>Document Issue Control Sheet</vt:lpstr>
      <vt:lpstr>Gateway 2 application</vt:lpstr>
      <vt:lpstr>BR compliance statement</vt:lpstr>
      <vt:lpstr>CCP SUPERSEDED BY WORD</vt:lpstr>
      <vt:lpstr>Construction Control Plan</vt:lpstr>
      <vt:lpstr>Change Control SUPERSEDED </vt:lpstr>
      <vt:lpstr>Project Change Control Form 2</vt:lpstr>
      <vt:lpstr>MORP SUPERSEDED</vt:lpstr>
      <vt:lpstr>Mandatory Occurrence Form</vt:lpstr>
      <vt:lpstr>Golden Thread Arrangements</vt:lpstr>
      <vt:lpstr>Fire and Emergency File </vt:lpstr>
      <vt:lpstr>Approved Document A </vt:lpstr>
      <vt:lpstr>Approved Document B</vt:lpstr>
      <vt:lpstr>Approved Document C</vt:lpstr>
      <vt:lpstr>Approved Document D</vt:lpstr>
      <vt:lpstr>Approved Document E</vt:lpstr>
      <vt:lpstr>Approved Document F</vt:lpstr>
      <vt:lpstr>Approved Document G</vt:lpstr>
      <vt:lpstr>Approved Document H</vt:lpstr>
      <vt:lpstr>Approved Document J</vt:lpstr>
      <vt:lpstr>Approved Document K</vt:lpstr>
      <vt:lpstr>Approved Document L</vt:lpstr>
      <vt:lpstr>Approved Document M</vt:lpstr>
      <vt:lpstr>Approved Document O</vt:lpstr>
      <vt:lpstr>Approved Document P</vt:lpstr>
      <vt:lpstr>Approved Document Q</vt:lpstr>
      <vt:lpstr>Approved Document R</vt:lpstr>
      <vt:lpstr>Approved Document S</vt:lpstr>
      <vt:lpstr>Approved Document T</vt:lpstr>
      <vt:lpstr>Approved Document 7</vt:lpstr>
      <vt:lpstr>ACompliance</vt:lpstr>
      <vt:lpstr>AScope</vt:lpstr>
      <vt:lpstr>Bcompliance</vt:lpstr>
      <vt:lpstr>BScope</vt:lpstr>
      <vt:lpstr>CivilsContractor1Name</vt:lpstr>
      <vt:lpstr>Civilscontractoraddress</vt:lpstr>
      <vt:lpstr>Civilscontractorcompany</vt:lpstr>
      <vt:lpstr>Civilscontractoremail</vt:lpstr>
      <vt:lpstr>Civilscontractorposition</vt:lpstr>
      <vt:lpstr>Civilscontractortelnumber</vt:lpstr>
      <vt:lpstr>Clientaddress</vt:lpstr>
      <vt:lpstr>Clientcompany</vt:lpstr>
      <vt:lpstr>Clientemail</vt:lpstr>
      <vt:lpstr>Clientnumber</vt:lpstr>
      <vt:lpstr>Clientperson</vt:lpstr>
      <vt:lpstr>Clientposition</vt:lpstr>
      <vt:lpstr>Compliance7</vt:lpstr>
      <vt:lpstr>ComplianceC</vt:lpstr>
      <vt:lpstr>'Approved Document E'!ComplianceD</vt:lpstr>
      <vt:lpstr>ComplianceD</vt:lpstr>
      <vt:lpstr>CScope</vt:lpstr>
      <vt:lpstr>Designeraddress</vt:lpstr>
      <vt:lpstr>Designercompany</vt:lpstr>
      <vt:lpstr>Designeremail</vt:lpstr>
      <vt:lpstr>DesignerName</vt:lpstr>
      <vt:lpstr>DesignerPosition</vt:lpstr>
      <vt:lpstr>Designertelnumber</vt:lpstr>
      <vt:lpstr>DScope</vt:lpstr>
      <vt:lpstr>ElectricalContractorAddress</vt:lpstr>
      <vt:lpstr>ElectricalContractorCompany</vt:lpstr>
      <vt:lpstr>ElectricalContractorEmail</vt:lpstr>
      <vt:lpstr>ElectricalContractorName</vt:lpstr>
      <vt:lpstr>ElectricalContractorNumber</vt:lpstr>
      <vt:lpstr>EScope</vt:lpstr>
      <vt:lpstr>Fcompliance</vt:lpstr>
      <vt:lpstr>FScope</vt:lpstr>
      <vt:lpstr>GCompliance</vt:lpstr>
      <vt:lpstr>GScope</vt:lpstr>
      <vt:lpstr>HCompliance</vt:lpstr>
      <vt:lpstr>HRBreference</vt:lpstr>
      <vt:lpstr>HScope</vt:lpstr>
      <vt:lpstr>Jcompliance</vt:lpstr>
      <vt:lpstr>Jscope</vt:lpstr>
      <vt:lpstr>KCompliance</vt:lpstr>
      <vt:lpstr>KScope</vt:lpstr>
      <vt:lpstr>LCompliance</vt:lpstr>
      <vt:lpstr>LScope</vt:lpstr>
      <vt:lpstr>MCompliance</vt:lpstr>
      <vt:lpstr>Mscope</vt:lpstr>
      <vt:lpstr>OCompliance</vt:lpstr>
      <vt:lpstr>OScope</vt:lpstr>
      <vt:lpstr>PAPemail</vt:lpstr>
      <vt:lpstr>PAPind</vt:lpstr>
      <vt:lpstr>PAPnumber</vt:lpstr>
      <vt:lpstr>PAPorg</vt:lpstr>
      <vt:lpstr>PAPposition</vt:lpstr>
      <vt:lpstr>PC1address</vt:lpstr>
      <vt:lpstr>PC1company</vt:lpstr>
      <vt:lpstr>PC1email</vt:lpstr>
      <vt:lpstr>PC1Name</vt:lpstr>
      <vt:lpstr>PC1phone</vt:lpstr>
      <vt:lpstr>PC1Position</vt:lpstr>
      <vt:lpstr>PC2address</vt:lpstr>
      <vt:lpstr>PC2company</vt:lpstr>
      <vt:lpstr>PC2email</vt:lpstr>
      <vt:lpstr>PC2Name</vt:lpstr>
      <vt:lpstr>PC2Position</vt:lpstr>
      <vt:lpstr>PC2telnumber</vt:lpstr>
      <vt:lpstr>PCompliance</vt:lpstr>
      <vt:lpstr>PD1address</vt:lpstr>
      <vt:lpstr>PD1ContactName</vt:lpstr>
      <vt:lpstr>PD1email</vt:lpstr>
      <vt:lpstr>PD1title</vt:lpstr>
      <vt:lpstr>PD2address</vt:lpstr>
      <vt:lpstr>PD2company</vt:lpstr>
      <vt:lpstr>PD2ContactName</vt:lpstr>
      <vt:lpstr>PD2email</vt:lpstr>
      <vt:lpstr>PD2phone</vt:lpstr>
      <vt:lpstr>PD2Position</vt:lpstr>
      <vt:lpstr>PDcompany</vt:lpstr>
      <vt:lpstr>PDtelnumber</vt:lpstr>
      <vt:lpstr>Postcode</vt:lpstr>
      <vt:lpstr>'Approved Document 7'!Print_Area</vt:lpstr>
      <vt:lpstr>'Approved Document A '!Print_Area</vt:lpstr>
      <vt:lpstr>'Approved Document B'!Print_Area</vt:lpstr>
      <vt:lpstr>'Approved Document C'!Print_Area</vt:lpstr>
      <vt:lpstr>'Approved Document D'!Print_Area</vt:lpstr>
      <vt:lpstr>'Approved Document E'!Print_Area</vt:lpstr>
      <vt:lpstr>'Approved Document F'!Print_Area</vt:lpstr>
      <vt:lpstr>'Approved Document G'!Print_Area</vt:lpstr>
      <vt:lpstr>'Approved Document H'!Print_Area</vt:lpstr>
      <vt:lpstr>'Approved Document J'!Print_Area</vt:lpstr>
      <vt:lpstr>'Approved Document K'!Print_Area</vt:lpstr>
      <vt:lpstr>'Approved Document L'!Print_Area</vt:lpstr>
      <vt:lpstr>'Approved Document M'!Print_Area</vt:lpstr>
      <vt:lpstr>'Approved Document O'!Print_Area</vt:lpstr>
      <vt:lpstr>'Approved Document P'!Print_Area</vt:lpstr>
      <vt:lpstr>'Approved Document Q'!Print_Area</vt:lpstr>
      <vt:lpstr>'Approved Document R'!Print_Area</vt:lpstr>
      <vt:lpstr>'Approved Document S'!Print_Area</vt:lpstr>
      <vt:lpstr>'Approved Document T'!Print_Area</vt:lpstr>
      <vt:lpstr>'BR compliance statement'!Print_Area</vt:lpstr>
      <vt:lpstr>'CCP SUPERSEDED BY WORD'!Print_Area</vt:lpstr>
      <vt:lpstr>'Construction Control Plan'!Print_Area</vt:lpstr>
      <vt:lpstr>'Document Issue Control Sheet'!Print_Area</vt:lpstr>
      <vt:lpstr>'Fire and Emergency File '!Print_Area</vt:lpstr>
      <vt:lpstr>'Gateway 2 application'!Print_Area</vt:lpstr>
      <vt:lpstr>'Golden Thread Arrangements'!Print_Area</vt:lpstr>
      <vt:lpstr>'How to fill , RACI &amp;  issue log'!Print_Area</vt:lpstr>
      <vt:lpstr>'Mandatory Occurrence Form'!Print_Area</vt:lpstr>
      <vt:lpstr>'MORP SUPERSEDED'!Print_Area</vt:lpstr>
      <vt:lpstr>'Project Change Control Form 2'!Print_Area</vt:lpstr>
      <vt:lpstr>'Site and contact Details'!Print_Area</vt:lpstr>
      <vt:lpstr>Pscope</vt:lpstr>
      <vt:lpstr>QCompliance</vt:lpstr>
      <vt:lpstr>Qscope</vt:lpstr>
      <vt:lpstr>RCompliance</vt:lpstr>
      <vt:lpstr>Rscope</vt:lpstr>
      <vt:lpstr>SComplliance</vt:lpstr>
      <vt:lpstr>Scope7</vt:lpstr>
      <vt:lpstr>SiteAddress</vt:lpstr>
      <vt:lpstr>SiteName</vt:lpstr>
      <vt:lpstr>Sscope</vt:lpstr>
      <vt:lpstr>Structaddress</vt:lpstr>
      <vt:lpstr>Structcomp</vt:lpstr>
      <vt:lpstr>Structemail</vt:lpstr>
      <vt:lpstr>StructName</vt:lpstr>
      <vt:lpstr>Structphone</vt:lpstr>
      <vt:lpstr>StructPos</vt:lpstr>
      <vt:lpstr>Subcontractor1Address</vt:lpstr>
      <vt:lpstr>Subcontractor1Company</vt:lpstr>
      <vt:lpstr>Subcontractor1email</vt:lpstr>
      <vt:lpstr>Subcontractor1Name</vt:lpstr>
      <vt:lpstr>Subcontractor1phonenumber</vt:lpstr>
      <vt:lpstr>Subcontractor1Position</vt:lpstr>
      <vt:lpstr>Subcontractorwebsite</vt:lpstr>
      <vt:lpstr>Subontractor2Company</vt:lpstr>
      <vt:lpstr>Subontractor2email</vt:lpstr>
      <vt:lpstr>Subontractor2Name</vt:lpstr>
      <vt:lpstr>Subontractor2phone</vt:lpstr>
      <vt:lpstr>Subontractor2Position</vt:lpstr>
      <vt:lpstr>Supplier1Address</vt:lpstr>
      <vt:lpstr>Supplier1CompanyName</vt:lpstr>
      <vt:lpstr>Supplier1email</vt:lpstr>
      <vt:lpstr>Supplier1Name</vt:lpstr>
      <vt:lpstr>Supplier1phonenumber</vt:lpstr>
      <vt:lpstr>Supplier1Position</vt:lpstr>
      <vt:lpstr>TCompliance</vt:lpstr>
      <vt:lpstr>Tscope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Noel</dc:creator>
  <cp:keywords/>
  <dc:description/>
  <cp:lastModifiedBy>Hamish MacLeod</cp:lastModifiedBy>
  <cp:revision/>
  <cp:lastPrinted>2025-10-16T10:43:17Z</cp:lastPrinted>
  <dcterms:created xsi:type="dcterms:W3CDTF">2024-09-30T08:25:31Z</dcterms:created>
  <dcterms:modified xsi:type="dcterms:W3CDTF">2025-11-13T17:50:30Z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0x010100D99FCDD1E7BEFA4CB7947608AD2A5D48</vt:lpwstr>
  </property>
  <property fmtid="{D5CDD505-2E9C-101B-9397-08002B2CF9AE}" pid="3" name="MediaServiceImageTags">
    <vt:lpwstr/>
  </property>
</Properties>
</file>