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<sst xmlns="http://schemas.openxmlformats.org/spreadsheetml/2006/main" uniqueCount="53">
  <si>
    <t>Data Pool</t>
  </si>
  <si>
    <t>Additional</t>
  </si>
  <si>
    <t>Client*</t>
  </si>
  <si>
    <t>Age</t>
  </si>
  <si>
    <t>Income 1</t>
  </si>
  <si>
    <t>Income 2</t>
  </si>
  <si>
    <t>Cash</t>
  </si>
  <si>
    <t>Super 1</t>
  </si>
  <si>
    <t>Super 2</t>
  </si>
  <si>
    <t>Investments</t>
  </si>
  <si>
    <t>Starting assets</t>
  </si>
  <si>
    <t>Year 1 Upside</t>
  </si>
  <si>
    <t>Without Advice 5 years</t>
  </si>
  <si>
    <t>With Advice 5 years</t>
  </si>
  <si>
    <t>Year 5 Upside</t>
  </si>
  <si>
    <t>Without Advice 20 years</t>
  </si>
  <si>
    <t>With Advice 20 years</t>
  </si>
  <si>
    <t>Year 20 Upside</t>
  </si>
  <si>
    <t xml:space="preserve">Ave p.a. Upside </t>
  </si>
  <si>
    <t>Example</t>
  </si>
  <si>
    <t>Anna</t>
  </si>
  <si>
    <t>40-45</t>
  </si>
  <si>
    <t>John &amp; Susan</t>
  </si>
  <si>
    <t>35-40</t>
  </si>
  <si>
    <t>Emma Johnson</t>
  </si>
  <si>
    <t>55-60</t>
  </si>
  <si>
    <t>Michael Chen</t>
  </si>
  <si>
    <t>45-50</t>
  </si>
  <si>
    <t>Sarah Williams</t>
  </si>
  <si>
    <t>David Rodriguez</t>
  </si>
  <si>
    <t>Jessica Thompson</t>
  </si>
  <si>
    <t>Christopher Lee</t>
  </si>
  <si>
    <t>also have investment property $796k</t>
  </si>
  <si>
    <t>Amanda Davis</t>
  </si>
  <si>
    <t>Robert Martinez</t>
  </si>
  <si>
    <t>Also have investment property</t>
  </si>
  <si>
    <t>Lauren Wilson</t>
  </si>
  <si>
    <t>30-35</t>
  </si>
  <si>
    <t>Kevin Anderson</t>
  </si>
  <si>
    <t>Nicole Brown</t>
  </si>
  <si>
    <t>35-45</t>
  </si>
  <si>
    <t>Daniel Garcia</t>
  </si>
  <si>
    <t>Ashley Miller</t>
  </si>
  <si>
    <t>50-55</t>
  </si>
  <si>
    <t>Brandon Taylor</t>
  </si>
  <si>
    <t>Melissa Jones</t>
  </si>
  <si>
    <t>25-30</t>
  </si>
  <si>
    <t>Jonathan White</t>
  </si>
  <si>
    <t>Stephanie Moore</t>
  </si>
  <si>
    <t>Andrew Jackson</t>
  </si>
  <si>
    <t>Rachel Thomas</t>
  </si>
  <si>
    <t>Matthew Harris</t>
  </si>
  <si>
    <t>Note: *Names have been changed.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</si>
</sst>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&quot;$&quot;#,##0;&quot;-&quot;&quot;$&quot;#,##0"/>
  </numFmts>
  <fonts count="8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11"/>
      <color indexed="8"/>
      <name val="Arial"/>
    </font>
    <font>
      <b val="1"/>
      <u val="single"/>
      <sz val="14"/>
      <color indexed="8"/>
      <name val="Arial"/>
    </font>
    <font>
      <sz val="12"/>
      <color indexed="8"/>
      <name val="Arial"/>
    </font>
    <font>
      <b val="1"/>
      <sz val="12"/>
      <color indexed="8"/>
      <name val="Arial"/>
    </font>
    <font>
      <b val="1"/>
      <sz val="11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</fills>
  <borders count="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3" borderId="1" applyNumberFormat="0" applyFont="1" applyFill="0" applyBorder="1" applyAlignment="1" applyProtection="0">
      <alignment vertical="bottom"/>
    </xf>
    <xf numFmtId="49" fontId="4" borderId="1" applyNumberFormat="1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horizontal="center" vertical="bottom"/>
    </xf>
    <xf numFmtId="0" fontId="5" borderId="1" applyNumberFormat="0" applyFont="1" applyFill="0" applyBorder="1" applyAlignment="1" applyProtection="0">
      <alignment horizontal="center" vertical="bottom"/>
    </xf>
    <xf numFmtId="49" fontId="6" borderId="2" applyNumberFormat="1" applyFont="1" applyFill="0" applyBorder="1" applyAlignment="1" applyProtection="0">
      <alignment vertical="bottom"/>
    </xf>
    <xf numFmtId="49" fontId="3" borderId="3" applyNumberFormat="1" applyFont="1" applyFill="0" applyBorder="1" applyAlignment="1" applyProtection="0">
      <alignment vertical="bottom"/>
    </xf>
    <xf numFmtId="49" fontId="3" fillId="2" borderId="4" applyNumberFormat="1" applyFont="1" applyFill="1" applyBorder="1" applyAlignment="1" applyProtection="0">
      <alignment vertical="bottom"/>
    </xf>
    <xf numFmtId="59" fontId="3" fillId="2" borderId="4" applyNumberFormat="1" applyFont="1" applyFill="1" applyBorder="1" applyAlignment="1" applyProtection="0">
      <alignment vertical="bottom"/>
    </xf>
    <xf numFmtId="0" fontId="3" borderId="5" applyNumberFormat="0" applyFont="1" applyFill="0" applyBorder="1" applyAlignment="1" applyProtection="0">
      <alignment vertical="bottom"/>
    </xf>
    <xf numFmtId="0" fontId="7" borderId="3" applyNumberFormat="0" applyFont="1" applyFill="0" applyBorder="1" applyAlignment="1" applyProtection="0">
      <alignment vertical="bottom"/>
    </xf>
    <xf numFmtId="49" fontId="3" fillId="3" borderId="4" applyNumberFormat="1" applyFont="1" applyFill="1" applyBorder="1" applyAlignment="1" applyProtection="0">
      <alignment vertical="bottom"/>
    </xf>
    <xf numFmtId="59" fontId="3" fillId="3" borderId="4" applyNumberFormat="1" applyFont="1" applyFill="1" applyBorder="1" applyAlignment="1" applyProtection="0">
      <alignment vertical="bottom"/>
    </xf>
    <xf numFmtId="0" fontId="3" borderId="3" applyNumberFormat="0" applyFont="1" applyFill="0" applyBorder="1" applyAlignment="1" applyProtection="0">
      <alignment vertical="bottom"/>
    </xf>
    <xf numFmtId="49" fontId="3" fillId="4" borderId="4" applyNumberFormat="1" applyFont="1" applyFill="1" applyBorder="1" applyAlignment="1" applyProtection="0">
      <alignment vertical="bottom"/>
    </xf>
    <xf numFmtId="59" fontId="3" fillId="4" borderId="4" applyNumberFormat="1" applyFont="1" applyFill="1" applyBorder="1" applyAlignment="1" applyProtection="0">
      <alignment vertical="bottom"/>
    </xf>
    <xf numFmtId="49" fontId="3" borderId="5" applyNumberFormat="1" applyFont="1" applyFill="0" applyBorder="1" applyAlignment="1" applyProtection="0">
      <alignment vertical="bottom"/>
    </xf>
    <xf numFmtId="49" fontId="3" fillId="5" borderId="4" applyNumberFormat="1" applyFont="1" applyFill="1" applyBorder="1" applyAlignment="1" applyProtection="0">
      <alignment vertical="bottom"/>
    </xf>
    <xf numFmtId="59" fontId="3" fillId="5" borderId="4" applyNumberFormat="1" applyFont="1" applyFill="1" applyBorder="1" applyAlignment="1" applyProtection="0">
      <alignment vertical="bottom"/>
    </xf>
    <xf numFmtId="49" fontId="3" fillId="6" borderId="4" applyNumberFormat="1" applyFont="1" applyFill="1" applyBorder="1" applyAlignment="1" applyProtection="0">
      <alignment vertical="bottom"/>
    </xf>
    <xf numFmtId="59" fontId="3" fillId="6" borderId="4" applyNumberFormat="1" applyFont="1" applyFill="1" applyBorder="1" applyAlignment="1" applyProtection="0">
      <alignment vertical="bottom"/>
    </xf>
    <xf numFmtId="0" fontId="3" fillId="7" borderId="4" applyNumberFormat="0" applyFont="1" applyFill="1" applyBorder="1" applyAlignment="1" applyProtection="0">
      <alignment vertical="bottom"/>
    </xf>
    <xf numFmtId="49" fontId="3" fillId="7" borderId="4" applyNumberFormat="1" applyFont="1" applyFill="1" applyBorder="1" applyAlignment="1" applyProtection="0">
      <alignment vertical="bottom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ededed"/>
      <rgbColor rgb="ffff0000"/>
      <rgbColor rgb="ffddebf7"/>
      <rgbColor rgb="fffff2cc"/>
      <rgbColor rgb="fffce4d6"/>
      <rgbColor rgb="ffe2efda"/>
      <rgbColor rgb="ffffff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2013 - 2022 Theme">
  <a:themeElements>
    <a:clrScheme name="Office 2013 - 2022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2013 - 2022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2013 - 2022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W27"/>
  <sheetViews>
    <sheetView workbookViewId="0" showGridLines="0" defaultGridColor="1"/>
  </sheetViews>
  <sheetFormatPr defaultColWidth="8.83333" defaultRowHeight="15" customHeight="1" outlineLevelRow="0" outlineLevelCol="0"/>
  <cols>
    <col min="1" max="1" width="1.67188" style="1" customWidth="1"/>
    <col min="2" max="2" width="16" style="1" customWidth="1"/>
    <col min="3" max="3" width="35.8516" style="1" customWidth="1"/>
    <col min="4" max="4" width="6.5" style="1" customWidth="1"/>
    <col min="5" max="5" width="14.3516" style="1" customWidth="1"/>
    <col min="6" max="6" width="11.3516" style="1" customWidth="1"/>
    <col min="7" max="8" width="14.3516" style="1" customWidth="1"/>
    <col min="9" max="9" width="14.5" style="1" customWidth="1"/>
    <col min="10" max="10" width="14.6719" style="1" customWidth="1"/>
    <col min="11" max="11" width="19.6719" style="1" customWidth="1"/>
    <col min="12" max="12" width="17.8516" style="1" customWidth="1"/>
    <col min="13" max="13" width="26.8516" style="1" customWidth="1"/>
    <col min="14" max="14" width="23.3516" style="1" customWidth="1"/>
    <col min="15" max="15" width="21.6719" style="1" customWidth="1"/>
    <col min="16" max="16" width="28.3516" style="1" customWidth="1"/>
    <col min="17" max="17" width="27.1719" style="1" customWidth="1"/>
    <col min="18" max="18" width="23" style="1" customWidth="1"/>
    <col min="19" max="19" width="22.8516" style="1" customWidth="1"/>
    <col min="20" max="20" width="20.8516" style="1" customWidth="1"/>
    <col min="21" max="23" width="8.85156" style="1" customWidth="1"/>
    <col min="24" max="16384" width="8.85156" style="1" customWidth="1"/>
  </cols>
  <sheetData>
    <row r="1" ht="13.5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8" customHeight="1">
      <c r="A2" s="3"/>
      <c r="B2" s="3"/>
      <c r="C2" t="s" s="4">
        <v>0</v>
      </c>
      <c r="D2" s="3"/>
      <c r="E2" s="3"/>
      <c r="F2" s="3"/>
      <c r="G2" s="3"/>
      <c r="H2" s="3"/>
      <c r="I2" s="3"/>
      <c r="J2" s="3"/>
      <c r="K2" s="3"/>
      <c r="L2" t="s" s="5">
        <v>1</v>
      </c>
      <c r="M2" s="6"/>
      <c r="N2" s="6"/>
      <c r="O2" s="6"/>
      <c r="P2" s="6"/>
      <c r="Q2" s="6"/>
      <c r="R2" s="6"/>
      <c r="S2" s="6"/>
      <c r="T2" s="3"/>
      <c r="U2" s="3"/>
      <c r="V2" s="3"/>
      <c r="W2" s="3"/>
    </row>
    <row r="3" ht="16" customHeight="1">
      <c r="A3" s="3"/>
      <c r="B3" s="3"/>
      <c r="C3" t="s" s="7">
        <v>2</v>
      </c>
      <c r="D3" t="s" s="7">
        <v>3</v>
      </c>
      <c r="E3" t="s" s="7">
        <v>4</v>
      </c>
      <c r="F3" t="s" s="7">
        <v>5</v>
      </c>
      <c r="G3" t="s" s="7">
        <v>6</v>
      </c>
      <c r="H3" t="s" s="7">
        <v>7</v>
      </c>
      <c r="I3" t="s" s="7">
        <v>8</v>
      </c>
      <c r="J3" t="s" s="7">
        <v>9</v>
      </c>
      <c r="K3" t="s" s="7">
        <v>10</v>
      </c>
      <c r="L3" t="s" s="7">
        <v>11</v>
      </c>
      <c r="M3" t="s" s="7">
        <v>12</v>
      </c>
      <c r="N3" t="s" s="7">
        <v>13</v>
      </c>
      <c r="O3" t="s" s="7">
        <v>14</v>
      </c>
      <c r="P3" t="s" s="7">
        <v>15</v>
      </c>
      <c r="Q3" t="s" s="7">
        <v>16</v>
      </c>
      <c r="R3" t="s" s="7">
        <v>17</v>
      </c>
      <c r="S3" t="s" s="7">
        <v>18</v>
      </c>
      <c r="T3" s="3"/>
      <c r="U3" s="3"/>
      <c r="V3" s="3"/>
      <c r="W3" s="3"/>
    </row>
    <row r="4" ht="9" customHeight="1" hidden="1">
      <c r="A4" s="3"/>
      <c r="B4" t="s" s="8">
        <v>19</v>
      </c>
      <c r="C4" t="s" s="9">
        <v>20</v>
      </c>
      <c r="D4" t="s" s="9">
        <v>21</v>
      </c>
      <c r="E4" s="10">
        <v>140000</v>
      </c>
      <c r="F4" s="10">
        <v>0</v>
      </c>
      <c r="G4" s="10">
        <v>90000</v>
      </c>
      <c r="H4" s="10">
        <v>135000</v>
      </c>
      <c r="I4" s="10">
        <v>0</v>
      </c>
      <c r="J4" s="10">
        <v>0</v>
      </c>
      <c r="K4" s="10"/>
      <c r="L4" s="10"/>
      <c r="M4" s="10"/>
      <c r="N4" s="10"/>
      <c r="O4" s="10"/>
      <c r="P4" s="10"/>
      <c r="Q4" s="10"/>
      <c r="R4" s="10"/>
      <c r="S4" s="10"/>
      <c r="T4" s="11"/>
      <c r="U4" s="3"/>
      <c r="V4" s="3"/>
      <c r="W4" s="3"/>
    </row>
    <row r="5" ht="9" customHeight="1" hidden="1">
      <c r="A5" s="3"/>
      <c r="B5" t="s" s="8">
        <v>19</v>
      </c>
      <c r="C5" t="s" s="9">
        <v>22</v>
      </c>
      <c r="D5" t="s" s="9">
        <v>23</v>
      </c>
      <c r="E5" s="10">
        <v>70000</v>
      </c>
      <c r="F5" s="10">
        <v>160000</v>
      </c>
      <c r="G5" s="10">
        <v>120000</v>
      </c>
      <c r="H5" s="10">
        <v>100000</v>
      </c>
      <c r="I5" s="10">
        <v>210000</v>
      </c>
      <c r="J5" s="10">
        <v>20000</v>
      </c>
      <c r="K5" s="10"/>
      <c r="L5" s="10"/>
      <c r="M5" s="10"/>
      <c r="N5" s="10"/>
      <c r="O5" s="10"/>
      <c r="P5" s="10"/>
      <c r="Q5" s="10"/>
      <c r="R5" s="10"/>
      <c r="S5" s="10"/>
      <c r="T5" s="11"/>
      <c r="U5" s="3"/>
      <c r="V5" s="3"/>
      <c r="W5" s="3"/>
    </row>
    <row r="6" ht="14.6" customHeight="1">
      <c r="A6" s="3"/>
      <c r="B6" s="12"/>
      <c r="C6" t="s" s="13">
        <v>24</v>
      </c>
      <c r="D6" t="s" s="13">
        <v>25</v>
      </c>
      <c r="E6" s="14">
        <v>96000</v>
      </c>
      <c r="F6" s="14">
        <v>60000</v>
      </c>
      <c r="G6" s="14">
        <v>110000</v>
      </c>
      <c r="H6" s="14">
        <v>240000</v>
      </c>
      <c r="I6" s="14">
        <v>240000</v>
      </c>
      <c r="J6" s="14">
        <v>0</v>
      </c>
      <c r="K6" s="14"/>
      <c r="L6" s="14">
        <f>2419897-2398980</f>
        <v>20917</v>
      </c>
      <c r="M6" s="14"/>
      <c r="N6" s="14"/>
      <c r="O6" s="14"/>
      <c r="P6" s="14"/>
      <c r="Q6" s="14"/>
      <c r="R6" s="14"/>
      <c r="S6" s="14"/>
      <c r="T6" s="11"/>
      <c r="U6" s="3"/>
      <c r="V6" s="3"/>
      <c r="W6" s="3"/>
    </row>
    <row r="7" ht="14.6" customHeight="1">
      <c r="A7" s="3"/>
      <c r="B7" s="15"/>
      <c r="C7" t="s" s="13">
        <v>26</v>
      </c>
      <c r="D7" t="s" s="13">
        <v>27</v>
      </c>
      <c r="E7" s="14">
        <v>223000</v>
      </c>
      <c r="F7" s="14">
        <v>20000</v>
      </c>
      <c r="G7" s="14">
        <v>380000</v>
      </c>
      <c r="H7" s="14">
        <v>444000</v>
      </c>
      <c r="I7" s="14">
        <v>48000</v>
      </c>
      <c r="J7" s="14">
        <v>150000</v>
      </c>
      <c r="K7" s="14">
        <f>654780+1890000</f>
        <v>2544780</v>
      </c>
      <c r="L7" s="14">
        <f>1778543-1756123</f>
        <v>22420</v>
      </c>
      <c r="M7" s="14">
        <v>2804426</v>
      </c>
      <c r="N7" s="14">
        <v>2883314</v>
      </c>
      <c r="O7" s="14">
        <f>N7-M7</f>
        <v>78888</v>
      </c>
      <c r="P7" s="14">
        <v>3165714</v>
      </c>
      <c r="Q7" s="14">
        <v>3680347</v>
      </c>
      <c r="R7" s="14">
        <f>Q7-P7</f>
        <v>514633</v>
      </c>
      <c r="S7" s="14">
        <f>R7/20</f>
        <v>25731.65</v>
      </c>
      <c r="T7" s="11"/>
      <c r="U7" s="3"/>
      <c r="V7" s="3"/>
      <c r="W7" s="3"/>
    </row>
    <row r="8" ht="14.6" customHeight="1">
      <c r="A8" s="3"/>
      <c r="B8" s="15"/>
      <c r="C8" t="s" s="13">
        <v>28</v>
      </c>
      <c r="D8" t="s" s="13">
        <v>23</v>
      </c>
      <c r="E8" s="14">
        <v>237000</v>
      </c>
      <c r="F8" s="14">
        <v>180000</v>
      </c>
      <c r="G8" s="14">
        <v>40000</v>
      </c>
      <c r="H8" s="14">
        <v>59000</v>
      </c>
      <c r="I8" s="14">
        <v>19000</v>
      </c>
      <c r="J8" s="14">
        <v>0</v>
      </c>
      <c r="K8" s="14">
        <v>1963091</v>
      </c>
      <c r="L8" s="14">
        <f>1104600-980607</f>
        <v>123993</v>
      </c>
      <c r="M8" s="14">
        <v>2604336</v>
      </c>
      <c r="N8" s="14">
        <v>2775157</v>
      </c>
      <c r="O8" s="14">
        <f>N8-M8</f>
        <v>170821</v>
      </c>
      <c r="P8" s="14">
        <v>5205665</v>
      </c>
      <c r="Q8" s="14">
        <v>5918791</v>
      </c>
      <c r="R8" s="14">
        <f>Q8-P8</f>
        <v>713126</v>
      </c>
      <c r="S8" s="14">
        <f>R8/20</f>
        <v>35656.3</v>
      </c>
      <c r="T8" s="11"/>
      <c r="U8" s="3"/>
      <c r="V8" s="3"/>
      <c r="W8" s="3"/>
    </row>
    <row r="9" ht="14.6" customHeight="1">
      <c r="A9" s="3"/>
      <c r="B9" s="15"/>
      <c r="C9" t="s" s="13">
        <v>29</v>
      </c>
      <c r="D9" t="s" s="13">
        <v>23</v>
      </c>
      <c r="E9" s="14">
        <v>120000</v>
      </c>
      <c r="F9" s="14">
        <v>114000</v>
      </c>
      <c r="G9" s="14">
        <v>120000</v>
      </c>
      <c r="H9" s="14">
        <v>205000</v>
      </c>
      <c r="I9" s="14">
        <v>151000</v>
      </c>
      <c r="J9" s="14">
        <v>23000</v>
      </c>
      <c r="K9" s="14">
        <v>1364252</v>
      </c>
      <c r="L9" s="14">
        <f>945164-922553</f>
        <v>22611</v>
      </c>
      <c r="M9" s="14">
        <v>1775675</v>
      </c>
      <c r="N9" s="14">
        <v>1880595</v>
      </c>
      <c r="O9" s="14">
        <f>N9-M9</f>
        <v>104920</v>
      </c>
      <c r="P9" s="14">
        <v>3027279</v>
      </c>
      <c r="Q9" s="14">
        <v>3996620</v>
      </c>
      <c r="R9" s="14">
        <f>Q9-P9</f>
        <v>969341</v>
      </c>
      <c r="S9" s="14">
        <f>R9/20</f>
        <v>48467.05</v>
      </c>
      <c r="T9" s="11"/>
      <c r="U9" s="3"/>
      <c r="V9" s="3"/>
      <c r="W9" s="3"/>
    </row>
    <row r="10" ht="14.6" customHeight="1">
      <c r="A10" s="3"/>
      <c r="B10" s="12"/>
      <c r="C10" t="s" s="16">
        <v>30</v>
      </c>
      <c r="D10" t="s" s="16">
        <v>23</v>
      </c>
      <c r="E10" s="17">
        <v>240000</v>
      </c>
      <c r="F10" s="17">
        <v>190000</v>
      </c>
      <c r="G10" s="17">
        <v>100000</v>
      </c>
      <c r="H10" s="17">
        <v>260000</v>
      </c>
      <c r="I10" s="17">
        <v>160000</v>
      </c>
      <c r="J10" s="17">
        <v>10000</v>
      </c>
      <c r="K10" s="17"/>
      <c r="L10" s="17">
        <v>34561</v>
      </c>
      <c r="M10" s="17"/>
      <c r="N10" s="17"/>
      <c r="O10" s="14"/>
      <c r="P10" s="17"/>
      <c r="Q10" s="17"/>
      <c r="R10" s="14"/>
      <c r="S10" s="17"/>
      <c r="T10" s="11"/>
      <c r="U10" s="3"/>
      <c r="V10" s="3"/>
      <c r="W10" s="3"/>
    </row>
    <row r="11" ht="14.6" customHeight="1">
      <c r="A11" s="3"/>
      <c r="B11" s="15"/>
      <c r="C11" t="s" s="16">
        <v>31</v>
      </c>
      <c r="D11" t="s" s="16">
        <v>23</v>
      </c>
      <c r="E11" s="17">
        <v>150000</v>
      </c>
      <c r="F11" s="17">
        <v>66000</v>
      </c>
      <c r="G11" s="17">
        <v>400000</v>
      </c>
      <c r="H11" s="17">
        <v>170000</v>
      </c>
      <c r="I11" s="17">
        <v>96000</v>
      </c>
      <c r="J11" s="17">
        <v>56000</v>
      </c>
      <c r="K11" s="17">
        <v>3809093</v>
      </c>
      <c r="L11" s="17">
        <f>3072777-3028270</f>
        <v>44507</v>
      </c>
      <c r="M11" s="17">
        <v>4872019</v>
      </c>
      <c r="N11" s="17">
        <v>5077273</v>
      </c>
      <c r="O11" s="14">
        <f>N11-M11</f>
        <v>205254</v>
      </c>
      <c r="P11" s="17">
        <v>6393396</v>
      </c>
      <c r="Q11" s="17">
        <v>7644230</v>
      </c>
      <c r="R11" s="14">
        <f>Q11-P11</f>
        <v>1250834</v>
      </c>
      <c r="S11" s="17">
        <f>R11/20</f>
        <v>62541.7</v>
      </c>
      <c r="T11" t="s" s="18">
        <v>32</v>
      </c>
      <c r="U11" s="3"/>
      <c r="V11" s="3"/>
      <c r="W11" s="3"/>
    </row>
    <row r="12" ht="14.6" customHeight="1">
      <c r="A12" s="3"/>
      <c r="B12" s="15"/>
      <c r="C12" t="s" s="16">
        <v>33</v>
      </c>
      <c r="D12" t="s" s="16">
        <v>25</v>
      </c>
      <c r="E12" s="17">
        <v>108000</v>
      </c>
      <c r="F12" s="17">
        <v>0</v>
      </c>
      <c r="G12" s="17">
        <v>5000</v>
      </c>
      <c r="H12" s="17">
        <v>0</v>
      </c>
      <c r="I12" s="17">
        <v>440000</v>
      </c>
      <c r="J12" s="17">
        <v>0</v>
      </c>
      <c r="K12" s="17">
        <v>1186238</v>
      </c>
      <c r="L12" s="17">
        <f>1324912-1309098</f>
        <v>15814</v>
      </c>
      <c r="M12" s="17">
        <v>1405603</v>
      </c>
      <c r="N12" s="17">
        <v>1461624</v>
      </c>
      <c r="O12" s="14">
        <f>N12-M12</f>
        <v>56021</v>
      </c>
      <c r="P12" s="17">
        <v>1386782</v>
      </c>
      <c r="Q12" s="17">
        <v>1478239</v>
      </c>
      <c r="R12" s="14">
        <f>Q12-P12</f>
        <v>91457</v>
      </c>
      <c r="S12" s="17">
        <f>R12/20</f>
        <v>4572.85</v>
      </c>
      <c r="T12" s="11"/>
      <c r="U12" s="3"/>
      <c r="V12" s="3"/>
      <c r="W12" s="3"/>
    </row>
    <row r="13" ht="14.6" customHeight="1">
      <c r="A13" s="3"/>
      <c r="B13" s="15"/>
      <c r="C13" t="s" s="16">
        <v>34</v>
      </c>
      <c r="D13" t="s" s="16">
        <v>21</v>
      </c>
      <c r="E13" s="17">
        <v>168000</v>
      </c>
      <c r="F13" s="17">
        <v>120000</v>
      </c>
      <c r="G13" s="17">
        <v>30000</v>
      </c>
      <c r="H13" s="17">
        <v>450000</v>
      </c>
      <c r="I13" s="17">
        <v>147000</v>
      </c>
      <c r="J13" s="17">
        <v>200000</v>
      </c>
      <c r="K13" s="17">
        <v>1914949</v>
      </c>
      <c r="L13" s="17">
        <f>2033528-1994568</f>
        <v>38960</v>
      </c>
      <c r="M13" s="17">
        <v>2610934</v>
      </c>
      <c r="N13" s="17">
        <v>2749449</v>
      </c>
      <c r="O13" s="14">
        <f>N13-M13</f>
        <v>138515</v>
      </c>
      <c r="P13" s="17">
        <v>4754917</v>
      </c>
      <c r="Q13" s="17">
        <v>5818273</v>
      </c>
      <c r="R13" s="14">
        <f>Q13-P13</f>
        <v>1063356</v>
      </c>
      <c r="S13" s="17">
        <f>R13/20</f>
        <v>53167.8</v>
      </c>
      <c r="T13" t="s" s="18">
        <v>35</v>
      </c>
      <c r="U13" s="3"/>
      <c r="V13" s="3"/>
      <c r="W13" s="3"/>
    </row>
    <row r="14" ht="14.6" customHeight="1">
      <c r="A14" s="3"/>
      <c r="B14" s="15"/>
      <c r="C14" t="s" s="16">
        <v>36</v>
      </c>
      <c r="D14" t="s" s="16">
        <v>37</v>
      </c>
      <c r="E14" s="17">
        <v>85000</v>
      </c>
      <c r="F14" s="17">
        <v>100000</v>
      </c>
      <c r="G14" s="17">
        <v>15000</v>
      </c>
      <c r="H14" s="17">
        <v>83000</v>
      </c>
      <c r="I14" s="17">
        <v>104000</v>
      </c>
      <c r="J14" s="17">
        <v>89000</v>
      </c>
      <c r="K14" s="17">
        <v>3666682</v>
      </c>
      <c r="L14" s="17">
        <f>2631728-2613289</f>
        <v>18439</v>
      </c>
      <c r="M14" s="17">
        <v>5390649</v>
      </c>
      <c r="N14" s="17">
        <v>5517677</v>
      </c>
      <c r="O14" s="14">
        <f>N14-M14</f>
        <v>127028</v>
      </c>
      <c r="P14" s="17">
        <v>7511352</v>
      </c>
      <c r="Q14" s="17">
        <v>8804494</v>
      </c>
      <c r="R14" s="14">
        <f>Q14-P14</f>
        <v>1293142</v>
      </c>
      <c r="S14" s="17">
        <f>R14/20</f>
        <v>64657.1</v>
      </c>
      <c r="T14" t="s" s="18">
        <v>35</v>
      </c>
      <c r="U14" s="3"/>
      <c r="V14" s="3"/>
      <c r="W14" s="3"/>
    </row>
    <row r="15" ht="14.6" customHeight="1">
      <c r="A15" s="3"/>
      <c r="B15" s="15"/>
      <c r="C15" t="s" s="19">
        <v>38</v>
      </c>
      <c r="D15" t="s" s="19">
        <v>21</v>
      </c>
      <c r="E15" s="20">
        <v>326000</v>
      </c>
      <c r="F15" s="20">
        <v>209000</v>
      </c>
      <c r="G15" s="20">
        <v>250000</v>
      </c>
      <c r="H15" s="20">
        <v>380000</v>
      </c>
      <c r="I15" s="20">
        <v>262000</v>
      </c>
      <c r="J15" s="20">
        <v>0</v>
      </c>
      <c r="K15" s="20">
        <v>1984620</v>
      </c>
      <c r="L15" s="20">
        <f>1121174-1111845</f>
        <v>9329</v>
      </c>
      <c r="M15" s="20">
        <v>3856791</v>
      </c>
      <c r="N15" s="20">
        <v>4169245</v>
      </c>
      <c r="O15" s="14">
        <f>N15-M15</f>
        <v>312454</v>
      </c>
      <c r="P15" s="20">
        <v>5364865</v>
      </c>
      <c r="Q15" s="20">
        <v>8869462</v>
      </c>
      <c r="R15" s="14">
        <f>Q15-P15</f>
        <v>3504597</v>
      </c>
      <c r="S15" s="20">
        <f>SUM(R15/20)</f>
        <v>175229.85</v>
      </c>
      <c r="T15" s="11"/>
      <c r="U15" s="3"/>
      <c r="V15" s="3"/>
      <c r="W15" s="3"/>
    </row>
    <row r="16" ht="14.6" customHeight="1">
      <c r="A16" s="3"/>
      <c r="B16" s="15"/>
      <c r="C16" t="s" s="19">
        <v>39</v>
      </c>
      <c r="D16" t="s" s="19">
        <v>40</v>
      </c>
      <c r="E16" s="20">
        <v>265000</v>
      </c>
      <c r="F16" s="20">
        <v>86000</v>
      </c>
      <c r="G16" s="20">
        <v>95000</v>
      </c>
      <c r="H16" s="20">
        <v>191000</v>
      </c>
      <c r="I16" s="20">
        <v>189000</v>
      </c>
      <c r="J16" s="20">
        <v>0</v>
      </c>
      <c r="K16" s="20">
        <v>1575870</v>
      </c>
      <c r="L16" s="20">
        <v>54801</v>
      </c>
      <c r="M16" s="20">
        <v>2920000</v>
      </c>
      <c r="N16" s="20">
        <v>3069532</v>
      </c>
      <c r="O16" s="14">
        <f>N16-M16</f>
        <v>149532</v>
      </c>
      <c r="P16" s="20">
        <v>5433925</v>
      </c>
      <c r="Q16" s="20">
        <v>7363761</v>
      </c>
      <c r="R16" s="14">
        <f>Q16-P16</f>
        <v>1929836</v>
      </c>
      <c r="S16" s="20">
        <f>SUM(R16/20)</f>
        <v>96491.8</v>
      </c>
      <c r="T16" s="11"/>
      <c r="U16" s="3"/>
      <c r="V16" s="3"/>
      <c r="W16" s="3"/>
    </row>
    <row r="17" ht="14.6" customHeight="1">
      <c r="A17" s="3"/>
      <c r="B17" s="15"/>
      <c r="C17" t="s" s="19">
        <v>41</v>
      </c>
      <c r="D17" t="s" s="19">
        <v>23</v>
      </c>
      <c r="E17" s="20">
        <v>296000</v>
      </c>
      <c r="F17" s="20">
        <v>92000</v>
      </c>
      <c r="G17" s="20">
        <v>730000</v>
      </c>
      <c r="H17" s="20">
        <v>162000</v>
      </c>
      <c r="I17" s="20">
        <v>248000</v>
      </c>
      <c r="J17" s="20">
        <v>0</v>
      </c>
      <c r="K17" s="20">
        <v>3095853</v>
      </c>
      <c r="L17" s="20">
        <v>124428</v>
      </c>
      <c r="M17" s="20">
        <v>4293189</v>
      </c>
      <c r="N17" s="20">
        <v>4838206</v>
      </c>
      <c r="O17" s="14">
        <f>N17-M17</f>
        <v>545017</v>
      </c>
      <c r="P17" s="20">
        <v>9721605</v>
      </c>
      <c r="Q17" s="20">
        <v>13188509</v>
      </c>
      <c r="R17" s="14">
        <f>Q17-P17</f>
        <v>3466904</v>
      </c>
      <c r="S17" s="20">
        <f>SUM(R17/20)</f>
        <v>173345.2</v>
      </c>
      <c r="T17" s="11"/>
      <c r="U17" s="3"/>
      <c r="V17" s="3"/>
      <c r="W17" s="3"/>
    </row>
    <row r="18" ht="14.6" customHeight="1">
      <c r="A18" s="3"/>
      <c r="B18" s="15"/>
      <c r="C18" t="s" s="19">
        <v>42</v>
      </c>
      <c r="D18" t="s" s="19">
        <v>43</v>
      </c>
      <c r="E18" s="20">
        <v>100000</v>
      </c>
      <c r="F18" s="20">
        <v>0</v>
      </c>
      <c r="G18" s="20">
        <v>390000</v>
      </c>
      <c r="H18" s="20">
        <v>110000</v>
      </c>
      <c r="I18" s="20">
        <v>0</v>
      </c>
      <c r="J18" s="20">
        <v>0</v>
      </c>
      <c r="K18" s="20">
        <v>1493695</v>
      </c>
      <c r="L18" s="20">
        <v>43208</v>
      </c>
      <c r="M18" s="20">
        <v>1636393</v>
      </c>
      <c r="N18" s="20">
        <v>1797443</v>
      </c>
      <c r="O18" s="14">
        <f>N18-M18</f>
        <v>161050</v>
      </c>
      <c r="P18" s="20">
        <v>1990319</v>
      </c>
      <c r="Q18" s="20">
        <v>3428292</v>
      </c>
      <c r="R18" s="14">
        <f>Q18-P18</f>
        <v>1437973</v>
      </c>
      <c r="S18" s="20">
        <f>SUM(R18/20)</f>
        <v>71898.649999999994</v>
      </c>
      <c r="T18" s="11"/>
      <c r="U18" s="3"/>
      <c r="V18" s="3"/>
      <c r="W18" s="3"/>
    </row>
    <row r="19" ht="14.6" customHeight="1">
      <c r="A19" s="3"/>
      <c r="B19" s="15"/>
      <c r="C19" t="s" s="19">
        <v>44</v>
      </c>
      <c r="D19" t="s" s="19">
        <v>23</v>
      </c>
      <c r="E19" s="20">
        <v>170000</v>
      </c>
      <c r="F19" s="20">
        <v>123000</v>
      </c>
      <c r="G19" s="20">
        <v>193000</v>
      </c>
      <c r="H19" s="20">
        <v>138000</v>
      </c>
      <c r="I19" s="20">
        <v>89000</v>
      </c>
      <c r="J19" s="20">
        <v>40000</v>
      </c>
      <c r="K19" s="20">
        <v>1681430</v>
      </c>
      <c r="L19" s="20">
        <f>1110078-1099818</f>
        <v>10260</v>
      </c>
      <c r="M19" s="20">
        <v>2716577</v>
      </c>
      <c r="N19" s="20">
        <v>2780809</v>
      </c>
      <c r="O19" s="14">
        <f>N19-M19</f>
        <v>64232</v>
      </c>
      <c r="P19" s="20">
        <v>5061420</v>
      </c>
      <c r="Q19" s="20">
        <v>6323473</v>
      </c>
      <c r="R19" s="14">
        <f>Q19-P19</f>
        <v>1262053</v>
      </c>
      <c r="S19" s="20">
        <f>SUM(R19/20)</f>
        <v>63102.65</v>
      </c>
      <c r="T19" s="11"/>
      <c r="U19" s="3"/>
      <c r="V19" s="3"/>
      <c r="W19" s="3"/>
    </row>
    <row r="20" ht="14.6" customHeight="1">
      <c r="A20" s="3"/>
      <c r="B20" s="15"/>
      <c r="C20" t="s" s="19">
        <v>45</v>
      </c>
      <c r="D20" t="s" s="19">
        <v>46</v>
      </c>
      <c r="E20" s="20">
        <v>100000</v>
      </c>
      <c r="F20" s="20">
        <v>0</v>
      </c>
      <c r="G20" s="20">
        <v>1500000</v>
      </c>
      <c r="H20" s="20">
        <v>10000</v>
      </c>
      <c r="I20" s="20">
        <v>0</v>
      </c>
      <c r="J20" s="20">
        <v>0</v>
      </c>
      <c r="K20" s="20">
        <v>2127576</v>
      </c>
      <c r="L20" s="20">
        <f>3173068-3146036</f>
        <v>27032</v>
      </c>
      <c r="M20" s="20">
        <v>3581032</v>
      </c>
      <c r="N20" s="20">
        <v>3798699</v>
      </c>
      <c r="O20" s="14">
        <f>N20-M20</f>
        <v>217667</v>
      </c>
      <c r="P20" s="20">
        <v>5677613</v>
      </c>
      <c r="Q20" s="20">
        <v>7263875</v>
      </c>
      <c r="R20" s="14">
        <f>Q20-P20</f>
        <v>1586262</v>
      </c>
      <c r="S20" s="20">
        <f>SUM(R20/20)</f>
        <v>79313.100000000006</v>
      </c>
      <c r="T20" s="11"/>
      <c r="U20" s="3"/>
      <c r="V20" s="3"/>
      <c r="W20" s="3"/>
    </row>
    <row r="21" ht="14.6" customHeight="1">
      <c r="A21" s="3"/>
      <c r="B21" s="12"/>
      <c r="C21" t="s" s="19">
        <v>47</v>
      </c>
      <c r="D21" t="s" s="19">
        <v>43</v>
      </c>
      <c r="E21" s="20">
        <v>150000</v>
      </c>
      <c r="F21" s="20">
        <v>0</v>
      </c>
      <c r="G21" s="20">
        <v>63000</v>
      </c>
      <c r="H21" s="20">
        <v>424000</v>
      </c>
      <c r="I21" s="20">
        <v>175000</v>
      </c>
      <c r="J21" s="20">
        <v>0</v>
      </c>
      <c r="K21" s="20"/>
      <c r="L21" s="20">
        <f>1855038-1837513</f>
        <v>17525</v>
      </c>
      <c r="M21" s="20"/>
      <c r="N21" s="20"/>
      <c r="O21" s="14"/>
      <c r="P21" s="20"/>
      <c r="Q21" s="20"/>
      <c r="R21" s="14"/>
      <c r="S21" s="20"/>
      <c r="T21" s="11"/>
      <c r="U21" s="3"/>
      <c r="V21" s="3"/>
      <c r="W21" s="3"/>
    </row>
    <row r="22" ht="14.6" customHeight="1">
      <c r="A22" s="3"/>
      <c r="B22" s="15"/>
      <c r="C22" t="s" s="19">
        <v>48</v>
      </c>
      <c r="D22" t="s" s="19">
        <v>21</v>
      </c>
      <c r="E22" s="20">
        <v>105000</v>
      </c>
      <c r="F22" s="20">
        <v>40000</v>
      </c>
      <c r="G22" s="20">
        <v>129000</v>
      </c>
      <c r="H22" s="20">
        <v>210000</v>
      </c>
      <c r="I22" s="20">
        <v>112000</v>
      </c>
      <c r="J22" s="20">
        <v>0</v>
      </c>
      <c r="K22" s="20">
        <v>1705936</v>
      </c>
      <c r="L22" s="20">
        <f>1578381-1510152</f>
        <v>68229</v>
      </c>
      <c r="M22" s="20">
        <v>1975094</v>
      </c>
      <c r="N22" s="20">
        <v>2332940</v>
      </c>
      <c r="O22" s="14">
        <f>N22-M22</f>
        <v>357846</v>
      </c>
      <c r="P22" s="20">
        <v>3138137</v>
      </c>
      <c r="Q22" s="20">
        <v>4879141</v>
      </c>
      <c r="R22" s="14">
        <f>Q22-P22</f>
        <v>1741004</v>
      </c>
      <c r="S22" s="20">
        <f>SUM(R22/20)</f>
        <v>87050.2</v>
      </c>
      <c r="T22" s="11"/>
      <c r="U22" s="3"/>
      <c r="V22" s="3"/>
      <c r="W22" s="3"/>
    </row>
    <row r="23" ht="14.6" customHeight="1">
      <c r="A23" s="3"/>
      <c r="B23" s="15"/>
      <c r="C23" t="s" s="19">
        <v>49</v>
      </c>
      <c r="D23" t="s" s="19">
        <v>25</v>
      </c>
      <c r="E23" s="20">
        <v>150000</v>
      </c>
      <c r="F23" s="20">
        <v>0</v>
      </c>
      <c r="G23" s="20">
        <v>1000000</v>
      </c>
      <c r="H23" s="20">
        <v>583000</v>
      </c>
      <c r="I23" s="20">
        <v>517000</v>
      </c>
      <c r="J23" s="20">
        <v>0</v>
      </c>
      <c r="K23" s="20">
        <v>4173393</v>
      </c>
      <c r="L23" s="20">
        <f>4499300-4468990</f>
        <v>30310</v>
      </c>
      <c r="M23" s="20">
        <v>4388075</v>
      </c>
      <c r="N23" s="20">
        <v>4629768</v>
      </c>
      <c r="O23" s="14">
        <f>N23-M23</f>
        <v>241693</v>
      </c>
      <c r="P23" s="20">
        <v>4326446</v>
      </c>
      <c r="Q23" s="20">
        <v>5371173</v>
      </c>
      <c r="R23" s="14">
        <f>Q23-P23</f>
        <v>1044727</v>
      </c>
      <c r="S23" s="20">
        <f>SUM(R23/20)</f>
        <v>52236.35</v>
      </c>
      <c r="T23" s="11"/>
      <c r="U23" s="3"/>
      <c r="V23" s="3"/>
      <c r="W23" s="3"/>
    </row>
    <row r="24" ht="14.6" customHeight="1">
      <c r="A24" s="3"/>
      <c r="B24" s="15"/>
      <c r="C24" t="s" s="21">
        <v>50</v>
      </c>
      <c r="D24" t="s" s="21">
        <v>21</v>
      </c>
      <c r="E24" s="22">
        <v>229000</v>
      </c>
      <c r="F24" s="22">
        <v>0</v>
      </c>
      <c r="G24" s="22">
        <v>55000</v>
      </c>
      <c r="H24" s="22">
        <v>246000</v>
      </c>
      <c r="I24" s="22">
        <v>0</v>
      </c>
      <c r="J24" s="22">
        <v>0</v>
      </c>
      <c r="K24" s="22">
        <v>1097061</v>
      </c>
      <c r="L24" s="22">
        <f>O24/5</f>
        <v>42843.8</v>
      </c>
      <c r="M24" s="22">
        <v>1376161</v>
      </c>
      <c r="N24" s="22">
        <v>1590380</v>
      </c>
      <c r="O24" s="14">
        <f>N24-M24</f>
        <v>214219</v>
      </c>
      <c r="P24" s="22">
        <v>3688220</v>
      </c>
      <c r="Q24" s="22">
        <v>4848040</v>
      </c>
      <c r="R24" s="14">
        <f>Q24-P24</f>
        <v>1159820</v>
      </c>
      <c r="S24" s="22">
        <f>SUM(R24/20)</f>
        <v>57991</v>
      </c>
      <c r="T24" s="11"/>
      <c r="U24" s="3"/>
      <c r="V24" s="3"/>
      <c r="W24" s="3"/>
    </row>
    <row r="25" ht="14.6" customHeight="1">
      <c r="A25" s="3"/>
      <c r="B25" s="15"/>
      <c r="C25" t="s" s="21">
        <v>51</v>
      </c>
      <c r="D25" t="s" s="21">
        <v>37</v>
      </c>
      <c r="E25" s="22">
        <v>155000</v>
      </c>
      <c r="F25" s="22">
        <v>93000</v>
      </c>
      <c r="G25" s="22">
        <v>35000</v>
      </c>
      <c r="H25" s="22">
        <v>61000</v>
      </c>
      <c r="I25" s="22">
        <v>46000</v>
      </c>
      <c r="J25" s="22">
        <v>100000</v>
      </c>
      <c r="K25" s="22">
        <v>1285667</v>
      </c>
      <c r="L25" s="22">
        <f>759830-751268</f>
        <v>8562</v>
      </c>
      <c r="M25" s="22">
        <v>1668537</v>
      </c>
      <c r="N25" s="22">
        <v>1746434</v>
      </c>
      <c r="O25" s="14">
        <f>N25-M25</f>
        <v>77897</v>
      </c>
      <c r="P25" s="22">
        <v>2506413</v>
      </c>
      <c r="Q25" s="22">
        <v>3445996</v>
      </c>
      <c r="R25" s="14">
        <f>Q25-P25</f>
        <v>939583</v>
      </c>
      <c r="S25" s="22">
        <f>SUM(R25/20)</f>
        <v>46979.15</v>
      </c>
      <c r="T25" s="11"/>
      <c r="U25" s="3"/>
      <c r="V25" s="3"/>
      <c r="W25" s="3"/>
    </row>
    <row r="26" ht="14.6" customHeight="1">
      <c r="A26" s="3"/>
      <c r="B26" s="1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11"/>
      <c r="U26" s="3"/>
      <c r="V26" s="3"/>
      <c r="W26" s="3"/>
    </row>
    <row r="27" ht="14.6" customHeight="1">
      <c r="A27" s="3"/>
      <c r="B27" s="15"/>
      <c r="C27" t="s" s="24">
        <v>52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11"/>
      <c r="U27" s="3"/>
      <c r="V27" s="3"/>
      <c r="W27" s="3"/>
    </row>
  </sheetData>
  <mergeCells count="1">
    <mergeCell ref="L2:S2"/>
  </mergeCells>
  <conditionalFormatting sqref="E4:S27">
    <cfRule type="cellIs" dxfId="0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