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11"/>
  <workbookPr defaultThemeVersion="124226"/>
  <mc:AlternateContent xmlns:mc="http://schemas.openxmlformats.org/markup-compatibility/2006">
    <mc:Choice Requires="x15">
      <x15ac:absPath xmlns:x15ac="http://schemas.microsoft.com/office/spreadsheetml/2010/11/ac" url="C:\Users\JMartin\Box\GGP Team\04 - Guidance Packets + Files\02 - Guidance Packet Files\Round 10\Workplan Guidance Documents &amp; Templates\"/>
    </mc:Choice>
  </mc:AlternateContent>
  <xr:revisionPtr revIDLastSave="1" documentId="13_ncr:1_{EB22CDA6-978B-46C2-95E2-F90E12293B79}" xr6:coauthVersionLast="47" xr6:coauthVersionMax="47" xr10:uidLastSave="{53B43B23-B171-41A6-8AFD-1444200538DD}"/>
  <bookViews>
    <workbookView xWindow="-110" yWindow="-110" windowWidth="19420" windowHeight="11500" tabRatio="687" firstSheet="1" activeTab="1" xr2:uid="{00000000-000D-0000-FFFF-FFFF00000000}"/>
  </bookViews>
  <sheets>
    <sheet name="Budget Detail Worksheet" sheetId="7" state="hidden" r:id="rId1"/>
    <sheet name="Implementation Plan + Timeline" sheetId="11" r:id="rId2"/>
    <sheet name="Budget Summary " sheetId="8" r:id="rId3"/>
    <sheet name="Budget Detail " sheetId="5" r:id="rId4"/>
    <sheet name="Expense Reporting" sheetId="12" state="hidden" r:id="rId5"/>
    <sheet name="Sheet2" sheetId="13" state="hidden" r:id="rId6"/>
  </sheets>
  <definedNames>
    <definedName name="ExactAddinConnection" hidden="1">"003"</definedName>
    <definedName name="ExactAddinConnection.003" hidden="1">"WIN-JKNDSOLHOLS;003;NAlvarez;1"</definedName>
    <definedName name="ExactAddinReports" hidden="1">1</definedName>
    <definedName name="_xlnm.Print_Area" localSheetId="3">'Budget Detail '!$A$1:$I$75</definedName>
    <definedName name="_xlnm.Print_Titles" localSheetId="3">'Budget Detail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8" l="1"/>
  <c r="D20" i="8" s="1"/>
  <c r="C12" i="8"/>
  <c r="D12" i="8" s="1"/>
  <c r="C28" i="8"/>
  <c r="B28" i="8"/>
  <c r="B26" i="8"/>
  <c r="C22" i="8"/>
  <c r="D22" i="8" s="1"/>
  <c r="C18" i="8"/>
  <c r="D18" i="8" s="1"/>
  <c r="C16" i="8"/>
  <c r="D16" i="8" s="1"/>
  <c r="C14" i="8"/>
  <c r="D14" i="8" s="1"/>
  <c r="D24" i="8"/>
  <c r="C26" i="8" l="1"/>
  <c r="D26" i="8" s="1"/>
  <c r="D28" i="8"/>
  <c r="D30" i="8" l="1"/>
  <c r="C30" i="8"/>
  <c r="B30" i="8"/>
  <c r="A24" i="8" l="1"/>
  <c r="A22" i="8"/>
  <c r="A20" i="8"/>
  <c r="A18" i="8"/>
  <c r="A16" i="8"/>
  <c r="A12" i="8"/>
  <c r="C45" i="5"/>
  <c r="B18" i="8" s="1"/>
  <c r="C63" i="5"/>
  <c r="B22" i="8" s="1"/>
  <c r="C72" i="5"/>
  <c r="C36" i="5"/>
  <c r="B16" i="8" s="1"/>
  <c r="C54" i="5"/>
  <c r="B20" i="8" s="1"/>
  <c r="F10" i="5"/>
  <c r="F11" i="5"/>
  <c r="F12" i="5"/>
  <c r="F13" i="5"/>
  <c r="F14" i="5"/>
  <c r="F15" i="5"/>
  <c r="F16" i="5"/>
  <c r="F17" i="5"/>
  <c r="F18" i="5"/>
  <c r="I10" i="5"/>
  <c r="I11" i="5"/>
  <c r="I12" i="5"/>
  <c r="I13" i="5"/>
  <c r="I14" i="5"/>
  <c r="I15" i="5"/>
  <c r="I16" i="5"/>
  <c r="I17" i="5"/>
  <c r="C17" i="5" s="1"/>
  <c r="I18" i="5"/>
  <c r="I9" i="5"/>
  <c r="F9" i="5"/>
  <c r="C115" i="7"/>
  <c r="C186" i="7"/>
  <c r="C148" i="7"/>
  <c r="C111" i="7"/>
  <c r="C105" i="7"/>
  <c r="F14" i="7"/>
  <c r="C144" i="7"/>
  <c r="C202" i="7"/>
  <c r="C200" i="7"/>
  <c r="C173" i="7"/>
  <c r="C172" i="7"/>
  <c r="C171" i="7"/>
  <c r="C170" i="7"/>
  <c r="C167" i="7"/>
  <c r="C166" i="7"/>
  <c r="C165" i="7"/>
  <c r="C164" i="7"/>
  <c r="C146" i="7"/>
  <c r="C142" i="7"/>
  <c r="C131" i="7"/>
  <c r="C130" i="7"/>
  <c r="C129" i="7"/>
  <c r="C127" i="7"/>
  <c r="C132" i="7"/>
  <c r="C136" i="7"/>
  <c r="C223" i="7"/>
  <c r="C100" i="7"/>
  <c r="C99" i="7"/>
  <c r="C98" i="7"/>
  <c r="C97" i="7"/>
  <c r="C93" i="7"/>
  <c r="C94" i="7"/>
  <c r="C92" i="7"/>
  <c r="C91" i="7"/>
  <c r="G17" i="7"/>
  <c r="F17" i="7"/>
  <c r="C17" i="7"/>
  <c r="G19" i="7"/>
  <c r="F19" i="7"/>
  <c r="C19" i="7"/>
  <c r="G14" i="7"/>
  <c r="G12" i="7"/>
  <c r="F12" i="7"/>
  <c r="C12" i="7"/>
  <c r="C152" i="7"/>
  <c r="C150" i="7"/>
  <c r="C112" i="7"/>
  <c r="C110" i="7"/>
  <c r="C109" i="7"/>
  <c r="C106" i="7"/>
  <c r="C104" i="7"/>
  <c r="C103" i="7"/>
  <c r="B70" i="7"/>
  <c r="A70" i="7"/>
  <c r="B58" i="7"/>
  <c r="A58" i="7"/>
  <c r="B52" i="7"/>
  <c r="A52" i="7"/>
  <c r="B40" i="7"/>
  <c r="A40" i="7"/>
  <c r="G18" i="7"/>
  <c r="F18" i="7"/>
  <c r="G16" i="7"/>
  <c r="F16" i="7"/>
  <c r="C16" i="7"/>
  <c r="G15" i="7"/>
  <c r="F15" i="7"/>
  <c r="C15" i="7"/>
  <c r="G13" i="7"/>
  <c r="F13" i="7"/>
  <c r="G11" i="7"/>
  <c r="F11" i="7"/>
  <c r="C11" i="7"/>
  <c r="E32" i="7"/>
  <c r="C32" i="7"/>
  <c r="E31" i="7"/>
  <c r="C31" i="7"/>
  <c r="C18" i="7"/>
  <c r="E72" i="7"/>
  <c r="C72" i="7"/>
  <c r="E73" i="7"/>
  <c r="C73" i="7"/>
  <c r="C190" i="7"/>
  <c r="C229" i="7"/>
  <c r="E80" i="7"/>
  <c r="C80" i="7"/>
  <c r="E77" i="7"/>
  <c r="C77" i="7"/>
  <c r="E79" i="7"/>
  <c r="C79" i="7"/>
  <c r="E78" i="7"/>
  <c r="C78" i="7"/>
  <c r="E66" i="7"/>
  <c r="C66" i="7"/>
  <c r="E65" i="7"/>
  <c r="C65" i="7"/>
  <c r="C13" i="7"/>
  <c r="E42" i="7"/>
  <c r="C42" i="7"/>
  <c r="E71" i="7"/>
  <c r="C71" i="7"/>
  <c r="E30" i="7"/>
  <c r="C30" i="7"/>
  <c r="C177" i="7"/>
  <c r="C119" i="7"/>
  <c r="C219" i="7"/>
  <c r="C14" i="7"/>
  <c r="C158" i="7"/>
  <c r="E74" i="7"/>
  <c r="C74" i="7"/>
  <c r="E55" i="7"/>
  <c r="C55" i="7"/>
  <c r="E56" i="7"/>
  <c r="C56" i="7"/>
  <c r="E54" i="7"/>
  <c r="C54" i="7"/>
  <c r="E53" i="7"/>
  <c r="C53" i="7"/>
  <c r="E36" i="7"/>
  <c r="C36" i="7"/>
  <c r="E38" i="7"/>
  <c r="C38" i="7"/>
  <c r="E37" i="7"/>
  <c r="C37" i="7"/>
  <c r="E35" i="7"/>
  <c r="C35" i="7"/>
  <c r="E59" i="7"/>
  <c r="C59" i="7"/>
  <c r="E61" i="7"/>
  <c r="C61" i="7"/>
  <c r="E60" i="7"/>
  <c r="C60" i="7"/>
  <c r="E62" i="7"/>
  <c r="C62" i="7"/>
  <c r="E49" i="7"/>
  <c r="C49" i="7"/>
  <c r="E50" i="7"/>
  <c r="C50" i="7"/>
  <c r="E48" i="7"/>
  <c r="C48" i="7"/>
  <c r="E47" i="7"/>
  <c r="C47" i="7"/>
  <c r="E43" i="7"/>
  <c r="C43" i="7"/>
  <c r="E29" i="7"/>
  <c r="C29" i="7"/>
  <c r="E67" i="7"/>
  <c r="C67" i="7"/>
  <c r="E64" i="7"/>
  <c r="C64" i="7"/>
  <c r="E44" i="7"/>
  <c r="C44" i="7"/>
  <c r="C179" i="7"/>
  <c r="C227" i="7"/>
  <c r="E41" i="7"/>
  <c r="C41" i="7"/>
  <c r="C84" i="7"/>
  <c r="C217" i="7"/>
  <c r="C23" i="7"/>
  <c r="C215" i="7"/>
  <c r="C193" i="7"/>
  <c r="C231" i="7"/>
  <c r="C198" i="7"/>
  <c r="C206" i="7"/>
  <c r="C233" i="7"/>
  <c r="C235" i="7"/>
  <c r="C208" i="7"/>
  <c r="C10" i="5" l="1"/>
  <c r="B24" i="8"/>
  <c r="C11" i="5"/>
  <c r="C15" i="5"/>
  <c r="C16" i="5"/>
  <c r="C12" i="5"/>
  <c r="C18" i="5"/>
  <c r="C13" i="5"/>
  <c r="C14" i="5"/>
  <c r="C9" i="5"/>
  <c r="C19" i="5" l="1"/>
  <c r="C22" i="5"/>
  <c r="B12" i="8"/>
  <c r="B14" i="8" l="1"/>
  <c r="C23" i="5"/>
  <c r="C73" i="5" s="1"/>
  <c r="C74" i="5" s="1"/>
  <c r="C7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Arean</author>
  </authors>
  <commentList>
    <comment ref="A87" authorId="0" shapeId="0" xr:uid="{00000000-0006-0000-0000-000001000000}">
      <text>
        <r>
          <rPr>
            <b/>
            <sz val="9"/>
            <color indexed="81"/>
            <rFont val="Tahoma"/>
            <family val="2"/>
          </rPr>
          <t>Juan Carlos Arean:</t>
        </r>
        <r>
          <rPr>
            <sz val="9"/>
            <color indexed="81"/>
            <rFont val="Tahoma"/>
            <family val="2"/>
          </rPr>
          <t xml:space="preserve">
Don't we need justification for travel?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Jeremiah Martin</author>
  </authors>
  <commentList>
    <comment ref="B11" authorId="0" shapeId="0" xr:uid="{EE88C39E-024D-40B1-8610-BF7481F8A8E9}">
      <text>
        <r>
          <rPr>
            <b/>
            <sz val="9"/>
            <color indexed="81"/>
            <rFont val="Tahoma"/>
            <family val="2"/>
          </rPr>
          <t>Jeremiah Martin:</t>
        </r>
        <r>
          <rPr>
            <sz val="9"/>
            <color indexed="81"/>
            <rFont val="Tahoma"/>
            <family val="2"/>
          </rPr>
          <t xml:space="preserve">
Cells will auto-populate as you fill in the budget details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Jeremiah Martin</author>
  </authors>
  <commentList>
    <comment ref="C8" authorId="0" shapeId="0" xr:uid="{B671AB5C-CD82-4171-A644-A0B20A0697F4}">
      <text>
        <r>
          <rPr>
            <b/>
            <sz val="9"/>
            <color indexed="81"/>
            <rFont val="Tahoma"/>
            <family val="2"/>
          </rPr>
          <t>Jeremiah Martin:</t>
        </r>
        <r>
          <rPr>
            <sz val="9"/>
            <color indexed="81"/>
            <rFont val="Tahoma"/>
            <family val="2"/>
          </rPr>
          <t xml:space="preserve">
Cells highlighted gray will auto-calculate.</t>
        </r>
      </text>
    </comment>
    <comment ref="C23" authorId="0" shapeId="0" xr:uid="{CBAB9CBF-D76E-4109-B37B-0DEC866EE042}">
      <text>
        <r>
          <rPr>
            <b/>
            <sz val="9"/>
            <color indexed="81"/>
            <rFont val="Tahoma"/>
            <family val="2"/>
          </rPr>
          <t>Jeremiah Martin:</t>
        </r>
        <r>
          <rPr>
            <sz val="9"/>
            <color indexed="81"/>
            <rFont val="Tahoma"/>
            <family val="2"/>
          </rPr>
          <t xml:space="preserve">
cell will auto-populate</t>
        </r>
      </text>
    </comment>
  </commentList>
</comments>
</file>

<file path=xl/sharedStrings.xml><?xml version="1.0" encoding="utf-8"?>
<sst xmlns="http://schemas.openxmlformats.org/spreadsheetml/2006/main" count="335" uniqueCount="215">
  <si>
    <t>Casa de Esperanza</t>
  </si>
  <si>
    <t>OVW-TA Promoting Latina Advocacy</t>
  </si>
  <si>
    <t>2 Years - $450,000</t>
  </si>
  <si>
    <t>Budget Detail Worksheet</t>
  </si>
  <si>
    <t>A. Personnel</t>
  </si>
  <si>
    <t>Computation</t>
  </si>
  <si>
    <t>Staff</t>
  </si>
  <si>
    <t>Title</t>
  </si>
  <si>
    <t>Cost</t>
  </si>
  <si>
    <t>%</t>
  </si>
  <si>
    <t>Curr Salary</t>
  </si>
  <si>
    <t>Year 1</t>
  </si>
  <si>
    <t xml:space="preserve">Year 2 </t>
  </si>
  <si>
    <t>Juan Carlos Arean</t>
  </si>
  <si>
    <t>NLN Director</t>
  </si>
  <si>
    <t>(4% ann. incr.)</t>
  </si>
  <si>
    <t>Patricia Tototzintle</t>
  </si>
  <si>
    <t>CEO</t>
  </si>
  <si>
    <t>Amy Sanchez</t>
  </si>
  <si>
    <t>CEER-Consultant/Trainer</t>
  </si>
  <si>
    <t>Rosario de la Torre</t>
  </si>
  <si>
    <t>Family Advocacy Manager</t>
  </si>
  <si>
    <t>Heidi Notario-Smull</t>
  </si>
  <si>
    <t>Training &amp; TA Coordinator</t>
  </si>
  <si>
    <t>TBD</t>
  </si>
  <si>
    <t>Trainer</t>
  </si>
  <si>
    <t>Family Advocate</t>
  </si>
  <si>
    <t>Maritza Valdez</t>
  </si>
  <si>
    <t>Comm Assistant/Website Dev</t>
  </si>
  <si>
    <t>Cassie Amundson-Munoz</t>
  </si>
  <si>
    <t>Program Assistant</t>
  </si>
  <si>
    <t xml:space="preserve">Juan Carlos Areán, Director of the National Latin@ Network for Healthy Families and Communities (NLN), will serve as the primary contact for the project, oversee all grant activities and supervise staff. Amy Sánchez, Chief Executive Officer for External Relations, will supervise all national work and product development and provide targeted training on organizational development. Patti Tototzintle, CEO, will supervise fiduciary oversight for the organization and provide TA on organizational and leadership development and Latina advocacy. Rosario de la Torre, Family Advocacy Manager, will provide training and TA on Latina Advocacy and collaboration with local consulates. Training and TA will be coordinated and provided by the Heidi Notario Smull, Training and TA Coordinator. The Trainer (TBD) will implement much of the specific training and technical assistance components of this project.  A Family Advocate (TBD) will share first hand experience and realities facing Latinas during webinars and other trainings, as well as serve as a valuable resource for other staff. Maritza Valdez will provide logistal support for all training events, coordinate related communication needs, and ensure Casa de Esperanza's National Latin@ Network website provides relevent resource material for other organizations who serve Latina victims.  Cassie Amundson-Munoz will provide database management and logistical assistance.  </t>
  </si>
  <si>
    <t xml:space="preserve">  Total Personnel</t>
  </si>
  <si>
    <t>B. Fringe Benefits</t>
  </si>
  <si>
    <t>Employer's FICA</t>
  </si>
  <si>
    <t>Health Insurance</t>
  </si>
  <si>
    <t>Workers Compensation</t>
  </si>
  <si>
    <t>Unemployment Comp</t>
  </si>
  <si>
    <t>Fringe Benefits for all staff includes FICA, Medical Insurance, Dental Insurance, Life Insurance, Long Term Disability Insurance, Workers Compensation Insurance and Unemployment Insurance.  The current total rate for these payroll taxes and fringe benefits is 19.97% of salary cost.</t>
  </si>
  <si>
    <t xml:space="preserve">  Total Fringe Benefits</t>
  </si>
  <si>
    <t>C. Travel</t>
  </si>
  <si>
    <t>Purpose of Travel/Location</t>
  </si>
  <si>
    <t>Planning Meeting/St. Paul, MN</t>
  </si>
  <si>
    <t xml:space="preserve">3 staff x 2 Meetings x 2 nights </t>
  </si>
  <si>
    <t>Airfare - 3 staff x 2 trips x $550/flight</t>
  </si>
  <si>
    <t>Lodging - 3 staff x 2 meetings x 2 nights x $121/night</t>
  </si>
  <si>
    <t>Per diem - 3 staff x 1 day x $71/day x 2 meetings; plus 3 staff x 2 travel days x $53/day x 2 meetings</t>
  </si>
  <si>
    <t>Local Transportation Taxi - 3 x 2 x $80</t>
  </si>
  <si>
    <t>Latina Advocacy Institutes/Various</t>
  </si>
  <si>
    <t xml:space="preserve">4 staff x 4 Institutes x 2 nights </t>
  </si>
  <si>
    <t>Airfare - 4 staff x 4 trips x $550/flight</t>
  </si>
  <si>
    <t>Lodging - 4 staff x 4 trips x 2 nights x $140/night</t>
  </si>
  <si>
    <t>Per diem - 4 staff x 4 days x $66/day; plus 4 staff x 8 travel days x $49/day</t>
  </si>
  <si>
    <t>Local Transportation Taxi - 4 x 4 x $80</t>
  </si>
  <si>
    <t>OVW Mandated Provider Meetings/</t>
  </si>
  <si>
    <t xml:space="preserve">3 staff x 2 meetings x 2 nights </t>
  </si>
  <si>
    <t>Washington D.C.</t>
  </si>
  <si>
    <t>Airfare - 3 staff x 2 trips x $675</t>
  </si>
  <si>
    <t>Lodging - 3 staff x 2 trips x 2 nights x $183/night</t>
  </si>
  <si>
    <t>Per diem - 3 staff x 2 days x $71/day; plus 3 staff x 4 travel days x $53/day</t>
  </si>
  <si>
    <t>OVW Mandated TA Meetings/</t>
  </si>
  <si>
    <t>Local Travel - mileage</t>
  </si>
  <si>
    <t>40 miles/mo x .565/mi x 24 months</t>
  </si>
  <si>
    <t>Travel includes two project planning meetings in St. Paul, MN, where three of Casa de Esperanza's national staff members will be able to meet in person with local staff and a key representative of project partner, Voces Latina.  These meetings will help set timelines for deliverables and specific plans for instititutes.  For each of the planned institutes, three staff will travel to sites to provide training and facilitation; while one staff will provide logistical support.  OVW provider and TA meetings are included for three staff as required.  Local travel is estimated for minimal project related automobile travel for key staff - including to airport and various local meetings.</t>
  </si>
  <si>
    <t>Total Travel</t>
  </si>
  <si>
    <t>E. Supplies</t>
  </si>
  <si>
    <t>Supply Item</t>
  </si>
  <si>
    <t>Laptop Computer - Trainer</t>
  </si>
  <si>
    <t>$1,100 x 50%</t>
  </si>
  <si>
    <t>Program Supplies - binders, flipcharts, etc.</t>
  </si>
  <si>
    <t>$100/institutes x 4 institutes</t>
  </si>
  <si>
    <t>Printing Projects - General Training material</t>
  </si>
  <si>
    <t>$120/institutes x 4 institutes</t>
  </si>
  <si>
    <t>Printing Projects - Latina Advocacy Manual</t>
  </si>
  <si>
    <t>50 pages x  $.70/page x 200 copies</t>
  </si>
  <si>
    <t>Shipping of Materials-Regional Meetings</t>
  </si>
  <si>
    <t>$150/institute x 4 institues</t>
  </si>
  <si>
    <t>Office Supplies - specific to project</t>
  </si>
  <si>
    <t>$10/mo x 24 months</t>
  </si>
  <si>
    <t>Laptop will be needed for Trainer for use while traveling to institutes as well as in office - 50% of cost to be covered by other sources. Program supplies (including presentation materials, handouts, flipcharts, etc.) and related printing and shipping were estimated for each of the institutes based on recent similar sized convenings.  The Latina Advocacy Manual will focus on the unique realities, legal issues, language barriers, etc. facing Latinas and their communities.  This product development, and its availability to other organizations, is a key component to the success of our project. Office supplies are estimated based on past needs for project specific items such paper, pens, folders, etc.</t>
  </si>
  <si>
    <t>Total Supplies</t>
  </si>
  <si>
    <t>G. Consultants/Contracts</t>
  </si>
  <si>
    <t>Consultants/Contracts Service</t>
  </si>
  <si>
    <t>Service Provided</t>
  </si>
  <si>
    <t>Voces Latina</t>
  </si>
  <si>
    <t>Project Partner Organization</t>
  </si>
  <si>
    <t>60 days x $650/day</t>
  </si>
  <si>
    <t>TBD-various</t>
  </si>
  <si>
    <t>Multimedia Product Development</t>
  </si>
  <si>
    <t>500 days x $80/hour</t>
  </si>
  <si>
    <t>Institutes - Accessibility Services -Interpretation, Translation, CART, Transcription, etc.</t>
  </si>
  <si>
    <t>4 Institutes x 4 accessibility-related services: Interpreting, ASL,etc./institute x 16 hours each meeting x $85/hour</t>
  </si>
  <si>
    <t>General Accessibility Services -Interpretation, Translation, CART, Transcription, etc.</t>
  </si>
  <si>
    <t>Estimate 1 hour/mo x 24 months for Accessiblity-related services: Interpreting, ASL, etc. x $85/hour = $2,040; plus translation of estimated 2000 words/year x 2 years x $.15/word = $600</t>
  </si>
  <si>
    <t>GoToMeetings.com (24 x $110 x .25)</t>
  </si>
  <si>
    <t>Webinars unlimited up to 100 people per</t>
  </si>
  <si>
    <t>$110/mo x 24 mos x 25% of organization usage</t>
  </si>
  <si>
    <t>Infinite Conferencing</t>
  </si>
  <si>
    <t>Conference Calls</t>
  </si>
  <si>
    <t>5 part. x 600 min./mo x .03/minute/line x 24 mo.</t>
  </si>
  <si>
    <t>Voces Latina is an organization that works to reduce HIV transmission among immigrant Latinas by empowering, educating, and promoting leadership and advocacy from within Latino communities.  As a collaborating organization, Casa de Esperanza will work closely with Voces Latina to develop tools for Latina and sexual assault, stalking and trafficking. Specifically we will work together with overall project planning (4-6 days); product/toolkit development (15-20 days); planning and implementing institutes (20-30 days); planning and implementing webinars (4-6 days); and providing follow-up technical assistance (15-25 days).  Total estimated days of collaboration is 60 days.  Multimedia product development include video content with Latina survivor stories and insights; fact sheets and other written material around Latinas and sexual assault and stalking; a train-the-trainer module for managers of shelters, transitional housing programs, advocacy programs, etc. to effectively support Latinas experiencing violence; and a self-administered learning tool that individuals can use on their own schedule and pace. We are estimating 500 hours from various consultants to accomplish this product development component of our project.</t>
  </si>
  <si>
    <t>Casa de Esperanza, along with our project partners, are fully committed to providing accessibilty for individuals with disabilities and deaf individuals.  To ensure that our services are accessible Casa de Esperanza surveys the participants for upcoming meetings, institutes, webinar trainings, and conference calls.  We provide training material in advance to interpreters and ensure the layout of the room is conducive to successful interpretation.  Webinars are recorded so that individuals can access materials at their own convenience and allows for transcriptions.  Likewise, for individuals with Limited English Proficiency, we strive to ensure that our services support interpretation and translation services.  We offer all of our materials in Spanish and will seek other language interpreters as needed.  Additionally, Casa de Esperanza owns its own simultaneous interpretation equipment for individuals who speak a language other than English.  We are estimating approximately four interpreters for each of our four institutes, knowing some will require more, while others will need less.  We also will need general interpreting and translation services for webinars and conference calls as well as products, other printed material, and website content.  Webinars thru GoToMeeting.com allow unlimited webinar usage (up to 100 participants per call) for approximately $110/mo.  This cost will be split throughout organization, based on usage, but we are planning at least 12 webinars over the grant period.  All consultants and contracts will be procured in a manner that provides maximum open, free and fair competition and follows the rules specified in the Code of Federal Regulations.</t>
  </si>
  <si>
    <t>Subtotal - Consultants/Contracts Service</t>
  </si>
  <si>
    <t>Consultants/Contracts Travel</t>
  </si>
  <si>
    <t xml:space="preserve">1 partner x 2 Meetings x 2 nights </t>
  </si>
  <si>
    <t>Airfare - 1 partner x 2 trips x $550/flight</t>
  </si>
  <si>
    <t>Lodging - 1 partner x 2 nights x 2 trips x $121/night</t>
  </si>
  <si>
    <t>Per diem - 1 partner x 1 day x $71/day x 2 meetings; plus 1 partner x 2 travel days x $53/day x 2 meetings</t>
  </si>
  <si>
    <t>Local Transportation Taxi - 1 x 2 x $80</t>
  </si>
  <si>
    <t xml:space="preserve">1 partner x 4 Institutes x 2 nights </t>
  </si>
  <si>
    <t>Airfare - 1 partner x 4 trips x $550/flight</t>
  </si>
  <si>
    <t>Lodging - 1 partner x 4 trips x 2 nights x $140/night</t>
  </si>
  <si>
    <t>Per diem - 1 partner x 4 days x $66/day; plus 1 partner x 8 travel days x $49/day</t>
  </si>
  <si>
    <t>Local Transportation Taxi - 1 x 4 x $80</t>
  </si>
  <si>
    <t xml:space="preserve">Travel includes two project planning meetings in St. Paul, MN, where a key representative of Voces Latina will be able to meet in person with Casa de Esperanza's staff members. These meetings will help set timelines for deliverables and specific plans for instititutes.  For each of the planned institutes, the Voces Latina representative will provide training and facilitation.  </t>
  </si>
  <si>
    <t>Subtotal Consultants/Contracts Travel</t>
  </si>
  <si>
    <t>Total Consultants/Contracts</t>
  </si>
  <si>
    <t>H. Other Costs</t>
  </si>
  <si>
    <t>Description</t>
  </si>
  <si>
    <t>Latina Advocacy Institutes</t>
  </si>
  <si>
    <t>40 participants from 10 OVW grant organizations for 4 institutes (160 particpants representing 40 organizations in total) also 4 staff and 1 partner</t>
  </si>
  <si>
    <t xml:space="preserve">    Room rental and AV equipment  </t>
  </si>
  <si>
    <t>45 attendees/meeting x $20/attendee x 4 institutes</t>
  </si>
  <si>
    <t xml:space="preserve">Four institutes throughout the United States, hosted by Casa de Esperanza and Voces Latina, will bring together multi-disciplinary teams from at least ten grantee organizations (40 participants in each institute) to increase the depth and impact of the collective learning.    Each organization will be encouraged to participate in these Institutes, (as well as other trainings), with their local law enforcement and judicial partners. These "teams" will leave the institutes with concrete steps to implement at their organizations and in their communities. In total 160 individuals will receive this intensive, targeted training. Four Casa de Esperanza staff and a representative from Voces Latina will coordinate, facilitate and provide training at each of these institutes.  </t>
  </si>
  <si>
    <t>Total Other Costs</t>
  </si>
  <si>
    <t>Total Direct Costs Budget</t>
  </si>
  <si>
    <t>I. Indirect Costs</t>
  </si>
  <si>
    <t>11.7% of Direct Expenses</t>
  </si>
  <si>
    <t>$405,001 x 11.7%</t>
  </si>
  <si>
    <t>exclude subcontracts in excess of $25,000</t>
  </si>
  <si>
    <t>less $14,000 x 11.7%</t>
  </si>
  <si>
    <t>exclude participant &amp; partner travel expenses</t>
  </si>
  <si>
    <t>less $6,394 x 11.7%</t>
  </si>
  <si>
    <t xml:space="preserve">The provisional Indirect Cost Rate Agreement was approved by the Division of Cost Allocation of the Department of Health and Human Services on February 21, 2013.  A copy of this agreement is attached. </t>
  </si>
  <si>
    <t>Total Indirect Costs</t>
  </si>
  <si>
    <t>Total Project Costs</t>
  </si>
  <si>
    <t>Budget Summary</t>
  </si>
  <si>
    <t>Budget Category</t>
  </si>
  <si>
    <t>Amount</t>
  </si>
  <si>
    <t>D. Equipment</t>
  </si>
  <si>
    <t>F. Construction</t>
  </si>
  <si>
    <t>Total Direct Costs</t>
  </si>
  <si>
    <t>Global Grants Program</t>
  </si>
  <si>
    <t>Implementation Plan: [INSERT PROJECT TITLE]</t>
  </si>
  <si>
    <t>Bloomberg Philanthropies Data for Health Initiative</t>
  </si>
  <si>
    <t>General Information</t>
  </si>
  <si>
    <t xml:space="preserve"> </t>
  </si>
  <si>
    <t>Name of Organization</t>
  </si>
  <si>
    <t>Country</t>
  </si>
  <si>
    <t xml:space="preserve">Project Focal Point </t>
  </si>
  <si>
    <t>First Name</t>
  </si>
  <si>
    <t>Last Name</t>
  </si>
  <si>
    <t>Email Address</t>
  </si>
  <si>
    <t>Project Activities</t>
  </si>
  <si>
    <r>
      <t xml:space="preserve"> Project Timeline - </t>
    </r>
    <r>
      <rPr>
        <sz val="14"/>
        <color theme="1"/>
        <rFont val="Calibri"/>
        <family val="2"/>
        <scheme val="minor"/>
      </rPr>
      <t xml:space="preserve">fill in the table below to propose a timeline for the activities and outcomes the project will setout to complete/achieve. You can insert an "X" in the cell to represent when you estimate an activity to be completed. </t>
    </r>
  </si>
  <si>
    <t xml:space="preserve">List the key activities intended through this project and detail the intended impact(s).  </t>
  </si>
  <si>
    <t>Key Activities (should be supported by budget)</t>
  </si>
  <si>
    <t>Outcome/Deliverable: How was a system or process changed? (What will success look like?)</t>
  </si>
  <si>
    <t>Person(s) Responsible</t>
  </si>
  <si>
    <t>Q2</t>
  </si>
  <si>
    <t>Q3</t>
  </si>
  <si>
    <t>Q4</t>
  </si>
  <si>
    <t>Q1</t>
  </si>
  <si>
    <r>
      <t>Q2</t>
    </r>
    <r>
      <rPr>
        <b/>
        <sz val="14"/>
        <color theme="0" tint="-0.14999847407452621"/>
        <rFont val="Calibri"/>
        <family val="2"/>
        <scheme val="minor"/>
      </rPr>
      <t>2</t>
    </r>
  </si>
  <si>
    <r>
      <t>Q3</t>
    </r>
    <r>
      <rPr>
        <b/>
        <sz val="14"/>
        <color theme="0" tint="-0.14999847407452621"/>
        <rFont val="Calibri"/>
        <family val="2"/>
        <scheme val="minor"/>
      </rPr>
      <t>3</t>
    </r>
  </si>
  <si>
    <t xml:space="preserve">Maintenance and Sustainability - What will be needed to maintain and/or further the project outcomes following completion of the project timeline? </t>
  </si>
  <si>
    <t xml:space="preserve">How will these be carried forward, implemented etc. during the project timeframe? </t>
  </si>
  <si>
    <t>Agency/Person(s) Responsible</t>
  </si>
  <si>
    <r>
      <t>This budget template is designed for</t>
    </r>
    <r>
      <rPr>
        <u/>
        <sz val="10"/>
        <rFont val="Arial"/>
        <family val="2"/>
      </rPr>
      <t xml:space="preserve"> NGO applicants</t>
    </r>
    <r>
      <rPr>
        <sz val="10"/>
        <rFont val="Arial"/>
        <family val="2"/>
      </rPr>
      <t xml:space="preserve"> to assist with developing project budgets.</t>
    </r>
    <r>
      <rPr>
        <u/>
        <sz val="10"/>
        <rFont val="Arial"/>
        <family val="2"/>
      </rPr>
      <t xml:space="preserve"> Please fill in the tab labeled</t>
    </r>
    <r>
      <rPr>
        <i/>
        <u/>
        <sz val="10"/>
        <rFont val="Arial"/>
        <family val="2"/>
      </rPr>
      <t xml:space="preserve"> budget detail</t>
    </r>
    <r>
      <rPr>
        <u/>
        <sz val="10"/>
        <rFont val="Arial"/>
        <family val="2"/>
      </rPr>
      <t>.</t>
    </r>
    <r>
      <rPr>
        <sz val="10"/>
        <rFont val="Arial"/>
        <family val="2"/>
      </rPr>
      <t xml:space="preserve">  For further guidance on budget development, please download the applicant budget guidance document the adjacent cell. </t>
    </r>
    <r>
      <rPr>
        <u/>
        <sz val="10"/>
        <rFont val="Arial"/>
        <family val="2"/>
      </rPr>
      <t xml:space="preserve">Please also fill in the tab labeled </t>
    </r>
    <r>
      <rPr>
        <i/>
        <u/>
        <sz val="10"/>
        <rFont val="Arial"/>
        <family val="2"/>
      </rPr>
      <t>Implementation Plan + Timeline</t>
    </r>
  </si>
  <si>
    <t>Applicant Budget Guidance</t>
  </si>
  <si>
    <t>Name of Organization:</t>
  </si>
  <si>
    <t>Project Title:</t>
  </si>
  <si>
    <t>Grant/Project Period: [Insert Start Date] - [Insert End Date]</t>
  </si>
  <si>
    <r>
      <rPr>
        <b/>
        <sz val="11"/>
        <rFont val="Arial"/>
        <family val="2"/>
      </rPr>
      <t>Reconciliation</t>
    </r>
    <r>
      <rPr>
        <sz val="11"/>
        <rFont val="Arial"/>
        <family val="2"/>
      </rPr>
      <t xml:space="preserve"> (for internal use)</t>
    </r>
  </si>
  <si>
    <t>Amount Budgeted</t>
  </si>
  <si>
    <t>Expended</t>
  </si>
  <si>
    <t xml:space="preserve">Balance </t>
  </si>
  <si>
    <t xml:space="preserve">Grand Total </t>
  </si>
  <si>
    <t>Country:</t>
  </si>
  <si>
    <t>Name</t>
  </si>
  <si>
    <t>Year 1 Salary</t>
  </si>
  <si>
    <t>Year 1 - FTE</t>
  </si>
  <si>
    <t>Year 1 Total</t>
  </si>
  <si>
    <t>Year 2 Salary</t>
  </si>
  <si>
    <t>Year 2 - FTE</t>
  </si>
  <si>
    <t>Year 2 Total</t>
  </si>
  <si>
    <t>Total Personnel</t>
  </si>
  <si>
    <t xml:space="preserve">Please summarize the role of each project team member here. </t>
  </si>
  <si>
    <t>B. Fringe Benefits (flat % rate is acceptable) - update formula in cell C21</t>
  </si>
  <si>
    <t xml:space="preserve">Total Fringe </t>
  </si>
  <si>
    <t xml:space="preserve">Total Personnel and Fringe </t>
  </si>
  <si>
    <t>C. Travel/Meetings/Workshops</t>
  </si>
  <si>
    <t>Please provide a description of each travel/meeting/workshop activity here.</t>
  </si>
  <si>
    <t xml:space="preserve">D. Supplies </t>
  </si>
  <si>
    <t>Item</t>
  </si>
  <si>
    <t xml:space="preserve">Total Supplies </t>
  </si>
  <si>
    <t>Please summarize the use of project supplies and equipment items here.</t>
  </si>
  <si>
    <t>E. Contracts/Consulting</t>
  </si>
  <si>
    <t>Total Contracts/Consulting</t>
  </si>
  <si>
    <t xml:space="preserve">Please provide a description of the role/purpose of contractors/consultants here. </t>
  </si>
  <si>
    <t>F. Other Direct Costs</t>
  </si>
  <si>
    <t>Total Other Direct Costs</t>
  </si>
  <si>
    <t>Provide Description of advertising/media/communications</t>
  </si>
  <si>
    <t>G. [Add Budget Line Item]</t>
  </si>
  <si>
    <t>Date</t>
  </si>
  <si>
    <t>Description of Expense</t>
  </si>
  <si>
    <t>Expense Type</t>
  </si>
  <si>
    <t xml:space="preserve">Budeget Line Item </t>
  </si>
  <si>
    <t>Personnel</t>
  </si>
  <si>
    <t>Fringe</t>
  </si>
  <si>
    <t>Travel/Meetings/Workshops</t>
  </si>
  <si>
    <t>Supplies</t>
  </si>
  <si>
    <t xml:space="preserve">Contracts/Consulting </t>
  </si>
  <si>
    <t xml:space="preserve">Other Direct Costs </t>
  </si>
  <si>
    <t>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</si>
</sst>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s>
  <fonts count="30">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sz val="9"/>
      <color indexed="81"/>
      <name val="Tahoma"/>
      <family val="2"/>
    </font>
    <font>
      <b/>
      <sz val="9"/>
      <color indexed="81"/>
      <name val="Tahoma"/>
      <family val="2"/>
    </font>
    <font>
      <b/>
      <sz val="11"/>
      <name val="Arial"/>
      <family val="2"/>
    </font>
    <font>
      <sz val="12"/>
      <color theme="1"/>
      <name val="Myriad Pro"/>
      <family val="2"/>
    </font>
    <font>
      <sz val="10"/>
      <color theme="1"/>
      <name val="Arial"/>
      <family val="2"/>
    </font>
    <font>
      <sz val="10"/>
      <name val="Times New Roman"/>
      <family val="1"/>
    </font>
    <font>
      <sz val="8"/>
      <name val="Arial"/>
      <family val="2"/>
    </font>
    <font>
      <b/>
      <sz val="12"/>
      <name val="Arial"/>
      <family val="2"/>
    </font>
    <font>
      <b/>
      <i/>
      <sz val="12"/>
      <name val="Arial"/>
      <family val="2"/>
    </font>
    <font>
      <i/>
      <sz val="10"/>
      <name val="Arial"/>
      <family val="2"/>
    </font>
    <font>
      <b/>
      <sz val="16"/>
      <name val="Arial"/>
      <family val="2"/>
    </font>
    <font>
      <b/>
      <sz val="14"/>
      <color theme="1"/>
      <name val="Calibri"/>
      <family val="2"/>
      <scheme val="minor"/>
    </font>
    <font>
      <b/>
      <sz val="14"/>
      <color theme="0" tint="-0.34998626667073579"/>
      <name val="Calibri"/>
      <family val="2"/>
      <scheme val="minor"/>
    </font>
    <font>
      <sz val="14"/>
      <color theme="1"/>
      <name val="Calibri"/>
      <family val="2"/>
      <scheme val="minor"/>
    </font>
    <font>
      <b/>
      <sz val="18"/>
      <color theme="1"/>
      <name val="Calibri"/>
      <family val="2"/>
      <scheme val="minor"/>
    </font>
    <font>
      <sz val="14"/>
      <name val="Calibri"/>
      <family val="2"/>
      <scheme val="minor"/>
    </font>
    <font>
      <b/>
      <sz val="14"/>
      <name val="Calibri"/>
      <family val="2"/>
      <scheme val="minor"/>
    </font>
    <font>
      <sz val="18"/>
      <color theme="1"/>
      <name val="Calibri"/>
      <family val="2"/>
      <scheme val="minor"/>
    </font>
    <font>
      <b/>
      <sz val="14"/>
      <color theme="0" tint="-0.14999847407452621"/>
      <name val="Calibri"/>
      <family val="2"/>
      <scheme val="minor"/>
    </font>
    <font>
      <u/>
      <sz val="10"/>
      <name val="Arial"/>
      <family val="2"/>
    </font>
    <font>
      <i/>
      <u/>
      <sz val="10"/>
      <name val="Arial"/>
      <family val="2"/>
    </font>
    <font>
      <u/>
      <sz val="10"/>
      <color theme="10"/>
      <name val="Arial"/>
      <family val="2"/>
    </font>
    <font>
      <b/>
      <sz val="11"/>
      <color theme="1"/>
      <name val="Calibri"/>
      <family val="2"/>
      <scheme val="minor"/>
    </font>
    <font>
      <sz val="1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9" fillId="0" borderId="0"/>
    <xf numFmtId="43" fontId="9" fillId="0" borderId="0" applyFont="0" applyFill="0" applyBorder="0" applyAlignment="0" applyProtection="0"/>
    <xf numFmtId="43" fontId="3" fillId="0" borderId="0" applyFont="0" applyFill="0" applyBorder="0" applyAlignment="0" applyProtection="0"/>
    <xf numFmtId="0" fontId="11" fillId="0" borderId="0"/>
    <xf numFmtId="43" fontId="2" fillId="0" borderId="0" applyFont="0" applyFill="0" applyBorder="0" applyAlignment="0" applyProtection="0"/>
    <xf numFmtId="0" fontId="1" fillId="0" borderId="0"/>
    <xf numFmtId="0" fontId="27" fillId="0" borderId="0" applyNumberFormat="0" applyFill="0" applyBorder="0" applyAlignment="0" applyProtection="0"/>
  </cellStyleXfs>
  <cellXfs count="165">
    <xf numFmtId="0" fontId="0" fillId="0" borderId="0" xfId="0"/>
    <xf numFmtId="0" fontId="4" fillId="0" borderId="0" xfId="0" applyFont="1"/>
    <xf numFmtId="0" fontId="3" fillId="0" borderId="0" xfId="0" applyFont="1"/>
    <xf numFmtId="0" fontId="5" fillId="0" borderId="0" xfId="0" applyFont="1"/>
    <xf numFmtId="165" fontId="3" fillId="0" borderId="0" xfId="2" applyNumberFormat="1" applyFont="1"/>
    <xf numFmtId="0" fontId="4" fillId="2" borderId="3" xfId="0" applyFont="1" applyFill="1" applyBorder="1"/>
    <xf numFmtId="0" fontId="3" fillId="2" borderId="3" xfId="0" applyFont="1" applyFill="1" applyBorder="1"/>
    <xf numFmtId="165" fontId="3" fillId="2" borderId="3" xfId="2" applyNumberFormat="1" applyFont="1" applyFill="1" applyBorder="1"/>
    <xf numFmtId="0" fontId="3" fillId="0" borderId="0" xfId="0" applyFont="1" applyAlignment="1">
      <alignment horizontal="center"/>
    </xf>
    <xf numFmtId="0" fontId="3" fillId="0" borderId="1" xfId="0" applyFont="1" applyBorder="1"/>
    <xf numFmtId="165" fontId="3" fillId="0" borderId="1" xfId="2" applyNumberFormat="1" applyFont="1" applyBorder="1"/>
    <xf numFmtId="43" fontId="3" fillId="0" borderId="1" xfId="1" applyFont="1" applyBorder="1" applyAlignment="1">
      <alignment horizontal="right"/>
    </xf>
    <xf numFmtId="0" fontId="3" fillId="0" borderId="1" xfId="0" applyFont="1" applyBorder="1" applyAlignment="1">
      <alignment horizontal="right"/>
    </xf>
    <xf numFmtId="165" fontId="3" fillId="0" borderId="0" xfId="2" applyNumberFormat="1" applyFont="1" applyBorder="1"/>
    <xf numFmtId="43" fontId="3" fillId="0" borderId="0" xfId="1" applyFont="1" applyBorder="1" applyAlignment="1">
      <alignment horizontal="right"/>
    </xf>
    <xf numFmtId="0" fontId="3" fillId="0" borderId="0" xfId="0" applyFont="1" applyAlignment="1">
      <alignment horizontal="right"/>
    </xf>
    <xf numFmtId="164" fontId="3" fillId="0" borderId="0" xfId="1" applyNumberFormat="1" applyFont="1"/>
    <xf numFmtId="165" fontId="3" fillId="0" borderId="0" xfId="2" applyNumberFormat="1" applyFont="1" applyFill="1"/>
    <xf numFmtId="9" fontId="3" fillId="0" borderId="0" xfId="3" applyFont="1" applyFill="1"/>
    <xf numFmtId="164" fontId="3" fillId="0" borderId="0" xfId="1" applyNumberFormat="1" applyFont="1" applyFill="1"/>
    <xf numFmtId="43" fontId="3" fillId="0" borderId="0" xfId="0" applyNumberFormat="1" applyFont="1"/>
    <xf numFmtId="165" fontId="3" fillId="0" borderId="0" xfId="2" applyNumberFormat="1" applyFont="1" applyFill="1" applyAlignment="1"/>
    <xf numFmtId="165" fontId="4" fillId="2" borderId="3" xfId="2" applyNumberFormat="1" applyFont="1" applyFill="1" applyBorder="1"/>
    <xf numFmtId="43" fontId="3" fillId="0" borderId="0" xfId="1" applyFont="1" applyFill="1"/>
    <xf numFmtId="165" fontId="4" fillId="0" borderId="0" xfId="2" applyNumberFormat="1" applyFont="1" applyFill="1" applyBorder="1"/>
    <xf numFmtId="43" fontId="3" fillId="0" borderId="0" xfId="1" applyFont="1" applyFill="1" applyBorder="1"/>
    <xf numFmtId="164" fontId="3" fillId="0" borderId="0" xfId="1" applyNumberFormat="1" applyFont="1" applyFill="1" applyBorder="1"/>
    <xf numFmtId="165" fontId="3" fillId="0" borderId="1" xfId="2" applyNumberFormat="1" applyFont="1" applyFill="1" applyBorder="1"/>
    <xf numFmtId="10" fontId="3" fillId="0" borderId="1" xfId="3" applyNumberFormat="1" applyFont="1" applyFill="1" applyBorder="1"/>
    <xf numFmtId="10" fontId="3" fillId="0" borderId="0" xfId="3" applyNumberFormat="1" applyFont="1" applyFill="1"/>
    <xf numFmtId="165" fontId="3" fillId="0" borderId="0" xfId="0" applyNumberFormat="1" applyFont="1"/>
    <xf numFmtId="0" fontId="3" fillId="0" borderId="0" xfId="0" quotePrefix="1" applyFont="1"/>
    <xf numFmtId="0" fontId="3" fillId="0" borderId="0" xfId="0" applyFont="1" applyAlignment="1">
      <alignment wrapText="1"/>
    </xf>
    <xf numFmtId="164" fontId="3" fillId="0" borderId="0" xfId="1" applyNumberFormat="1" applyFont="1" applyBorder="1"/>
    <xf numFmtId="165" fontId="3" fillId="0" borderId="0" xfId="2" applyNumberFormat="1" applyFont="1" applyFill="1" applyBorder="1"/>
    <xf numFmtId="2" fontId="3" fillId="0" borderId="0" xfId="0" applyNumberFormat="1" applyFont="1"/>
    <xf numFmtId="0" fontId="4" fillId="0" borderId="3" xfId="0" applyFont="1" applyBorder="1"/>
    <xf numFmtId="165" fontId="4" fillId="0" borderId="3" xfId="2" applyNumberFormat="1" applyFont="1" applyFill="1" applyBorder="1"/>
    <xf numFmtId="0" fontId="4" fillId="0" borderId="1" xfId="0" applyFont="1" applyBorder="1"/>
    <xf numFmtId="0" fontId="3" fillId="0" borderId="1" xfId="0" applyFont="1" applyBorder="1" applyAlignment="1">
      <alignment wrapText="1"/>
    </xf>
    <xf numFmtId="0" fontId="3" fillId="0" borderId="3" xfId="0" applyFont="1" applyBorder="1"/>
    <xf numFmtId="165" fontId="3" fillId="0" borderId="3" xfId="2" applyNumberFormat="1" applyFont="1" applyFill="1" applyBorder="1"/>
    <xf numFmtId="165" fontId="3" fillId="0" borderId="3" xfId="2" applyNumberFormat="1" applyFont="1" applyBorder="1"/>
    <xf numFmtId="165" fontId="4" fillId="0" borderId="1" xfId="2" applyNumberFormat="1" applyFont="1" applyBorder="1"/>
    <xf numFmtId="165" fontId="4" fillId="0" borderId="0" xfId="2" applyNumberFormat="1" applyFont="1"/>
    <xf numFmtId="165" fontId="4" fillId="0" borderId="0" xfId="2" applyNumberFormat="1" applyFont="1" applyBorder="1"/>
    <xf numFmtId="165" fontId="4" fillId="0" borderId="3" xfId="2" applyNumberFormat="1" applyFont="1" applyBorder="1"/>
    <xf numFmtId="165" fontId="5" fillId="0" borderId="0" xfId="2" applyNumberFormat="1" applyFont="1"/>
    <xf numFmtId="165" fontId="3" fillId="0" borderId="0" xfId="2" applyNumberFormat="1" applyFont="1" applyFill="1" applyBorder="1" applyAlignment="1">
      <alignment wrapText="1"/>
    </xf>
    <xf numFmtId="164" fontId="3" fillId="0" borderId="0" xfId="1" applyNumberFormat="1" applyFont="1" applyFill="1" applyBorder="1" applyAlignment="1">
      <alignment wrapText="1"/>
    </xf>
    <xf numFmtId="2" fontId="3" fillId="0" borderId="0" xfId="0" applyNumberFormat="1" applyFont="1" applyAlignment="1">
      <alignment wrapText="1"/>
    </xf>
    <xf numFmtId="0" fontId="4" fillId="2" borderId="4" xfId="0" applyFont="1" applyFill="1" applyBorder="1"/>
    <xf numFmtId="0" fontId="4" fillId="2" borderId="2" xfId="0" applyFont="1" applyFill="1" applyBorder="1"/>
    <xf numFmtId="165" fontId="4" fillId="2" borderId="2" xfId="2" applyNumberFormat="1" applyFont="1" applyFill="1" applyBorder="1"/>
    <xf numFmtId="0" fontId="4" fillId="0" borderId="4" xfId="0" applyFont="1" applyBorder="1"/>
    <xf numFmtId="0" fontId="3" fillId="0" borderId="4" xfId="0" applyFont="1" applyBorder="1"/>
    <xf numFmtId="0" fontId="3" fillId="0" borderId="4" xfId="0" applyFont="1" applyBorder="1" applyAlignment="1">
      <alignment horizontal="center"/>
    </xf>
    <xf numFmtId="165" fontId="3" fillId="0" borderId="4" xfId="2" applyNumberFormat="1" applyFont="1" applyFill="1" applyBorder="1"/>
    <xf numFmtId="164" fontId="3" fillId="0" borderId="4" xfId="1" applyNumberFormat="1" applyFont="1" applyBorder="1"/>
    <xf numFmtId="164" fontId="3" fillId="0" borderId="4" xfId="1" applyNumberFormat="1" applyFont="1" applyFill="1" applyBorder="1"/>
    <xf numFmtId="0" fontId="3" fillId="0" borderId="4" xfId="0" applyFont="1" applyBorder="1" applyAlignment="1">
      <alignment wrapText="1"/>
    </xf>
    <xf numFmtId="43" fontId="3" fillId="0" borderId="4" xfId="1" applyFont="1" applyFill="1" applyBorder="1"/>
    <xf numFmtId="165" fontId="4" fillId="0" borderId="4" xfId="2" applyNumberFormat="1" applyFont="1" applyFill="1" applyBorder="1"/>
    <xf numFmtId="165" fontId="10" fillId="0" borderId="4" xfId="6" applyNumberFormat="1" applyFont="1" applyBorder="1"/>
    <xf numFmtId="0" fontId="10" fillId="0" borderId="4" xfId="4" applyFont="1" applyBorder="1"/>
    <xf numFmtId="0" fontId="5" fillId="0" borderId="4" xfId="0" applyFont="1" applyBorder="1"/>
    <xf numFmtId="0" fontId="8" fillId="2" borderId="4" xfId="0" applyFont="1" applyFill="1" applyBorder="1"/>
    <xf numFmtId="165" fontId="8" fillId="2" borderId="4" xfId="2" applyNumberFormat="1" applyFont="1" applyFill="1" applyBorder="1"/>
    <xf numFmtId="165" fontId="4" fillId="0" borderId="4" xfId="2" applyNumberFormat="1" applyFont="1" applyBorder="1"/>
    <xf numFmtId="0" fontId="10" fillId="0" borderId="4" xfId="4" applyFont="1" applyBorder="1" applyAlignment="1">
      <alignment wrapText="1"/>
    </xf>
    <xf numFmtId="165" fontId="10" fillId="0" borderId="4" xfId="6" applyNumberFormat="1" applyFont="1" applyFill="1" applyBorder="1"/>
    <xf numFmtId="165" fontId="5" fillId="0" borderId="0" xfId="0" applyNumberFormat="1" applyFont="1"/>
    <xf numFmtId="165" fontId="3" fillId="4" borderId="4" xfId="2" applyNumberFormat="1" applyFont="1" applyFill="1" applyBorder="1"/>
    <xf numFmtId="9" fontId="3" fillId="0" borderId="4" xfId="3" applyFont="1" applyBorder="1"/>
    <xf numFmtId="9" fontId="3" fillId="5" borderId="4" xfId="3" applyFont="1" applyFill="1" applyBorder="1"/>
    <xf numFmtId="164" fontId="3" fillId="5" borderId="4" xfId="1" applyNumberFormat="1" applyFont="1" applyFill="1" applyBorder="1"/>
    <xf numFmtId="165" fontId="4" fillId="3" borderId="4" xfId="2" applyNumberFormat="1" applyFont="1" applyFill="1" applyBorder="1"/>
    <xf numFmtId="0" fontId="4" fillId="0" borderId="4" xfId="0" applyFont="1" applyBorder="1" applyAlignment="1">
      <alignment horizontal="center"/>
    </xf>
    <xf numFmtId="165" fontId="4" fillId="0" borderId="4" xfId="2" applyNumberFormat="1" applyFont="1" applyBorder="1" applyAlignment="1">
      <alignment horizontal="center"/>
    </xf>
    <xf numFmtId="165" fontId="4" fillId="0" borderId="4" xfId="2" applyNumberFormat="1" applyFont="1" applyFill="1" applyBorder="1" applyAlignment="1">
      <alignment horizontal="center"/>
    </xf>
    <xf numFmtId="165" fontId="4" fillId="0" borderId="0" xfId="0" applyNumberFormat="1" applyFont="1"/>
    <xf numFmtId="0" fontId="4" fillId="0" borderId="0" xfId="0" applyFont="1" applyAlignment="1">
      <alignment horizontal="center"/>
    </xf>
    <xf numFmtId="0" fontId="15" fillId="0" borderId="0" xfId="0" applyFont="1"/>
    <xf numFmtId="0" fontId="0" fillId="0" borderId="0" xfId="0" applyAlignment="1">
      <alignment wrapText="1"/>
    </xf>
    <xf numFmtId="0" fontId="8" fillId="7" borderId="4" xfId="0" applyFont="1" applyFill="1" applyBorder="1"/>
    <xf numFmtId="165" fontId="3" fillId="3" borderId="4" xfId="2" applyNumberFormat="1" applyFont="1" applyFill="1" applyBorder="1"/>
    <xf numFmtId="164" fontId="3" fillId="3" borderId="4" xfId="1" applyNumberFormat="1" applyFont="1" applyFill="1" applyBorder="1"/>
    <xf numFmtId="44" fontId="4" fillId="7" borderId="4" xfId="2" applyFont="1" applyFill="1" applyBorder="1"/>
    <xf numFmtId="0" fontId="4" fillId="3" borderId="4" xfId="0" applyFont="1" applyFill="1" applyBorder="1"/>
    <xf numFmtId="44" fontId="4" fillId="3" borderId="4" xfId="2" applyFont="1" applyFill="1" applyBorder="1"/>
    <xf numFmtId="44" fontId="4" fillId="3" borderId="4" xfId="2" applyFont="1" applyFill="1" applyBorder="1" applyAlignment="1">
      <alignment wrapText="1"/>
    </xf>
    <xf numFmtId="0" fontId="13" fillId="6" borderId="5" xfId="0" applyFont="1" applyFill="1" applyBorder="1"/>
    <xf numFmtId="0" fontId="13" fillId="6" borderId="3" xfId="0" applyFont="1" applyFill="1" applyBorder="1"/>
    <xf numFmtId="0" fontId="13" fillId="6" borderId="6" xfId="0" applyFont="1" applyFill="1" applyBorder="1"/>
    <xf numFmtId="0" fontId="1" fillId="0" borderId="0" xfId="9"/>
    <xf numFmtId="0" fontId="1" fillId="0" borderId="0" xfId="9" applyAlignment="1">
      <alignment horizontal="center" vertical="center"/>
    </xf>
    <xf numFmtId="0" fontId="1" fillId="4" borderId="0" xfId="9" applyFill="1" applyAlignment="1">
      <alignment vertical="center"/>
    </xf>
    <xf numFmtId="0" fontId="1" fillId="4" borderId="0" xfId="9" applyFill="1"/>
    <xf numFmtId="0" fontId="19" fillId="0" borderId="4" xfId="9" applyFont="1" applyBorder="1" applyAlignment="1">
      <alignment vertical="top" wrapText="1"/>
    </xf>
    <xf numFmtId="0" fontId="19" fillId="3" borderId="4" xfId="9" applyFont="1" applyFill="1" applyBorder="1"/>
    <xf numFmtId="0" fontId="1" fillId="3" borderId="4" xfId="9" applyFill="1" applyBorder="1"/>
    <xf numFmtId="0" fontId="19" fillId="0" borderId="4" xfId="9" applyFont="1" applyBorder="1"/>
    <xf numFmtId="0" fontId="1" fillId="0" borderId="4" xfId="9" applyBorder="1"/>
    <xf numFmtId="0" fontId="19" fillId="0" borderId="10" xfId="9" applyFont="1" applyBorder="1" applyAlignment="1">
      <alignment vertical="top" wrapText="1"/>
    </xf>
    <xf numFmtId="0" fontId="22" fillId="3" borderId="7" xfId="9" applyFont="1" applyFill="1" applyBorder="1" applyAlignment="1">
      <alignment horizontal="center"/>
    </xf>
    <xf numFmtId="0" fontId="21" fillId="3" borderId="0" xfId="9" applyFont="1" applyFill="1"/>
    <xf numFmtId="0" fontId="0" fillId="0" borderId="4" xfId="0" applyBorder="1"/>
    <xf numFmtId="44" fontId="0" fillId="2" borderId="4" xfId="2" applyFont="1" applyFill="1" applyBorder="1"/>
    <xf numFmtId="14" fontId="28" fillId="0" borderId="4" xfId="0" applyNumberFormat="1" applyFont="1" applyBorder="1" applyAlignment="1">
      <alignment horizontal="center"/>
    </xf>
    <xf numFmtId="0" fontId="28" fillId="0" borderId="4" xfId="0" applyFont="1" applyBorder="1" applyAlignment="1">
      <alignment horizontal="center"/>
    </xf>
    <xf numFmtId="166" fontId="28" fillId="0" borderId="4" xfId="2" applyNumberFormat="1" applyFont="1" applyFill="1" applyBorder="1" applyAlignment="1" applyProtection="1">
      <alignment horizontal="center"/>
    </xf>
    <xf numFmtId="0" fontId="28" fillId="0" borderId="4" xfId="0" applyFont="1" applyBorder="1" applyAlignment="1" applyProtection="1">
      <alignment horizontal="center"/>
      <protection locked="0"/>
    </xf>
    <xf numFmtId="44" fontId="0" fillId="0" borderId="4" xfId="2" applyFont="1" applyBorder="1"/>
    <xf numFmtId="44" fontId="4" fillId="0" borderId="4" xfId="2" applyFont="1" applyBorder="1"/>
    <xf numFmtId="0" fontId="0" fillId="4" borderId="4" xfId="0" applyFill="1" applyBorder="1" applyProtection="1">
      <protection locked="0"/>
    </xf>
    <xf numFmtId="0" fontId="3" fillId="0" borderId="0" xfId="0" applyFont="1" applyAlignment="1">
      <alignment wrapText="1"/>
    </xf>
    <xf numFmtId="0" fontId="3" fillId="0" borderId="0" xfId="0" applyFont="1"/>
    <xf numFmtId="0" fontId="4" fillId="3" borderId="5" xfId="0" applyFont="1" applyFill="1" applyBorder="1" applyAlignment="1">
      <alignment horizontal="right"/>
    </xf>
    <xf numFmtId="0" fontId="4" fillId="3" borderId="6" xfId="0" applyFont="1" applyFill="1" applyBorder="1" applyAlignment="1">
      <alignment horizontal="right"/>
    </xf>
    <xf numFmtId="0" fontId="22" fillId="3" borderId="4" xfId="9" applyFont="1" applyFill="1" applyBorder="1" applyAlignment="1">
      <alignment horizontal="center"/>
    </xf>
    <xf numFmtId="0" fontId="1" fillId="0" borderId="0" xfId="9"/>
    <xf numFmtId="0" fontId="19" fillId="0" borderId="4" xfId="0" applyFont="1" applyFill="1" applyBorder="1" applyAlignment="1">
      <alignment vertical="top" wrapText="1"/>
    </xf>
    <xf numFmtId="0" fontId="19" fillId="0" borderId="4" xfId="9" applyFont="1" applyFill="1" applyBorder="1" applyAlignment="1">
      <alignment vertical="top" wrapText="1"/>
    </xf>
    <xf numFmtId="0" fontId="19" fillId="0" borderId="7" xfId="0" applyFont="1" applyFill="1" applyBorder="1" applyAlignment="1">
      <alignment vertical="top" wrapText="1"/>
    </xf>
    <xf numFmtId="0" fontId="19" fillId="0" borderId="7" xfId="9" applyFont="1" applyFill="1" applyBorder="1" applyAlignment="1">
      <alignment vertical="top" wrapText="1"/>
    </xf>
    <xf numFmtId="0" fontId="17" fillId="3" borderId="4" xfId="0" applyFont="1" applyFill="1" applyBorder="1" applyAlignment="1">
      <alignment vertical="top" wrapText="1"/>
    </xf>
    <xf numFmtId="0" fontId="19" fillId="3" borderId="4" xfId="9" applyFont="1" applyFill="1" applyBorder="1" applyAlignment="1">
      <alignment vertical="top" wrapText="1"/>
    </xf>
    <xf numFmtId="0" fontId="3" fillId="0" borderId="0" xfId="0" applyFont="1" applyAlignment="1">
      <alignment wrapText="1"/>
    </xf>
    <xf numFmtId="165" fontId="3" fillId="0" borderId="0" xfId="2" applyNumberFormat="1" applyFont="1" applyAlignment="1">
      <alignment wrapText="1"/>
    </xf>
    <xf numFmtId="0" fontId="22" fillId="3" borderId="4" xfId="9" applyFont="1" applyFill="1" applyBorder="1" applyAlignment="1">
      <alignment horizontal="center"/>
    </xf>
    <xf numFmtId="0" fontId="17" fillId="8" borderId="4" xfId="9" applyFont="1" applyFill="1" applyBorder="1" applyAlignment="1">
      <alignment horizontal="left" vertical="top" wrapText="1"/>
    </xf>
    <xf numFmtId="0" fontId="20" fillId="8" borderId="5" xfId="9" applyFont="1" applyFill="1" applyBorder="1" applyAlignment="1">
      <alignment horizontal="left" vertical="center"/>
    </xf>
    <xf numFmtId="0" fontId="20" fillId="8" borderId="3" xfId="9" applyFont="1" applyFill="1" applyBorder="1" applyAlignment="1">
      <alignment horizontal="left" vertical="center"/>
    </xf>
    <xf numFmtId="0" fontId="20" fillId="8" borderId="6" xfId="9" applyFont="1" applyFill="1" applyBorder="1" applyAlignment="1">
      <alignment horizontal="left" vertical="center"/>
    </xf>
    <xf numFmtId="0" fontId="17" fillId="4" borderId="0" xfId="9" applyFont="1" applyFill="1" applyAlignment="1">
      <alignment horizontal="center" vertical="center" wrapText="1"/>
    </xf>
    <xf numFmtId="0" fontId="18" fillId="4" borderId="0" xfId="9" applyFont="1" applyFill="1" applyAlignment="1">
      <alignment horizontal="center" vertical="center" wrapText="1"/>
    </xf>
    <xf numFmtId="0" fontId="22" fillId="3" borderId="5" xfId="9" applyFont="1" applyFill="1" applyBorder="1" applyAlignment="1">
      <alignment horizontal="center"/>
    </xf>
    <xf numFmtId="0" fontId="22" fillId="3" borderId="3" xfId="9" applyFont="1" applyFill="1" applyBorder="1" applyAlignment="1">
      <alignment horizontal="center"/>
    </xf>
    <xf numFmtId="0" fontId="22" fillId="3" borderId="6" xfId="9" applyFont="1" applyFill="1" applyBorder="1" applyAlignment="1">
      <alignment horizontal="center"/>
    </xf>
    <xf numFmtId="0" fontId="27" fillId="2" borderId="4" xfId="10" applyFill="1" applyBorder="1" applyAlignment="1">
      <alignment horizontal="center" vertical="center"/>
    </xf>
    <xf numFmtId="0" fontId="8" fillId="2" borderId="4" xfId="0" applyFont="1" applyFill="1" applyBorder="1" applyAlignment="1">
      <alignment horizontal="center"/>
    </xf>
    <xf numFmtId="0" fontId="8" fillId="0" borderId="4" xfId="0" applyFont="1" applyBorder="1" applyAlignment="1">
      <alignment horizontal="left"/>
    </xf>
    <xf numFmtId="0" fontId="3" fillId="2" borderId="4" xfId="0" applyFont="1" applyFill="1" applyBorder="1" applyAlignment="1">
      <alignment horizontal="left" vertical="top" wrapText="1"/>
    </xf>
    <xf numFmtId="0" fontId="0" fillId="2" borderId="4" xfId="0" applyFill="1" applyBorder="1" applyAlignment="1">
      <alignment horizontal="left" vertical="top" wrapText="1"/>
    </xf>
    <xf numFmtId="0" fontId="29" fillId="2" borderId="4" xfId="0" applyFont="1" applyFill="1" applyBorder="1" applyAlignment="1">
      <alignment horizontal="center"/>
    </xf>
    <xf numFmtId="0" fontId="29" fillId="0" borderId="4" xfId="0" applyFont="1" applyBorder="1" applyAlignment="1">
      <alignment horizontal="center"/>
    </xf>
    <xf numFmtId="0" fontId="4" fillId="5" borderId="4" xfId="0" applyFont="1" applyFill="1" applyBorder="1" applyAlignment="1">
      <alignment horizontal="center"/>
    </xf>
    <xf numFmtId="0" fontId="16" fillId="8" borderId="8" xfId="0" applyFont="1" applyFill="1" applyBorder="1" applyAlignment="1">
      <alignment horizontal="left"/>
    </xf>
    <xf numFmtId="0" fontId="16" fillId="8" borderId="0" xfId="0" applyFont="1" applyFill="1" applyAlignment="1">
      <alignment horizontal="left"/>
    </xf>
    <xf numFmtId="0" fontId="16" fillId="8" borderId="9" xfId="0" applyFont="1" applyFill="1" applyBorder="1" applyAlignment="1">
      <alignment horizontal="left"/>
    </xf>
    <xf numFmtId="0" fontId="16" fillId="8" borderId="1" xfId="0" applyFont="1" applyFill="1" applyBorder="1" applyAlignment="1">
      <alignment horizontal="left"/>
    </xf>
    <xf numFmtId="0" fontId="4" fillId="3" borderId="5" xfId="0" applyFont="1" applyFill="1" applyBorder="1" applyAlignment="1">
      <alignment horizontal="left" wrapText="1"/>
    </xf>
    <xf numFmtId="0" fontId="4" fillId="3" borderId="6" xfId="0" applyFont="1" applyFill="1" applyBorder="1" applyAlignment="1">
      <alignment horizontal="left" wrapText="1"/>
    </xf>
    <xf numFmtId="0" fontId="14" fillId="0" borderId="4" xfId="0" applyFont="1" applyBorder="1" applyAlignment="1">
      <alignment horizontal="left" vertical="center" wrapText="1"/>
    </xf>
    <xf numFmtId="0" fontId="8" fillId="3" borderId="5" xfId="0" applyFont="1" applyFill="1" applyBorder="1" applyAlignment="1">
      <alignment horizontal="left"/>
    </xf>
    <xf numFmtId="0" fontId="8" fillId="3" borderId="6" xfId="0" applyFont="1" applyFill="1" applyBorder="1" applyAlignment="1">
      <alignment horizontal="left"/>
    </xf>
    <xf numFmtId="0" fontId="4" fillId="3" borderId="4" xfId="0" applyFont="1" applyFill="1" applyBorder="1" applyAlignment="1">
      <alignment horizontal="right"/>
    </xf>
    <xf numFmtId="0" fontId="4" fillId="3" borderId="5" xfId="0" applyFont="1" applyFill="1" applyBorder="1" applyAlignment="1">
      <alignment horizontal="right"/>
    </xf>
    <xf numFmtId="0" fontId="4" fillId="3" borderId="6" xfId="0" applyFont="1" applyFill="1" applyBorder="1" applyAlignment="1">
      <alignment horizontal="right"/>
    </xf>
    <xf numFmtId="0" fontId="13" fillId="6" borderId="5" xfId="0" applyFont="1" applyFill="1" applyBorder="1" applyAlignment="1">
      <alignment horizontal="left"/>
    </xf>
    <xf numFmtId="0" fontId="13" fillId="6" borderId="3" xfId="0" applyFont="1" applyFill="1" applyBorder="1" applyAlignment="1">
      <alignment horizontal="left"/>
    </xf>
    <xf numFmtId="0" fontId="13" fillId="6" borderId="6" xfId="0" applyFont="1" applyFill="1" applyBorder="1" applyAlignment="1">
      <alignment horizontal="left"/>
    </xf>
    <xf numFmtId="0" fontId="3" fillId="0" borderId="0" xfId="0" applyFont="1" applyAlignment="1"/>
    <xf numFmtId="0" fontId="23" fillId="8" borderId="0" xfId="9" applyFont="1" applyFill="1" applyAlignment="1"/>
    <xf numFmtId="0" fontId="1" fillId="0" borderId="0" xfId="9" applyAlignment="1"/>
  </cellXfs>
  <cellStyles count="11">
    <cellStyle name="Comma" xfId="1" builtinId="3"/>
    <cellStyle name="Comma 10" xfId="8" xr:uid="{00000000-0005-0000-0000-000001000000}"/>
    <cellStyle name="Comma 2" xfId="6" xr:uid="{00000000-0005-0000-0000-000002000000}"/>
    <cellStyle name="Comma 3" xfId="5" xr:uid="{00000000-0005-0000-0000-000003000000}"/>
    <cellStyle name="Currency" xfId="2" builtinId="4"/>
    <cellStyle name="Hyperlink" xfId="10" builtinId="8"/>
    <cellStyle name="Normal" xfId="0" builtinId="0"/>
    <cellStyle name="Normal 2" xfId="9" xr:uid="{CBD5386B-8CCD-4B90-B7D3-C84AD15B2DF1}"/>
    <cellStyle name="Normal 2 2 2" xfId="7" xr:uid="{00000000-0005-0000-0000-000006000000}"/>
    <cellStyle name="Normal 4" xfId="4" xr:uid="{00000000-0005-0000-0000-000007000000}"/>
    <cellStyle name="Percent" xfId="3" builtinId="5"/>
  </cellStyles>
  <dxfs count="17">
    <dxf>
      <font>
        <strike val="0"/>
        <outline val="0"/>
        <shadow val="0"/>
        <u val="none"/>
        <vertAlign val="baseline"/>
        <sz val="14"/>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fill>
        <patternFill patternType="none">
          <fgColor indexed="64"/>
          <bgColor auto="1"/>
        </patternFill>
      </fill>
    </dxf>
    <dxf>
      <font>
        <strike val="0"/>
        <outline val="0"/>
        <shadow val="0"/>
        <u val="none"/>
        <vertAlign val="baseline"/>
        <sz val="14"/>
        <color auto="1"/>
        <name val="Calibri"/>
        <family val="2"/>
        <scheme val="minor"/>
      </font>
      <fill>
        <patternFill patternType="solid">
          <fgColor indexed="64"/>
          <bgColor theme="0" tint="-0.34998626667073579"/>
        </patternFill>
      </fill>
    </dxf>
    <dxf>
      <fill>
        <patternFill patternType="none">
          <fgColor indexed="64"/>
          <bgColor auto="1"/>
        </patternFill>
      </fill>
    </dxf>
    <dxf>
      <font>
        <strike val="0"/>
        <outline val="0"/>
        <shadow val="0"/>
        <u val="none"/>
        <vertAlign val="baseline"/>
        <sz val="14"/>
        <color theme="1"/>
        <name val="Calibri"/>
        <family val="2"/>
        <scheme val="minor"/>
      </font>
    </dxf>
    <dxf>
      <fill>
        <patternFill patternType="solid">
          <fgColor indexed="64"/>
          <bgColor theme="0" tint="-0.14999847407452621"/>
        </patternFill>
      </fill>
    </dxf>
    <dxf>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0.1499984740745262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27A90E-55B0-4966-A5B1-F004EBF58EC5}" name="Table1" displayName="Table1" ref="A6:B8" totalsRowShown="0" headerRowDxfId="16">
  <autoFilter ref="A6:B8" xr:uid="{38404806-680E-4695-9D61-217455C0675E}">
    <filterColumn colId="0" hiddenButton="1"/>
    <filterColumn colId="1" hiddenButton="1"/>
  </autoFilter>
  <tableColumns count="2">
    <tableColumn id="1" xr3:uid="{0319D576-F3D0-4B38-BFBD-5957C226488C}" name="General Information" dataDxfId="15"/>
    <tableColumn id="2" xr3:uid="{9C0C83ED-6442-4187-99EE-613E32359AF9}" name=" " dataDxfId="1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34BA74F-4437-446D-9607-43E8C006D757}" name="Table2" displayName="Table2" ref="A10:B13" totalsRowShown="0" headerRowDxfId="13">
  <autoFilter ref="A10:B13" xr:uid="{6A82FF21-5E51-4B0B-B433-037A091ADFC7}">
    <filterColumn colId="0" hiddenButton="1"/>
    <filterColumn colId="1" hiddenButton="1"/>
  </autoFilter>
  <tableColumns count="2">
    <tableColumn id="1" xr3:uid="{36320C06-743E-4D99-9ABF-607BD69125DE}" name="Project Focal Point " dataDxfId="12"/>
    <tableColumn id="2" xr3:uid="{96319263-401C-4FF8-98C6-A5AB711CBE93}" name=" " dataDxfId="11"/>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F6EED8A-3566-44D1-A8FC-C3125911BF20}" name="Table3" displayName="Table3" ref="A17:I40" totalsRowShown="0" headerRowDxfId="10" dataDxfId="9">
  <autoFilter ref="A17:I40" xr:uid="{977EFF42-9C57-455E-8B74-B12DF79A3E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4" xr3:uid="{205F00D0-3572-470B-B873-CD1DFA7931BE}" name="Key Activities (should be supported by budget)" dataDxfId="8"/>
    <tableColumn id="5" xr3:uid="{65128E30-3D2F-496B-A534-05D310776941}" name="Outcome/Deliverable: How was a system or process changed? (What will success look like?)" dataDxfId="7"/>
    <tableColumn id="1" xr3:uid="{EB71941F-8C4E-486F-B96D-796EEDA9E50A}" name="Person(s) Responsible" dataDxfId="6"/>
    <tableColumn id="2" xr3:uid="{D65B3740-B8D6-4CAD-B851-DC190ADF42A2}" name="Q2" dataDxfId="5"/>
    <tableColumn id="3" xr3:uid="{9A614577-6901-48E4-9E99-71766A10BA3D}" name="Q3" dataDxfId="4"/>
    <tableColumn id="6" xr3:uid="{5CD0E4F5-CE79-4636-BC90-04D70DF14F02}" name="Q4" dataDxfId="3"/>
    <tableColumn id="7" xr3:uid="{5B5F74FF-7821-4DD6-ADD5-94CE679AE0C2}" name="Q1" dataDxfId="2"/>
    <tableColumn id="10" xr3:uid="{52DCF6F3-CBCD-4381-BB16-D174161769FB}" name="Q22" dataDxfId="1"/>
    <tableColumn id="11" xr3:uid="{640C9DFC-20DF-49AD-81A3-5E24D893566E}" name="Q33" dataDxfId="0"/>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vital.box.com/s/iauu5jybf9a21u9deffiwufr5dwwzepd" TargetMode="External"/><Relationship Id="rId1" Type="http://schemas.openxmlformats.org/officeDocument/2006/relationships/hyperlink" Target="https://vital.box.com/s/elp50qmcn7fbbhck8kspvprhol2xje54"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7"/>
  <sheetViews>
    <sheetView topLeftCell="A217" workbookViewId="0">
      <selection activeCell="A124" sqref="A124"/>
    </sheetView>
  </sheetViews>
  <sheetFormatPr defaultColWidth="9.140625" defaultRowHeight="12.6"/>
  <cols>
    <col min="1" max="1" width="34.42578125" style="2" customWidth="1"/>
    <col min="2" max="2" width="36.5703125" style="2" customWidth="1"/>
    <col min="3" max="3" width="10.85546875" style="4" customWidth="1"/>
    <col min="4" max="4" width="6.5703125" style="2" bestFit="1" customWidth="1"/>
    <col min="5" max="5" width="10.140625" style="2" customWidth="1"/>
    <col min="6" max="7" width="8.5703125" style="2" customWidth="1"/>
    <col min="8" max="8" width="6.85546875" style="2" customWidth="1"/>
    <col min="9" max="9" width="3.5703125" style="2" customWidth="1"/>
    <col min="10" max="10" width="4.42578125" style="2" customWidth="1"/>
    <col min="11" max="11" width="9.85546875" style="2" customWidth="1"/>
    <col min="12" max="14" width="8.5703125" style="2" customWidth="1"/>
    <col min="15" max="15" width="9.140625" style="2"/>
    <col min="16" max="16" width="29.42578125" style="2" customWidth="1"/>
    <col min="17" max="16384" width="9.140625" style="2"/>
  </cols>
  <sheetData>
    <row r="1" spans="1:12" ht="12.95">
      <c r="A1" s="1" t="s">
        <v>0</v>
      </c>
      <c r="B1" s="116"/>
      <c r="D1" s="116"/>
      <c r="E1" s="116"/>
      <c r="F1" s="116"/>
      <c r="G1" s="116"/>
      <c r="H1" s="116"/>
      <c r="I1" s="116"/>
      <c r="J1" s="116"/>
      <c r="K1" s="116"/>
      <c r="L1" s="116"/>
    </row>
    <row r="2" spans="1:12" ht="12.95">
      <c r="A2" s="1" t="s">
        <v>1</v>
      </c>
      <c r="B2" s="116"/>
      <c r="D2" s="116"/>
      <c r="E2" s="116"/>
      <c r="F2" s="116"/>
      <c r="G2" s="116"/>
      <c r="H2" s="116"/>
      <c r="I2" s="116"/>
      <c r="J2" s="116"/>
      <c r="K2" s="116"/>
      <c r="L2" s="116"/>
    </row>
    <row r="3" spans="1:12" ht="12.95">
      <c r="A3" s="1" t="s">
        <v>2</v>
      </c>
      <c r="B3" s="116"/>
      <c r="D3" s="116"/>
      <c r="E3" s="116"/>
      <c r="F3" s="116"/>
      <c r="G3" s="116"/>
      <c r="H3" s="116"/>
      <c r="I3" s="116"/>
      <c r="J3" s="116"/>
      <c r="K3" s="116"/>
      <c r="L3" s="116"/>
    </row>
    <row r="4" spans="1:12" ht="12.95">
      <c r="A4" s="1"/>
      <c r="B4" s="116"/>
      <c r="D4" s="116"/>
      <c r="E4" s="116"/>
      <c r="F4" s="116"/>
      <c r="G4" s="116"/>
      <c r="H4" s="116"/>
      <c r="I4" s="116"/>
      <c r="J4" s="116"/>
      <c r="K4" s="116"/>
      <c r="L4" s="116"/>
    </row>
    <row r="5" spans="1:12" ht="12.95">
      <c r="A5" s="51" t="s">
        <v>3</v>
      </c>
      <c r="B5" s="116"/>
      <c r="D5" s="116"/>
      <c r="E5" s="116"/>
      <c r="F5" s="116"/>
      <c r="G5" s="116"/>
      <c r="H5" s="116"/>
      <c r="I5" s="116"/>
      <c r="J5" s="116"/>
      <c r="K5" s="116"/>
      <c r="L5" s="116"/>
    </row>
    <row r="6" spans="1:12" ht="12.95">
      <c r="A6" s="1"/>
      <c r="B6" s="116"/>
      <c r="D6" s="116"/>
      <c r="E6" s="116"/>
      <c r="F6" s="116"/>
      <c r="G6" s="116"/>
      <c r="H6" s="116"/>
      <c r="I6" s="116"/>
      <c r="J6" s="116"/>
      <c r="K6" s="116"/>
      <c r="L6" s="116"/>
    </row>
    <row r="8" spans="1:12" ht="12.95">
      <c r="A8" s="5" t="s">
        <v>4</v>
      </c>
      <c r="B8" s="6"/>
      <c r="C8" s="7"/>
      <c r="D8" s="116"/>
      <c r="E8" s="116" t="s">
        <v>5</v>
      </c>
      <c r="F8" s="8"/>
      <c r="G8" s="8"/>
      <c r="H8" s="8"/>
      <c r="I8" s="116"/>
      <c r="J8" s="116"/>
      <c r="K8" s="116"/>
      <c r="L8" s="116"/>
    </row>
    <row r="9" spans="1:12">
      <c r="A9" s="9" t="s">
        <v>6</v>
      </c>
      <c r="B9" s="9" t="s">
        <v>7</v>
      </c>
      <c r="C9" s="10" t="s">
        <v>8</v>
      </c>
      <c r="D9" s="11" t="s">
        <v>9</v>
      </c>
      <c r="E9" s="12" t="s">
        <v>10</v>
      </c>
      <c r="F9" s="9" t="s">
        <v>11</v>
      </c>
      <c r="G9" s="9" t="s">
        <v>12</v>
      </c>
      <c r="H9" s="116"/>
      <c r="I9" s="116"/>
      <c r="J9" s="116"/>
      <c r="K9" s="116"/>
      <c r="L9" s="116"/>
    </row>
    <row r="10" spans="1:12">
      <c r="A10" s="116"/>
      <c r="B10" s="116"/>
      <c r="C10" s="13"/>
      <c r="D10" s="14"/>
      <c r="E10" s="15"/>
      <c r="F10" s="116"/>
      <c r="G10" s="116"/>
      <c r="H10" s="116"/>
      <c r="I10" s="116"/>
      <c r="J10" s="116"/>
      <c r="K10" s="116"/>
      <c r="L10" s="16"/>
    </row>
    <row r="11" spans="1:12">
      <c r="A11" s="116" t="s">
        <v>13</v>
      </c>
      <c r="B11" s="116" t="s">
        <v>14</v>
      </c>
      <c r="C11" s="17">
        <f t="shared" ref="C11:C18" si="0">SUM(F11:G11)</f>
        <v>21767.616000000002</v>
      </c>
      <c r="D11" s="18">
        <v>0.1</v>
      </c>
      <c r="E11" s="19">
        <v>102600</v>
      </c>
      <c r="F11" s="19">
        <f t="shared" ref="F11:F19" si="1">+E11*1.04*D11</f>
        <v>10670.400000000001</v>
      </c>
      <c r="G11" s="19">
        <f>(+E11*1.04*1.04)*D11</f>
        <v>11097.216</v>
      </c>
      <c r="H11" s="16" t="s">
        <v>15</v>
      </c>
      <c r="I11" s="116"/>
      <c r="J11" s="20"/>
      <c r="K11" s="16"/>
      <c r="L11" s="16"/>
    </row>
    <row r="12" spans="1:12">
      <c r="A12" s="116" t="s">
        <v>16</v>
      </c>
      <c r="B12" s="116" t="s">
        <v>17</v>
      </c>
      <c r="C12" s="17">
        <f>SUM(F12:G12)</f>
        <v>46634.88960000001</v>
      </c>
      <c r="D12" s="18">
        <v>0.2</v>
      </c>
      <c r="E12" s="19">
        <v>109905</v>
      </c>
      <c r="F12" s="19">
        <f t="shared" si="1"/>
        <v>22860.240000000002</v>
      </c>
      <c r="G12" s="19">
        <f>(+E12*1.04*1.04)*D12</f>
        <v>23774.649600000004</v>
      </c>
      <c r="H12" s="16" t="s">
        <v>15</v>
      </c>
      <c r="I12" s="116"/>
      <c r="J12" s="20"/>
      <c r="K12" s="16"/>
      <c r="L12" s="16"/>
    </row>
    <row r="13" spans="1:12">
      <c r="A13" s="116" t="s">
        <v>18</v>
      </c>
      <c r="B13" s="116" t="s">
        <v>19</v>
      </c>
      <c r="C13" s="17">
        <f t="shared" si="0"/>
        <v>23315.323200000003</v>
      </c>
      <c r="D13" s="18">
        <v>0.1</v>
      </c>
      <c r="E13" s="19">
        <v>109895</v>
      </c>
      <c r="F13" s="19">
        <f t="shared" si="1"/>
        <v>11429.080000000002</v>
      </c>
      <c r="G13" s="19">
        <f t="shared" ref="G13:G19" si="2">(+E13*1.04*1.04)*D13</f>
        <v>11886.243200000001</v>
      </c>
      <c r="H13" s="16" t="s">
        <v>15</v>
      </c>
      <c r="I13" s="116"/>
      <c r="J13" s="20"/>
      <c r="K13" s="16"/>
      <c r="L13" s="16"/>
    </row>
    <row r="14" spans="1:12">
      <c r="A14" s="116" t="s">
        <v>20</v>
      </c>
      <c r="B14" s="116" t="s">
        <v>21</v>
      </c>
      <c r="C14" s="17">
        <f>SUM(F14:G14)</f>
        <v>27103.015680000004</v>
      </c>
      <c r="D14" s="18">
        <v>0.2</v>
      </c>
      <c r="E14" s="19">
        <v>63874</v>
      </c>
      <c r="F14" s="19">
        <f>+E14*1.04*D14</f>
        <v>13285.792000000001</v>
      </c>
      <c r="G14" s="19">
        <f t="shared" si="2"/>
        <v>13817.223680000003</v>
      </c>
      <c r="H14" s="16" t="s">
        <v>15</v>
      </c>
      <c r="I14" s="116"/>
      <c r="J14" s="20"/>
      <c r="K14" s="16"/>
      <c r="L14" s="16"/>
    </row>
    <row r="15" spans="1:12">
      <c r="A15" s="116" t="s">
        <v>22</v>
      </c>
      <c r="B15" s="116" t="s">
        <v>23</v>
      </c>
      <c r="C15" s="17">
        <f t="shared" si="0"/>
        <v>12687.168000000001</v>
      </c>
      <c r="D15" s="18">
        <v>0.1</v>
      </c>
      <c r="E15" s="19">
        <v>59800</v>
      </c>
      <c r="F15" s="19">
        <f t="shared" si="1"/>
        <v>6219.2000000000007</v>
      </c>
      <c r="G15" s="19">
        <f t="shared" si="2"/>
        <v>6467.9680000000008</v>
      </c>
      <c r="H15" s="16" t="s">
        <v>15</v>
      </c>
      <c r="I15" s="116"/>
      <c r="J15" s="20"/>
      <c r="K15" s="16"/>
      <c r="L15" s="16"/>
    </row>
    <row r="16" spans="1:12">
      <c r="A16" s="116" t="s">
        <v>24</v>
      </c>
      <c r="B16" s="116" t="s">
        <v>25</v>
      </c>
      <c r="C16" s="17">
        <f>SUM(F16:G16)</f>
        <v>61632.479999999996</v>
      </c>
      <c r="D16" s="18">
        <v>0.5</v>
      </c>
      <c r="E16" s="19">
        <v>58100</v>
      </c>
      <c r="F16" s="19">
        <f t="shared" si="1"/>
        <v>30212</v>
      </c>
      <c r="G16" s="19">
        <f t="shared" si="2"/>
        <v>31420.48</v>
      </c>
      <c r="H16" s="16" t="s">
        <v>15</v>
      </c>
      <c r="I16" s="116"/>
      <c r="J16" s="20"/>
      <c r="K16" s="16"/>
      <c r="L16" s="16"/>
    </row>
    <row r="17" spans="1:15">
      <c r="A17" s="116" t="s">
        <v>24</v>
      </c>
      <c r="B17" s="116" t="s">
        <v>26</v>
      </c>
      <c r="C17" s="17">
        <f>SUM(F17:G17)</f>
        <v>3496.0785599999999</v>
      </c>
      <c r="D17" s="18">
        <v>0.05</v>
      </c>
      <c r="E17" s="19">
        <v>32957</v>
      </c>
      <c r="F17" s="19">
        <f>+E17*1.04*D17</f>
        <v>1713.7640000000001</v>
      </c>
      <c r="G17" s="19">
        <f>(+E17*1.04*1.04)*D17</f>
        <v>1782.31456</v>
      </c>
      <c r="H17" s="16" t="s">
        <v>15</v>
      </c>
      <c r="I17" s="116"/>
      <c r="J17" s="20"/>
      <c r="K17" s="16"/>
      <c r="L17" s="16"/>
      <c r="M17" s="116"/>
      <c r="N17" s="116"/>
      <c r="O17" s="116"/>
    </row>
    <row r="18" spans="1:15">
      <c r="A18" s="116" t="s">
        <v>27</v>
      </c>
      <c r="B18" s="116" t="s">
        <v>28</v>
      </c>
      <c r="C18" s="17">
        <f t="shared" si="0"/>
        <v>1634.4806400000002</v>
      </c>
      <c r="D18" s="18">
        <v>0.02</v>
      </c>
      <c r="E18" s="19">
        <v>38520</v>
      </c>
      <c r="F18" s="19">
        <f t="shared" si="1"/>
        <v>801.21600000000012</v>
      </c>
      <c r="G18" s="19">
        <f t="shared" si="2"/>
        <v>833.2646400000001</v>
      </c>
      <c r="H18" s="16" t="s">
        <v>15</v>
      </c>
      <c r="I18" s="116"/>
      <c r="J18" s="20"/>
      <c r="K18" s="16"/>
      <c r="L18" s="16"/>
      <c r="M18" s="116"/>
      <c r="N18" s="116"/>
      <c r="O18" s="116"/>
    </row>
    <row r="19" spans="1:15">
      <c r="A19" s="116" t="s">
        <v>29</v>
      </c>
      <c r="B19" s="116" t="s">
        <v>30</v>
      </c>
      <c r="C19" s="17">
        <f>SUM(F19:G19)</f>
        <v>1712.5555200000001</v>
      </c>
      <c r="D19" s="18">
        <v>0.02</v>
      </c>
      <c r="E19" s="19">
        <v>40360</v>
      </c>
      <c r="F19" s="19">
        <f t="shared" si="1"/>
        <v>839.48800000000006</v>
      </c>
      <c r="G19" s="19">
        <f t="shared" si="2"/>
        <v>873.06752000000006</v>
      </c>
      <c r="H19" s="16" t="s">
        <v>15</v>
      </c>
      <c r="I19" s="116"/>
      <c r="J19" s="20"/>
      <c r="K19" s="16"/>
      <c r="L19" s="16"/>
      <c r="M19" s="116"/>
      <c r="N19" s="116"/>
      <c r="O19" s="116"/>
    </row>
    <row r="20" spans="1:15">
      <c r="A20" s="116"/>
      <c r="B20" s="116"/>
      <c r="C20" s="17"/>
      <c r="D20" s="18"/>
      <c r="E20" s="19"/>
      <c r="F20" s="19"/>
      <c r="G20" s="19"/>
      <c r="H20" s="16"/>
      <c r="I20" s="116"/>
      <c r="J20" s="20"/>
      <c r="K20" s="16"/>
      <c r="L20" s="16"/>
      <c r="M20" s="116"/>
      <c r="N20" s="116"/>
      <c r="O20" s="116"/>
    </row>
    <row r="21" spans="1:15" ht="127.5" customHeight="1">
      <c r="A21" s="127" t="s">
        <v>31</v>
      </c>
      <c r="B21" s="127"/>
      <c r="C21" s="127"/>
      <c r="D21" s="127"/>
      <c r="E21" s="127"/>
      <c r="F21" s="127"/>
      <c r="G21" s="127"/>
      <c r="H21" s="127"/>
      <c r="I21" s="127"/>
      <c r="J21" s="127"/>
      <c r="K21" s="8"/>
      <c r="L21" s="8"/>
      <c r="M21" s="8"/>
      <c r="N21" s="8"/>
      <c r="O21" s="8"/>
    </row>
    <row r="22" spans="1:15">
      <c r="A22" s="116"/>
      <c r="B22" s="116"/>
      <c r="C22" s="21"/>
      <c r="D22" s="116"/>
      <c r="E22" s="116"/>
      <c r="F22" s="116"/>
      <c r="G22" s="116"/>
      <c r="H22" s="116"/>
      <c r="I22" s="116"/>
      <c r="J22" s="116"/>
      <c r="K22" s="8"/>
      <c r="L22" s="8"/>
      <c r="M22" s="8"/>
      <c r="N22" s="8"/>
      <c r="O22" s="8"/>
    </row>
    <row r="23" spans="1:15" ht="12.95">
      <c r="A23" s="5" t="s">
        <v>32</v>
      </c>
      <c r="B23" s="5"/>
      <c r="C23" s="22">
        <f>SUM(C11:C21)</f>
        <v>199983.6072</v>
      </c>
      <c r="D23" s="23"/>
      <c r="E23" s="23"/>
      <c r="F23" s="116"/>
      <c r="G23" s="116"/>
      <c r="H23" s="116"/>
      <c r="I23" s="20"/>
      <c r="J23" s="116"/>
      <c r="K23" s="16"/>
      <c r="L23" s="116"/>
      <c r="M23" s="116"/>
      <c r="N23" s="116"/>
      <c r="O23" s="116"/>
    </row>
    <row r="24" spans="1:15" ht="12.95">
      <c r="A24" s="1"/>
      <c r="B24" s="1"/>
      <c r="C24" s="24"/>
      <c r="D24" s="25"/>
      <c r="E24" s="25"/>
      <c r="F24" s="116"/>
      <c r="G24" s="116"/>
      <c r="H24" s="116"/>
      <c r="I24" s="20"/>
      <c r="J24" s="116"/>
      <c r="K24" s="26"/>
      <c r="L24" s="116"/>
      <c r="M24" s="116"/>
      <c r="N24" s="116"/>
      <c r="O24" s="116"/>
    </row>
    <row r="25" spans="1:15" ht="12.95">
      <c r="A25" s="1"/>
      <c r="B25" s="1"/>
      <c r="C25" s="24"/>
      <c r="D25" s="25"/>
      <c r="E25" s="25"/>
      <c r="F25" s="116"/>
      <c r="G25" s="116"/>
      <c r="H25" s="116"/>
      <c r="I25" s="20"/>
      <c r="J25" s="116"/>
      <c r="K25" s="26"/>
      <c r="L25" s="116"/>
      <c r="M25" s="116"/>
      <c r="N25" s="116"/>
      <c r="O25" s="116"/>
    </row>
    <row r="26" spans="1:15" ht="12.95">
      <c r="A26" s="5" t="s">
        <v>33</v>
      </c>
      <c r="B26" s="6"/>
      <c r="C26" s="7"/>
      <c r="D26" s="116"/>
      <c r="E26" s="116"/>
      <c r="F26" s="116"/>
      <c r="G26" s="116"/>
      <c r="H26" s="116"/>
      <c r="I26" s="116"/>
      <c r="J26" s="116"/>
      <c r="K26" s="116"/>
      <c r="L26" s="116"/>
      <c r="M26" s="116"/>
      <c r="N26" s="116"/>
      <c r="O26" s="116"/>
    </row>
    <row r="27" spans="1:15">
      <c r="A27" s="9" t="s">
        <v>6</v>
      </c>
      <c r="B27" s="9" t="s">
        <v>7</v>
      </c>
      <c r="C27" s="27" t="s">
        <v>8</v>
      </c>
      <c r="D27" s="9"/>
      <c r="E27" s="9" t="s">
        <v>5</v>
      </c>
      <c r="F27" s="28"/>
      <c r="G27" s="9"/>
      <c r="H27" s="116"/>
      <c r="I27" s="116"/>
      <c r="J27" s="116"/>
      <c r="K27" s="116"/>
      <c r="L27" s="116"/>
      <c r="M27" s="116"/>
      <c r="N27" s="116"/>
      <c r="O27" s="116"/>
    </row>
    <row r="28" spans="1:15">
      <c r="A28" s="116" t="s">
        <v>13</v>
      </c>
      <c r="B28" s="116" t="s">
        <v>14</v>
      </c>
      <c r="C28" s="17"/>
      <c r="D28" s="116"/>
      <c r="E28" s="116"/>
      <c r="F28" s="29"/>
      <c r="G28" s="116"/>
      <c r="H28" s="116"/>
      <c r="I28" s="116"/>
      <c r="J28" s="116"/>
      <c r="K28" s="116"/>
      <c r="L28" s="116"/>
      <c r="M28" s="116"/>
      <c r="N28" s="116"/>
      <c r="O28" s="116"/>
    </row>
    <row r="29" spans="1:15">
      <c r="A29" s="116" t="s">
        <v>34</v>
      </c>
      <c r="B29" s="116"/>
      <c r="C29" s="17">
        <f>+E29*F29</f>
        <v>1665.222624</v>
      </c>
      <c r="D29" s="116"/>
      <c r="E29" s="30">
        <f>+$C$11</f>
        <v>21767.616000000002</v>
      </c>
      <c r="F29" s="29">
        <v>7.6499999999999999E-2</v>
      </c>
      <c r="G29" s="116"/>
      <c r="H29" s="116"/>
      <c r="I29" s="116"/>
      <c r="J29" s="116"/>
      <c r="K29" s="116"/>
      <c r="L29" s="116"/>
      <c r="M29" s="116"/>
      <c r="N29" s="116"/>
      <c r="O29" s="116"/>
    </row>
    <row r="30" spans="1:15">
      <c r="A30" s="116" t="s">
        <v>35</v>
      </c>
      <c r="B30" s="116"/>
      <c r="C30" s="17">
        <f>+E30*F30</f>
        <v>2198.5292160000004</v>
      </c>
      <c r="D30" s="116"/>
      <c r="E30" s="30">
        <f>+$C$11</f>
        <v>21767.616000000002</v>
      </c>
      <c r="F30" s="29">
        <v>0.10100000000000001</v>
      </c>
      <c r="G30" s="116"/>
      <c r="H30" s="116"/>
      <c r="I30" s="116"/>
      <c r="J30" s="116"/>
      <c r="K30" s="116"/>
      <c r="L30" s="116"/>
      <c r="M30" s="116"/>
      <c r="N30" s="116"/>
      <c r="O30" s="116"/>
    </row>
    <row r="31" spans="1:15">
      <c r="A31" s="116" t="s">
        <v>36</v>
      </c>
      <c r="B31" s="116"/>
      <c r="C31" s="17">
        <f>+E31*F31</f>
        <v>261.21139200000005</v>
      </c>
      <c r="D31" s="116"/>
      <c r="E31" s="30">
        <f>+$C$11</f>
        <v>21767.616000000002</v>
      </c>
      <c r="F31" s="29">
        <v>1.2E-2</v>
      </c>
      <c r="G31" s="20"/>
      <c r="H31" s="20"/>
      <c r="I31" s="116"/>
      <c r="J31" s="116"/>
      <c r="K31" s="116"/>
      <c r="L31" s="116"/>
      <c r="M31" s="116"/>
      <c r="N31" s="116"/>
      <c r="O31" s="116"/>
    </row>
    <row r="32" spans="1:15">
      <c r="A32" s="116" t="s">
        <v>37</v>
      </c>
      <c r="B32" s="116"/>
      <c r="C32" s="17">
        <f>+E32*F32</f>
        <v>222.02968320000002</v>
      </c>
      <c r="D32" s="116"/>
      <c r="E32" s="30">
        <f>+$C$11</f>
        <v>21767.616000000002</v>
      </c>
      <c r="F32" s="29">
        <v>1.0200000000000001E-2</v>
      </c>
      <c r="G32" s="116"/>
      <c r="H32" s="116"/>
      <c r="I32" s="116"/>
      <c r="J32" s="116"/>
      <c r="K32" s="116"/>
      <c r="L32" s="116"/>
      <c r="M32" s="116"/>
      <c r="N32" s="116"/>
      <c r="O32" s="116"/>
    </row>
    <row r="33" spans="1:7">
      <c r="A33" s="116"/>
      <c r="B33" s="116"/>
      <c r="C33" s="17"/>
      <c r="D33" s="116"/>
      <c r="E33" s="116"/>
      <c r="F33" s="29"/>
      <c r="G33" s="116"/>
    </row>
    <row r="34" spans="1:7">
      <c r="A34" s="116" t="s">
        <v>16</v>
      </c>
      <c r="B34" s="116" t="s">
        <v>17</v>
      </c>
      <c r="C34" s="116"/>
      <c r="D34" s="116"/>
      <c r="E34" s="116"/>
      <c r="F34" s="116"/>
      <c r="G34" s="116"/>
    </row>
    <row r="35" spans="1:7">
      <c r="A35" s="116" t="s">
        <v>34</v>
      </c>
      <c r="B35" s="116"/>
      <c r="C35" s="17">
        <f>+E35*F35</f>
        <v>3567.5690544000008</v>
      </c>
      <c r="D35" s="116"/>
      <c r="E35" s="30">
        <f>+$C$12</f>
        <v>46634.88960000001</v>
      </c>
      <c r="F35" s="29">
        <v>7.6499999999999999E-2</v>
      </c>
      <c r="G35" s="116"/>
    </row>
    <row r="36" spans="1:7">
      <c r="A36" s="116" t="s">
        <v>35</v>
      </c>
      <c r="B36" s="116"/>
      <c r="C36" s="17">
        <f>+E36*F36</f>
        <v>4710.1238496000014</v>
      </c>
      <c r="D36" s="116"/>
      <c r="E36" s="30">
        <f>+$C$12</f>
        <v>46634.88960000001</v>
      </c>
      <c r="F36" s="29">
        <v>0.10100000000000001</v>
      </c>
      <c r="G36" s="116"/>
    </row>
    <row r="37" spans="1:7">
      <c r="A37" s="116" t="s">
        <v>36</v>
      </c>
      <c r="B37" s="116"/>
      <c r="C37" s="17">
        <f>+E37*F37</f>
        <v>559.6186752000001</v>
      </c>
      <c r="D37" s="116"/>
      <c r="E37" s="30">
        <f>+$C$12</f>
        <v>46634.88960000001</v>
      </c>
      <c r="F37" s="29">
        <v>1.2E-2</v>
      </c>
      <c r="G37" s="116"/>
    </row>
    <row r="38" spans="1:7">
      <c r="A38" s="116" t="s">
        <v>37</v>
      </c>
      <c r="B38" s="116"/>
      <c r="C38" s="17">
        <f>+E38*F38</f>
        <v>475.67587392000013</v>
      </c>
      <c r="D38" s="116"/>
      <c r="E38" s="30">
        <f>+$C$12</f>
        <v>46634.88960000001</v>
      </c>
      <c r="F38" s="29">
        <v>1.0200000000000001E-2</v>
      </c>
      <c r="G38" s="116"/>
    </row>
    <row r="39" spans="1:7">
      <c r="A39" s="116"/>
      <c r="B39" s="116"/>
      <c r="C39" s="17"/>
      <c r="D39" s="116"/>
      <c r="E39" s="116"/>
      <c r="F39" s="29"/>
      <c r="G39" s="116"/>
    </row>
    <row r="40" spans="1:7">
      <c r="A40" s="116" t="str">
        <f>+A13</f>
        <v>Amy Sanchez</v>
      </c>
      <c r="B40" s="116" t="str">
        <f>+B13</f>
        <v>CEER-Consultant/Trainer</v>
      </c>
      <c r="C40" s="17"/>
      <c r="D40" s="116"/>
      <c r="E40" s="116"/>
      <c r="F40" s="29"/>
      <c r="G40" s="116"/>
    </row>
    <row r="41" spans="1:7">
      <c r="A41" s="116" t="s">
        <v>34</v>
      </c>
      <c r="B41" s="116"/>
      <c r="C41" s="17">
        <f>+E41*F41</f>
        <v>1783.6222248000001</v>
      </c>
      <c r="D41" s="116"/>
      <c r="E41" s="30">
        <f>+$C$13</f>
        <v>23315.323200000003</v>
      </c>
      <c r="F41" s="29">
        <v>7.6499999999999999E-2</v>
      </c>
      <c r="G41" s="116"/>
    </row>
    <row r="42" spans="1:7">
      <c r="A42" s="116" t="s">
        <v>35</v>
      </c>
      <c r="B42" s="116"/>
      <c r="C42" s="17">
        <f>+E42*F42</f>
        <v>2354.8476432000002</v>
      </c>
      <c r="D42" s="116"/>
      <c r="E42" s="30">
        <f>+$C$13</f>
        <v>23315.323200000003</v>
      </c>
      <c r="F42" s="29">
        <v>0.10100000000000001</v>
      </c>
      <c r="G42" s="116"/>
    </row>
    <row r="43" spans="1:7">
      <c r="A43" s="116" t="s">
        <v>36</v>
      </c>
      <c r="B43" s="116"/>
      <c r="C43" s="17">
        <f>+E43*F43</f>
        <v>279.78387840000005</v>
      </c>
      <c r="D43" s="116"/>
      <c r="E43" s="30">
        <f>+$C$13</f>
        <v>23315.323200000003</v>
      </c>
      <c r="F43" s="29">
        <v>1.2E-2</v>
      </c>
      <c r="G43" s="20"/>
    </row>
    <row r="44" spans="1:7">
      <c r="A44" s="116" t="s">
        <v>37</v>
      </c>
      <c r="B44" s="116"/>
      <c r="C44" s="17">
        <f>+E44*F44</f>
        <v>237.81629664000005</v>
      </c>
      <c r="D44" s="116"/>
      <c r="E44" s="30">
        <f>+$C$13</f>
        <v>23315.323200000003</v>
      </c>
      <c r="F44" s="29">
        <v>1.0200000000000001E-2</v>
      </c>
      <c r="G44" s="116"/>
    </row>
    <row r="45" spans="1:7">
      <c r="A45" s="116"/>
      <c r="B45" s="116"/>
      <c r="C45" s="17"/>
      <c r="D45" s="116"/>
      <c r="E45" s="30"/>
      <c r="F45" s="29"/>
      <c r="G45" s="116"/>
    </row>
    <row r="46" spans="1:7">
      <c r="A46" s="116" t="s">
        <v>20</v>
      </c>
      <c r="B46" s="116" t="s">
        <v>21</v>
      </c>
      <c r="C46" s="17"/>
      <c r="D46" s="116"/>
      <c r="E46" s="30"/>
      <c r="F46" s="29"/>
      <c r="G46" s="116"/>
    </row>
    <row r="47" spans="1:7">
      <c r="A47" s="116" t="s">
        <v>34</v>
      </c>
      <c r="B47" s="116"/>
      <c r="C47" s="17">
        <f>+E47*F47</f>
        <v>2073.3806995200002</v>
      </c>
      <c r="D47" s="116"/>
      <c r="E47" s="30">
        <f>+$C$14</f>
        <v>27103.015680000004</v>
      </c>
      <c r="F47" s="29">
        <v>7.6499999999999999E-2</v>
      </c>
      <c r="G47" s="116"/>
    </row>
    <row r="48" spans="1:7">
      <c r="A48" s="116" t="s">
        <v>35</v>
      </c>
      <c r="B48" s="116"/>
      <c r="C48" s="17">
        <f>+E48*F48</f>
        <v>2737.4045836800005</v>
      </c>
      <c r="D48" s="116"/>
      <c r="E48" s="30">
        <f>+$C$14</f>
        <v>27103.015680000004</v>
      </c>
      <c r="F48" s="29">
        <v>0.10100000000000001</v>
      </c>
      <c r="G48" s="116"/>
    </row>
    <row r="49" spans="1:6">
      <c r="A49" s="116" t="s">
        <v>36</v>
      </c>
      <c r="B49" s="116"/>
      <c r="C49" s="17">
        <f>+E49*F49</f>
        <v>325.23618816000004</v>
      </c>
      <c r="D49" s="116"/>
      <c r="E49" s="30">
        <f>+$C$14</f>
        <v>27103.015680000004</v>
      </c>
      <c r="F49" s="29">
        <v>1.2E-2</v>
      </c>
    </row>
    <row r="50" spans="1:6">
      <c r="A50" s="116" t="s">
        <v>37</v>
      </c>
      <c r="B50" s="116"/>
      <c r="C50" s="17">
        <f>+E50*F50</f>
        <v>276.45075993600005</v>
      </c>
      <c r="D50" s="116"/>
      <c r="E50" s="30">
        <f>+$C$14</f>
        <v>27103.015680000004</v>
      </c>
      <c r="F50" s="29">
        <v>1.0200000000000001E-2</v>
      </c>
    </row>
    <row r="51" spans="1:6">
      <c r="A51" s="116"/>
      <c r="B51" s="116"/>
      <c r="C51" s="17"/>
      <c r="D51" s="116"/>
      <c r="E51" s="116"/>
      <c r="F51" s="29"/>
    </row>
    <row r="52" spans="1:6">
      <c r="A52" s="116" t="str">
        <f>+A15</f>
        <v>Heidi Notario-Smull</v>
      </c>
      <c r="B52" s="116" t="str">
        <f>+B15</f>
        <v>Training &amp; TA Coordinator</v>
      </c>
      <c r="C52" s="17"/>
      <c r="D52" s="116"/>
      <c r="E52" s="116"/>
      <c r="F52" s="29"/>
    </row>
    <row r="53" spans="1:6">
      <c r="A53" s="116" t="s">
        <v>34</v>
      </c>
      <c r="B53" s="116"/>
      <c r="C53" s="17">
        <f>+E53*F53</f>
        <v>970.56835200000012</v>
      </c>
      <c r="D53" s="116"/>
      <c r="E53" s="30">
        <f>+$C$15</f>
        <v>12687.168000000001</v>
      </c>
      <c r="F53" s="29">
        <v>7.6499999999999999E-2</v>
      </c>
    </row>
    <row r="54" spans="1:6">
      <c r="A54" s="116" t="s">
        <v>35</v>
      </c>
      <c r="B54" s="116"/>
      <c r="C54" s="17">
        <f>+E54*F54</f>
        <v>1281.4039680000003</v>
      </c>
      <c r="D54" s="116"/>
      <c r="E54" s="30">
        <f>+$C$15</f>
        <v>12687.168000000001</v>
      </c>
      <c r="F54" s="29">
        <v>0.10100000000000001</v>
      </c>
    </row>
    <row r="55" spans="1:6">
      <c r="A55" s="116" t="s">
        <v>36</v>
      </c>
      <c r="B55" s="116"/>
      <c r="C55" s="17">
        <f>+E55*F55</f>
        <v>152.24601600000003</v>
      </c>
      <c r="D55" s="116"/>
      <c r="E55" s="30">
        <f>+$C$15</f>
        <v>12687.168000000001</v>
      </c>
      <c r="F55" s="29">
        <v>1.2E-2</v>
      </c>
    </row>
    <row r="56" spans="1:6">
      <c r="A56" s="116" t="s">
        <v>37</v>
      </c>
      <c r="B56" s="116"/>
      <c r="C56" s="17">
        <f>+E56*F56</f>
        <v>129.40911360000001</v>
      </c>
      <c r="D56" s="116"/>
      <c r="E56" s="30">
        <f>+$C$15</f>
        <v>12687.168000000001</v>
      </c>
      <c r="F56" s="29">
        <v>1.0200000000000001E-2</v>
      </c>
    </row>
    <row r="57" spans="1:6">
      <c r="A57" s="116"/>
      <c r="B57" s="116"/>
      <c r="C57" s="17"/>
      <c r="D57" s="116"/>
      <c r="E57" s="116"/>
      <c r="F57" s="29"/>
    </row>
    <row r="58" spans="1:6">
      <c r="A58" s="116" t="str">
        <f>+A16</f>
        <v>TBD</v>
      </c>
      <c r="B58" s="116" t="str">
        <f>+B16</f>
        <v>Trainer</v>
      </c>
      <c r="C58" s="17"/>
      <c r="D58" s="116"/>
      <c r="E58" s="116"/>
      <c r="F58" s="29"/>
    </row>
    <row r="59" spans="1:6">
      <c r="A59" s="116" t="s">
        <v>34</v>
      </c>
      <c r="B59" s="116"/>
      <c r="C59" s="17">
        <f>+E59*F59</f>
        <v>4714.88472</v>
      </c>
      <c r="D59" s="116"/>
      <c r="E59" s="30">
        <f>+$C$16</f>
        <v>61632.479999999996</v>
      </c>
      <c r="F59" s="29">
        <v>7.6499999999999999E-2</v>
      </c>
    </row>
    <row r="60" spans="1:6">
      <c r="A60" s="116" t="s">
        <v>35</v>
      </c>
      <c r="B60" s="116"/>
      <c r="C60" s="17">
        <f>+E60*F60</f>
        <v>6224.8804799999998</v>
      </c>
      <c r="D60" s="116"/>
      <c r="E60" s="30">
        <f>+$C$16</f>
        <v>61632.479999999996</v>
      </c>
      <c r="F60" s="29">
        <v>0.10100000000000001</v>
      </c>
    </row>
    <row r="61" spans="1:6">
      <c r="A61" s="116" t="s">
        <v>36</v>
      </c>
      <c r="B61" s="116"/>
      <c r="C61" s="17">
        <f>+E61*F61</f>
        <v>739.58975999999996</v>
      </c>
      <c r="D61" s="116"/>
      <c r="E61" s="30">
        <f>+$C$16</f>
        <v>61632.479999999996</v>
      </c>
      <c r="F61" s="29">
        <v>1.2E-2</v>
      </c>
    </row>
    <row r="62" spans="1:6">
      <c r="A62" s="116" t="s">
        <v>37</v>
      </c>
      <c r="B62" s="116"/>
      <c r="C62" s="17">
        <f>+E62*F62</f>
        <v>628.651296</v>
      </c>
      <c r="D62" s="116"/>
      <c r="E62" s="30">
        <f>+$C$16</f>
        <v>61632.479999999996</v>
      </c>
      <c r="F62" s="29">
        <v>1.0200000000000001E-2</v>
      </c>
    </row>
    <row r="63" spans="1:6">
      <c r="A63" s="116"/>
      <c r="B63" s="116"/>
      <c r="C63" s="17"/>
      <c r="D63" s="116"/>
      <c r="E63" s="30"/>
      <c r="F63" s="29"/>
    </row>
    <row r="64" spans="1:6">
      <c r="A64" s="116" t="s">
        <v>24</v>
      </c>
      <c r="B64" s="116" t="s">
        <v>26</v>
      </c>
      <c r="C64" s="17">
        <f>+E64*F64</f>
        <v>267.45000984000001</v>
      </c>
      <c r="D64" s="116"/>
      <c r="E64" s="30">
        <f>+$C$17</f>
        <v>3496.0785599999999</v>
      </c>
      <c r="F64" s="29">
        <v>7.6499999999999999E-2</v>
      </c>
    </row>
    <row r="65" spans="1:6">
      <c r="A65" s="116" t="s">
        <v>34</v>
      </c>
      <c r="B65" s="116"/>
      <c r="C65" s="17">
        <f>+E65*F65</f>
        <v>353.10393456000003</v>
      </c>
      <c r="D65" s="116"/>
      <c r="E65" s="30">
        <f>+$C$17</f>
        <v>3496.0785599999999</v>
      </c>
      <c r="F65" s="29">
        <v>0.10100000000000001</v>
      </c>
    </row>
    <row r="66" spans="1:6">
      <c r="A66" s="116" t="s">
        <v>35</v>
      </c>
      <c r="B66" s="116"/>
      <c r="C66" s="17">
        <f>+E66*F66</f>
        <v>41.952942720000003</v>
      </c>
      <c r="D66" s="116"/>
      <c r="E66" s="30">
        <f>+$C$17</f>
        <v>3496.0785599999999</v>
      </c>
      <c r="F66" s="29">
        <v>1.2E-2</v>
      </c>
    </row>
    <row r="67" spans="1:6">
      <c r="A67" s="116" t="s">
        <v>36</v>
      </c>
      <c r="B67" s="116"/>
      <c r="C67" s="17">
        <f>+E67*F67</f>
        <v>35.660001311999999</v>
      </c>
      <c r="D67" s="116"/>
      <c r="E67" s="30">
        <f>+$C$17</f>
        <v>3496.0785599999999</v>
      </c>
      <c r="F67" s="29">
        <v>1.0200000000000001E-2</v>
      </c>
    </row>
    <row r="68" spans="1:6">
      <c r="A68" s="116" t="s">
        <v>37</v>
      </c>
      <c r="B68" s="116"/>
      <c r="C68" s="17"/>
      <c r="D68" s="116"/>
      <c r="E68" s="30"/>
      <c r="F68" s="29"/>
    </row>
    <row r="69" spans="1:6">
      <c r="A69" s="116"/>
      <c r="B69" s="116"/>
      <c r="C69" s="17"/>
      <c r="D69" s="116"/>
      <c r="E69" s="116"/>
      <c r="F69" s="29"/>
    </row>
    <row r="70" spans="1:6">
      <c r="A70" s="116" t="str">
        <f>+A18</f>
        <v>Maritza Valdez</v>
      </c>
      <c r="B70" s="116" t="str">
        <f>+B18</f>
        <v>Comm Assistant/Website Dev</v>
      </c>
      <c r="C70" s="17"/>
      <c r="D70" s="116"/>
      <c r="E70" s="116"/>
      <c r="F70" s="29"/>
    </row>
    <row r="71" spans="1:6">
      <c r="A71" s="116" t="s">
        <v>34</v>
      </c>
      <c r="B71" s="116"/>
      <c r="C71" s="17">
        <f>+E71*F71</f>
        <v>125.03776896000001</v>
      </c>
      <c r="D71" s="116"/>
      <c r="E71" s="30">
        <f>+$C$18</f>
        <v>1634.4806400000002</v>
      </c>
      <c r="F71" s="29">
        <v>7.6499999999999999E-2</v>
      </c>
    </row>
    <row r="72" spans="1:6">
      <c r="A72" s="116" t="s">
        <v>35</v>
      </c>
      <c r="B72" s="116"/>
      <c r="C72" s="17">
        <f>+E72*F72</f>
        <v>165.08254464000004</v>
      </c>
      <c r="D72" s="116"/>
      <c r="E72" s="30">
        <f>+$C$18</f>
        <v>1634.4806400000002</v>
      </c>
      <c r="F72" s="29">
        <v>0.10100000000000001</v>
      </c>
    </row>
    <row r="73" spans="1:6">
      <c r="A73" s="116" t="s">
        <v>36</v>
      </c>
      <c r="B73" s="116"/>
      <c r="C73" s="17">
        <f>+E73*F73</f>
        <v>19.613767680000002</v>
      </c>
      <c r="D73" s="116"/>
      <c r="E73" s="30">
        <f>+$C$18</f>
        <v>1634.4806400000002</v>
      </c>
      <c r="F73" s="29">
        <v>1.2E-2</v>
      </c>
    </row>
    <row r="74" spans="1:6">
      <c r="A74" s="116" t="s">
        <v>37</v>
      </c>
      <c r="B74" s="116"/>
      <c r="C74" s="17">
        <f>+E74*F74</f>
        <v>16.671702528000004</v>
      </c>
      <c r="D74" s="116"/>
      <c r="E74" s="30">
        <f>+$C$18</f>
        <v>1634.4806400000002</v>
      </c>
      <c r="F74" s="29">
        <v>1.0200000000000001E-2</v>
      </c>
    </row>
    <row r="75" spans="1:6">
      <c r="A75" s="116"/>
      <c r="B75" s="116"/>
      <c r="C75" s="17"/>
      <c r="D75" s="116"/>
      <c r="E75" s="30"/>
      <c r="F75" s="29"/>
    </row>
    <row r="76" spans="1:6">
      <c r="A76" s="116" t="s">
        <v>29</v>
      </c>
      <c r="B76" s="116" t="s">
        <v>30</v>
      </c>
      <c r="C76" s="17"/>
      <c r="D76" s="116"/>
      <c r="E76" s="116"/>
      <c r="F76" s="29"/>
    </row>
    <row r="77" spans="1:6">
      <c r="A77" s="116" t="s">
        <v>34</v>
      </c>
      <c r="B77" s="116"/>
      <c r="C77" s="17">
        <f>+E77*F77</f>
        <v>131.01049728000001</v>
      </c>
      <c r="D77" s="116"/>
      <c r="E77" s="30">
        <f>+$C$19</f>
        <v>1712.5555200000001</v>
      </c>
      <c r="F77" s="29">
        <v>7.6499999999999999E-2</v>
      </c>
    </row>
    <row r="78" spans="1:6">
      <c r="A78" s="116" t="s">
        <v>35</v>
      </c>
      <c r="B78" s="116"/>
      <c r="C78" s="17">
        <f>+E78*F78</f>
        <v>172.96810752000002</v>
      </c>
      <c r="D78" s="116"/>
      <c r="E78" s="30">
        <f>+$C$19</f>
        <v>1712.5555200000001</v>
      </c>
      <c r="F78" s="29">
        <v>0.10100000000000001</v>
      </c>
    </row>
    <row r="79" spans="1:6">
      <c r="A79" s="116" t="s">
        <v>36</v>
      </c>
      <c r="B79" s="116"/>
      <c r="C79" s="17">
        <f>+E79*F79</f>
        <v>20.550666240000002</v>
      </c>
      <c r="D79" s="116"/>
      <c r="E79" s="30">
        <f>+$C$19</f>
        <v>1712.5555200000001</v>
      </c>
      <c r="F79" s="29">
        <v>1.2E-2</v>
      </c>
    </row>
    <row r="80" spans="1:6">
      <c r="A80" s="116" t="s">
        <v>37</v>
      </c>
      <c r="B80" s="116"/>
      <c r="C80" s="17">
        <f>+E80*F80</f>
        <v>17.468066304000004</v>
      </c>
      <c r="D80" s="116"/>
      <c r="E80" s="30">
        <f>+$C$19</f>
        <v>1712.5555200000001</v>
      </c>
      <c r="F80" s="29">
        <v>1.0200000000000001E-2</v>
      </c>
    </row>
    <row r="81" spans="1:10">
      <c r="A81" s="116"/>
      <c r="B81" s="116"/>
      <c r="C81" s="17"/>
      <c r="D81" s="116"/>
      <c r="E81" s="30"/>
      <c r="F81" s="29"/>
      <c r="G81" s="116"/>
      <c r="H81" s="116"/>
      <c r="I81" s="116"/>
      <c r="J81" s="116"/>
    </row>
    <row r="82" spans="1:10" ht="25.5" customHeight="1">
      <c r="A82" s="127" t="s">
        <v>38</v>
      </c>
      <c r="B82" s="127"/>
      <c r="C82" s="127"/>
      <c r="D82" s="127"/>
      <c r="E82" s="127"/>
      <c r="F82" s="127"/>
      <c r="G82" s="127"/>
      <c r="H82" s="127"/>
      <c r="I82" s="127"/>
      <c r="J82" s="127"/>
    </row>
    <row r="83" spans="1:10">
      <c r="A83" s="116"/>
      <c r="B83" s="116"/>
      <c r="C83" s="17"/>
      <c r="D83" s="116"/>
      <c r="E83" s="116"/>
      <c r="F83" s="29"/>
      <c r="G83" s="116"/>
      <c r="H83" s="116"/>
      <c r="I83" s="116"/>
      <c r="J83" s="116"/>
    </row>
    <row r="84" spans="1:10" ht="12.95">
      <c r="A84" s="5" t="s">
        <v>39</v>
      </c>
      <c r="B84" s="5"/>
      <c r="C84" s="22">
        <f>SUM(C29:C83)</f>
        <v>39936.726357840002</v>
      </c>
      <c r="D84" s="116"/>
      <c r="E84" s="116"/>
      <c r="F84" s="116"/>
      <c r="G84" s="116"/>
      <c r="H84" s="116"/>
      <c r="I84" s="116"/>
      <c r="J84" s="116"/>
    </row>
    <row r="85" spans="1:10" ht="12.95">
      <c r="A85" s="1"/>
      <c r="B85" s="1"/>
      <c r="C85" s="24"/>
      <c r="D85" s="116"/>
      <c r="E85" s="116"/>
      <c r="F85" s="116"/>
      <c r="G85" s="116"/>
      <c r="H85" s="116"/>
      <c r="I85" s="116"/>
      <c r="J85" s="116"/>
    </row>
    <row r="86" spans="1:10" ht="12.95">
      <c r="A86" s="1"/>
      <c r="B86" s="1"/>
      <c r="C86" s="24"/>
      <c r="D86" s="116"/>
      <c r="E86" s="116"/>
      <c r="F86" s="116"/>
      <c r="G86" s="116"/>
      <c r="H86" s="116"/>
      <c r="I86" s="116"/>
      <c r="J86" s="116"/>
    </row>
    <row r="87" spans="1:10" ht="12.95">
      <c r="A87" s="5" t="s">
        <v>40</v>
      </c>
      <c r="B87" s="6"/>
      <c r="C87" s="7"/>
      <c r="D87" s="116"/>
      <c r="E87" s="116"/>
      <c r="F87" s="116"/>
      <c r="G87" s="116"/>
      <c r="H87" s="116"/>
      <c r="I87" s="116"/>
      <c r="J87" s="116"/>
    </row>
    <row r="88" spans="1:10">
      <c r="A88" s="9" t="s">
        <v>41</v>
      </c>
      <c r="B88" s="9" t="s">
        <v>5</v>
      </c>
      <c r="C88" s="27" t="s">
        <v>8</v>
      </c>
      <c r="D88" s="116"/>
      <c r="E88" s="116"/>
      <c r="F88" s="31"/>
      <c r="G88" s="115"/>
      <c r="H88" s="115"/>
      <c r="I88" s="116"/>
      <c r="J88" s="115"/>
    </row>
    <row r="89" spans="1:10">
      <c r="A89" s="116"/>
      <c r="B89" s="116"/>
      <c r="C89" s="34"/>
      <c r="D89" s="116"/>
      <c r="E89" s="116"/>
      <c r="F89" s="31"/>
      <c r="G89" s="115"/>
      <c r="H89" s="115"/>
      <c r="I89" s="116"/>
      <c r="J89" s="115"/>
    </row>
    <row r="90" spans="1:10">
      <c r="A90" s="116" t="s">
        <v>42</v>
      </c>
      <c r="B90" s="116" t="s">
        <v>43</v>
      </c>
      <c r="C90" s="17"/>
      <c r="D90" s="116"/>
      <c r="E90" s="26"/>
      <c r="F90" s="26"/>
      <c r="G90" s="26"/>
      <c r="H90" s="33"/>
      <c r="I90" s="33"/>
      <c r="J90" s="33"/>
    </row>
    <row r="91" spans="1:10">
      <c r="A91" s="116"/>
      <c r="B91" s="116" t="s">
        <v>44</v>
      </c>
      <c r="C91" s="17">
        <f>6*550</f>
        <v>3300</v>
      </c>
      <c r="D91" s="116"/>
      <c r="E91" s="116"/>
      <c r="F91" s="116"/>
      <c r="G91" s="116"/>
      <c r="H91" s="33"/>
      <c r="I91" s="116"/>
      <c r="J91" s="116"/>
    </row>
    <row r="92" spans="1:10" ht="25.5" customHeight="1">
      <c r="A92" s="116"/>
      <c r="B92" s="115" t="s">
        <v>45</v>
      </c>
      <c r="C92" s="17">
        <f>3*2*2*121</f>
        <v>1452</v>
      </c>
      <c r="D92" s="116"/>
      <c r="E92" s="116"/>
      <c r="F92" s="116"/>
      <c r="G92" s="116"/>
      <c r="H92" s="33"/>
      <c r="I92" s="116"/>
      <c r="J92" s="116"/>
    </row>
    <row r="93" spans="1:10" ht="37.5">
      <c r="A93" s="116"/>
      <c r="B93" s="115" t="s">
        <v>46</v>
      </c>
      <c r="C93" s="17">
        <f>6*71+12*53</f>
        <v>1062</v>
      </c>
      <c r="D93" s="116"/>
      <c r="E93" s="116"/>
      <c r="F93" s="116"/>
      <c r="G93" s="116"/>
      <c r="H93" s="33"/>
      <c r="I93" s="116"/>
      <c r="J93" s="116"/>
    </row>
    <row r="94" spans="1:10">
      <c r="A94" s="116"/>
      <c r="B94" s="116" t="s">
        <v>47</v>
      </c>
      <c r="C94" s="17">
        <f>3*2*80</f>
        <v>480</v>
      </c>
      <c r="D94" s="116"/>
      <c r="E94" s="116"/>
      <c r="F94" s="31"/>
      <c r="G94" s="115"/>
      <c r="H94" s="115"/>
      <c r="I94" s="116"/>
      <c r="J94" s="115"/>
    </row>
    <row r="95" spans="1:10">
      <c r="A95" s="116"/>
      <c r="B95" s="116"/>
      <c r="C95" s="17"/>
      <c r="D95" s="116"/>
      <c r="E95" s="116"/>
      <c r="F95" s="31"/>
      <c r="G95" s="115"/>
      <c r="H95" s="115"/>
      <c r="I95" s="116"/>
      <c r="J95" s="115"/>
    </row>
    <row r="96" spans="1:10">
      <c r="A96" s="116" t="s">
        <v>48</v>
      </c>
      <c r="B96" s="116" t="s">
        <v>49</v>
      </c>
      <c r="C96" s="17"/>
      <c r="D96" s="116"/>
      <c r="E96" s="26"/>
      <c r="F96" s="26"/>
      <c r="G96" s="26"/>
      <c r="H96" s="33"/>
      <c r="I96" s="33"/>
      <c r="J96" s="33"/>
    </row>
    <row r="97" spans="1:10">
      <c r="A97" s="116"/>
      <c r="B97" s="116" t="s">
        <v>50</v>
      </c>
      <c r="C97" s="17">
        <f>4*4*550</f>
        <v>8800</v>
      </c>
      <c r="D97" s="116"/>
      <c r="E97" s="26"/>
      <c r="F97" s="26"/>
      <c r="G97" s="26"/>
      <c r="H97" s="33"/>
      <c r="I97" s="33"/>
      <c r="J97" s="33"/>
    </row>
    <row r="98" spans="1:10" ht="24.95">
      <c r="A98" s="116"/>
      <c r="B98" s="115" t="s">
        <v>51</v>
      </c>
      <c r="C98" s="17">
        <f>32*140</f>
        <v>4480</v>
      </c>
      <c r="D98" s="116"/>
      <c r="E98" s="116"/>
      <c r="F98" s="116"/>
      <c r="G98" s="116"/>
      <c r="H98" s="33"/>
      <c r="I98" s="116"/>
      <c r="J98" s="116"/>
    </row>
    <row r="99" spans="1:10" ht="24.95">
      <c r="A99" s="116"/>
      <c r="B99" s="115" t="s">
        <v>52</v>
      </c>
      <c r="C99" s="17">
        <f>16*66+32*49</f>
        <v>2624</v>
      </c>
      <c r="D99" s="116"/>
      <c r="E99" s="116"/>
      <c r="F99" s="116"/>
      <c r="G99" s="116"/>
      <c r="H99" s="33"/>
      <c r="I99" s="116"/>
      <c r="J99" s="116"/>
    </row>
    <row r="100" spans="1:10">
      <c r="A100" s="116"/>
      <c r="B100" s="116" t="s">
        <v>53</v>
      </c>
      <c r="C100" s="17">
        <f>4*4*80</f>
        <v>1280</v>
      </c>
      <c r="D100" s="116"/>
      <c r="E100" s="26"/>
      <c r="F100" s="26"/>
      <c r="G100" s="26"/>
      <c r="H100" s="33"/>
      <c r="I100" s="33"/>
      <c r="J100" s="33"/>
    </row>
    <row r="101" spans="1:10">
      <c r="A101" s="116"/>
      <c r="B101" s="116"/>
      <c r="C101" s="17"/>
      <c r="D101" s="116"/>
      <c r="E101" s="116"/>
      <c r="F101" s="116"/>
      <c r="G101" s="116"/>
      <c r="H101" s="33"/>
      <c r="I101" s="116"/>
      <c r="J101" s="116"/>
    </row>
    <row r="102" spans="1:10">
      <c r="A102" s="116" t="s">
        <v>54</v>
      </c>
      <c r="B102" s="116" t="s">
        <v>55</v>
      </c>
      <c r="C102" s="17"/>
      <c r="D102" s="116"/>
      <c r="E102" s="26"/>
      <c r="F102" s="26"/>
      <c r="G102" s="26"/>
      <c r="H102" s="33"/>
      <c r="I102" s="116"/>
      <c r="J102" s="116"/>
    </row>
    <row r="103" spans="1:10">
      <c r="A103" s="116" t="s">
        <v>56</v>
      </c>
      <c r="B103" s="116" t="s">
        <v>57</v>
      </c>
      <c r="C103" s="17">
        <f>3*2*675</f>
        <v>4050</v>
      </c>
      <c r="D103" s="116"/>
      <c r="E103" s="26"/>
      <c r="F103" s="26"/>
      <c r="G103" s="26"/>
      <c r="H103" s="33"/>
      <c r="I103" s="116"/>
      <c r="J103" s="116"/>
    </row>
    <row r="104" spans="1:10" ht="24.95">
      <c r="A104" s="116"/>
      <c r="B104" s="115" t="s">
        <v>58</v>
      </c>
      <c r="C104" s="17">
        <f>3*2*2*183</f>
        <v>2196</v>
      </c>
      <c r="D104" s="116"/>
      <c r="E104" s="26"/>
      <c r="F104" s="26"/>
      <c r="G104" s="26"/>
      <c r="H104" s="33"/>
      <c r="I104" s="116"/>
      <c r="J104" s="116"/>
    </row>
    <row r="105" spans="1:10" ht="24.95">
      <c r="A105" s="116"/>
      <c r="B105" s="115" t="s">
        <v>59</v>
      </c>
      <c r="C105" s="17">
        <f>3*2*71+3*4*53</f>
        <v>1062</v>
      </c>
      <c r="D105" s="116"/>
      <c r="E105" s="116"/>
      <c r="F105" s="116"/>
      <c r="G105" s="116"/>
      <c r="H105" s="33"/>
      <c r="I105" s="116"/>
      <c r="J105" s="116"/>
    </row>
    <row r="106" spans="1:10">
      <c r="A106" s="116"/>
      <c r="B106" s="116" t="s">
        <v>47</v>
      </c>
      <c r="C106" s="17">
        <f>3*2*80</f>
        <v>480</v>
      </c>
      <c r="D106" s="116"/>
      <c r="E106" s="26"/>
      <c r="F106" s="26"/>
      <c r="G106" s="26"/>
      <c r="H106" s="33"/>
      <c r="I106" s="116"/>
      <c r="J106" s="116"/>
    </row>
    <row r="107" spans="1:10">
      <c r="A107" s="116"/>
      <c r="B107" s="116"/>
      <c r="C107" s="17"/>
      <c r="D107" s="116"/>
      <c r="E107" s="26"/>
      <c r="F107" s="26"/>
      <c r="G107" s="26"/>
      <c r="H107" s="33"/>
      <c r="I107" s="116"/>
      <c r="J107" s="116"/>
    </row>
    <row r="108" spans="1:10">
      <c r="A108" s="116" t="s">
        <v>60</v>
      </c>
      <c r="B108" s="116" t="s">
        <v>55</v>
      </c>
      <c r="C108" s="17"/>
      <c r="D108" s="116"/>
      <c r="E108" s="26"/>
      <c r="F108" s="26"/>
      <c r="G108" s="26"/>
      <c r="H108" s="33"/>
      <c r="I108" s="116"/>
      <c r="J108" s="116"/>
    </row>
    <row r="109" spans="1:10">
      <c r="A109" s="116" t="s">
        <v>56</v>
      </c>
      <c r="B109" s="116" t="s">
        <v>57</v>
      </c>
      <c r="C109" s="17">
        <f>3*2*675</f>
        <v>4050</v>
      </c>
      <c r="D109" s="116"/>
      <c r="E109" s="26"/>
      <c r="F109" s="26"/>
      <c r="G109" s="26"/>
      <c r="H109" s="33"/>
      <c r="I109" s="116"/>
      <c r="J109" s="116"/>
    </row>
    <row r="110" spans="1:10" ht="24.95">
      <c r="A110" s="116"/>
      <c r="B110" s="115" t="s">
        <v>58</v>
      </c>
      <c r="C110" s="17">
        <f>3*2*2*183</f>
        <v>2196</v>
      </c>
      <c r="D110" s="116"/>
      <c r="E110" s="26"/>
      <c r="F110" s="26"/>
      <c r="G110" s="26"/>
      <c r="H110" s="33"/>
      <c r="I110" s="116"/>
      <c r="J110" s="116"/>
    </row>
    <row r="111" spans="1:10" ht="24.95">
      <c r="A111" s="116"/>
      <c r="B111" s="115" t="s">
        <v>59</v>
      </c>
      <c r="C111" s="17">
        <f>3*2*71+3*4*53</f>
        <v>1062</v>
      </c>
      <c r="D111" s="116"/>
      <c r="E111" s="26"/>
      <c r="F111" s="26"/>
      <c r="G111" s="26"/>
      <c r="H111" s="33"/>
      <c r="I111" s="116"/>
      <c r="J111" s="116"/>
    </row>
    <row r="112" spans="1:10">
      <c r="A112" s="116"/>
      <c r="B112" s="116" t="s">
        <v>47</v>
      </c>
      <c r="C112" s="17">
        <f>3*2*80</f>
        <v>480</v>
      </c>
      <c r="D112" s="116"/>
      <c r="E112" s="26"/>
      <c r="F112" s="26"/>
      <c r="G112" s="26"/>
      <c r="H112" s="33"/>
      <c r="I112" s="116"/>
      <c r="J112" s="116"/>
    </row>
    <row r="113" spans="1:10">
      <c r="A113" s="116"/>
      <c r="B113" s="116"/>
      <c r="C113" s="17"/>
      <c r="D113" s="116"/>
      <c r="E113" s="26"/>
      <c r="F113" s="26"/>
      <c r="G113" s="26"/>
      <c r="H113" s="33"/>
      <c r="I113" s="116"/>
      <c r="J113" s="116"/>
    </row>
    <row r="114" spans="1:10">
      <c r="A114" s="116"/>
      <c r="B114" s="116"/>
      <c r="C114" s="17"/>
      <c r="D114" s="116"/>
      <c r="E114" s="26"/>
      <c r="F114" s="26"/>
      <c r="G114" s="26"/>
      <c r="H114" s="33"/>
      <c r="I114" s="116"/>
      <c r="J114" s="116"/>
    </row>
    <row r="115" spans="1:10">
      <c r="A115" s="116" t="s">
        <v>61</v>
      </c>
      <c r="B115" s="116" t="s">
        <v>62</v>
      </c>
      <c r="C115" s="17">
        <f>40*24*0.565</f>
        <v>542.4</v>
      </c>
      <c r="D115" s="116"/>
      <c r="E115" s="26"/>
      <c r="F115" s="116"/>
      <c r="G115" s="116"/>
      <c r="H115" s="116"/>
      <c r="I115" s="116"/>
      <c r="J115" s="116"/>
    </row>
    <row r="116" spans="1:10">
      <c r="A116" s="116"/>
      <c r="B116" s="116"/>
      <c r="C116" s="17"/>
      <c r="D116" s="116"/>
      <c r="E116" s="26"/>
      <c r="F116" s="116"/>
      <c r="G116" s="116"/>
      <c r="H116" s="116"/>
      <c r="I116" s="116"/>
      <c r="J116" s="116"/>
    </row>
    <row r="117" spans="1:10" ht="63.75" customHeight="1">
      <c r="A117" s="127" t="s">
        <v>63</v>
      </c>
      <c r="B117" s="127"/>
      <c r="C117" s="127"/>
      <c r="D117" s="127"/>
      <c r="E117" s="127"/>
      <c r="F117" s="127"/>
      <c r="G117" s="127"/>
      <c r="H117" s="127"/>
      <c r="I117" s="127"/>
      <c r="J117" s="127"/>
    </row>
    <row r="118" spans="1:10">
      <c r="A118" s="116"/>
      <c r="B118" s="116"/>
      <c r="C118" s="17"/>
      <c r="D118" s="116"/>
      <c r="E118" s="26"/>
      <c r="F118" s="116"/>
      <c r="G118" s="116"/>
      <c r="H118" s="116"/>
      <c r="I118" s="116"/>
      <c r="J118" s="116"/>
    </row>
    <row r="119" spans="1:10" ht="12.95">
      <c r="A119" s="5" t="s">
        <v>64</v>
      </c>
      <c r="B119" s="5"/>
      <c r="C119" s="22">
        <f>SUM(C90:C115)</f>
        <v>39596.400000000001</v>
      </c>
      <c r="D119" s="116"/>
      <c r="E119" s="116"/>
      <c r="F119" s="116"/>
      <c r="G119" s="116"/>
      <c r="H119" s="116"/>
      <c r="I119" s="116"/>
      <c r="J119" s="116"/>
    </row>
    <row r="120" spans="1:10">
      <c r="A120" s="116"/>
      <c r="B120" s="116"/>
      <c r="C120" s="17"/>
      <c r="D120" s="116"/>
      <c r="E120" s="116"/>
      <c r="F120" s="116"/>
      <c r="G120" s="116"/>
      <c r="H120" s="116"/>
      <c r="I120" s="116"/>
      <c r="J120" s="116"/>
    </row>
    <row r="122" spans="1:10">
      <c r="A122" s="116"/>
      <c r="B122" s="116"/>
      <c r="C122" s="17"/>
      <c r="D122" s="116"/>
      <c r="E122" s="116"/>
      <c r="F122" s="116"/>
      <c r="G122" s="116"/>
      <c r="H122" s="116"/>
      <c r="I122" s="116"/>
      <c r="J122" s="116"/>
    </row>
    <row r="123" spans="1:10" ht="12.95">
      <c r="A123" s="5" t="s">
        <v>65</v>
      </c>
      <c r="B123" s="5"/>
      <c r="C123" s="22"/>
      <c r="D123" s="116"/>
      <c r="E123" s="116"/>
      <c r="F123" s="116"/>
      <c r="G123" s="116"/>
      <c r="H123" s="116"/>
      <c r="I123" s="31"/>
      <c r="J123" s="116"/>
    </row>
    <row r="124" spans="1:10" ht="12.95">
      <c r="A124" s="116"/>
      <c r="B124" s="116"/>
      <c r="C124" s="24"/>
      <c r="D124" s="116"/>
      <c r="E124" s="116"/>
      <c r="F124" s="116"/>
      <c r="G124" s="116"/>
      <c r="H124" s="116"/>
      <c r="I124" s="116"/>
      <c r="J124" s="116"/>
    </row>
    <row r="125" spans="1:10">
      <c r="A125" s="9" t="s">
        <v>66</v>
      </c>
      <c r="B125" s="9" t="s">
        <v>5</v>
      </c>
      <c r="C125" s="27" t="s">
        <v>8</v>
      </c>
      <c r="D125" s="116"/>
      <c r="E125" s="116"/>
      <c r="F125" s="116"/>
      <c r="G125" s="116"/>
      <c r="H125" s="116"/>
      <c r="I125" s="116"/>
      <c r="J125" s="116"/>
    </row>
    <row r="126" spans="1:10" ht="12.95">
      <c r="A126" s="116"/>
      <c r="B126" s="116"/>
      <c r="C126" s="24"/>
      <c r="D126" s="116"/>
      <c r="E126" s="116"/>
      <c r="F126" s="116"/>
      <c r="G126" s="116"/>
      <c r="H126" s="116"/>
      <c r="I126" s="116"/>
      <c r="J126" s="116"/>
    </row>
    <row r="127" spans="1:10">
      <c r="A127" s="116" t="s">
        <v>67</v>
      </c>
      <c r="B127" s="116" t="s">
        <v>68</v>
      </c>
      <c r="C127" s="34">
        <f>1100*0.5</f>
        <v>550</v>
      </c>
      <c r="D127" s="116"/>
      <c r="E127" s="116"/>
      <c r="F127" s="116"/>
      <c r="G127" s="116"/>
      <c r="H127" s="116"/>
      <c r="I127" s="116"/>
      <c r="J127" s="116"/>
    </row>
    <row r="128" spans="1:10" ht="12.75" customHeight="1">
      <c r="A128" s="115" t="s">
        <v>69</v>
      </c>
      <c r="B128" s="116" t="s">
        <v>70</v>
      </c>
      <c r="C128" s="34">
        <v>400</v>
      </c>
      <c r="D128" s="116"/>
      <c r="E128" s="116"/>
      <c r="F128" s="116"/>
      <c r="G128" s="116"/>
      <c r="H128" s="116"/>
      <c r="I128" s="116"/>
      <c r="J128" s="116"/>
    </row>
    <row r="129" spans="1:10" s="32" customFormat="1" ht="24.95">
      <c r="A129" s="115" t="s">
        <v>71</v>
      </c>
      <c r="B129" s="115" t="s">
        <v>72</v>
      </c>
      <c r="C129" s="48">
        <f>120*4</f>
        <v>480</v>
      </c>
      <c r="D129" s="115"/>
      <c r="E129" s="49"/>
      <c r="F129" s="50"/>
      <c r="G129" s="115"/>
      <c r="H129" s="115"/>
      <c r="I129" s="115"/>
      <c r="J129" s="115"/>
    </row>
    <row r="130" spans="1:10" ht="25.5" customHeight="1">
      <c r="A130" s="115" t="s">
        <v>73</v>
      </c>
      <c r="B130" s="116" t="s">
        <v>74</v>
      </c>
      <c r="C130" s="34">
        <f>200*50*0.7</f>
        <v>7000</v>
      </c>
      <c r="D130" s="116"/>
      <c r="E130" s="26"/>
      <c r="F130" s="35"/>
      <c r="G130" s="116"/>
      <c r="H130" s="116"/>
      <c r="I130" s="116"/>
      <c r="J130" s="116"/>
    </row>
    <row r="131" spans="1:10" ht="12.75" customHeight="1">
      <c r="A131" s="116" t="s">
        <v>75</v>
      </c>
      <c r="B131" s="116" t="s">
        <v>76</v>
      </c>
      <c r="C131" s="34">
        <f>150*4</f>
        <v>600</v>
      </c>
      <c r="D131" s="116"/>
      <c r="E131" s="116"/>
      <c r="F131" s="116"/>
      <c r="G131" s="116"/>
      <c r="H131" s="116"/>
      <c r="I131" s="116"/>
      <c r="J131" s="116"/>
    </row>
    <row r="132" spans="1:10">
      <c r="A132" s="116" t="s">
        <v>77</v>
      </c>
      <c r="B132" s="116" t="s">
        <v>78</v>
      </c>
      <c r="C132" s="34">
        <f>10*24</f>
        <v>240</v>
      </c>
      <c r="D132" s="116"/>
      <c r="E132" s="116"/>
      <c r="F132" s="116"/>
      <c r="G132" s="116"/>
      <c r="H132" s="116"/>
      <c r="I132" s="116"/>
      <c r="J132" s="116"/>
    </row>
    <row r="133" spans="1:10">
      <c r="A133" s="116"/>
      <c r="B133" s="116"/>
      <c r="C133" s="34"/>
      <c r="D133" s="116"/>
      <c r="E133" s="116"/>
      <c r="F133" s="116"/>
      <c r="G133" s="116"/>
      <c r="H133" s="116"/>
      <c r="I133" s="116"/>
      <c r="J133" s="116"/>
    </row>
    <row r="134" spans="1:10" s="32" customFormat="1" ht="63.75" customHeight="1">
      <c r="A134" s="127" t="s">
        <v>79</v>
      </c>
      <c r="B134" s="127"/>
      <c r="C134" s="127"/>
      <c r="D134" s="127"/>
      <c r="E134" s="127"/>
      <c r="F134" s="127"/>
      <c r="G134" s="127"/>
      <c r="H134" s="127"/>
      <c r="I134" s="127"/>
      <c r="J134" s="115"/>
    </row>
    <row r="135" spans="1:10" ht="12.95">
      <c r="A135" s="1"/>
      <c r="B135" s="1"/>
      <c r="C135" s="24"/>
      <c r="D135" s="116"/>
      <c r="E135" s="116"/>
      <c r="F135" s="116"/>
      <c r="G135" s="116"/>
      <c r="H135" s="116"/>
      <c r="I135" s="116"/>
      <c r="J135" s="116"/>
    </row>
    <row r="136" spans="1:10" ht="12.95">
      <c r="A136" s="5" t="s">
        <v>80</v>
      </c>
      <c r="B136" s="5"/>
      <c r="C136" s="22">
        <f>SUM(C127:C135)</f>
        <v>9270</v>
      </c>
      <c r="D136" s="116"/>
      <c r="E136" s="116"/>
      <c r="F136" s="116"/>
      <c r="G136" s="116"/>
      <c r="H136" s="116"/>
      <c r="I136" s="116"/>
      <c r="J136" s="116"/>
    </row>
    <row r="137" spans="1:10" ht="12.95">
      <c r="A137" s="1"/>
      <c r="B137" s="1"/>
      <c r="C137" s="24"/>
      <c r="D137" s="116"/>
      <c r="E137" s="116"/>
      <c r="F137" s="116"/>
      <c r="G137" s="116"/>
      <c r="H137" s="116"/>
      <c r="I137" s="116"/>
      <c r="J137" s="116"/>
    </row>
    <row r="138" spans="1:10">
      <c r="A138" s="116"/>
      <c r="B138" s="116"/>
      <c r="C138" s="17"/>
      <c r="D138" s="116"/>
      <c r="E138" s="116"/>
      <c r="F138" s="116"/>
      <c r="G138" s="116"/>
      <c r="H138" s="116"/>
      <c r="I138" s="116"/>
      <c r="J138" s="116"/>
    </row>
    <row r="139" spans="1:10" ht="12.95">
      <c r="A139" s="5" t="s">
        <v>81</v>
      </c>
      <c r="B139" s="5"/>
      <c r="C139" s="22"/>
      <c r="D139" s="116"/>
      <c r="E139" s="116"/>
      <c r="F139" s="116"/>
      <c r="G139" s="116"/>
      <c r="H139" s="116"/>
      <c r="I139" s="116"/>
      <c r="J139" s="116"/>
    </row>
    <row r="140" spans="1:10" ht="27" customHeight="1">
      <c r="A140" s="9" t="s">
        <v>82</v>
      </c>
      <c r="B140" s="9" t="s">
        <v>83</v>
      </c>
      <c r="C140" s="27" t="s">
        <v>8</v>
      </c>
      <c r="D140" s="9"/>
      <c r="E140" s="9" t="s">
        <v>5</v>
      </c>
      <c r="F140" s="9"/>
      <c r="G140" s="9"/>
      <c r="H140" s="9"/>
      <c r="I140" s="9"/>
      <c r="J140" s="9"/>
    </row>
    <row r="141" spans="1:10">
      <c r="A141" s="116"/>
      <c r="B141" s="116"/>
      <c r="C141" s="17"/>
      <c r="D141" s="116"/>
      <c r="E141" s="116"/>
      <c r="F141" s="116"/>
      <c r="G141" s="116"/>
      <c r="H141" s="116"/>
      <c r="I141" s="116"/>
      <c r="J141" s="116"/>
    </row>
    <row r="142" spans="1:10" ht="25.5" customHeight="1">
      <c r="A142" s="115" t="s">
        <v>84</v>
      </c>
      <c r="B142" s="116" t="s">
        <v>85</v>
      </c>
      <c r="C142" s="17">
        <f>60*650</f>
        <v>39000</v>
      </c>
      <c r="D142" s="116"/>
      <c r="E142" s="31" t="s">
        <v>86</v>
      </c>
      <c r="F142" s="116"/>
      <c r="G142" s="116"/>
      <c r="H142" s="116"/>
      <c r="I142" s="116"/>
      <c r="J142" s="116"/>
    </row>
    <row r="143" spans="1:10" ht="12.75" customHeight="1">
      <c r="A143" s="115"/>
      <c r="B143" s="116"/>
      <c r="C143" s="17"/>
      <c r="D143" s="116"/>
      <c r="E143" s="31"/>
      <c r="F143" s="116"/>
      <c r="G143" s="116"/>
      <c r="H143" s="116"/>
      <c r="I143" s="116"/>
      <c r="J143" s="116"/>
    </row>
    <row r="144" spans="1:10" ht="25.5" customHeight="1">
      <c r="A144" s="115" t="s">
        <v>87</v>
      </c>
      <c r="B144" s="116" t="s">
        <v>88</v>
      </c>
      <c r="C144" s="17">
        <f>80*500</f>
        <v>40000</v>
      </c>
      <c r="D144" s="116"/>
      <c r="E144" s="31" t="s">
        <v>89</v>
      </c>
      <c r="F144" s="116"/>
      <c r="G144" s="116"/>
      <c r="H144" s="116"/>
      <c r="I144" s="116"/>
      <c r="J144" s="116"/>
    </row>
    <row r="145" spans="1:10" ht="12.75" customHeight="1">
      <c r="A145" s="115"/>
      <c r="B145" s="116"/>
      <c r="C145" s="17"/>
      <c r="D145" s="116"/>
      <c r="E145" s="31"/>
      <c r="F145" s="116"/>
      <c r="G145" s="116"/>
      <c r="H145" s="116"/>
      <c r="I145" s="116"/>
      <c r="J145" s="116"/>
    </row>
    <row r="146" spans="1:10" ht="38.25" customHeight="1">
      <c r="A146" s="116" t="s">
        <v>87</v>
      </c>
      <c r="B146" s="115" t="s">
        <v>90</v>
      </c>
      <c r="C146" s="17">
        <f>4*4*16*85</f>
        <v>21760</v>
      </c>
      <c r="D146" s="116"/>
      <c r="E146" s="127" t="s">
        <v>91</v>
      </c>
      <c r="F146" s="127"/>
      <c r="G146" s="127"/>
      <c r="H146" s="127"/>
      <c r="I146" s="127"/>
      <c r="J146" s="127"/>
    </row>
    <row r="147" spans="1:10">
      <c r="A147" s="116"/>
      <c r="B147" s="115"/>
      <c r="C147" s="17"/>
      <c r="D147" s="116"/>
      <c r="E147" s="115"/>
      <c r="F147" s="115"/>
      <c r="G147" s="115"/>
      <c r="H147" s="115"/>
      <c r="I147" s="115"/>
      <c r="J147" s="115"/>
    </row>
    <row r="148" spans="1:10" ht="51" customHeight="1">
      <c r="A148" s="116" t="s">
        <v>87</v>
      </c>
      <c r="B148" s="115" t="s">
        <v>92</v>
      </c>
      <c r="C148" s="17">
        <f>2040+600</f>
        <v>2640</v>
      </c>
      <c r="D148" s="116"/>
      <c r="E148" s="127" t="s">
        <v>93</v>
      </c>
      <c r="F148" s="162"/>
      <c r="G148" s="162"/>
      <c r="H148" s="162"/>
      <c r="I148" s="162"/>
      <c r="J148" s="162"/>
    </row>
    <row r="149" spans="1:10">
      <c r="A149" s="116"/>
      <c r="B149" s="115"/>
      <c r="C149" s="17"/>
      <c r="D149" s="116"/>
      <c r="E149" s="115"/>
      <c r="F149" s="116"/>
      <c r="G149" s="116"/>
      <c r="H149" s="116"/>
      <c r="I149" s="116"/>
      <c r="J149" s="116"/>
    </row>
    <row r="150" spans="1:10">
      <c r="A150" s="116" t="s">
        <v>94</v>
      </c>
      <c r="B150" s="116" t="s">
        <v>95</v>
      </c>
      <c r="C150" s="34">
        <f>24*110*0.25</f>
        <v>660</v>
      </c>
      <c r="D150" s="116"/>
      <c r="E150" s="23" t="s">
        <v>96</v>
      </c>
      <c r="F150" s="19"/>
      <c r="G150" s="23"/>
      <c r="H150" s="16"/>
      <c r="I150" s="16"/>
      <c r="J150" s="16"/>
    </row>
    <row r="151" spans="1:10">
      <c r="A151" s="116"/>
      <c r="B151" s="116"/>
      <c r="C151" s="34"/>
      <c r="D151" s="116"/>
      <c r="E151" s="23"/>
      <c r="F151" s="19"/>
      <c r="G151" s="23"/>
      <c r="H151" s="16"/>
      <c r="I151" s="16"/>
      <c r="J151" s="16"/>
    </row>
    <row r="152" spans="1:10">
      <c r="A152" s="116" t="s">
        <v>97</v>
      </c>
      <c r="B152" s="116" t="s">
        <v>98</v>
      </c>
      <c r="C152" s="34">
        <f>5*600*0.03*24</f>
        <v>2160</v>
      </c>
      <c r="D152" s="116"/>
      <c r="E152" s="116" t="s">
        <v>99</v>
      </c>
      <c r="F152" s="19"/>
      <c r="G152" s="23"/>
      <c r="H152" s="16"/>
      <c r="I152" s="16"/>
      <c r="J152" s="16"/>
    </row>
    <row r="153" spans="1:10">
      <c r="A153" s="116"/>
      <c r="B153" s="116"/>
      <c r="C153" s="34"/>
      <c r="D153" s="116"/>
      <c r="E153" s="23"/>
      <c r="F153" s="19"/>
      <c r="G153" s="23"/>
      <c r="H153" s="16"/>
      <c r="I153" s="16"/>
      <c r="J153" s="16"/>
    </row>
    <row r="154" spans="1:10" ht="114.75" customHeight="1">
      <c r="A154" s="127" t="s">
        <v>100</v>
      </c>
      <c r="B154" s="127"/>
      <c r="C154" s="127"/>
      <c r="D154" s="127"/>
      <c r="E154" s="127"/>
      <c r="F154" s="127"/>
      <c r="G154" s="127"/>
      <c r="H154" s="127"/>
      <c r="I154" s="127"/>
      <c r="J154" s="127"/>
    </row>
    <row r="155" spans="1:10">
      <c r="A155" s="115"/>
      <c r="B155" s="115"/>
      <c r="C155" s="115"/>
      <c r="D155" s="115"/>
      <c r="E155" s="115"/>
      <c r="F155" s="115"/>
      <c r="G155" s="115"/>
      <c r="H155" s="115"/>
      <c r="I155" s="115"/>
      <c r="J155" s="115"/>
    </row>
    <row r="156" spans="1:10" ht="140.25" customHeight="1">
      <c r="A156" s="127" t="s">
        <v>101</v>
      </c>
      <c r="B156" s="127"/>
      <c r="C156" s="127"/>
      <c r="D156" s="127"/>
      <c r="E156" s="127"/>
      <c r="F156" s="127"/>
      <c r="G156" s="127"/>
      <c r="H156" s="127"/>
      <c r="I156" s="127"/>
      <c r="J156" s="127"/>
    </row>
    <row r="157" spans="1:10">
      <c r="A157" s="116"/>
      <c r="B157" s="116"/>
      <c r="C157" s="17"/>
      <c r="D157" s="116"/>
      <c r="E157" s="116"/>
      <c r="F157" s="116"/>
      <c r="G157" s="116"/>
      <c r="H157" s="116"/>
      <c r="I157" s="116"/>
      <c r="J157" s="116"/>
    </row>
    <row r="158" spans="1:10" ht="12.95">
      <c r="A158" s="36" t="s">
        <v>102</v>
      </c>
      <c r="B158" s="36"/>
      <c r="C158" s="37">
        <f>SUM(C141:C157)</f>
        <v>106220</v>
      </c>
      <c r="D158" s="116"/>
      <c r="E158" s="116"/>
      <c r="F158" s="116"/>
      <c r="G158" s="116"/>
      <c r="H158" s="116"/>
      <c r="I158" s="116"/>
      <c r="J158" s="116"/>
    </row>
    <row r="159" spans="1:10" ht="12.95">
      <c r="A159" s="1"/>
      <c r="B159" s="1"/>
      <c r="C159" s="24"/>
      <c r="D159" s="116"/>
      <c r="E159" s="116"/>
      <c r="F159" s="116"/>
      <c r="G159" s="116"/>
      <c r="H159" s="116"/>
      <c r="I159" s="116"/>
      <c r="J159" s="116"/>
    </row>
    <row r="160" spans="1:10" ht="12.95">
      <c r="A160" s="38" t="s">
        <v>103</v>
      </c>
      <c r="B160" s="1"/>
      <c r="C160" s="24"/>
      <c r="D160" s="116"/>
      <c r="E160" s="116"/>
      <c r="F160" s="116"/>
      <c r="G160" s="116"/>
      <c r="H160" s="116"/>
      <c r="I160" s="116"/>
      <c r="J160" s="116"/>
    </row>
    <row r="161" spans="1:10">
      <c r="A161" s="9" t="s">
        <v>41</v>
      </c>
      <c r="B161" s="39" t="s">
        <v>5</v>
      </c>
      <c r="C161" s="27" t="s">
        <v>8</v>
      </c>
      <c r="D161" s="116"/>
      <c r="E161" s="116"/>
      <c r="F161" s="31"/>
      <c r="G161" s="115"/>
      <c r="H161" s="115"/>
      <c r="I161" s="116"/>
      <c r="J161" s="115"/>
    </row>
    <row r="162" spans="1:10">
      <c r="A162" s="116"/>
      <c r="B162" s="115"/>
      <c r="C162" s="34"/>
      <c r="D162" s="116"/>
      <c r="E162" s="116"/>
      <c r="F162" s="31"/>
      <c r="G162" s="115"/>
      <c r="H162" s="115"/>
      <c r="I162" s="116"/>
      <c r="J162" s="115"/>
    </row>
    <row r="163" spans="1:10">
      <c r="A163" s="116" t="s">
        <v>42</v>
      </c>
      <c r="B163" s="116" t="s">
        <v>104</v>
      </c>
      <c r="C163" s="17"/>
      <c r="D163" s="116"/>
      <c r="E163" s="116"/>
      <c r="F163" s="31"/>
      <c r="G163" s="115"/>
      <c r="H163" s="115"/>
      <c r="I163" s="116"/>
      <c r="J163" s="115"/>
    </row>
    <row r="164" spans="1:10">
      <c r="A164" s="116"/>
      <c r="B164" s="116" t="s">
        <v>105</v>
      </c>
      <c r="C164" s="17">
        <f>2*550</f>
        <v>1100</v>
      </c>
      <c r="D164" s="116"/>
      <c r="E164" s="116"/>
      <c r="F164" s="31"/>
      <c r="G164" s="115"/>
      <c r="H164" s="115"/>
      <c r="I164" s="116"/>
      <c r="J164" s="115"/>
    </row>
    <row r="165" spans="1:10" ht="25.5" customHeight="1">
      <c r="A165" s="116"/>
      <c r="B165" s="115" t="s">
        <v>106</v>
      </c>
      <c r="C165" s="17">
        <f>2*2*121</f>
        <v>484</v>
      </c>
      <c r="D165" s="116"/>
      <c r="E165" s="116"/>
      <c r="F165" s="31"/>
      <c r="G165" s="115"/>
      <c r="H165" s="115"/>
      <c r="I165" s="116"/>
      <c r="J165" s="115"/>
    </row>
    <row r="166" spans="1:10" ht="37.5">
      <c r="A166" s="116"/>
      <c r="B166" s="115" t="s">
        <v>107</v>
      </c>
      <c r="C166" s="17">
        <f>1*71*2+2*53*2</f>
        <v>354</v>
      </c>
      <c r="D166" s="116"/>
      <c r="E166" s="116"/>
      <c r="F166" s="31"/>
      <c r="G166" s="115"/>
      <c r="H166" s="115"/>
      <c r="I166" s="116"/>
      <c r="J166" s="115"/>
    </row>
    <row r="167" spans="1:10">
      <c r="A167" s="116"/>
      <c r="B167" s="116" t="s">
        <v>108</v>
      </c>
      <c r="C167" s="17">
        <f>1*2*80</f>
        <v>160</v>
      </c>
      <c r="D167" s="116"/>
      <c r="E167" s="26"/>
      <c r="F167" s="26"/>
      <c r="G167" s="26"/>
      <c r="H167" s="33"/>
      <c r="I167" s="33"/>
      <c r="J167" s="33"/>
    </row>
    <row r="168" spans="1:10">
      <c r="A168" s="116"/>
      <c r="B168" s="116"/>
      <c r="C168" s="17"/>
      <c r="D168" s="116"/>
      <c r="E168" s="26"/>
      <c r="F168" s="26"/>
      <c r="G168" s="26"/>
      <c r="H168" s="33"/>
      <c r="I168" s="33"/>
      <c r="J168" s="33"/>
    </row>
    <row r="169" spans="1:10">
      <c r="A169" s="116" t="s">
        <v>48</v>
      </c>
      <c r="B169" s="116" t="s">
        <v>109</v>
      </c>
      <c r="C169" s="17"/>
      <c r="D169" s="116"/>
      <c r="E169" s="26"/>
      <c r="F169" s="26"/>
      <c r="G169" s="26"/>
      <c r="H169" s="33"/>
      <c r="I169" s="33"/>
      <c r="J169" s="33"/>
    </row>
    <row r="170" spans="1:10">
      <c r="A170" s="116"/>
      <c r="B170" s="116" t="s">
        <v>110</v>
      </c>
      <c r="C170" s="17">
        <f>550*4</f>
        <v>2200</v>
      </c>
      <c r="D170" s="116"/>
      <c r="E170" s="26"/>
      <c r="F170" s="26"/>
      <c r="G170" s="26"/>
      <c r="H170" s="33"/>
      <c r="I170" s="33"/>
      <c r="J170" s="33"/>
    </row>
    <row r="171" spans="1:10" ht="24.95">
      <c r="A171" s="116"/>
      <c r="B171" s="115" t="s">
        <v>111</v>
      </c>
      <c r="C171" s="17">
        <f>8*140</f>
        <v>1120</v>
      </c>
      <c r="D171" s="116"/>
      <c r="E171" s="26"/>
      <c r="F171" s="26"/>
      <c r="G171" s="26"/>
      <c r="H171" s="33"/>
      <c r="I171" s="33"/>
      <c r="J171" s="33"/>
    </row>
    <row r="172" spans="1:10" ht="24.95">
      <c r="A172" s="116"/>
      <c r="B172" s="115" t="s">
        <v>112</v>
      </c>
      <c r="C172" s="17">
        <f>4*66+8*49</f>
        <v>656</v>
      </c>
      <c r="D172" s="116"/>
      <c r="E172" s="26"/>
      <c r="F172" s="26"/>
      <c r="G172" s="26"/>
      <c r="H172" s="33"/>
      <c r="I172" s="33"/>
      <c r="J172" s="33"/>
    </row>
    <row r="173" spans="1:10">
      <c r="A173" s="116"/>
      <c r="B173" s="116" t="s">
        <v>113</v>
      </c>
      <c r="C173" s="17">
        <f>1*4*80</f>
        <v>320</v>
      </c>
      <c r="D173" s="116"/>
      <c r="E173" s="19"/>
      <c r="F173" s="19"/>
      <c r="G173" s="19"/>
      <c r="H173" s="16"/>
      <c r="I173" s="16"/>
      <c r="J173" s="16"/>
    </row>
    <row r="174" spans="1:10">
      <c r="A174" s="116"/>
      <c r="B174" s="116"/>
      <c r="C174" s="17"/>
      <c r="D174" s="116"/>
      <c r="E174" s="19"/>
      <c r="F174" s="19"/>
      <c r="G174" s="19"/>
      <c r="H174" s="16"/>
      <c r="I174" s="16"/>
      <c r="J174" s="16"/>
    </row>
    <row r="175" spans="1:10" ht="51" customHeight="1">
      <c r="A175" s="127" t="s">
        <v>114</v>
      </c>
      <c r="B175" s="127"/>
      <c r="C175" s="127"/>
      <c r="D175" s="127"/>
      <c r="E175" s="127"/>
      <c r="F175" s="127"/>
      <c r="G175" s="127"/>
      <c r="H175" s="127"/>
      <c r="I175" s="127"/>
      <c r="J175" s="127"/>
    </row>
    <row r="176" spans="1:10">
      <c r="A176" s="116"/>
      <c r="B176" s="116"/>
      <c r="C176" s="17"/>
      <c r="D176" s="116"/>
      <c r="E176" s="20"/>
      <c r="F176" s="116"/>
      <c r="G176" s="116"/>
      <c r="H176" s="116"/>
      <c r="I176" s="116"/>
      <c r="J176" s="116"/>
    </row>
    <row r="177" spans="1:13" ht="12.95">
      <c r="A177" s="36" t="s">
        <v>115</v>
      </c>
      <c r="B177" s="36"/>
      <c r="C177" s="37">
        <f>SUM(C161:C176)</f>
        <v>6394</v>
      </c>
      <c r="D177" s="116"/>
      <c r="E177" s="116"/>
      <c r="F177" s="116"/>
      <c r="G177" s="116"/>
      <c r="H177" s="116"/>
      <c r="I177" s="116"/>
      <c r="J177" s="116"/>
      <c r="K177" s="116"/>
      <c r="L177" s="116"/>
      <c r="M177" s="116"/>
    </row>
    <row r="178" spans="1:13" ht="12.95">
      <c r="A178" s="1"/>
      <c r="B178" s="1"/>
      <c r="C178" s="24"/>
      <c r="D178" s="116"/>
      <c r="E178" s="116"/>
      <c r="F178" s="116"/>
      <c r="G178" s="116"/>
      <c r="H178" s="116"/>
      <c r="I178" s="116"/>
      <c r="J178" s="116"/>
      <c r="K178" s="116"/>
      <c r="L178" s="116"/>
      <c r="M178" s="116"/>
    </row>
    <row r="179" spans="1:13" ht="12.95">
      <c r="A179" s="5" t="s">
        <v>116</v>
      </c>
      <c r="B179" s="5"/>
      <c r="C179" s="22">
        <f>+C158+C177</f>
        <v>112614</v>
      </c>
      <c r="D179" s="116"/>
      <c r="E179" s="116"/>
      <c r="F179" s="116"/>
      <c r="G179" s="116"/>
      <c r="H179" s="116"/>
      <c r="I179" s="116"/>
      <c r="J179" s="116"/>
      <c r="K179" s="116"/>
      <c r="L179" s="116"/>
      <c r="M179" s="116"/>
    </row>
    <row r="182" spans="1:13" ht="12.95">
      <c r="A182" s="5" t="s">
        <v>117</v>
      </c>
      <c r="B182" s="5"/>
      <c r="C182" s="22"/>
      <c r="D182" s="116"/>
      <c r="E182" s="31"/>
      <c r="F182" s="115"/>
      <c r="G182" s="116"/>
      <c r="H182" s="116"/>
      <c r="I182" s="116"/>
      <c r="J182" s="115"/>
      <c r="K182" s="116"/>
      <c r="L182" s="115"/>
      <c r="M182" s="115"/>
    </row>
    <row r="183" spans="1:13">
      <c r="A183" s="40" t="s">
        <v>118</v>
      </c>
      <c r="B183" s="40" t="s">
        <v>5</v>
      </c>
      <c r="C183" s="41" t="s">
        <v>8</v>
      </c>
      <c r="D183" s="116"/>
      <c r="E183" s="26"/>
      <c r="F183" s="26"/>
      <c r="G183" s="26"/>
      <c r="H183" s="33"/>
      <c r="I183" s="33"/>
      <c r="J183" s="33"/>
      <c r="K183" s="116"/>
      <c r="L183" s="116"/>
      <c r="M183" s="116"/>
    </row>
    <row r="184" spans="1:13" ht="50.1">
      <c r="A184" s="116" t="s">
        <v>119</v>
      </c>
      <c r="B184" s="115" t="s">
        <v>120</v>
      </c>
      <c r="C184" s="17"/>
      <c r="D184" s="116"/>
      <c r="E184" s="116"/>
      <c r="F184" s="31"/>
      <c r="G184" s="115"/>
      <c r="H184" s="115"/>
      <c r="I184" s="116"/>
      <c r="J184" s="115"/>
      <c r="K184" s="116"/>
      <c r="L184" s="116"/>
      <c r="M184" s="116"/>
    </row>
    <row r="185" spans="1:13">
      <c r="A185" s="116"/>
      <c r="B185" s="116"/>
      <c r="C185" s="17"/>
      <c r="D185" s="116"/>
      <c r="E185" s="116"/>
      <c r="F185" s="31"/>
      <c r="G185" s="115"/>
      <c r="H185" s="115"/>
      <c r="I185" s="116"/>
      <c r="J185" s="115"/>
      <c r="K185" s="116"/>
      <c r="L185" s="116"/>
      <c r="M185" s="116"/>
    </row>
    <row r="186" spans="1:13" ht="24.95">
      <c r="A186" s="115" t="s">
        <v>121</v>
      </c>
      <c r="B186" s="115" t="s">
        <v>122</v>
      </c>
      <c r="C186" s="34">
        <f>45*4*20</f>
        <v>3600</v>
      </c>
      <c r="D186" s="116"/>
      <c r="E186" s="23"/>
      <c r="F186" s="19"/>
      <c r="G186" s="23"/>
      <c r="H186" s="16"/>
      <c r="I186" s="16"/>
      <c r="J186" s="16"/>
      <c r="K186" s="116"/>
      <c r="L186" s="116"/>
      <c r="M186" s="116"/>
    </row>
    <row r="187" spans="1:13">
      <c r="A187" s="115"/>
      <c r="B187" s="115"/>
      <c r="C187" s="34"/>
      <c r="D187" s="116"/>
      <c r="E187" s="23"/>
      <c r="F187" s="19"/>
      <c r="G187" s="23"/>
      <c r="H187" s="16"/>
      <c r="I187" s="16"/>
      <c r="J187" s="16"/>
      <c r="K187" s="116"/>
      <c r="L187" s="116"/>
      <c r="M187" s="116"/>
    </row>
    <row r="188" spans="1:13" ht="63.75" customHeight="1">
      <c r="A188" s="127" t="s">
        <v>123</v>
      </c>
      <c r="B188" s="127"/>
      <c r="C188" s="127"/>
      <c r="D188" s="127"/>
      <c r="E188" s="127"/>
      <c r="F188" s="127"/>
      <c r="G188" s="127"/>
      <c r="H188" s="127"/>
      <c r="I188" s="127"/>
      <c r="J188" s="127"/>
      <c r="K188" s="116"/>
      <c r="L188" s="116"/>
      <c r="M188" s="116"/>
    </row>
    <row r="189" spans="1:13" ht="12.95">
      <c r="A189" s="116"/>
      <c r="B189" s="1"/>
      <c r="C189" s="24"/>
      <c r="D189" s="116"/>
      <c r="E189" s="116"/>
      <c r="F189" s="116"/>
      <c r="G189" s="116"/>
      <c r="H189" s="116"/>
      <c r="I189" s="116"/>
      <c r="J189" s="116"/>
      <c r="K189" s="116"/>
      <c r="L189" s="116"/>
      <c r="M189" s="116"/>
    </row>
    <row r="190" spans="1:13" ht="12.95">
      <c r="A190" s="5" t="s">
        <v>124</v>
      </c>
      <c r="B190" s="5"/>
      <c r="C190" s="22">
        <f>SUM(C183:C189)</f>
        <v>3600</v>
      </c>
      <c r="D190" s="116"/>
      <c r="E190" s="116"/>
      <c r="F190" s="116"/>
      <c r="G190" s="116"/>
      <c r="H190" s="116"/>
      <c r="I190" s="116"/>
      <c r="J190" s="116"/>
      <c r="K190" s="116"/>
      <c r="L190" s="116"/>
      <c r="M190" s="116"/>
    </row>
    <row r="191" spans="1:13" ht="12.95">
      <c r="A191" s="1"/>
      <c r="B191" s="1"/>
      <c r="C191" s="24"/>
      <c r="D191" s="116"/>
      <c r="E191" s="116"/>
      <c r="F191" s="116"/>
      <c r="G191" s="116"/>
      <c r="H191" s="116"/>
      <c r="I191" s="116"/>
      <c r="J191" s="116"/>
      <c r="K191" s="116"/>
      <c r="L191" s="116"/>
      <c r="M191" s="116"/>
    </row>
    <row r="192" spans="1:13">
      <c r="A192" s="116"/>
      <c r="B192" s="116"/>
      <c r="C192" s="17"/>
      <c r="D192" s="116"/>
      <c r="E192" s="116"/>
      <c r="F192" s="116"/>
      <c r="G192" s="16"/>
      <c r="H192" s="16"/>
      <c r="I192" s="116"/>
      <c r="J192" s="116"/>
      <c r="K192" s="116"/>
      <c r="L192" s="116"/>
      <c r="M192" s="116"/>
    </row>
    <row r="193" spans="1:10" ht="12.95">
      <c r="A193" s="5" t="s">
        <v>125</v>
      </c>
      <c r="B193" s="5"/>
      <c r="C193" s="22">
        <f>+C23+C84+C119+C158+C177+C190+C136</f>
        <v>405000.73355783999</v>
      </c>
      <c r="D193" s="116"/>
      <c r="E193" s="116"/>
      <c r="F193" s="116"/>
      <c r="G193" s="116"/>
      <c r="H193" s="116"/>
      <c r="I193" s="116"/>
      <c r="J193" s="116"/>
    </row>
    <row r="195" spans="1:10" ht="12.95">
      <c r="A195" s="5" t="s">
        <v>126</v>
      </c>
      <c r="B195" s="5"/>
      <c r="C195" s="22"/>
      <c r="D195" s="116"/>
      <c r="E195" s="116"/>
      <c r="F195" s="116"/>
      <c r="G195" s="116"/>
      <c r="H195" s="116"/>
      <c r="I195" s="116"/>
      <c r="J195" s="116"/>
    </row>
    <row r="196" spans="1:10">
      <c r="A196" s="40" t="s">
        <v>118</v>
      </c>
      <c r="B196" s="40" t="s">
        <v>5</v>
      </c>
      <c r="C196" s="42" t="s">
        <v>8</v>
      </c>
      <c r="D196" s="116"/>
      <c r="E196" s="116"/>
      <c r="F196" s="116"/>
      <c r="G196" s="116"/>
      <c r="H196" s="116"/>
      <c r="I196" s="116"/>
      <c r="J196" s="116"/>
    </row>
    <row r="198" spans="1:10">
      <c r="A198" s="116" t="s">
        <v>127</v>
      </c>
      <c r="B198" s="116" t="s">
        <v>128</v>
      </c>
      <c r="C198" s="4">
        <f>+C193*0.117</f>
        <v>47385.085826267285</v>
      </c>
      <c r="D198" s="116"/>
      <c r="E198" s="116"/>
      <c r="F198" s="116"/>
      <c r="G198" s="116"/>
      <c r="H198" s="116"/>
      <c r="I198" s="116"/>
      <c r="J198" s="116"/>
    </row>
    <row r="200" spans="1:10" ht="24.95">
      <c r="A200" s="115" t="s">
        <v>129</v>
      </c>
      <c r="B200" s="116" t="s">
        <v>130</v>
      </c>
      <c r="C200" s="4">
        <f>-14000*0.117</f>
        <v>-1638</v>
      </c>
      <c r="D200" s="116"/>
      <c r="E200" s="116"/>
      <c r="F200" s="116"/>
      <c r="G200" s="116"/>
      <c r="H200" s="116"/>
      <c r="I200" s="116"/>
      <c r="J200" s="116"/>
    </row>
    <row r="201" spans="1:10">
      <c r="A201" s="115"/>
      <c r="B201" s="116"/>
      <c r="D201" s="116"/>
      <c r="E201" s="116"/>
      <c r="F201" s="116"/>
      <c r="G201" s="116"/>
      <c r="H201" s="116"/>
      <c r="I201" s="116"/>
      <c r="J201" s="116"/>
    </row>
    <row r="202" spans="1:10" ht="24.95">
      <c r="A202" s="115" t="s">
        <v>131</v>
      </c>
      <c r="B202" s="116" t="s">
        <v>132</v>
      </c>
      <c r="C202" s="4">
        <f>-6394*0.117</f>
        <v>-748.09800000000007</v>
      </c>
      <c r="D202" s="116"/>
      <c r="E202" s="116"/>
      <c r="F202" s="116"/>
      <c r="G202" s="116"/>
      <c r="H202" s="116"/>
      <c r="I202" s="116"/>
      <c r="J202" s="116"/>
    </row>
    <row r="204" spans="1:10" ht="25.5" customHeight="1">
      <c r="A204" s="127" t="s">
        <v>133</v>
      </c>
      <c r="B204" s="127"/>
      <c r="C204" s="128"/>
      <c r="D204" s="127"/>
      <c r="E204" s="127"/>
      <c r="F204" s="127"/>
      <c r="G204" s="127"/>
      <c r="H204" s="127"/>
      <c r="I204" s="127"/>
      <c r="J204" s="127"/>
    </row>
    <row r="206" spans="1:10" ht="12.95">
      <c r="A206" s="5" t="s">
        <v>134</v>
      </c>
      <c r="B206" s="5"/>
      <c r="C206" s="22">
        <f>SUM(C198:C205)</f>
        <v>44998.987826267286</v>
      </c>
      <c r="D206" s="116"/>
      <c r="E206" s="116"/>
      <c r="F206" s="116"/>
      <c r="G206" s="116"/>
      <c r="H206" s="116"/>
      <c r="I206" s="116"/>
      <c r="J206" s="116"/>
    </row>
    <row r="208" spans="1:10" ht="13.5" thickBot="1">
      <c r="A208" s="52" t="s">
        <v>135</v>
      </c>
      <c r="B208" s="52"/>
      <c r="C208" s="53">
        <f>+C193+C206</f>
        <v>449999.72138410725</v>
      </c>
      <c r="D208" s="116"/>
      <c r="E208" s="116"/>
      <c r="F208" s="116"/>
      <c r="G208" s="116"/>
      <c r="H208" s="116"/>
      <c r="I208" s="116"/>
      <c r="J208" s="116"/>
    </row>
    <row r="209" spans="1:3" ht="12.95" thickTop="1">
      <c r="A209" s="116"/>
      <c r="B209" s="116"/>
    </row>
    <row r="212" spans="1:3" ht="12.95">
      <c r="A212" s="5" t="s">
        <v>136</v>
      </c>
      <c r="B212" s="5"/>
      <c r="C212" s="22"/>
    </row>
    <row r="214" spans="1:3" ht="12.95">
      <c r="A214" s="38" t="s">
        <v>137</v>
      </c>
      <c r="B214" s="38"/>
      <c r="C214" s="43" t="s">
        <v>138</v>
      </c>
    </row>
    <row r="215" spans="1:3" ht="12.95">
      <c r="A215" s="1" t="s">
        <v>4</v>
      </c>
      <c r="B215" s="1"/>
      <c r="C215" s="44">
        <f>+C23</f>
        <v>199983.6072</v>
      </c>
    </row>
    <row r="216" spans="1:3" ht="12.95">
      <c r="A216" s="1"/>
      <c r="B216" s="1"/>
      <c r="C216" s="45"/>
    </row>
    <row r="217" spans="1:3" ht="12.95">
      <c r="A217" s="1" t="s">
        <v>33</v>
      </c>
      <c r="B217" s="1"/>
      <c r="C217" s="45">
        <f>+C84</f>
        <v>39936.726357840002</v>
      </c>
    </row>
    <row r="218" spans="1:3" ht="12.95">
      <c r="A218" s="1"/>
      <c r="B218" s="1"/>
      <c r="C218" s="45"/>
    </row>
    <row r="219" spans="1:3" ht="12.95">
      <c r="A219" s="1" t="s">
        <v>40</v>
      </c>
      <c r="B219" s="1"/>
      <c r="C219" s="45">
        <f>+C119</f>
        <v>39596.400000000001</v>
      </c>
    </row>
    <row r="220" spans="1:3" ht="12.95">
      <c r="A220" s="1"/>
      <c r="B220" s="1"/>
      <c r="C220" s="45"/>
    </row>
    <row r="221" spans="1:3" ht="12.95">
      <c r="A221" s="1" t="s">
        <v>139</v>
      </c>
      <c r="B221" s="1"/>
      <c r="C221" s="44">
        <v>0</v>
      </c>
    </row>
    <row r="222" spans="1:3" ht="12.95">
      <c r="A222" s="1"/>
      <c r="B222" s="1"/>
      <c r="C222" s="44"/>
    </row>
    <row r="223" spans="1:3" ht="12.95">
      <c r="A223" s="1" t="s">
        <v>65</v>
      </c>
      <c r="B223" s="1"/>
      <c r="C223" s="44">
        <f>+C136</f>
        <v>9270</v>
      </c>
    </row>
    <row r="224" spans="1:3" ht="12.95">
      <c r="A224" s="1"/>
      <c r="B224" s="1"/>
      <c r="C224" s="44"/>
    </row>
    <row r="225" spans="1:3" ht="12.95">
      <c r="A225" s="1" t="s">
        <v>140</v>
      </c>
      <c r="B225" s="1"/>
      <c r="C225" s="44">
        <v>0</v>
      </c>
    </row>
    <row r="226" spans="1:3" ht="12.95">
      <c r="A226" s="1"/>
      <c r="B226" s="1"/>
      <c r="C226" s="44"/>
    </row>
    <row r="227" spans="1:3" ht="12.95">
      <c r="A227" s="1" t="s">
        <v>81</v>
      </c>
      <c r="B227" s="1"/>
      <c r="C227" s="44">
        <f>+C179</f>
        <v>112614</v>
      </c>
    </row>
    <row r="228" spans="1:3" ht="12.95">
      <c r="A228" s="1"/>
      <c r="B228" s="1"/>
      <c r="C228" s="44"/>
    </row>
    <row r="229" spans="1:3" ht="12.95">
      <c r="A229" s="1" t="s">
        <v>117</v>
      </c>
      <c r="B229" s="1"/>
      <c r="C229" s="44">
        <f>+C190</f>
        <v>3600</v>
      </c>
    </row>
    <row r="230" spans="1:3" ht="12.95">
      <c r="A230" s="1"/>
      <c r="B230" s="1"/>
      <c r="C230" s="44"/>
    </row>
    <row r="231" spans="1:3" ht="12.95">
      <c r="A231" s="36" t="s">
        <v>141</v>
      </c>
      <c r="B231" s="36"/>
      <c r="C231" s="46">
        <f>SUM(C215:C230)</f>
        <v>405000.73355783999</v>
      </c>
    </row>
    <row r="232" spans="1:3" ht="12.95">
      <c r="A232" s="1"/>
      <c r="B232" s="1"/>
      <c r="C232" s="44"/>
    </row>
    <row r="233" spans="1:3" ht="12.95">
      <c r="A233" s="1" t="s">
        <v>126</v>
      </c>
      <c r="B233" s="1"/>
      <c r="C233" s="44">
        <f>+C206</f>
        <v>44998.987826267286</v>
      </c>
    </row>
    <row r="234" spans="1:3" ht="12.95">
      <c r="A234" s="1"/>
      <c r="B234" s="1"/>
      <c r="C234" s="44"/>
    </row>
    <row r="235" spans="1:3" ht="13.5" thickBot="1">
      <c r="A235" s="52" t="s">
        <v>135</v>
      </c>
      <c r="B235" s="52"/>
      <c r="C235" s="53">
        <f>+C231+C233</f>
        <v>449999.72138410725</v>
      </c>
    </row>
    <row r="236" spans="1:3" ht="13.5" thickTop="1">
      <c r="A236" s="1"/>
      <c r="B236" s="1"/>
      <c r="C236" s="44"/>
    </row>
    <row r="237" spans="1:3" ht="12.95">
      <c r="A237" s="1"/>
      <c r="B237" s="1"/>
      <c r="C237" s="44"/>
    </row>
  </sheetData>
  <mergeCells count="11">
    <mergeCell ref="A156:J156"/>
    <mergeCell ref="A188:J188"/>
    <mergeCell ref="A204:J204"/>
    <mergeCell ref="A21:J21"/>
    <mergeCell ref="A82:J82"/>
    <mergeCell ref="A134:I134"/>
    <mergeCell ref="E146:J146"/>
    <mergeCell ref="E148:J148"/>
    <mergeCell ref="A154:J154"/>
    <mergeCell ref="A117:J117"/>
    <mergeCell ref="A175:J175"/>
  </mergeCells>
  <pageMargins left="0.7" right="0.7" top="0.75" bottom="0.75" header="0.3" footer="0.3"/>
  <pageSetup scale="70" orientation="portrait" r:id="rId1"/>
  <rowBreaks count="4" manualBreakCount="4">
    <brk id="68" max="16383" man="1"/>
    <brk id="120" max="16383" man="1"/>
    <brk id="159" max="16383" man="1"/>
    <brk id="209"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B5CDD-B30E-4ACE-90B1-17952DEE2B45}">
  <sheetPr>
    <tabColor rgb="FF92D050"/>
  </sheetPr>
  <dimension ref="A1:I40"/>
  <sheetViews>
    <sheetView showGridLines="0" tabSelected="1" zoomScale="70" zoomScaleNormal="70" workbookViewId="0">
      <selection activeCell="C35" sqref="C35"/>
    </sheetView>
  </sheetViews>
  <sheetFormatPr defaultColWidth="11.42578125" defaultRowHeight="14.45"/>
  <cols>
    <col min="1" max="1" width="83.28515625" style="94" customWidth="1"/>
    <col min="2" max="2" width="101.85546875" style="94" bestFit="1" customWidth="1"/>
    <col min="3" max="3" width="27.7109375" style="94" customWidth="1"/>
    <col min="4" max="4" width="0" style="94" hidden="1" customWidth="1"/>
    <col min="5" max="6" width="11.42578125" style="94"/>
    <col min="7" max="7" width="11.42578125" style="94" customWidth="1"/>
    <col min="8" max="16384" width="11.42578125" style="94"/>
  </cols>
  <sheetData>
    <row r="1" spans="1:9">
      <c r="A1" s="97"/>
      <c r="B1" s="120"/>
      <c r="C1" s="120"/>
      <c r="D1" s="120"/>
      <c r="E1" s="120"/>
      <c r="F1" s="120"/>
      <c r="G1" s="120"/>
      <c r="H1" s="120"/>
      <c r="I1" s="120"/>
    </row>
    <row r="2" spans="1:9" ht="14.45" customHeight="1">
      <c r="A2" s="134" t="s">
        <v>142</v>
      </c>
      <c r="B2" s="134"/>
      <c r="C2" s="134"/>
      <c r="D2" s="120"/>
      <c r="E2" s="120"/>
      <c r="F2" s="120"/>
      <c r="G2" s="120"/>
      <c r="H2" s="120"/>
      <c r="I2" s="120"/>
    </row>
    <row r="3" spans="1:9" ht="14.45" customHeight="1">
      <c r="A3" s="134" t="s">
        <v>143</v>
      </c>
      <c r="B3" s="134"/>
      <c r="C3" s="134"/>
      <c r="D3" s="120"/>
      <c r="E3" s="120"/>
      <c r="F3" s="120"/>
      <c r="G3" s="120"/>
      <c r="H3" s="120"/>
      <c r="I3" s="120"/>
    </row>
    <row r="4" spans="1:9" ht="18.75" customHeight="1">
      <c r="A4" s="135" t="s">
        <v>144</v>
      </c>
      <c r="B4" s="135"/>
      <c r="C4" s="135"/>
      <c r="D4" s="120"/>
      <c r="E4" s="120"/>
      <c r="F4" s="120"/>
      <c r="G4" s="120"/>
      <c r="H4" s="120"/>
      <c r="I4" s="120"/>
    </row>
    <row r="5" spans="1:9">
      <c r="A5" s="96"/>
      <c r="B5" s="120"/>
      <c r="C5" s="120"/>
      <c r="D5" s="120"/>
      <c r="E5" s="120"/>
      <c r="F5" s="120"/>
      <c r="G5" s="120"/>
      <c r="H5" s="120"/>
      <c r="I5" s="120"/>
    </row>
    <row r="6" spans="1:9" s="95" customFormat="1" ht="18.600000000000001">
      <c r="A6" s="99" t="s">
        <v>145</v>
      </c>
      <c r="B6" s="100" t="s">
        <v>146</v>
      </c>
    </row>
    <row r="7" spans="1:9" s="95" customFormat="1" ht="18.600000000000001">
      <c r="A7" s="101" t="s">
        <v>147</v>
      </c>
      <c r="B7" s="102"/>
    </row>
    <row r="8" spans="1:9" s="95" customFormat="1" ht="18.600000000000001">
      <c r="A8" s="101" t="s">
        <v>148</v>
      </c>
      <c r="B8" s="102"/>
    </row>
    <row r="9" spans="1:9" s="95" customFormat="1">
      <c r="A9" s="102"/>
      <c r="B9" s="102"/>
    </row>
    <row r="10" spans="1:9" ht="18.600000000000001">
      <c r="A10" s="99" t="s">
        <v>149</v>
      </c>
      <c r="B10" s="100" t="s">
        <v>146</v>
      </c>
      <c r="C10" s="120"/>
      <c r="D10" s="120"/>
      <c r="E10" s="120"/>
      <c r="F10" s="120"/>
      <c r="G10" s="120"/>
      <c r="H10" s="120"/>
      <c r="I10" s="120"/>
    </row>
    <row r="11" spans="1:9" ht="18.600000000000001">
      <c r="A11" s="101" t="s">
        <v>150</v>
      </c>
      <c r="B11" s="102"/>
      <c r="C11" s="120"/>
      <c r="D11" s="120"/>
      <c r="E11" s="120"/>
      <c r="F11" s="120"/>
      <c r="G11" s="120"/>
      <c r="H11" s="120"/>
      <c r="I11" s="120"/>
    </row>
    <row r="12" spans="1:9" ht="18.600000000000001">
      <c r="A12" s="101" t="s">
        <v>151</v>
      </c>
      <c r="B12" s="102"/>
      <c r="C12" s="120"/>
      <c r="D12" s="120"/>
      <c r="E12" s="120"/>
      <c r="F12" s="120"/>
      <c r="G12" s="120"/>
      <c r="H12" s="120"/>
      <c r="I12" s="120"/>
    </row>
    <row r="13" spans="1:9" ht="18.600000000000001">
      <c r="A13" s="101" t="s">
        <v>152</v>
      </c>
      <c r="B13" s="102"/>
      <c r="C13" s="120"/>
      <c r="D13" s="120"/>
      <c r="E13" s="120"/>
      <c r="F13" s="120"/>
      <c r="G13" s="120"/>
      <c r="H13" s="120"/>
      <c r="I13" s="120"/>
    </row>
    <row r="15" spans="1:9" ht="83.45" customHeight="1">
      <c r="A15" s="131" t="s">
        <v>153</v>
      </c>
      <c r="B15" s="132"/>
      <c r="C15" s="133"/>
      <c r="D15" s="130" t="s">
        <v>154</v>
      </c>
      <c r="E15" s="130"/>
      <c r="F15" s="130"/>
      <c r="G15" s="130"/>
      <c r="H15" s="130"/>
      <c r="I15" s="130"/>
    </row>
    <row r="16" spans="1:9" ht="23.45">
      <c r="A16" s="163" t="s">
        <v>155</v>
      </c>
      <c r="B16" s="164"/>
      <c r="C16" s="164"/>
      <c r="D16" s="136">
        <v>2023</v>
      </c>
      <c r="E16" s="137"/>
      <c r="F16" s="138"/>
      <c r="G16" s="129">
        <v>2024</v>
      </c>
      <c r="H16" s="129"/>
      <c r="I16" s="129"/>
    </row>
    <row r="17" spans="1:9" ht="18.600000000000001">
      <c r="A17" s="105" t="s">
        <v>156</v>
      </c>
      <c r="B17" s="105" t="s">
        <v>157</v>
      </c>
      <c r="C17" s="105" t="s">
        <v>158</v>
      </c>
      <c r="D17" s="104" t="s">
        <v>159</v>
      </c>
      <c r="E17" s="104" t="s">
        <v>160</v>
      </c>
      <c r="F17" s="104" t="s">
        <v>161</v>
      </c>
      <c r="G17" s="104" t="s">
        <v>162</v>
      </c>
      <c r="H17" s="119" t="s">
        <v>163</v>
      </c>
      <c r="I17" s="119" t="s">
        <v>164</v>
      </c>
    </row>
    <row r="18" spans="1:9" ht="18.600000000000001">
      <c r="A18" s="98"/>
      <c r="B18" s="98"/>
      <c r="C18" s="98"/>
      <c r="D18" s="98"/>
      <c r="E18" s="98"/>
      <c r="F18" s="98"/>
      <c r="G18" s="98"/>
      <c r="H18" s="103"/>
      <c r="I18" s="103"/>
    </row>
    <row r="19" spans="1:9" ht="18.600000000000001">
      <c r="A19" s="98"/>
      <c r="B19" s="98"/>
      <c r="C19" s="98"/>
      <c r="D19" s="98"/>
      <c r="E19" s="98"/>
      <c r="F19" s="98"/>
      <c r="G19" s="98"/>
      <c r="H19" s="98"/>
      <c r="I19" s="98"/>
    </row>
    <row r="20" spans="1:9" ht="18.600000000000001">
      <c r="A20" s="98"/>
      <c r="B20" s="98"/>
      <c r="C20" s="98"/>
      <c r="D20" s="98"/>
      <c r="E20" s="98"/>
      <c r="F20" s="98"/>
      <c r="G20" s="98"/>
      <c r="H20" s="98"/>
      <c r="I20" s="98"/>
    </row>
    <row r="21" spans="1:9" ht="18.600000000000001">
      <c r="A21" s="98"/>
      <c r="B21" s="98"/>
      <c r="C21" s="98"/>
      <c r="D21" s="98"/>
      <c r="E21" s="98"/>
      <c r="F21" s="98"/>
      <c r="G21" s="98"/>
      <c r="H21" s="98"/>
      <c r="I21" s="98"/>
    </row>
    <row r="22" spans="1:9" ht="18.600000000000001">
      <c r="A22" s="98"/>
      <c r="B22" s="98"/>
      <c r="C22" s="98"/>
      <c r="D22" s="98"/>
      <c r="E22" s="98"/>
      <c r="F22" s="98"/>
      <c r="G22" s="98"/>
      <c r="H22" s="98"/>
      <c r="I22" s="98"/>
    </row>
    <row r="23" spans="1:9" ht="18.600000000000001">
      <c r="A23" s="98"/>
      <c r="B23" s="98"/>
      <c r="C23" s="98"/>
      <c r="D23" s="98"/>
      <c r="E23" s="98"/>
      <c r="F23" s="98"/>
      <c r="G23" s="98"/>
      <c r="H23" s="98"/>
      <c r="I23" s="98"/>
    </row>
    <row r="24" spans="1:9" ht="18.600000000000001">
      <c r="A24" s="98"/>
      <c r="B24" s="98"/>
      <c r="C24" s="98"/>
      <c r="D24" s="98"/>
      <c r="E24" s="98"/>
      <c r="F24" s="98"/>
      <c r="G24" s="98"/>
      <c r="H24" s="98"/>
      <c r="I24" s="98"/>
    </row>
    <row r="25" spans="1:9" ht="18.600000000000001">
      <c r="A25" s="98"/>
      <c r="B25" s="98"/>
      <c r="C25" s="98"/>
      <c r="D25" s="98"/>
      <c r="E25" s="98"/>
      <c r="F25" s="98"/>
      <c r="G25" s="98"/>
      <c r="H25" s="98"/>
      <c r="I25" s="98"/>
    </row>
    <row r="26" spans="1:9" ht="18.600000000000001">
      <c r="A26" s="98"/>
      <c r="B26" s="98"/>
      <c r="C26" s="98"/>
      <c r="D26" s="98"/>
      <c r="E26" s="98"/>
      <c r="F26" s="98"/>
      <c r="G26" s="98"/>
      <c r="H26" s="98"/>
      <c r="I26" s="98"/>
    </row>
    <row r="27" spans="1:9" ht="18.600000000000001">
      <c r="A27" s="98"/>
      <c r="B27" s="98"/>
      <c r="C27" s="98"/>
      <c r="D27" s="98"/>
      <c r="E27" s="98"/>
      <c r="F27" s="98"/>
      <c r="G27" s="98"/>
      <c r="H27" s="98"/>
      <c r="I27" s="98"/>
    </row>
    <row r="28" spans="1:9" ht="18.600000000000001">
      <c r="A28" s="98"/>
      <c r="B28" s="98"/>
      <c r="C28" s="98"/>
      <c r="D28" s="98"/>
      <c r="E28" s="98"/>
      <c r="F28" s="98"/>
      <c r="G28" s="98"/>
      <c r="H28" s="98"/>
      <c r="I28" s="98"/>
    </row>
    <row r="29" spans="1:9" ht="18.600000000000001">
      <c r="A29" s="98"/>
      <c r="B29" s="98"/>
      <c r="C29" s="98"/>
      <c r="D29" s="98"/>
      <c r="E29" s="98"/>
      <c r="F29" s="98"/>
      <c r="G29" s="98"/>
      <c r="H29" s="98"/>
      <c r="I29" s="98"/>
    </row>
    <row r="30" spans="1:9" ht="18.600000000000001">
      <c r="A30" s="98"/>
      <c r="B30" s="98"/>
      <c r="C30" s="98"/>
      <c r="D30" s="98"/>
      <c r="E30" s="98"/>
      <c r="F30" s="98"/>
      <c r="G30" s="98"/>
      <c r="H30" s="98"/>
      <c r="I30" s="98"/>
    </row>
    <row r="31" spans="1:9" ht="18.600000000000001">
      <c r="A31" s="98"/>
      <c r="B31" s="98"/>
      <c r="C31" s="98"/>
      <c r="D31" s="98"/>
      <c r="E31" s="98"/>
      <c r="F31" s="98"/>
      <c r="G31" s="98"/>
      <c r="H31" s="98"/>
      <c r="I31" s="98"/>
    </row>
    <row r="32" spans="1:9" ht="18.600000000000001">
      <c r="A32" s="98"/>
      <c r="B32" s="98"/>
      <c r="C32" s="98"/>
      <c r="D32" s="98"/>
      <c r="E32" s="98"/>
      <c r="F32" s="98"/>
      <c r="G32" s="98"/>
      <c r="H32" s="98"/>
      <c r="I32" s="98"/>
    </row>
    <row r="33" spans="1:9" ht="18.600000000000001">
      <c r="A33" s="98"/>
      <c r="B33" s="98"/>
      <c r="C33" s="98"/>
      <c r="D33" s="98"/>
      <c r="E33" s="98"/>
      <c r="F33" s="98"/>
      <c r="G33" s="98"/>
      <c r="H33" s="98"/>
      <c r="I33" s="98"/>
    </row>
    <row r="34" spans="1:9" ht="18.600000000000001">
      <c r="A34" s="98"/>
      <c r="B34" s="98"/>
      <c r="C34" s="98"/>
      <c r="D34" s="98"/>
      <c r="E34" s="98"/>
      <c r="F34" s="98"/>
      <c r="G34" s="98"/>
      <c r="H34" s="98"/>
      <c r="I34" s="98"/>
    </row>
    <row r="35" spans="1:9" ht="36.950000000000003">
      <c r="A35" s="125" t="s">
        <v>165</v>
      </c>
      <c r="B35" s="125" t="s">
        <v>166</v>
      </c>
      <c r="C35" s="125" t="s">
        <v>167</v>
      </c>
      <c r="D35" s="122"/>
      <c r="E35" s="126"/>
      <c r="F35" s="126"/>
      <c r="G35" s="126"/>
      <c r="H35" s="126"/>
      <c r="I35" s="126"/>
    </row>
    <row r="36" spans="1:9" ht="18.600000000000001">
      <c r="A36" s="121"/>
      <c r="B36" s="121"/>
      <c r="C36" s="121"/>
      <c r="D36" s="122"/>
      <c r="E36" s="122"/>
      <c r="F36" s="122"/>
      <c r="G36" s="122"/>
      <c r="H36" s="122"/>
      <c r="I36" s="122"/>
    </row>
    <row r="37" spans="1:9" ht="18.600000000000001">
      <c r="A37" s="121"/>
      <c r="B37" s="121"/>
      <c r="C37" s="121"/>
      <c r="D37" s="122"/>
      <c r="E37" s="122"/>
      <c r="F37" s="122"/>
      <c r="G37" s="122"/>
      <c r="H37" s="122"/>
      <c r="I37" s="122"/>
    </row>
    <row r="38" spans="1:9" ht="18.600000000000001">
      <c r="A38" s="121"/>
      <c r="B38" s="121"/>
      <c r="C38" s="121"/>
      <c r="D38" s="122"/>
      <c r="E38" s="122"/>
      <c r="F38" s="122"/>
      <c r="G38" s="122"/>
      <c r="H38" s="122"/>
      <c r="I38" s="122"/>
    </row>
    <row r="39" spans="1:9" ht="18.600000000000001">
      <c r="A39" s="121"/>
      <c r="B39" s="121"/>
      <c r="C39" s="121"/>
      <c r="D39" s="122"/>
      <c r="E39" s="122"/>
      <c r="F39" s="122"/>
      <c r="G39" s="122"/>
      <c r="H39" s="122"/>
      <c r="I39" s="122"/>
    </row>
    <row r="40" spans="1:9" ht="18.600000000000001">
      <c r="A40" s="123"/>
      <c r="B40" s="123"/>
      <c r="C40" s="123"/>
      <c r="D40" s="124"/>
      <c r="E40" s="124"/>
      <c r="F40" s="124"/>
      <c r="G40" s="124"/>
      <c r="H40" s="124"/>
      <c r="I40" s="124"/>
    </row>
  </sheetData>
  <mergeCells count="8">
    <mergeCell ref="G16:I16"/>
    <mergeCell ref="D15:I15"/>
    <mergeCell ref="A15:C15"/>
    <mergeCell ref="A2:C2"/>
    <mergeCell ref="A4:C4"/>
    <mergeCell ref="A3:C3"/>
    <mergeCell ref="A16:C16"/>
    <mergeCell ref="D16:F16"/>
  </mergeCells>
  <phoneticPr fontId="12" type="noConversion"/>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election activeCell="C1" sqref="C1:C4"/>
    </sheetView>
  </sheetViews>
  <sheetFormatPr defaultColWidth="33.140625" defaultRowHeight="15.75" customHeight="1"/>
  <cols>
    <col min="1" max="1" width="35.42578125" customWidth="1"/>
  </cols>
  <sheetData>
    <row r="1" spans="1:4" ht="15.75" customHeight="1">
      <c r="A1" s="142" t="s">
        <v>168</v>
      </c>
      <c r="B1" s="143"/>
      <c r="C1" s="139" t="s">
        <v>169</v>
      </c>
    </row>
    <row r="2" spans="1:4" ht="15.75" customHeight="1">
      <c r="A2" s="143"/>
      <c r="B2" s="143"/>
      <c r="C2" s="139"/>
    </row>
    <row r="3" spans="1:4" ht="15.75" customHeight="1">
      <c r="A3" s="143"/>
      <c r="B3" s="143"/>
      <c r="C3" s="139"/>
    </row>
    <row r="4" spans="1:4" ht="15.75" customHeight="1">
      <c r="A4" s="143"/>
      <c r="B4" s="143"/>
      <c r="C4" s="139"/>
    </row>
    <row r="6" spans="1:4" ht="15.75" customHeight="1">
      <c r="A6" s="141" t="s">
        <v>170</v>
      </c>
      <c r="B6" s="141"/>
    </row>
    <row r="7" spans="1:4" ht="15.75" customHeight="1">
      <c r="A7" s="141" t="s">
        <v>171</v>
      </c>
      <c r="B7" s="141"/>
    </row>
    <row r="8" spans="1:4" ht="15.75" customHeight="1">
      <c r="A8" s="141" t="s">
        <v>172</v>
      </c>
      <c r="B8" s="141"/>
    </row>
    <row r="10" spans="1:4" ht="15.75" customHeight="1">
      <c r="A10" s="140" t="s">
        <v>136</v>
      </c>
      <c r="B10" s="140"/>
      <c r="C10" s="144" t="s">
        <v>173</v>
      </c>
      <c r="D10" s="145"/>
    </row>
    <row r="11" spans="1:4" ht="15.75" customHeight="1">
      <c r="A11" s="77" t="s">
        <v>137</v>
      </c>
      <c r="B11" s="78" t="s">
        <v>174</v>
      </c>
      <c r="C11" s="77" t="s">
        <v>175</v>
      </c>
      <c r="D11" s="77" t="s">
        <v>176</v>
      </c>
    </row>
    <row r="12" spans="1:4" ht="15.75" customHeight="1">
      <c r="A12" s="54" t="str">
        <f>'Budget Detail '!A7</f>
        <v>A. Personnel</v>
      </c>
      <c r="B12" s="68">
        <f>'Budget Detail '!C19</f>
        <v>0</v>
      </c>
      <c r="C12" s="113">
        <f>SUMIFS('Expense Reporting'!D:D,'Expense Reporting'!E:E,"Personnel")</f>
        <v>0</v>
      </c>
      <c r="D12" s="113">
        <f>B12-C12</f>
        <v>0</v>
      </c>
    </row>
    <row r="13" spans="1:4" ht="15.75" customHeight="1">
      <c r="A13" s="54"/>
      <c r="B13" s="68"/>
      <c r="C13" s="112"/>
      <c r="D13" s="113"/>
    </row>
    <row r="14" spans="1:4" ht="15.75" customHeight="1">
      <c r="A14" s="54" t="s">
        <v>33</v>
      </c>
      <c r="B14" s="68">
        <f>'Budget Detail '!C22</f>
        <v>0</v>
      </c>
      <c r="C14" s="113">
        <f>SUMIFS('Expense Reporting'!D:D,'Expense Reporting'!E:E,"Fringe")</f>
        <v>0</v>
      </c>
      <c r="D14" s="113">
        <f>B14-C14</f>
        <v>0</v>
      </c>
    </row>
    <row r="15" spans="1:4" ht="15.75" customHeight="1">
      <c r="A15" s="54"/>
      <c r="B15" s="68"/>
      <c r="C15" s="112"/>
      <c r="D15" s="113"/>
    </row>
    <row r="16" spans="1:4" ht="15.75" customHeight="1">
      <c r="A16" s="54" t="str">
        <f>'Budget Detail '!A25</f>
        <v>C. Travel/Meetings/Workshops</v>
      </c>
      <c r="B16" s="68">
        <f>'Budget Detail '!C36</f>
        <v>0</v>
      </c>
      <c r="C16" s="113">
        <f>SUMIFS('Expense Reporting'!D:D,'Expense Reporting'!E:E,"Travel/Meetings/Workshops")</f>
        <v>0</v>
      </c>
      <c r="D16" s="113">
        <f>B16-C16</f>
        <v>0</v>
      </c>
    </row>
    <row r="17" spans="1:4" ht="15.75" customHeight="1">
      <c r="A17" s="54"/>
      <c r="B17" s="68"/>
      <c r="C17" s="112"/>
      <c r="D17" s="113"/>
    </row>
    <row r="18" spans="1:4" ht="15.75" customHeight="1">
      <c r="A18" s="54" t="str">
        <f>'Budget Detail '!A38</f>
        <v xml:space="preserve">D. Supplies </v>
      </c>
      <c r="B18" s="68">
        <f>'Budget Detail '!C45</f>
        <v>0</v>
      </c>
      <c r="C18" s="113">
        <f>SUMIFS('Expense Reporting'!D:D,'Expense Reporting'!E:E,"Supplies")</f>
        <v>0</v>
      </c>
      <c r="D18" s="113">
        <f>B18-C18</f>
        <v>0</v>
      </c>
    </row>
    <row r="19" spans="1:4" ht="15.75" customHeight="1">
      <c r="A19" s="54"/>
      <c r="B19" s="68"/>
      <c r="C19" s="112"/>
      <c r="D19" s="113"/>
    </row>
    <row r="20" spans="1:4" ht="15.75" customHeight="1">
      <c r="A20" s="54" t="str">
        <f>'Budget Detail '!A47</f>
        <v>E. Contracts/Consulting</v>
      </c>
      <c r="B20" s="62">
        <f>'Budget Detail '!C54</f>
        <v>0</v>
      </c>
      <c r="C20" s="113">
        <f>SUMIFS('Expense Reporting'!D:D,'Expense Reporting'!E:E,"Contracts/Consulting")</f>
        <v>0</v>
      </c>
      <c r="D20" s="113">
        <f>B20-C20</f>
        <v>0</v>
      </c>
    </row>
    <row r="21" spans="1:4" ht="15.75" customHeight="1">
      <c r="A21" s="54"/>
      <c r="B21" s="68"/>
      <c r="C21" s="112"/>
      <c r="D21" s="113"/>
    </row>
    <row r="22" spans="1:4" ht="15.75" customHeight="1">
      <c r="A22" s="54" t="str">
        <f>'Budget Detail '!A56</f>
        <v>F. Other Direct Costs</v>
      </c>
      <c r="B22" s="68">
        <f>'Budget Detail '!C63</f>
        <v>0</v>
      </c>
      <c r="C22" s="113">
        <f>SUMIFS('Expense Reporting'!D:D,'Expense Reporting'!E:E,"Other Direct Costs")</f>
        <v>0</v>
      </c>
      <c r="D22" s="113">
        <f>B22-C22</f>
        <v>0</v>
      </c>
    </row>
    <row r="23" spans="1:4" ht="15.75" customHeight="1">
      <c r="A23" s="54"/>
      <c r="B23" s="68"/>
      <c r="C23" s="112"/>
      <c r="D23" s="113"/>
    </row>
    <row r="24" spans="1:4" ht="15.75" hidden="1" customHeight="1">
      <c r="A24" s="54" t="str">
        <f>'Budget Detail '!A65</f>
        <v>G. [Add Budget Line Item]</v>
      </c>
      <c r="B24" s="68">
        <f>'Budget Detail '!C72</f>
        <v>0</v>
      </c>
      <c r="C24" s="112"/>
      <c r="D24" s="113">
        <f>B24-C24</f>
        <v>0</v>
      </c>
    </row>
    <row r="25" spans="1:4" ht="15.75" customHeight="1">
      <c r="A25" s="54"/>
      <c r="B25" s="68"/>
      <c r="C25" s="112"/>
      <c r="D25" s="113"/>
    </row>
    <row r="26" spans="1:4" ht="15.75" customHeight="1">
      <c r="A26" s="54" t="s">
        <v>141</v>
      </c>
      <c r="B26" s="68">
        <f>SUM(B12:B25)</f>
        <v>0</v>
      </c>
      <c r="C26" s="68">
        <f>SUM(C12:C25)</f>
        <v>0</v>
      </c>
      <c r="D26" s="113">
        <f>B26-C26</f>
        <v>0</v>
      </c>
    </row>
    <row r="27" spans="1:4" ht="15.75" customHeight="1">
      <c r="A27" s="54"/>
      <c r="B27" s="68"/>
      <c r="C27" s="112"/>
      <c r="D27" s="113"/>
    </row>
    <row r="28" spans="1:4" ht="15.75" customHeight="1">
      <c r="A28" s="54" t="s">
        <v>134</v>
      </c>
      <c r="B28" s="68">
        <f>'Budget Detail '!C74</f>
        <v>0</v>
      </c>
      <c r="C28" s="113">
        <f>SUMIFS('Expense Reporting'!D:D,'Expense Reporting'!E:E,"Indirect Costs")</f>
        <v>0</v>
      </c>
      <c r="D28" s="113">
        <f>B28-C28</f>
        <v>0</v>
      </c>
    </row>
    <row r="29" spans="1:4" ht="15.75" customHeight="1">
      <c r="A29" s="54"/>
      <c r="B29" s="68"/>
      <c r="C29" s="112"/>
      <c r="D29" s="113"/>
    </row>
    <row r="30" spans="1:4" ht="15.75" customHeight="1">
      <c r="A30" s="66" t="s">
        <v>177</v>
      </c>
      <c r="B30" s="67">
        <f>+B26+B28</f>
        <v>0</v>
      </c>
      <c r="C30" s="107">
        <f>C12+C14+C16+C18+C20+C22+C24+C26+C28</f>
        <v>0</v>
      </c>
      <c r="D30" s="107">
        <f>D12+D14+D16+D18+D20+D22+D24+D26+D28</f>
        <v>0</v>
      </c>
    </row>
  </sheetData>
  <mergeCells count="7">
    <mergeCell ref="C1:C4"/>
    <mergeCell ref="A10:B10"/>
    <mergeCell ref="A6:B6"/>
    <mergeCell ref="A7:B7"/>
    <mergeCell ref="A8:B8"/>
    <mergeCell ref="A1:B4"/>
    <mergeCell ref="C10:D10"/>
  </mergeCells>
  <hyperlinks>
    <hyperlink ref="C1" r:id="rId1" display="https://vital.box.com/s/elp50qmcn7fbbhck8kspvprhol2xje54 " xr:uid="{FF869632-A381-454C-91C5-40964BA1E066}"/>
    <hyperlink ref="C1:C4" r:id="rId2" display="Applicant Budget Guidance" xr:uid="{FAE6370E-8350-4A6A-9AC1-35BFA3900E05}"/>
  </hyperlinks>
  <pageMargins left="0.7" right="0.7" top="0.75" bottom="0.75" header="0.3" footer="0.3"/>
  <pageSetup orientation="portrait" horizontalDpi="1200" verticalDpi="1200"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77"/>
  <sheetViews>
    <sheetView zoomScale="90" zoomScaleNormal="90" workbookViewId="0">
      <selection activeCell="A20" sqref="A20:I20"/>
    </sheetView>
  </sheetViews>
  <sheetFormatPr defaultColWidth="9.140625" defaultRowHeight="11.45"/>
  <cols>
    <col min="1" max="1" width="37.42578125" style="3" customWidth="1"/>
    <col min="2" max="2" width="50.42578125" style="3" customWidth="1"/>
    <col min="3" max="3" width="16" style="47" customWidth="1"/>
    <col min="4" max="4" width="13.140625" style="3" customWidth="1"/>
    <col min="5" max="6" width="12.5703125" style="3" customWidth="1"/>
    <col min="7" max="8" width="14.42578125" style="3" customWidth="1"/>
    <col min="9" max="9" width="14" style="3" customWidth="1"/>
    <col min="10" max="10" width="46.140625" style="3" customWidth="1"/>
    <col min="11" max="14" width="8.5703125" style="3" customWidth="1"/>
    <col min="15" max="15" width="9.140625" style="3" customWidth="1"/>
    <col min="16" max="16" width="29.42578125" style="3" customWidth="1"/>
    <col min="17" max="17" width="9.140625" style="3" customWidth="1"/>
    <col min="18" max="16384" width="9.140625" style="3"/>
  </cols>
  <sheetData>
    <row r="1" spans="1:12" ht="20.100000000000001">
      <c r="A1" s="147" t="s">
        <v>170</v>
      </c>
      <c r="B1" s="148"/>
      <c r="C1" s="148"/>
      <c r="D1" s="148"/>
      <c r="E1" s="148"/>
      <c r="F1" s="148"/>
      <c r="G1" s="148"/>
      <c r="H1" s="148"/>
      <c r="I1" s="148"/>
    </row>
    <row r="2" spans="1:12" ht="20.100000000000001">
      <c r="A2" s="147" t="s">
        <v>178</v>
      </c>
      <c r="B2" s="148"/>
      <c r="C2" s="148"/>
      <c r="D2" s="148"/>
      <c r="E2" s="148"/>
      <c r="F2" s="148"/>
      <c r="G2" s="148"/>
      <c r="H2" s="148"/>
      <c r="I2" s="148"/>
    </row>
    <row r="3" spans="1:12" ht="20.100000000000001">
      <c r="A3" s="147" t="s">
        <v>171</v>
      </c>
      <c r="B3" s="148"/>
      <c r="C3" s="148"/>
      <c r="D3" s="148"/>
      <c r="E3" s="148"/>
      <c r="F3" s="148"/>
      <c r="G3" s="148"/>
      <c r="H3" s="148"/>
      <c r="I3" s="148"/>
    </row>
    <row r="4" spans="1:12" ht="20.100000000000001">
      <c r="A4" s="149" t="s">
        <v>172</v>
      </c>
      <c r="B4" s="150"/>
      <c r="C4" s="150"/>
      <c r="D4" s="150"/>
      <c r="E4" s="150"/>
      <c r="F4" s="150"/>
      <c r="G4" s="150"/>
      <c r="H4" s="150"/>
      <c r="I4" s="150"/>
    </row>
    <row r="5" spans="1:12" ht="12.75" customHeight="1">
      <c r="A5" s="146"/>
      <c r="B5" s="146"/>
      <c r="C5" s="146"/>
      <c r="D5" s="146"/>
      <c r="E5" s="146"/>
      <c r="F5" s="146"/>
      <c r="G5" s="146"/>
      <c r="H5" s="146"/>
      <c r="I5" s="146"/>
    </row>
    <row r="6" spans="1:12">
      <c r="A6" s="146"/>
      <c r="B6" s="146"/>
      <c r="C6" s="146"/>
      <c r="D6" s="146"/>
      <c r="E6" s="146"/>
      <c r="F6" s="146"/>
      <c r="G6" s="146"/>
      <c r="H6" s="146"/>
      <c r="I6" s="146"/>
    </row>
    <row r="7" spans="1:12" s="2" customFormat="1" ht="15" customHeight="1">
      <c r="A7" s="91" t="s">
        <v>4</v>
      </c>
      <c r="B7" s="92"/>
      <c r="C7" s="92"/>
      <c r="D7" s="92"/>
      <c r="E7" s="92"/>
      <c r="F7" s="92"/>
      <c r="G7" s="92"/>
      <c r="H7" s="92"/>
      <c r="I7" s="93"/>
      <c r="J7" s="116"/>
      <c r="K7" s="116"/>
      <c r="L7" s="116"/>
    </row>
    <row r="8" spans="1:12" s="1" customFormat="1" ht="12.95">
      <c r="A8" s="77" t="s">
        <v>179</v>
      </c>
      <c r="B8" s="77" t="s">
        <v>7</v>
      </c>
      <c r="C8" s="78" t="s">
        <v>8</v>
      </c>
      <c r="D8" s="77" t="s">
        <v>180</v>
      </c>
      <c r="E8" s="77" t="s">
        <v>181</v>
      </c>
      <c r="F8" s="77" t="s">
        <v>182</v>
      </c>
      <c r="G8" s="77" t="s">
        <v>183</v>
      </c>
      <c r="H8" s="77" t="s">
        <v>184</v>
      </c>
      <c r="I8" s="77" t="s">
        <v>185</v>
      </c>
      <c r="J8" s="80"/>
    </row>
    <row r="9" spans="1:12" s="2" customFormat="1" ht="12.6">
      <c r="A9" s="55"/>
      <c r="B9" s="55"/>
      <c r="C9" s="85">
        <f>F9+I9</f>
        <v>0</v>
      </c>
      <c r="D9" s="58"/>
      <c r="E9" s="73"/>
      <c r="F9" s="86">
        <f>D9*E9</f>
        <v>0</v>
      </c>
      <c r="G9" s="58"/>
      <c r="H9" s="73"/>
      <c r="I9" s="86">
        <f>G9*H9</f>
        <v>0</v>
      </c>
      <c r="J9" s="20"/>
      <c r="K9" s="16"/>
      <c r="L9" s="16"/>
    </row>
    <row r="10" spans="1:12" s="2" customFormat="1" ht="12.6">
      <c r="A10" s="55"/>
      <c r="B10" s="55"/>
      <c r="C10" s="85">
        <f t="shared" ref="C10:C17" si="0">F10+I10</f>
        <v>0</v>
      </c>
      <c r="D10" s="58"/>
      <c r="E10" s="73"/>
      <c r="F10" s="86">
        <f t="shared" ref="F10:F18" si="1">D10*E10</f>
        <v>0</v>
      </c>
      <c r="G10" s="58"/>
      <c r="H10" s="73"/>
      <c r="I10" s="86">
        <f t="shared" ref="I10:I18" si="2">G10*H10</f>
        <v>0</v>
      </c>
      <c r="J10" s="20"/>
      <c r="K10" s="16"/>
      <c r="L10" s="16"/>
    </row>
    <row r="11" spans="1:12" s="2" customFormat="1" ht="12.6">
      <c r="A11" s="55"/>
      <c r="B11" s="55"/>
      <c r="C11" s="85">
        <f t="shared" si="0"/>
        <v>0</v>
      </c>
      <c r="D11" s="58"/>
      <c r="E11" s="73"/>
      <c r="F11" s="86">
        <f t="shared" si="1"/>
        <v>0</v>
      </c>
      <c r="G11" s="58"/>
      <c r="H11" s="73"/>
      <c r="I11" s="86">
        <f t="shared" si="2"/>
        <v>0</v>
      </c>
      <c r="J11" s="20"/>
      <c r="K11" s="16"/>
      <c r="L11" s="16"/>
    </row>
    <row r="12" spans="1:12" s="2" customFormat="1" ht="12.6">
      <c r="A12" s="55"/>
      <c r="B12" s="55"/>
      <c r="C12" s="85">
        <f t="shared" si="0"/>
        <v>0</v>
      </c>
      <c r="D12" s="58"/>
      <c r="E12" s="73"/>
      <c r="F12" s="86">
        <f t="shared" si="1"/>
        <v>0</v>
      </c>
      <c r="G12" s="58"/>
      <c r="H12" s="73"/>
      <c r="I12" s="86">
        <f t="shared" si="2"/>
        <v>0</v>
      </c>
      <c r="J12" s="20"/>
      <c r="K12" s="16"/>
      <c r="L12" s="16"/>
    </row>
    <row r="13" spans="1:12" s="2" customFormat="1" ht="12.6">
      <c r="A13" s="55"/>
      <c r="B13" s="55"/>
      <c r="C13" s="85">
        <f t="shared" si="0"/>
        <v>0</v>
      </c>
      <c r="D13" s="58"/>
      <c r="E13" s="73"/>
      <c r="F13" s="86">
        <f t="shared" si="1"/>
        <v>0</v>
      </c>
      <c r="G13" s="58"/>
      <c r="H13" s="73"/>
      <c r="I13" s="86">
        <f t="shared" si="2"/>
        <v>0</v>
      </c>
      <c r="J13" s="20"/>
      <c r="K13" s="16"/>
      <c r="L13" s="16"/>
    </row>
    <row r="14" spans="1:12" s="2" customFormat="1" ht="12.6">
      <c r="A14" s="55"/>
      <c r="B14" s="55"/>
      <c r="C14" s="85">
        <f t="shared" si="0"/>
        <v>0</v>
      </c>
      <c r="D14" s="58"/>
      <c r="E14" s="73"/>
      <c r="F14" s="86">
        <f t="shared" si="1"/>
        <v>0</v>
      </c>
      <c r="G14" s="58"/>
      <c r="H14" s="73"/>
      <c r="I14" s="86">
        <f t="shared" si="2"/>
        <v>0</v>
      </c>
      <c r="J14" s="20"/>
      <c r="K14" s="16"/>
      <c r="L14" s="16"/>
    </row>
    <row r="15" spans="1:12" s="2" customFormat="1" ht="12.6">
      <c r="A15" s="55"/>
      <c r="B15" s="55"/>
      <c r="C15" s="85">
        <f t="shared" si="0"/>
        <v>0</v>
      </c>
      <c r="D15" s="58"/>
      <c r="E15" s="73"/>
      <c r="F15" s="86">
        <f t="shared" si="1"/>
        <v>0</v>
      </c>
      <c r="G15" s="58"/>
      <c r="H15" s="73"/>
      <c r="I15" s="86">
        <f t="shared" si="2"/>
        <v>0</v>
      </c>
      <c r="J15" s="20"/>
      <c r="K15" s="16"/>
      <c r="L15" s="16"/>
    </row>
    <row r="16" spans="1:12" s="2" customFormat="1" ht="12.6">
      <c r="A16" s="55"/>
      <c r="B16" s="55"/>
      <c r="C16" s="85">
        <f t="shared" si="0"/>
        <v>0</v>
      </c>
      <c r="D16" s="58"/>
      <c r="E16" s="73"/>
      <c r="F16" s="86">
        <f t="shared" si="1"/>
        <v>0</v>
      </c>
      <c r="G16" s="58"/>
      <c r="H16" s="73"/>
      <c r="I16" s="86">
        <f t="shared" si="2"/>
        <v>0</v>
      </c>
      <c r="J16" s="20"/>
      <c r="K16" s="16"/>
      <c r="L16" s="16"/>
    </row>
    <row r="17" spans="1:12" s="2" customFormat="1" ht="12.6">
      <c r="A17" s="55"/>
      <c r="B17" s="55"/>
      <c r="C17" s="85">
        <f t="shared" si="0"/>
        <v>0</v>
      </c>
      <c r="D17" s="58"/>
      <c r="E17" s="73"/>
      <c r="F17" s="86">
        <f t="shared" si="1"/>
        <v>0</v>
      </c>
      <c r="G17" s="58"/>
      <c r="H17" s="73"/>
      <c r="I17" s="86">
        <f t="shared" si="2"/>
        <v>0</v>
      </c>
      <c r="J17" s="20"/>
      <c r="K17" s="16"/>
      <c r="L17" s="16"/>
    </row>
    <row r="18" spans="1:12" s="2" customFormat="1" ht="12.6">
      <c r="A18" s="55"/>
      <c r="B18" s="55"/>
      <c r="C18" s="85">
        <f>F18+I18</f>
        <v>0</v>
      </c>
      <c r="D18" s="58"/>
      <c r="E18" s="73"/>
      <c r="F18" s="86">
        <f t="shared" si="1"/>
        <v>0</v>
      </c>
      <c r="G18" s="58"/>
      <c r="H18" s="73"/>
      <c r="I18" s="86">
        <f t="shared" si="2"/>
        <v>0</v>
      </c>
      <c r="J18" s="20"/>
      <c r="K18" s="16"/>
      <c r="L18" s="16"/>
    </row>
    <row r="19" spans="1:12" s="2" customFormat="1" ht="12.95">
      <c r="A19" s="156" t="s">
        <v>186</v>
      </c>
      <c r="B19" s="156"/>
      <c r="C19" s="76">
        <f>SUM(C9:C18)</f>
        <v>0</v>
      </c>
      <c r="D19" s="74"/>
      <c r="E19" s="74"/>
      <c r="F19" s="74"/>
      <c r="G19" s="75"/>
      <c r="H19" s="74"/>
      <c r="I19" s="75"/>
      <c r="J19" s="20"/>
      <c r="K19" s="16"/>
      <c r="L19" s="16"/>
    </row>
    <row r="20" spans="1:12" s="2" customFormat="1" ht="51.6" customHeight="1">
      <c r="A20" s="153" t="s">
        <v>187</v>
      </c>
      <c r="B20" s="153"/>
      <c r="C20" s="153"/>
      <c r="D20" s="153"/>
      <c r="E20" s="153"/>
      <c r="F20" s="153"/>
      <c r="G20" s="153"/>
      <c r="H20" s="153"/>
      <c r="I20" s="153"/>
      <c r="J20" s="116"/>
      <c r="K20" s="116"/>
      <c r="L20" s="116"/>
    </row>
    <row r="21" spans="1:12" s="2" customFormat="1" ht="15" customHeight="1">
      <c r="A21" s="159" t="s">
        <v>188</v>
      </c>
      <c r="B21" s="160"/>
      <c r="C21" s="160"/>
      <c r="D21" s="160"/>
      <c r="E21" s="160"/>
      <c r="F21" s="160"/>
      <c r="G21" s="160"/>
      <c r="H21" s="160"/>
      <c r="I21" s="161"/>
      <c r="J21" s="116"/>
      <c r="K21" s="116"/>
      <c r="L21" s="116"/>
    </row>
    <row r="22" spans="1:12" s="2" customFormat="1" ht="12.95">
      <c r="A22" s="157" t="s">
        <v>189</v>
      </c>
      <c r="B22" s="158"/>
      <c r="C22" s="76">
        <f>C19*0.27</f>
        <v>0</v>
      </c>
      <c r="D22" s="55"/>
      <c r="E22" s="55"/>
      <c r="F22" s="55"/>
      <c r="G22" s="55"/>
      <c r="H22" s="55"/>
      <c r="I22" s="55"/>
      <c r="J22" s="116"/>
      <c r="K22" s="116"/>
      <c r="L22" s="116"/>
    </row>
    <row r="23" spans="1:12" s="2" customFormat="1" ht="12.95">
      <c r="A23" s="117"/>
      <c r="B23" s="118" t="s">
        <v>190</v>
      </c>
      <c r="C23" s="76">
        <f>C19+C22</f>
        <v>0</v>
      </c>
      <c r="D23" s="55"/>
      <c r="E23" s="55"/>
      <c r="F23" s="55"/>
      <c r="G23" s="55"/>
      <c r="H23" s="55"/>
      <c r="I23" s="55"/>
      <c r="J23" s="116"/>
      <c r="K23" s="116"/>
      <c r="L23" s="116"/>
    </row>
    <row r="24" spans="1:12" s="2" customFormat="1" ht="12.95">
      <c r="A24" s="54"/>
      <c r="B24" s="54"/>
      <c r="C24" s="62"/>
      <c r="D24" s="55"/>
      <c r="E24" s="55"/>
      <c r="F24" s="55"/>
      <c r="G24" s="55"/>
      <c r="H24" s="55"/>
      <c r="I24" s="55"/>
      <c r="J24" s="116"/>
      <c r="K24" s="116"/>
      <c r="L24" s="116"/>
    </row>
    <row r="25" spans="1:12" s="2" customFormat="1" ht="15" customHeight="1">
      <c r="A25" s="91" t="s">
        <v>191</v>
      </c>
      <c r="B25" s="92"/>
      <c r="C25" s="92"/>
      <c r="D25" s="92"/>
      <c r="E25" s="92"/>
      <c r="F25" s="92"/>
      <c r="G25" s="92"/>
      <c r="H25" s="92"/>
      <c r="I25" s="93"/>
      <c r="J25" s="116"/>
      <c r="K25" s="116"/>
      <c r="L25" s="116"/>
    </row>
    <row r="26" spans="1:12" s="2" customFormat="1" ht="15" customHeight="1">
      <c r="A26" s="77" t="s">
        <v>41</v>
      </c>
      <c r="B26" s="77" t="s">
        <v>5</v>
      </c>
      <c r="C26" s="79" t="s">
        <v>8</v>
      </c>
      <c r="D26" s="55"/>
      <c r="E26" s="55"/>
      <c r="F26" s="55"/>
      <c r="G26" s="59"/>
      <c r="H26" s="59"/>
      <c r="I26" s="59"/>
      <c r="J26" s="16"/>
      <c r="K26" s="116"/>
      <c r="L26" s="116"/>
    </row>
    <row r="27" spans="1:12" s="2" customFormat="1" ht="15" customHeight="1">
      <c r="A27" s="55"/>
      <c r="B27" s="60"/>
      <c r="C27" s="57"/>
      <c r="D27" s="55"/>
      <c r="E27" s="55"/>
      <c r="F27" s="55"/>
      <c r="G27" s="59"/>
      <c r="H27" s="59"/>
      <c r="I27" s="59"/>
      <c r="J27" s="116"/>
      <c r="K27" s="116"/>
      <c r="L27" s="116"/>
    </row>
    <row r="28" spans="1:12" s="2" customFormat="1" ht="15" customHeight="1">
      <c r="A28" s="55"/>
      <c r="B28" s="60"/>
      <c r="C28" s="57"/>
      <c r="D28" s="55"/>
      <c r="E28" s="55"/>
      <c r="F28" s="55"/>
      <c r="G28" s="59"/>
      <c r="H28" s="59"/>
      <c r="I28" s="59"/>
      <c r="J28" s="116"/>
      <c r="K28" s="116"/>
      <c r="L28" s="116"/>
    </row>
    <row r="29" spans="1:12" s="2" customFormat="1" ht="15" customHeight="1">
      <c r="A29" s="55"/>
      <c r="B29" s="60"/>
      <c r="C29" s="57"/>
      <c r="D29" s="55"/>
      <c r="E29" s="55"/>
      <c r="F29" s="55"/>
      <c r="G29" s="59"/>
      <c r="H29" s="59"/>
      <c r="I29" s="59"/>
      <c r="J29" s="116"/>
      <c r="K29" s="116"/>
      <c r="L29" s="116"/>
    </row>
    <row r="30" spans="1:12" s="2" customFormat="1" ht="15" customHeight="1">
      <c r="A30" s="55"/>
      <c r="B30" s="60"/>
      <c r="C30" s="57"/>
      <c r="D30" s="55"/>
      <c r="E30" s="55"/>
      <c r="F30" s="55"/>
      <c r="G30" s="59"/>
      <c r="H30" s="59"/>
      <c r="I30" s="59"/>
      <c r="J30" s="116"/>
      <c r="K30" s="116"/>
      <c r="L30" s="116"/>
    </row>
    <row r="31" spans="1:12" s="2" customFormat="1" ht="12.6">
      <c r="A31" s="55"/>
      <c r="B31" s="60"/>
      <c r="C31" s="57"/>
      <c r="D31" s="55"/>
      <c r="E31" s="55"/>
      <c r="F31" s="55"/>
      <c r="G31" s="59"/>
      <c r="H31" s="59"/>
      <c r="I31" s="59"/>
      <c r="J31" s="116"/>
      <c r="K31" s="116"/>
      <c r="L31" s="116"/>
    </row>
    <row r="32" spans="1:12" s="2" customFormat="1" ht="15" customHeight="1">
      <c r="A32" s="55"/>
      <c r="B32" s="60"/>
      <c r="C32" s="57"/>
      <c r="D32" s="55"/>
      <c r="E32" s="55"/>
      <c r="F32" s="55"/>
      <c r="G32" s="59"/>
      <c r="H32" s="59"/>
      <c r="I32" s="59"/>
      <c r="J32" s="116"/>
      <c r="K32" s="116"/>
      <c r="L32" s="116"/>
    </row>
    <row r="33" spans="1:9" s="2" customFormat="1" ht="15" customHeight="1">
      <c r="A33" s="55"/>
      <c r="B33" s="60"/>
      <c r="C33" s="57"/>
      <c r="D33" s="55"/>
      <c r="E33" s="55"/>
      <c r="F33" s="55"/>
      <c r="G33" s="59"/>
      <c r="H33" s="59"/>
      <c r="I33" s="59"/>
    </row>
    <row r="34" spans="1:9" s="2" customFormat="1" ht="15" customHeight="1">
      <c r="A34" s="55"/>
      <c r="B34" s="60"/>
      <c r="C34" s="57"/>
      <c r="D34" s="55"/>
      <c r="E34" s="55"/>
      <c r="F34" s="55"/>
      <c r="G34" s="59"/>
      <c r="H34" s="59"/>
      <c r="I34" s="59"/>
    </row>
    <row r="35" spans="1:9" s="2" customFormat="1" ht="15" customHeight="1">
      <c r="A35" s="55"/>
      <c r="B35" s="60"/>
      <c r="C35" s="57"/>
      <c r="D35" s="55"/>
      <c r="E35" s="55"/>
      <c r="F35" s="55"/>
      <c r="G35" s="59"/>
      <c r="H35" s="59"/>
      <c r="I35" s="59"/>
    </row>
    <row r="36" spans="1:9" s="2" customFormat="1" ht="12.95">
      <c r="A36" s="88" t="s">
        <v>64</v>
      </c>
      <c r="B36" s="88"/>
      <c r="C36" s="76">
        <f>SUM(C26:C35)</f>
        <v>0</v>
      </c>
      <c r="D36" s="55"/>
      <c r="E36" s="55"/>
      <c r="F36" s="55"/>
      <c r="G36" s="55"/>
      <c r="H36" s="55"/>
      <c r="I36" s="55"/>
    </row>
    <row r="37" spans="1:9" s="2" customFormat="1" ht="51.6" customHeight="1">
      <c r="A37" s="153" t="s">
        <v>192</v>
      </c>
      <c r="B37" s="153"/>
      <c r="C37" s="153"/>
      <c r="D37" s="153"/>
      <c r="E37" s="153"/>
      <c r="F37" s="153"/>
      <c r="G37" s="153"/>
      <c r="H37" s="153"/>
      <c r="I37" s="153"/>
    </row>
    <row r="38" spans="1:9" s="2" customFormat="1" ht="15" customHeight="1">
      <c r="A38" s="91" t="s">
        <v>193</v>
      </c>
      <c r="B38" s="92"/>
      <c r="C38" s="92"/>
      <c r="D38" s="92"/>
      <c r="E38" s="92"/>
      <c r="F38" s="92"/>
      <c r="G38" s="92"/>
      <c r="H38" s="92"/>
      <c r="I38" s="93"/>
    </row>
    <row r="39" spans="1:9" s="1" customFormat="1" ht="12.95">
      <c r="A39" s="77" t="s">
        <v>194</v>
      </c>
      <c r="B39" s="77" t="s">
        <v>5</v>
      </c>
      <c r="C39" s="79" t="s">
        <v>8</v>
      </c>
      <c r="D39" s="54"/>
      <c r="E39" s="54"/>
      <c r="F39" s="54"/>
      <c r="G39" s="54"/>
      <c r="H39" s="54"/>
      <c r="I39" s="54"/>
    </row>
    <row r="40" spans="1:9" s="2" customFormat="1" ht="12.6">
      <c r="A40" s="55"/>
      <c r="B40" s="55"/>
      <c r="C40" s="55"/>
      <c r="D40" s="55"/>
      <c r="E40" s="55"/>
      <c r="F40" s="55"/>
      <c r="G40" s="55"/>
      <c r="H40" s="55"/>
      <c r="I40" s="55"/>
    </row>
    <row r="41" spans="1:9" s="2" customFormat="1" ht="12.6">
      <c r="A41" s="55"/>
      <c r="B41" s="55"/>
      <c r="C41" s="55"/>
      <c r="D41" s="55"/>
      <c r="E41" s="55"/>
      <c r="F41" s="55"/>
      <c r="G41" s="55"/>
      <c r="H41" s="55"/>
      <c r="I41" s="55"/>
    </row>
    <row r="42" spans="1:9" s="2" customFormat="1" ht="12.6">
      <c r="A42" s="55"/>
      <c r="B42" s="55"/>
      <c r="C42" s="55"/>
      <c r="D42" s="55"/>
      <c r="E42" s="55"/>
      <c r="F42" s="55"/>
      <c r="G42" s="55"/>
      <c r="H42" s="55"/>
      <c r="I42" s="55"/>
    </row>
    <row r="43" spans="1:9" s="2" customFormat="1" ht="12.6">
      <c r="A43" s="60"/>
      <c r="B43" s="55"/>
      <c r="C43" s="72"/>
      <c r="D43" s="55"/>
      <c r="E43" s="55"/>
      <c r="F43" s="55"/>
      <c r="G43" s="55"/>
      <c r="H43" s="55"/>
      <c r="I43" s="55"/>
    </row>
    <row r="44" spans="1:9" s="2" customFormat="1" ht="12" customHeight="1">
      <c r="A44" s="55"/>
      <c r="B44" s="60"/>
      <c r="C44" s="72"/>
      <c r="D44" s="55"/>
      <c r="E44" s="55"/>
      <c r="F44" s="55"/>
      <c r="G44" s="55"/>
      <c r="H44" s="55"/>
      <c r="I44" s="55"/>
    </row>
    <row r="45" spans="1:9" s="2" customFormat="1" ht="12.95">
      <c r="A45" s="88" t="s">
        <v>195</v>
      </c>
      <c r="B45" s="88"/>
      <c r="C45" s="76">
        <f>SUM(C39:C44)</f>
        <v>0</v>
      </c>
      <c r="D45" s="55"/>
      <c r="E45" s="55"/>
      <c r="F45" s="55"/>
      <c r="G45" s="55"/>
      <c r="H45" s="55"/>
      <c r="I45" s="55"/>
    </row>
    <row r="46" spans="1:9" s="2" customFormat="1" ht="51.6" customHeight="1">
      <c r="A46" s="153" t="s">
        <v>196</v>
      </c>
      <c r="B46" s="153"/>
      <c r="C46" s="153"/>
      <c r="D46" s="153"/>
      <c r="E46" s="153"/>
      <c r="F46" s="153"/>
      <c r="G46" s="153"/>
      <c r="H46" s="153"/>
      <c r="I46" s="153"/>
    </row>
    <row r="47" spans="1:9" s="2" customFormat="1" ht="15" customHeight="1">
      <c r="A47" s="91" t="s">
        <v>197</v>
      </c>
      <c r="B47" s="92"/>
      <c r="C47" s="92"/>
      <c r="D47" s="92"/>
      <c r="E47" s="92"/>
      <c r="F47" s="92"/>
      <c r="G47" s="92"/>
      <c r="H47" s="92"/>
      <c r="I47" s="93"/>
    </row>
    <row r="48" spans="1:9" s="81" customFormat="1" ht="12.95">
      <c r="A48" s="77" t="s">
        <v>194</v>
      </c>
      <c r="B48" s="77" t="s">
        <v>5</v>
      </c>
      <c r="C48" s="79" t="s">
        <v>8</v>
      </c>
      <c r="D48" s="77"/>
      <c r="E48" s="77"/>
      <c r="F48" s="77"/>
      <c r="G48" s="77"/>
      <c r="H48" s="77"/>
      <c r="I48" s="77"/>
    </row>
    <row r="49" spans="1:10" s="2" customFormat="1" ht="12.6">
      <c r="A49" s="55"/>
      <c r="B49" s="55"/>
      <c r="C49" s="57"/>
      <c r="D49" s="55"/>
      <c r="E49" s="55"/>
      <c r="F49" s="55"/>
      <c r="G49" s="61"/>
      <c r="H49" s="61"/>
      <c r="I49" s="59"/>
      <c r="J49" s="16"/>
    </row>
    <row r="50" spans="1:10" s="2" customFormat="1" ht="12.6">
      <c r="A50" s="55"/>
      <c r="B50" s="55"/>
      <c r="C50" s="57"/>
      <c r="D50" s="55"/>
      <c r="E50" s="55"/>
      <c r="F50" s="55"/>
      <c r="G50" s="61"/>
      <c r="H50" s="61"/>
      <c r="I50" s="59"/>
      <c r="J50" s="16"/>
    </row>
    <row r="51" spans="1:10" s="2" customFormat="1" ht="12.6">
      <c r="A51" s="55"/>
      <c r="B51" s="55"/>
      <c r="C51" s="57"/>
      <c r="D51" s="55"/>
      <c r="E51" s="55"/>
      <c r="F51" s="55"/>
      <c r="G51" s="61"/>
      <c r="H51" s="61"/>
      <c r="I51" s="59"/>
      <c r="J51" s="16"/>
    </row>
    <row r="52" spans="1:10" s="2" customFormat="1" ht="12.6">
      <c r="A52" s="55"/>
      <c r="B52" s="55"/>
      <c r="C52" s="57"/>
      <c r="D52" s="55"/>
      <c r="E52" s="55"/>
      <c r="F52" s="55"/>
      <c r="G52" s="61"/>
      <c r="H52" s="61"/>
      <c r="I52" s="59"/>
      <c r="J52" s="16"/>
    </row>
    <row r="53" spans="1:10" s="2" customFormat="1" ht="12.6">
      <c r="A53" s="55"/>
      <c r="B53" s="55"/>
      <c r="C53" s="57"/>
      <c r="D53" s="55"/>
      <c r="E53" s="55"/>
      <c r="F53" s="55"/>
      <c r="G53" s="61"/>
      <c r="H53" s="61"/>
      <c r="I53" s="59"/>
      <c r="J53" s="16"/>
    </row>
    <row r="54" spans="1:10" s="2" customFormat="1" ht="12.95">
      <c r="A54" s="88" t="s">
        <v>198</v>
      </c>
      <c r="B54" s="88"/>
      <c r="C54" s="76">
        <f>SUM(C49:C53)</f>
        <v>0</v>
      </c>
      <c r="D54" s="55"/>
      <c r="E54" s="55"/>
      <c r="F54" s="55"/>
      <c r="G54" s="55"/>
      <c r="H54" s="55"/>
      <c r="I54" s="55"/>
      <c r="J54" s="116"/>
    </row>
    <row r="55" spans="1:10" s="2" customFormat="1" ht="51.6" customHeight="1">
      <c r="A55" s="153" t="s">
        <v>199</v>
      </c>
      <c r="B55" s="153"/>
      <c r="C55" s="153"/>
      <c r="D55" s="153"/>
      <c r="E55" s="153"/>
      <c r="F55" s="153"/>
      <c r="G55" s="153"/>
      <c r="H55" s="153"/>
      <c r="I55" s="153"/>
      <c r="J55" s="116"/>
    </row>
    <row r="56" spans="1:10" s="2" customFormat="1" ht="15" customHeight="1">
      <c r="A56" s="91" t="s">
        <v>200</v>
      </c>
      <c r="B56" s="92"/>
      <c r="C56" s="92"/>
      <c r="D56" s="92"/>
      <c r="E56" s="92"/>
      <c r="F56" s="92"/>
      <c r="G56" s="92"/>
      <c r="H56" s="92"/>
      <c r="I56" s="93"/>
      <c r="J56" s="116"/>
    </row>
    <row r="57" spans="1:10" s="81" customFormat="1" ht="12.95">
      <c r="A57" s="77" t="s">
        <v>194</v>
      </c>
      <c r="B57" s="77" t="s">
        <v>5</v>
      </c>
      <c r="C57" s="79" t="s">
        <v>8</v>
      </c>
      <c r="D57" s="77"/>
      <c r="E57" s="77"/>
      <c r="F57" s="77"/>
      <c r="G57" s="77"/>
      <c r="H57" s="77"/>
      <c r="I57" s="77"/>
    </row>
    <row r="58" spans="1:10" s="2" customFormat="1" ht="12.6">
      <c r="A58" s="55"/>
      <c r="B58" s="55"/>
      <c r="C58" s="57"/>
      <c r="D58" s="55"/>
      <c r="E58" s="55"/>
      <c r="F58" s="55"/>
      <c r="G58" s="61"/>
      <c r="H58" s="61"/>
      <c r="I58" s="59"/>
      <c r="J58" s="16"/>
    </row>
    <row r="59" spans="1:10" ht="12.6">
      <c r="A59" s="55"/>
      <c r="B59" s="55"/>
      <c r="C59" s="57"/>
      <c r="D59" s="55"/>
      <c r="E59" s="55"/>
      <c r="F59" s="55"/>
      <c r="G59" s="61"/>
      <c r="H59" s="61"/>
      <c r="I59" s="59"/>
    </row>
    <row r="60" spans="1:10" s="2" customFormat="1" ht="12.6">
      <c r="A60" s="55"/>
      <c r="B60" s="55"/>
      <c r="C60" s="57"/>
      <c r="D60" s="55"/>
      <c r="E60" s="55"/>
      <c r="F60" s="55"/>
      <c r="G60" s="61"/>
      <c r="H60" s="61"/>
      <c r="I60" s="59"/>
      <c r="J60" s="16"/>
    </row>
    <row r="61" spans="1:10" s="2" customFormat="1" ht="12.6">
      <c r="A61" s="55"/>
      <c r="B61" s="55"/>
      <c r="C61" s="57"/>
      <c r="D61" s="55"/>
      <c r="E61" s="55"/>
      <c r="F61" s="55"/>
      <c r="G61" s="61"/>
      <c r="H61" s="61"/>
      <c r="I61" s="59"/>
      <c r="J61" s="16"/>
    </row>
    <row r="62" spans="1:10" s="2" customFormat="1" ht="12.6">
      <c r="A62" s="55"/>
      <c r="B62" s="55"/>
      <c r="C62" s="57"/>
      <c r="D62" s="55"/>
      <c r="E62" s="55"/>
      <c r="F62" s="55"/>
      <c r="G62" s="61"/>
      <c r="H62" s="61"/>
      <c r="I62" s="59"/>
      <c r="J62" s="16"/>
    </row>
    <row r="63" spans="1:10" s="2" customFormat="1" ht="12.95">
      <c r="A63" s="88" t="s">
        <v>201</v>
      </c>
      <c r="B63" s="88"/>
      <c r="C63" s="76">
        <f>SUM(C58:C62)</f>
        <v>0</v>
      </c>
      <c r="D63" s="55"/>
      <c r="E63" s="55"/>
      <c r="F63" s="55"/>
      <c r="G63" s="55"/>
      <c r="H63" s="55"/>
      <c r="I63" s="55"/>
      <c r="J63" s="116"/>
    </row>
    <row r="64" spans="1:10" s="2" customFormat="1" ht="51.6" customHeight="1">
      <c r="A64" s="153" t="s">
        <v>202</v>
      </c>
      <c r="B64" s="153"/>
      <c r="C64" s="153"/>
      <c r="D64" s="153"/>
      <c r="E64" s="153"/>
      <c r="F64" s="153"/>
      <c r="G64" s="153"/>
      <c r="H64" s="153"/>
      <c r="I64" s="153"/>
      <c r="J64" s="116"/>
    </row>
    <row r="65" spans="1:9" s="2" customFormat="1" ht="15" customHeight="1">
      <c r="A65" s="91" t="s">
        <v>203</v>
      </c>
      <c r="B65" s="92"/>
      <c r="C65" s="92"/>
      <c r="D65" s="92"/>
      <c r="E65" s="92"/>
      <c r="F65" s="92"/>
      <c r="G65" s="92"/>
      <c r="H65" s="92"/>
      <c r="I65" s="93"/>
    </row>
    <row r="66" spans="1:9" s="8" customFormat="1" ht="12.95">
      <c r="A66" s="77" t="s">
        <v>194</v>
      </c>
      <c r="B66" s="77" t="s">
        <v>5</v>
      </c>
      <c r="C66" s="79" t="s">
        <v>8</v>
      </c>
      <c r="D66" s="56"/>
      <c r="E66" s="56"/>
      <c r="F66" s="56"/>
      <c r="G66" s="56"/>
      <c r="H66" s="56"/>
      <c r="I66" s="56"/>
    </row>
    <row r="67" spans="1:9" s="2" customFormat="1" ht="12.6">
      <c r="A67" s="60"/>
      <c r="B67" s="69"/>
      <c r="C67" s="70"/>
      <c r="D67" s="55"/>
      <c r="E67" s="55"/>
      <c r="F67" s="55"/>
      <c r="G67" s="55"/>
      <c r="H67" s="55"/>
      <c r="I67" s="55"/>
    </row>
    <row r="68" spans="1:9" s="2" customFormat="1" ht="12.6">
      <c r="A68" s="60"/>
      <c r="B68" s="69"/>
      <c r="C68" s="70"/>
      <c r="D68" s="55"/>
      <c r="E68" s="55"/>
      <c r="F68" s="55"/>
      <c r="G68" s="55"/>
      <c r="H68" s="55"/>
      <c r="I68" s="55"/>
    </row>
    <row r="69" spans="1:9" s="2" customFormat="1" ht="12.6">
      <c r="A69" s="60"/>
      <c r="B69" s="69"/>
      <c r="C69" s="70"/>
      <c r="D69" s="55"/>
      <c r="E69" s="55"/>
      <c r="F69" s="55"/>
      <c r="G69" s="55"/>
      <c r="H69" s="55"/>
      <c r="I69" s="55"/>
    </row>
    <row r="70" spans="1:9" s="2" customFormat="1" ht="12.6">
      <c r="A70" s="60"/>
      <c r="B70" s="69"/>
      <c r="C70" s="63"/>
      <c r="D70" s="55"/>
      <c r="E70" s="55"/>
      <c r="F70" s="55"/>
      <c r="G70" s="55"/>
      <c r="H70" s="55"/>
      <c r="I70" s="55"/>
    </row>
    <row r="71" spans="1:9" ht="12.6">
      <c r="A71" s="55"/>
      <c r="B71" s="64"/>
      <c r="C71" s="63"/>
      <c r="D71" s="65"/>
      <c r="E71" s="65"/>
      <c r="F71" s="65"/>
      <c r="G71" s="65"/>
      <c r="H71" s="65"/>
      <c r="I71" s="65"/>
    </row>
    <row r="72" spans="1:9" s="2" customFormat="1" ht="12.95">
      <c r="A72" s="88" t="s">
        <v>201</v>
      </c>
      <c r="B72" s="88"/>
      <c r="C72" s="89">
        <f>SUM(C67:C71)</f>
        <v>0</v>
      </c>
      <c r="D72" s="55"/>
      <c r="E72" s="55"/>
      <c r="F72" s="55"/>
      <c r="G72" s="55"/>
      <c r="H72" s="55"/>
      <c r="I72" s="55"/>
    </row>
    <row r="73" spans="1:9" s="82" customFormat="1" ht="14.1">
      <c r="A73" s="154" t="s">
        <v>125</v>
      </c>
      <c r="B73" s="155"/>
      <c r="C73" s="89">
        <f>C23+C36+C45+C54+C63+C72</f>
        <v>0</v>
      </c>
    </row>
    <row r="74" spans="1:9" s="2" customFormat="1" ht="12.75" customHeight="1">
      <c r="A74" s="151" t="s">
        <v>134</v>
      </c>
      <c r="B74" s="152"/>
      <c r="C74" s="90">
        <f>0.1*C73</f>
        <v>0</v>
      </c>
      <c r="D74" s="83"/>
      <c r="E74" s="83"/>
      <c r="F74" s="83"/>
      <c r="G74" s="83"/>
      <c r="H74" s="83"/>
      <c r="I74" s="83"/>
    </row>
    <row r="75" spans="1:9" s="2" customFormat="1" ht="14.1">
      <c r="A75" s="84" t="s">
        <v>135</v>
      </c>
      <c r="B75" s="84"/>
      <c r="C75" s="87">
        <f>+C73+C74</f>
        <v>0</v>
      </c>
      <c r="D75" s="116"/>
      <c r="E75" s="116"/>
      <c r="F75" s="116"/>
      <c r="G75" s="116"/>
      <c r="H75" s="116"/>
      <c r="I75" s="116"/>
    </row>
    <row r="77" spans="1:9">
      <c r="G77" s="71"/>
      <c r="H77" s="71"/>
    </row>
  </sheetData>
  <mergeCells count="15">
    <mergeCell ref="A74:B74"/>
    <mergeCell ref="A55:I55"/>
    <mergeCell ref="A73:B73"/>
    <mergeCell ref="A64:I64"/>
    <mergeCell ref="A19:B19"/>
    <mergeCell ref="A22:B22"/>
    <mergeCell ref="A20:I20"/>
    <mergeCell ref="A37:I37"/>
    <mergeCell ref="A46:I46"/>
    <mergeCell ref="A21:I21"/>
    <mergeCell ref="A5:I6"/>
    <mergeCell ref="A1:I1"/>
    <mergeCell ref="A3:I3"/>
    <mergeCell ref="A4:I4"/>
    <mergeCell ref="A2:I2"/>
  </mergeCells>
  <phoneticPr fontId="12" type="noConversion"/>
  <printOptions gridLines="1"/>
  <pageMargins left="0.25" right="0.25" top="0.75" bottom="0.75" header="0.3" footer="0.3"/>
  <pageSetup scale="8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D67B9-E134-4285-A4E2-AE1F39217A5D}">
  <dimension ref="A1:E517"/>
  <sheetViews>
    <sheetView workbookViewId="0">
      <selection activeCell="B10" sqref="B10"/>
    </sheetView>
  </sheetViews>
  <sheetFormatPr defaultColWidth="4.85546875" defaultRowHeight="12.6"/>
  <cols>
    <col min="1" max="1" width="9.42578125" customWidth="1"/>
    <col min="2" max="2" width="69.5703125" customWidth="1"/>
    <col min="3" max="3" width="12.140625" bestFit="1" customWidth="1"/>
    <col min="4" max="4" width="11.7109375" customWidth="1"/>
    <col min="5" max="5" width="17" customWidth="1"/>
  </cols>
  <sheetData>
    <row r="1" spans="1:5" ht="14.45">
      <c r="A1" s="108" t="s">
        <v>204</v>
      </c>
      <c r="B1" s="109" t="s">
        <v>205</v>
      </c>
      <c r="C1" s="109" t="s">
        <v>206</v>
      </c>
      <c r="D1" s="110" t="s">
        <v>138</v>
      </c>
      <c r="E1" s="111" t="s">
        <v>207</v>
      </c>
    </row>
    <row r="2" spans="1:5">
      <c r="A2" s="106"/>
      <c r="B2" s="106"/>
      <c r="C2" s="106"/>
      <c r="D2" s="106"/>
      <c r="E2" s="114"/>
    </row>
    <row r="3" spans="1:5">
      <c r="A3" s="106"/>
      <c r="B3" s="106"/>
      <c r="C3" s="106"/>
      <c r="D3" s="106"/>
      <c r="E3" s="55"/>
    </row>
    <row r="4" spans="1:5">
      <c r="A4" s="106"/>
      <c r="B4" s="106"/>
      <c r="C4" s="106"/>
      <c r="D4" s="106"/>
      <c r="E4" s="55"/>
    </row>
    <row r="5" spans="1:5">
      <c r="A5" s="106"/>
      <c r="B5" s="106"/>
      <c r="C5" s="106"/>
      <c r="D5" s="106"/>
      <c r="E5" s="55"/>
    </row>
    <row r="6" spans="1:5">
      <c r="A6" s="106"/>
      <c r="B6" s="106"/>
      <c r="C6" s="106"/>
      <c r="D6" s="106"/>
      <c r="E6" s="106"/>
    </row>
    <row r="7" spans="1:5">
      <c r="A7" s="106"/>
      <c r="B7" s="106"/>
      <c r="C7" s="106"/>
      <c r="D7" s="106"/>
      <c r="E7" s="106"/>
    </row>
    <row r="8" spans="1:5">
      <c r="A8" s="106"/>
      <c r="B8" s="106"/>
      <c r="C8" s="106"/>
      <c r="D8" s="106"/>
      <c r="E8" s="106"/>
    </row>
    <row r="9" spans="1:5">
      <c r="A9" s="106"/>
      <c r="B9" s="106"/>
      <c r="C9" s="106"/>
      <c r="D9" s="106"/>
      <c r="E9" s="106"/>
    </row>
    <row r="10" spans="1:5">
      <c r="A10" s="106"/>
      <c r="B10" s="106"/>
      <c r="C10" s="106"/>
      <c r="D10" s="106"/>
      <c r="E10" s="106"/>
    </row>
    <row r="11" spans="1:5">
      <c r="A11" s="106"/>
      <c r="B11" s="106"/>
      <c r="C11" s="106"/>
      <c r="D11" s="106"/>
      <c r="E11" s="106"/>
    </row>
    <row r="12" spans="1:5">
      <c r="A12" s="106"/>
      <c r="B12" s="106"/>
      <c r="C12" s="106"/>
      <c r="D12" s="106"/>
      <c r="E12" s="106"/>
    </row>
    <row r="13" spans="1:5">
      <c r="A13" s="106"/>
      <c r="B13" s="106"/>
      <c r="C13" s="106"/>
      <c r="D13" s="106"/>
      <c r="E13" s="106"/>
    </row>
    <row r="14" spans="1:5">
      <c r="A14" s="106"/>
      <c r="B14" s="106"/>
      <c r="C14" s="106"/>
      <c r="D14" s="106"/>
      <c r="E14" s="106"/>
    </row>
    <row r="15" spans="1:5">
      <c r="A15" s="106"/>
      <c r="B15" s="106"/>
      <c r="C15" s="106"/>
      <c r="D15" s="106"/>
      <c r="E15" s="106"/>
    </row>
    <row r="16" spans="1:5">
      <c r="A16" s="106"/>
      <c r="B16" s="106"/>
      <c r="C16" s="106"/>
      <c r="D16" s="106"/>
      <c r="E16" s="106"/>
    </row>
    <row r="17" spans="1:5">
      <c r="A17" s="106"/>
      <c r="B17" s="106"/>
      <c r="C17" s="106"/>
      <c r="D17" s="106"/>
      <c r="E17" s="106"/>
    </row>
    <row r="18" spans="1:5">
      <c r="A18" s="106"/>
      <c r="B18" s="106"/>
      <c r="C18" s="106"/>
      <c r="D18" s="106"/>
      <c r="E18" s="106"/>
    </row>
    <row r="19" spans="1:5">
      <c r="A19" s="106"/>
      <c r="B19" s="106"/>
      <c r="C19" s="106"/>
      <c r="D19" s="106"/>
      <c r="E19" s="106"/>
    </row>
    <row r="20" spans="1:5">
      <c r="A20" s="106"/>
      <c r="B20" s="106"/>
      <c r="C20" s="106"/>
      <c r="D20" s="106"/>
      <c r="E20" s="106"/>
    </row>
    <row r="21" spans="1:5">
      <c r="A21" s="106"/>
      <c r="B21" s="106"/>
      <c r="C21" s="106"/>
      <c r="D21" s="106"/>
      <c r="E21" s="106"/>
    </row>
    <row r="22" spans="1:5">
      <c r="A22" s="106"/>
      <c r="B22" s="106"/>
      <c r="C22" s="106"/>
      <c r="D22" s="106"/>
      <c r="E22" s="106"/>
    </row>
    <row r="23" spans="1:5">
      <c r="A23" s="106"/>
      <c r="B23" s="106"/>
      <c r="C23" s="106"/>
      <c r="D23" s="106"/>
      <c r="E23" s="106"/>
    </row>
    <row r="24" spans="1:5">
      <c r="A24" s="106"/>
      <c r="B24" s="106"/>
      <c r="C24" s="106"/>
      <c r="D24" s="106"/>
      <c r="E24" s="106"/>
    </row>
    <row r="25" spans="1:5">
      <c r="A25" s="106"/>
      <c r="B25" s="106"/>
      <c r="C25" s="106"/>
      <c r="D25" s="106"/>
      <c r="E25" s="106"/>
    </row>
    <row r="26" spans="1:5">
      <c r="A26" s="106"/>
      <c r="B26" s="106"/>
      <c r="C26" s="106"/>
      <c r="D26" s="106"/>
      <c r="E26" s="106"/>
    </row>
    <row r="27" spans="1:5">
      <c r="A27" s="106"/>
      <c r="B27" s="106"/>
      <c r="C27" s="106"/>
      <c r="D27" s="106"/>
      <c r="E27" s="106"/>
    </row>
    <row r="28" spans="1:5">
      <c r="A28" s="106"/>
      <c r="B28" s="106"/>
      <c r="C28" s="106"/>
      <c r="D28" s="106"/>
      <c r="E28" s="106"/>
    </row>
    <row r="29" spans="1:5">
      <c r="A29" s="106"/>
      <c r="B29" s="106"/>
      <c r="C29" s="106"/>
      <c r="D29" s="106"/>
      <c r="E29" s="106"/>
    </row>
    <row r="30" spans="1:5">
      <c r="A30" s="106"/>
      <c r="B30" s="106"/>
      <c r="C30" s="106"/>
      <c r="D30" s="106"/>
      <c r="E30" s="106"/>
    </row>
    <row r="31" spans="1:5">
      <c r="A31" s="106"/>
      <c r="B31" s="106"/>
      <c r="C31" s="106"/>
      <c r="D31" s="106"/>
      <c r="E31" s="106"/>
    </row>
    <row r="32" spans="1:5">
      <c r="A32" s="106"/>
      <c r="B32" s="106"/>
      <c r="C32" s="106"/>
      <c r="D32" s="106"/>
      <c r="E32" s="106"/>
    </row>
    <row r="33" spans="1:5">
      <c r="A33" s="106"/>
      <c r="B33" s="106"/>
      <c r="C33" s="106"/>
      <c r="D33" s="106"/>
      <c r="E33" s="106"/>
    </row>
    <row r="34" spans="1:5">
      <c r="A34" s="106"/>
      <c r="B34" s="106"/>
      <c r="C34" s="106"/>
      <c r="D34" s="106"/>
      <c r="E34" s="106"/>
    </row>
    <row r="35" spans="1:5">
      <c r="A35" s="106"/>
      <c r="B35" s="106"/>
      <c r="C35" s="106"/>
      <c r="D35" s="106"/>
      <c r="E35" s="106"/>
    </row>
    <row r="36" spans="1:5">
      <c r="A36" s="106"/>
      <c r="B36" s="106"/>
      <c r="C36" s="106"/>
      <c r="D36" s="106"/>
      <c r="E36" s="106"/>
    </row>
    <row r="37" spans="1:5">
      <c r="A37" s="106"/>
      <c r="B37" s="106"/>
      <c r="C37" s="106"/>
      <c r="D37" s="106"/>
      <c r="E37" s="106"/>
    </row>
    <row r="38" spans="1:5">
      <c r="A38" s="106"/>
      <c r="B38" s="106"/>
      <c r="C38" s="106"/>
      <c r="D38" s="106"/>
      <c r="E38" s="106"/>
    </row>
    <row r="39" spans="1:5">
      <c r="A39" s="106"/>
      <c r="B39" s="106"/>
      <c r="C39" s="106"/>
      <c r="D39" s="106"/>
      <c r="E39" s="106"/>
    </row>
    <row r="40" spans="1:5">
      <c r="A40" s="106"/>
      <c r="B40" s="106"/>
      <c r="C40" s="106"/>
      <c r="D40" s="106"/>
      <c r="E40" s="106"/>
    </row>
    <row r="41" spans="1:5">
      <c r="A41" s="106"/>
      <c r="B41" s="106"/>
      <c r="C41" s="106"/>
      <c r="D41" s="106"/>
      <c r="E41" s="106"/>
    </row>
    <row r="42" spans="1:5">
      <c r="A42" s="106"/>
      <c r="B42" s="106"/>
      <c r="C42" s="106"/>
      <c r="D42" s="106"/>
      <c r="E42" s="106"/>
    </row>
    <row r="43" spans="1:5">
      <c r="A43" s="106"/>
      <c r="B43" s="106"/>
      <c r="C43" s="106"/>
      <c r="D43" s="106"/>
      <c r="E43" s="106"/>
    </row>
    <row r="44" spans="1:5">
      <c r="A44" s="106"/>
      <c r="B44" s="106"/>
      <c r="C44" s="106"/>
      <c r="D44" s="106"/>
      <c r="E44" s="106"/>
    </row>
    <row r="45" spans="1:5">
      <c r="A45" s="106"/>
      <c r="B45" s="106"/>
      <c r="C45" s="106"/>
      <c r="D45" s="106"/>
      <c r="E45" s="106"/>
    </row>
    <row r="46" spans="1:5">
      <c r="A46" s="106"/>
      <c r="B46" s="106"/>
      <c r="C46" s="106"/>
      <c r="D46" s="106"/>
      <c r="E46" s="106"/>
    </row>
    <row r="47" spans="1:5">
      <c r="A47" s="106"/>
      <c r="B47" s="106"/>
      <c r="C47" s="106"/>
      <c r="D47" s="106"/>
      <c r="E47" s="106"/>
    </row>
    <row r="48" spans="1:5">
      <c r="A48" s="106"/>
      <c r="B48" s="106"/>
      <c r="C48" s="106"/>
      <c r="D48" s="106"/>
      <c r="E48" s="106"/>
    </row>
    <row r="49" spans="1:5">
      <c r="A49" s="106"/>
      <c r="B49" s="106"/>
      <c r="C49" s="106"/>
      <c r="D49" s="106"/>
      <c r="E49" s="106"/>
    </row>
    <row r="50" spans="1:5">
      <c r="A50" s="106"/>
      <c r="B50" s="106"/>
      <c r="C50" s="106"/>
      <c r="D50" s="106"/>
      <c r="E50" s="106"/>
    </row>
    <row r="51" spans="1:5">
      <c r="A51" s="106"/>
      <c r="B51" s="106"/>
      <c r="C51" s="106"/>
      <c r="D51" s="106"/>
      <c r="E51" s="106"/>
    </row>
    <row r="52" spans="1:5">
      <c r="A52" s="106"/>
      <c r="B52" s="106"/>
      <c r="C52" s="106"/>
      <c r="D52" s="106"/>
      <c r="E52" s="106"/>
    </row>
    <row r="53" spans="1:5">
      <c r="A53" s="106"/>
      <c r="B53" s="106"/>
      <c r="C53" s="106"/>
      <c r="D53" s="106"/>
      <c r="E53" s="106"/>
    </row>
    <row r="54" spans="1:5">
      <c r="A54" s="106"/>
      <c r="B54" s="106"/>
      <c r="C54" s="106"/>
      <c r="D54" s="106"/>
      <c r="E54" s="106"/>
    </row>
    <row r="55" spans="1:5">
      <c r="A55" s="106"/>
      <c r="B55" s="106"/>
      <c r="C55" s="106"/>
      <c r="D55" s="106"/>
      <c r="E55" s="106"/>
    </row>
    <row r="56" spans="1:5">
      <c r="A56" s="106"/>
      <c r="B56" s="106"/>
      <c r="C56" s="106"/>
      <c r="D56" s="106"/>
      <c r="E56" s="106"/>
    </row>
    <row r="57" spans="1:5">
      <c r="A57" s="106"/>
      <c r="B57" s="106"/>
      <c r="C57" s="106"/>
      <c r="D57" s="106"/>
      <c r="E57" s="106"/>
    </row>
    <row r="58" spans="1:5">
      <c r="A58" s="106"/>
      <c r="B58" s="106"/>
      <c r="C58" s="106"/>
      <c r="D58" s="106"/>
      <c r="E58" s="106"/>
    </row>
    <row r="59" spans="1:5">
      <c r="A59" s="106"/>
      <c r="B59" s="106"/>
      <c r="C59" s="106"/>
      <c r="D59" s="106"/>
      <c r="E59" s="106"/>
    </row>
    <row r="60" spans="1:5">
      <c r="A60" s="106"/>
      <c r="B60" s="106"/>
      <c r="C60" s="106"/>
      <c r="D60" s="106"/>
      <c r="E60" s="106"/>
    </row>
    <row r="61" spans="1:5">
      <c r="A61" s="106"/>
      <c r="B61" s="106"/>
      <c r="C61" s="106"/>
      <c r="D61" s="106"/>
      <c r="E61" s="106"/>
    </row>
    <row r="62" spans="1:5">
      <c r="A62" s="106"/>
      <c r="B62" s="106"/>
      <c r="C62" s="106"/>
      <c r="D62" s="106"/>
      <c r="E62" s="106"/>
    </row>
    <row r="63" spans="1:5">
      <c r="A63" s="106"/>
      <c r="B63" s="106"/>
      <c r="C63" s="106"/>
      <c r="D63" s="106"/>
      <c r="E63" s="106"/>
    </row>
    <row r="64" spans="1:5">
      <c r="A64" s="106"/>
      <c r="B64" s="106"/>
      <c r="C64" s="106"/>
      <c r="D64" s="106"/>
      <c r="E64" s="106"/>
    </row>
    <row r="65" spans="1:5">
      <c r="A65" s="106"/>
      <c r="B65" s="106"/>
      <c r="C65" s="106"/>
      <c r="D65" s="106"/>
      <c r="E65" s="106"/>
    </row>
    <row r="66" spans="1:5">
      <c r="A66" s="106"/>
      <c r="B66" s="106"/>
      <c r="C66" s="106"/>
      <c r="D66" s="106"/>
      <c r="E66" s="106"/>
    </row>
    <row r="67" spans="1:5">
      <c r="A67" s="106"/>
      <c r="B67" s="106"/>
      <c r="C67" s="106"/>
      <c r="D67" s="106"/>
      <c r="E67" s="106"/>
    </row>
    <row r="68" spans="1:5">
      <c r="A68" s="106"/>
      <c r="B68" s="106"/>
      <c r="C68" s="106"/>
      <c r="D68" s="106"/>
      <c r="E68" s="106"/>
    </row>
    <row r="69" spans="1:5">
      <c r="A69" s="106"/>
      <c r="B69" s="106"/>
      <c r="C69" s="106"/>
      <c r="D69" s="106"/>
      <c r="E69" s="106"/>
    </row>
    <row r="70" spans="1:5">
      <c r="A70" s="106"/>
      <c r="B70" s="106"/>
      <c r="C70" s="106"/>
      <c r="D70" s="106"/>
      <c r="E70" s="106"/>
    </row>
    <row r="71" spans="1:5">
      <c r="A71" s="106"/>
      <c r="B71" s="106"/>
      <c r="C71" s="106"/>
      <c r="D71" s="106"/>
      <c r="E71" s="106"/>
    </row>
    <row r="72" spans="1:5">
      <c r="A72" s="106"/>
      <c r="B72" s="106"/>
      <c r="C72" s="106"/>
      <c r="D72" s="106"/>
      <c r="E72" s="106"/>
    </row>
    <row r="73" spans="1:5">
      <c r="A73" s="106"/>
      <c r="B73" s="106"/>
      <c r="C73" s="106"/>
      <c r="D73" s="106"/>
      <c r="E73" s="106"/>
    </row>
    <row r="74" spans="1:5">
      <c r="A74" s="106"/>
      <c r="B74" s="106"/>
      <c r="C74" s="106"/>
      <c r="D74" s="106"/>
      <c r="E74" s="106"/>
    </row>
    <row r="75" spans="1:5">
      <c r="A75" s="106"/>
      <c r="B75" s="106"/>
      <c r="C75" s="106"/>
      <c r="D75" s="106"/>
      <c r="E75" s="106"/>
    </row>
    <row r="76" spans="1:5">
      <c r="A76" s="106"/>
      <c r="B76" s="106"/>
      <c r="C76" s="106"/>
      <c r="D76" s="106"/>
      <c r="E76" s="106"/>
    </row>
    <row r="77" spans="1:5">
      <c r="A77" s="106"/>
      <c r="B77" s="106"/>
      <c r="C77" s="106"/>
      <c r="D77" s="106"/>
      <c r="E77" s="106"/>
    </row>
    <row r="78" spans="1:5">
      <c r="A78" s="106"/>
      <c r="B78" s="106"/>
      <c r="C78" s="106"/>
      <c r="D78" s="106"/>
      <c r="E78" s="106"/>
    </row>
    <row r="79" spans="1:5">
      <c r="A79" s="106"/>
      <c r="B79" s="106"/>
      <c r="C79" s="106"/>
      <c r="D79" s="106"/>
      <c r="E79" s="106"/>
    </row>
    <row r="80" spans="1:5">
      <c r="A80" s="106"/>
      <c r="B80" s="106"/>
      <c r="C80" s="106"/>
      <c r="D80" s="106"/>
      <c r="E80" s="106"/>
    </row>
    <row r="81" spans="1:5">
      <c r="A81" s="106"/>
      <c r="B81" s="106"/>
      <c r="C81" s="106"/>
      <c r="D81" s="106"/>
      <c r="E81" s="106"/>
    </row>
    <row r="82" spans="1:5">
      <c r="A82" s="106"/>
      <c r="B82" s="106"/>
      <c r="C82" s="106"/>
      <c r="D82" s="106"/>
      <c r="E82" s="106"/>
    </row>
    <row r="83" spans="1:5">
      <c r="A83" s="106"/>
      <c r="B83" s="106"/>
      <c r="C83" s="106"/>
      <c r="D83" s="106"/>
      <c r="E83" s="106"/>
    </row>
    <row r="84" spans="1:5">
      <c r="A84" s="106"/>
      <c r="B84" s="106"/>
      <c r="C84" s="106"/>
      <c r="D84" s="106"/>
      <c r="E84" s="106"/>
    </row>
    <row r="85" spans="1:5">
      <c r="A85" s="106"/>
      <c r="B85" s="106"/>
      <c r="C85" s="106"/>
      <c r="D85" s="106"/>
      <c r="E85" s="106"/>
    </row>
    <row r="86" spans="1:5">
      <c r="A86" s="106"/>
      <c r="B86" s="106"/>
      <c r="C86" s="106"/>
      <c r="D86" s="106"/>
      <c r="E86" s="106"/>
    </row>
    <row r="87" spans="1:5">
      <c r="A87" s="106"/>
      <c r="B87" s="106"/>
      <c r="C87" s="106"/>
      <c r="D87" s="106"/>
      <c r="E87" s="106"/>
    </row>
    <row r="88" spans="1:5">
      <c r="A88" s="106"/>
      <c r="B88" s="106"/>
      <c r="C88" s="106"/>
      <c r="D88" s="106"/>
      <c r="E88" s="106"/>
    </row>
    <row r="89" spans="1:5">
      <c r="A89" s="106"/>
      <c r="B89" s="106"/>
      <c r="C89" s="106"/>
      <c r="D89" s="106"/>
      <c r="E89" s="106"/>
    </row>
    <row r="90" spans="1:5">
      <c r="A90" s="106"/>
      <c r="B90" s="106"/>
      <c r="C90" s="106"/>
      <c r="D90" s="106"/>
      <c r="E90" s="106"/>
    </row>
    <row r="91" spans="1:5">
      <c r="A91" s="106"/>
      <c r="B91" s="106"/>
      <c r="C91" s="106"/>
      <c r="D91" s="106"/>
      <c r="E91" s="106"/>
    </row>
    <row r="92" spans="1:5">
      <c r="A92" s="106"/>
      <c r="B92" s="106"/>
      <c r="C92" s="106"/>
      <c r="D92" s="106"/>
      <c r="E92" s="106"/>
    </row>
    <row r="93" spans="1:5">
      <c r="A93" s="106"/>
      <c r="B93" s="106"/>
      <c r="C93" s="106"/>
      <c r="D93" s="106"/>
      <c r="E93" s="106"/>
    </row>
    <row r="94" spans="1:5">
      <c r="A94" s="106"/>
      <c r="B94" s="106"/>
      <c r="C94" s="106"/>
      <c r="D94" s="106"/>
      <c r="E94" s="106"/>
    </row>
    <row r="95" spans="1:5">
      <c r="A95" s="106"/>
      <c r="B95" s="106"/>
      <c r="C95" s="106"/>
      <c r="D95" s="106"/>
      <c r="E95" s="106"/>
    </row>
    <row r="96" spans="1:5">
      <c r="A96" s="106"/>
      <c r="B96" s="106"/>
      <c r="C96" s="106"/>
      <c r="D96" s="106"/>
      <c r="E96" s="106"/>
    </row>
    <row r="97" spans="1:5">
      <c r="A97" s="106"/>
      <c r="B97" s="106"/>
      <c r="C97" s="106"/>
      <c r="D97" s="106"/>
      <c r="E97" s="106"/>
    </row>
    <row r="98" spans="1:5">
      <c r="A98" s="106"/>
      <c r="B98" s="106"/>
      <c r="C98" s="106"/>
      <c r="D98" s="106"/>
      <c r="E98" s="106"/>
    </row>
    <row r="99" spans="1:5">
      <c r="A99" s="106"/>
      <c r="B99" s="106"/>
      <c r="C99" s="106"/>
      <c r="D99" s="106"/>
      <c r="E99" s="106"/>
    </row>
    <row r="100" spans="1:5">
      <c r="A100" s="106"/>
      <c r="B100" s="106"/>
      <c r="C100" s="106"/>
      <c r="D100" s="106"/>
      <c r="E100" s="106"/>
    </row>
    <row r="101" spans="1:5">
      <c r="A101" s="106"/>
      <c r="B101" s="106"/>
      <c r="C101" s="106"/>
      <c r="D101" s="106"/>
      <c r="E101" s="106"/>
    </row>
    <row r="102" spans="1:5">
      <c r="A102" s="106"/>
      <c r="B102" s="106"/>
      <c r="C102" s="106"/>
      <c r="D102" s="106"/>
      <c r="E102" s="106"/>
    </row>
    <row r="103" spans="1:5">
      <c r="A103" s="106"/>
      <c r="B103" s="106"/>
      <c r="C103" s="106"/>
      <c r="D103" s="106"/>
      <c r="E103" s="106"/>
    </row>
    <row r="104" spans="1:5">
      <c r="A104" s="106"/>
      <c r="B104" s="106"/>
      <c r="C104" s="106"/>
      <c r="D104" s="106"/>
      <c r="E104" s="106"/>
    </row>
    <row r="105" spans="1:5">
      <c r="A105" s="106"/>
      <c r="B105" s="106"/>
      <c r="C105" s="106"/>
      <c r="D105" s="106"/>
      <c r="E105" s="106"/>
    </row>
    <row r="106" spans="1:5">
      <c r="A106" s="106"/>
      <c r="B106" s="106"/>
      <c r="C106" s="106"/>
      <c r="D106" s="106"/>
      <c r="E106" s="106"/>
    </row>
    <row r="107" spans="1:5">
      <c r="A107" s="106"/>
      <c r="B107" s="106"/>
      <c r="C107" s="106"/>
      <c r="D107" s="106"/>
      <c r="E107" s="106"/>
    </row>
    <row r="108" spans="1:5">
      <c r="A108" s="106"/>
      <c r="B108" s="106"/>
      <c r="C108" s="106"/>
      <c r="D108" s="106"/>
      <c r="E108" s="106"/>
    </row>
    <row r="109" spans="1:5">
      <c r="A109" s="106"/>
      <c r="B109" s="106"/>
      <c r="C109" s="106"/>
      <c r="D109" s="106"/>
      <c r="E109" s="106"/>
    </row>
    <row r="110" spans="1:5">
      <c r="A110" s="106"/>
      <c r="B110" s="106"/>
      <c r="C110" s="106"/>
      <c r="D110" s="106"/>
      <c r="E110" s="106"/>
    </row>
    <row r="111" spans="1:5">
      <c r="A111" s="106"/>
      <c r="B111" s="106"/>
      <c r="C111" s="106"/>
      <c r="D111" s="106"/>
      <c r="E111" s="106"/>
    </row>
    <row r="112" spans="1:5">
      <c r="A112" s="106"/>
      <c r="B112" s="106"/>
      <c r="C112" s="106"/>
      <c r="D112" s="106"/>
      <c r="E112" s="106"/>
    </row>
    <row r="113" spans="1:5">
      <c r="A113" s="106"/>
      <c r="B113" s="106"/>
      <c r="C113" s="106"/>
      <c r="D113" s="106"/>
      <c r="E113" s="106"/>
    </row>
    <row r="114" spans="1:5">
      <c r="A114" s="106"/>
      <c r="B114" s="106"/>
      <c r="C114" s="106"/>
      <c r="D114" s="106"/>
      <c r="E114" s="106"/>
    </row>
    <row r="115" spans="1:5">
      <c r="A115" s="106"/>
      <c r="B115" s="106"/>
      <c r="C115" s="106"/>
      <c r="D115" s="106"/>
      <c r="E115" s="106"/>
    </row>
    <row r="116" spans="1:5">
      <c r="A116" s="106"/>
      <c r="B116" s="106"/>
      <c r="C116" s="106"/>
      <c r="D116" s="106"/>
      <c r="E116" s="106"/>
    </row>
    <row r="117" spans="1:5">
      <c r="A117" s="106"/>
      <c r="B117" s="106"/>
      <c r="C117" s="106"/>
      <c r="D117" s="106"/>
      <c r="E117" s="106"/>
    </row>
    <row r="118" spans="1:5">
      <c r="A118" s="106"/>
      <c r="B118" s="106"/>
      <c r="C118" s="106"/>
      <c r="D118" s="106"/>
      <c r="E118" s="106"/>
    </row>
    <row r="119" spans="1:5">
      <c r="A119" s="106"/>
      <c r="B119" s="106"/>
      <c r="C119" s="106"/>
      <c r="D119" s="106"/>
      <c r="E119" s="106"/>
    </row>
    <row r="120" spans="1:5">
      <c r="A120" s="106"/>
      <c r="B120" s="106"/>
      <c r="C120" s="106"/>
      <c r="D120" s="106"/>
      <c r="E120" s="106"/>
    </row>
    <row r="121" spans="1:5">
      <c r="A121" s="106"/>
      <c r="B121" s="106"/>
      <c r="C121" s="106"/>
      <c r="D121" s="106"/>
      <c r="E121" s="106"/>
    </row>
    <row r="122" spans="1:5">
      <c r="A122" s="106"/>
      <c r="B122" s="106"/>
      <c r="C122" s="106"/>
      <c r="D122" s="106"/>
      <c r="E122" s="106"/>
    </row>
    <row r="123" spans="1:5">
      <c r="A123" s="106"/>
      <c r="B123" s="106"/>
      <c r="C123" s="106"/>
      <c r="D123" s="106"/>
      <c r="E123" s="106"/>
    </row>
    <row r="124" spans="1:5">
      <c r="A124" s="106"/>
      <c r="B124" s="106"/>
      <c r="C124" s="106"/>
      <c r="D124" s="106"/>
      <c r="E124" s="106"/>
    </row>
    <row r="125" spans="1:5">
      <c r="A125" s="106"/>
      <c r="B125" s="106"/>
      <c r="C125" s="106"/>
      <c r="D125" s="106"/>
      <c r="E125" s="106"/>
    </row>
    <row r="126" spans="1:5">
      <c r="A126" s="106"/>
      <c r="B126" s="106"/>
      <c r="C126" s="106"/>
      <c r="D126" s="106"/>
      <c r="E126" s="106"/>
    </row>
    <row r="127" spans="1:5">
      <c r="A127" s="106"/>
      <c r="B127" s="106"/>
      <c r="C127" s="106"/>
      <c r="D127" s="106"/>
      <c r="E127" s="106"/>
    </row>
    <row r="128" spans="1:5">
      <c r="A128" s="106"/>
      <c r="B128" s="106"/>
      <c r="C128" s="106"/>
      <c r="D128" s="106"/>
      <c r="E128" s="106"/>
    </row>
    <row r="129" spans="1:5">
      <c r="A129" s="106"/>
      <c r="B129" s="106"/>
      <c r="C129" s="106"/>
      <c r="D129" s="106"/>
      <c r="E129" s="106"/>
    </row>
    <row r="130" spans="1:5">
      <c r="A130" s="106"/>
      <c r="B130" s="106"/>
      <c r="C130" s="106"/>
      <c r="D130" s="106"/>
      <c r="E130" s="106"/>
    </row>
    <row r="131" spans="1:5">
      <c r="A131" s="106"/>
      <c r="B131" s="106"/>
      <c r="C131" s="106"/>
      <c r="D131" s="106"/>
      <c r="E131" s="106"/>
    </row>
    <row r="132" spans="1:5">
      <c r="A132" s="106"/>
      <c r="B132" s="106"/>
      <c r="C132" s="106"/>
      <c r="D132" s="106"/>
      <c r="E132" s="106"/>
    </row>
    <row r="133" spans="1:5">
      <c r="A133" s="106"/>
      <c r="B133" s="106"/>
      <c r="C133" s="106"/>
      <c r="D133" s="106"/>
      <c r="E133" s="106"/>
    </row>
    <row r="134" spans="1:5">
      <c r="A134" s="106"/>
      <c r="B134" s="106"/>
      <c r="C134" s="106"/>
      <c r="D134" s="106"/>
      <c r="E134" s="106"/>
    </row>
    <row r="135" spans="1:5">
      <c r="A135" s="106"/>
      <c r="B135" s="106"/>
      <c r="C135" s="106"/>
      <c r="D135" s="106"/>
      <c r="E135" s="106"/>
    </row>
    <row r="136" spans="1:5">
      <c r="A136" s="106"/>
      <c r="B136" s="106"/>
      <c r="C136" s="106"/>
      <c r="D136" s="106"/>
      <c r="E136" s="106"/>
    </row>
    <row r="137" spans="1:5">
      <c r="A137" s="106"/>
      <c r="B137" s="106"/>
      <c r="C137" s="106"/>
      <c r="D137" s="106"/>
      <c r="E137" s="106"/>
    </row>
    <row r="138" spans="1:5">
      <c r="A138" s="106"/>
      <c r="B138" s="106"/>
      <c r="C138" s="106"/>
      <c r="D138" s="106"/>
      <c r="E138" s="106"/>
    </row>
    <row r="139" spans="1:5">
      <c r="A139" s="106"/>
      <c r="B139" s="106"/>
      <c r="C139" s="106"/>
      <c r="D139" s="106"/>
      <c r="E139" s="106"/>
    </row>
    <row r="140" spans="1:5">
      <c r="A140" s="106"/>
      <c r="B140" s="106"/>
      <c r="C140" s="106"/>
      <c r="D140" s="106"/>
      <c r="E140" s="106"/>
    </row>
    <row r="141" spans="1:5">
      <c r="A141" s="106"/>
      <c r="B141" s="106"/>
      <c r="C141" s="106"/>
      <c r="D141" s="106"/>
      <c r="E141" s="106"/>
    </row>
    <row r="142" spans="1:5">
      <c r="A142" s="106"/>
      <c r="B142" s="106"/>
      <c r="C142" s="106"/>
      <c r="D142" s="106"/>
      <c r="E142" s="106"/>
    </row>
    <row r="143" spans="1:5">
      <c r="A143" s="106"/>
      <c r="B143" s="106"/>
      <c r="C143" s="106"/>
      <c r="D143" s="106"/>
      <c r="E143" s="106"/>
    </row>
    <row r="144" spans="1:5">
      <c r="A144" s="106"/>
      <c r="B144" s="106"/>
      <c r="C144" s="106"/>
      <c r="D144" s="106"/>
      <c r="E144" s="106"/>
    </row>
    <row r="145" spans="1:5">
      <c r="A145" s="106"/>
      <c r="B145" s="106"/>
      <c r="C145" s="106"/>
      <c r="D145" s="106"/>
      <c r="E145" s="106"/>
    </row>
    <row r="146" spans="1:5">
      <c r="A146" s="106"/>
      <c r="B146" s="106"/>
      <c r="C146" s="106"/>
      <c r="D146" s="106"/>
      <c r="E146" s="106"/>
    </row>
    <row r="147" spans="1:5">
      <c r="A147" s="106"/>
      <c r="B147" s="106"/>
      <c r="C147" s="106"/>
      <c r="D147" s="106"/>
      <c r="E147" s="106"/>
    </row>
    <row r="148" spans="1:5">
      <c r="A148" s="106"/>
      <c r="B148" s="106"/>
      <c r="C148" s="106"/>
      <c r="D148" s="106"/>
      <c r="E148" s="106"/>
    </row>
    <row r="149" spans="1:5">
      <c r="A149" s="106"/>
      <c r="B149" s="106"/>
      <c r="C149" s="106"/>
      <c r="D149" s="106"/>
      <c r="E149" s="106"/>
    </row>
    <row r="150" spans="1:5">
      <c r="A150" s="106"/>
      <c r="B150" s="106"/>
      <c r="C150" s="106"/>
      <c r="D150" s="106"/>
      <c r="E150" s="106"/>
    </row>
    <row r="151" spans="1:5">
      <c r="A151" s="106"/>
      <c r="B151" s="106"/>
      <c r="C151" s="106"/>
      <c r="D151" s="106"/>
      <c r="E151" s="106"/>
    </row>
    <row r="152" spans="1:5">
      <c r="A152" s="106"/>
      <c r="B152" s="106"/>
      <c r="C152" s="106"/>
      <c r="D152" s="106"/>
      <c r="E152" s="106"/>
    </row>
    <row r="153" spans="1:5">
      <c r="A153" s="106"/>
      <c r="B153" s="106"/>
      <c r="C153" s="106"/>
      <c r="D153" s="106"/>
      <c r="E153" s="106"/>
    </row>
    <row r="154" spans="1:5">
      <c r="A154" s="106"/>
      <c r="B154" s="106"/>
      <c r="C154" s="106"/>
      <c r="D154" s="106"/>
      <c r="E154" s="106"/>
    </row>
    <row r="155" spans="1:5">
      <c r="A155" s="106"/>
      <c r="B155" s="106"/>
      <c r="C155" s="106"/>
      <c r="D155" s="106"/>
      <c r="E155" s="106"/>
    </row>
    <row r="156" spans="1:5">
      <c r="A156" s="106"/>
      <c r="B156" s="106"/>
      <c r="C156" s="106"/>
      <c r="D156" s="106"/>
      <c r="E156" s="106"/>
    </row>
    <row r="157" spans="1:5">
      <c r="A157" s="106"/>
      <c r="B157" s="106"/>
      <c r="C157" s="106"/>
      <c r="D157" s="106"/>
      <c r="E157" s="106"/>
    </row>
    <row r="158" spans="1:5">
      <c r="A158" s="106"/>
      <c r="B158" s="106"/>
      <c r="C158" s="106"/>
      <c r="D158" s="106"/>
      <c r="E158" s="106"/>
    </row>
    <row r="159" spans="1:5">
      <c r="A159" s="106"/>
      <c r="B159" s="106"/>
      <c r="C159" s="106"/>
      <c r="D159" s="106"/>
      <c r="E159" s="106"/>
    </row>
    <row r="160" spans="1:5">
      <c r="A160" s="106"/>
      <c r="B160" s="106"/>
      <c r="C160" s="106"/>
      <c r="D160" s="106"/>
      <c r="E160" s="106"/>
    </row>
    <row r="161" spans="1:5">
      <c r="A161" s="106"/>
      <c r="B161" s="106"/>
      <c r="C161" s="106"/>
      <c r="D161" s="106"/>
      <c r="E161" s="106"/>
    </row>
    <row r="162" spans="1:5">
      <c r="A162" s="106"/>
      <c r="B162" s="106"/>
      <c r="C162" s="106"/>
      <c r="D162" s="106"/>
      <c r="E162" s="106"/>
    </row>
    <row r="163" spans="1:5">
      <c r="A163" s="106"/>
      <c r="B163" s="106"/>
      <c r="C163" s="106"/>
      <c r="D163" s="106"/>
      <c r="E163" s="106"/>
    </row>
    <row r="164" spans="1:5">
      <c r="A164" s="106"/>
      <c r="B164" s="106"/>
      <c r="C164" s="106"/>
      <c r="D164" s="106"/>
      <c r="E164" s="106"/>
    </row>
    <row r="165" spans="1:5">
      <c r="A165" s="106"/>
      <c r="B165" s="106"/>
      <c r="C165" s="106"/>
      <c r="D165" s="106"/>
      <c r="E165" s="106"/>
    </row>
    <row r="166" spans="1:5">
      <c r="A166" s="106"/>
      <c r="B166" s="106"/>
      <c r="C166" s="106"/>
      <c r="D166" s="106"/>
      <c r="E166" s="106"/>
    </row>
    <row r="167" spans="1:5">
      <c r="A167" s="106"/>
      <c r="B167" s="106"/>
      <c r="C167" s="106"/>
      <c r="D167" s="106"/>
      <c r="E167" s="106"/>
    </row>
    <row r="168" spans="1:5">
      <c r="A168" s="106"/>
      <c r="B168" s="106"/>
      <c r="C168" s="106"/>
      <c r="D168" s="106"/>
      <c r="E168" s="106"/>
    </row>
    <row r="169" spans="1:5">
      <c r="A169" s="106"/>
      <c r="B169" s="106"/>
      <c r="C169" s="106"/>
      <c r="D169" s="106"/>
      <c r="E169" s="106"/>
    </row>
    <row r="170" spans="1:5">
      <c r="A170" s="106"/>
      <c r="B170" s="106"/>
      <c r="C170" s="106"/>
      <c r="D170" s="106"/>
      <c r="E170" s="106"/>
    </row>
    <row r="171" spans="1:5">
      <c r="A171" s="106"/>
      <c r="B171" s="106"/>
      <c r="C171" s="106"/>
      <c r="D171" s="106"/>
      <c r="E171" s="106"/>
    </row>
    <row r="172" spans="1:5">
      <c r="A172" s="106"/>
      <c r="B172" s="106"/>
      <c r="C172" s="106"/>
      <c r="D172" s="106"/>
      <c r="E172" s="106"/>
    </row>
    <row r="173" spans="1:5">
      <c r="A173" s="106"/>
      <c r="B173" s="106"/>
      <c r="C173" s="106"/>
      <c r="D173" s="106"/>
      <c r="E173" s="106"/>
    </row>
    <row r="174" spans="1:5">
      <c r="A174" s="106"/>
      <c r="B174" s="106"/>
      <c r="C174" s="106"/>
      <c r="D174" s="106"/>
      <c r="E174" s="106"/>
    </row>
    <row r="175" spans="1:5">
      <c r="A175" s="106"/>
      <c r="B175" s="106"/>
      <c r="C175" s="106"/>
      <c r="D175" s="106"/>
      <c r="E175" s="106"/>
    </row>
    <row r="176" spans="1:5">
      <c r="A176" s="106"/>
      <c r="B176" s="106"/>
      <c r="C176" s="106"/>
      <c r="D176" s="106"/>
      <c r="E176" s="106"/>
    </row>
    <row r="177" spans="1:5">
      <c r="A177" s="106"/>
      <c r="B177" s="106"/>
      <c r="C177" s="106"/>
      <c r="D177" s="106"/>
      <c r="E177" s="106"/>
    </row>
    <row r="178" spans="1:5">
      <c r="A178" s="106"/>
      <c r="B178" s="106"/>
      <c r="C178" s="106"/>
      <c r="D178" s="106"/>
      <c r="E178" s="106"/>
    </row>
    <row r="179" spans="1:5">
      <c r="A179" s="106"/>
      <c r="B179" s="106"/>
      <c r="C179" s="106"/>
      <c r="D179" s="106"/>
      <c r="E179" s="106"/>
    </row>
    <row r="180" spans="1:5">
      <c r="A180" s="106"/>
      <c r="B180" s="106"/>
      <c r="C180" s="106"/>
      <c r="D180" s="106"/>
      <c r="E180" s="106"/>
    </row>
    <row r="181" spans="1:5">
      <c r="A181" s="106"/>
      <c r="B181" s="106"/>
      <c r="C181" s="106"/>
      <c r="D181" s="106"/>
      <c r="E181" s="106"/>
    </row>
    <row r="182" spans="1:5">
      <c r="A182" s="106"/>
      <c r="B182" s="106"/>
      <c r="C182" s="106"/>
      <c r="D182" s="106"/>
      <c r="E182" s="106"/>
    </row>
    <row r="183" spans="1:5">
      <c r="A183" s="106"/>
      <c r="B183" s="106"/>
      <c r="C183" s="106"/>
      <c r="D183" s="106"/>
      <c r="E183" s="106"/>
    </row>
    <row r="184" spans="1:5">
      <c r="A184" s="106"/>
      <c r="B184" s="106"/>
      <c r="C184" s="106"/>
      <c r="D184" s="106"/>
      <c r="E184" s="106"/>
    </row>
    <row r="185" spans="1:5">
      <c r="A185" s="106"/>
      <c r="B185" s="106"/>
      <c r="C185" s="106"/>
      <c r="D185" s="106"/>
      <c r="E185" s="106"/>
    </row>
    <row r="186" spans="1:5">
      <c r="A186" s="106"/>
      <c r="B186" s="106"/>
      <c r="C186" s="106"/>
      <c r="D186" s="106"/>
      <c r="E186" s="106"/>
    </row>
    <row r="187" spans="1:5">
      <c r="A187" s="106"/>
      <c r="B187" s="106"/>
      <c r="C187" s="106"/>
      <c r="D187" s="106"/>
      <c r="E187" s="106"/>
    </row>
    <row r="188" spans="1:5">
      <c r="A188" s="106"/>
      <c r="B188" s="106"/>
      <c r="C188" s="106"/>
      <c r="D188" s="106"/>
      <c r="E188" s="106"/>
    </row>
    <row r="189" spans="1:5">
      <c r="A189" s="106"/>
      <c r="B189" s="106"/>
      <c r="C189" s="106"/>
      <c r="D189" s="106"/>
      <c r="E189" s="106"/>
    </row>
    <row r="190" spans="1:5">
      <c r="A190" s="106"/>
      <c r="B190" s="106"/>
      <c r="C190" s="106"/>
      <c r="D190" s="106"/>
      <c r="E190" s="106"/>
    </row>
    <row r="191" spans="1:5">
      <c r="A191" s="106"/>
      <c r="B191" s="106"/>
      <c r="C191" s="106"/>
      <c r="D191" s="106"/>
      <c r="E191" s="106"/>
    </row>
    <row r="192" spans="1:5">
      <c r="A192" s="106"/>
      <c r="B192" s="106"/>
      <c r="C192" s="106"/>
      <c r="D192" s="106"/>
      <c r="E192" s="106"/>
    </row>
    <row r="193" spans="1:5">
      <c r="A193" s="106"/>
      <c r="B193" s="106"/>
      <c r="C193" s="106"/>
      <c r="D193" s="106"/>
      <c r="E193" s="106"/>
    </row>
    <row r="194" spans="1:5">
      <c r="A194" s="106"/>
      <c r="B194" s="106"/>
      <c r="C194" s="106"/>
      <c r="D194" s="106"/>
      <c r="E194" s="106"/>
    </row>
    <row r="195" spans="1:5">
      <c r="A195" s="106"/>
      <c r="B195" s="106"/>
      <c r="C195" s="106"/>
      <c r="D195" s="106"/>
      <c r="E195" s="106"/>
    </row>
    <row r="196" spans="1:5">
      <c r="A196" s="106"/>
      <c r="B196" s="106"/>
      <c r="C196" s="106"/>
      <c r="D196" s="106"/>
      <c r="E196" s="106"/>
    </row>
    <row r="197" spans="1:5">
      <c r="A197" s="106"/>
      <c r="B197" s="106"/>
      <c r="C197" s="106"/>
      <c r="D197" s="106"/>
      <c r="E197" s="106"/>
    </row>
    <row r="198" spans="1:5">
      <c r="A198" s="106"/>
      <c r="B198" s="106"/>
      <c r="C198" s="106"/>
      <c r="D198" s="106"/>
      <c r="E198" s="106"/>
    </row>
    <row r="199" spans="1:5">
      <c r="A199" s="106"/>
      <c r="B199" s="106"/>
      <c r="C199" s="106"/>
      <c r="D199" s="106"/>
      <c r="E199" s="106"/>
    </row>
    <row r="200" spans="1:5">
      <c r="A200" s="106"/>
      <c r="B200" s="106"/>
      <c r="C200" s="106"/>
      <c r="D200" s="106"/>
      <c r="E200" s="106"/>
    </row>
    <row r="201" spans="1:5">
      <c r="A201" s="106"/>
      <c r="B201" s="106"/>
      <c r="C201" s="106"/>
      <c r="D201" s="106"/>
      <c r="E201" s="106"/>
    </row>
    <row r="202" spans="1:5">
      <c r="A202" s="106"/>
      <c r="B202" s="106"/>
      <c r="C202" s="106"/>
      <c r="D202" s="106"/>
      <c r="E202" s="106"/>
    </row>
    <row r="203" spans="1:5">
      <c r="A203" s="106"/>
      <c r="B203" s="106"/>
      <c r="C203" s="106"/>
      <c r="D203" s="106"/>
      <c r="E203" s="106"/>
    </row>
    <row r="204" spans="1:5">
      <c r="A204" s="106"/>
      <c r="B204" s="106"/>
      <c r="C204" s="106"/>
      <c r="D204" s="106"/>
      <c r="E204" s="106"/>
    </row>
    <row r="205" spans="1:5">
      <c r="A205" s="106"/>
      <c r="B205" s="106"/>
      <c r="C205" s="106"/>
      <c r="D205" s="106"/>
      <c r="E205" s="106"/>
    </row>
    <row r="206" spans="1:5">
      <c r="A206" s="106"/>
      <c r="B206" s="106"/>
      <c r="C206" s="106"/>
      <c r="D206" s="106"/>
      <c r="E206" s="106"/>
    </row>
    <row r="207" spans="1:5">
      <c r="A207" s="106"/>
      <c r="B207" s="106"/>
      <c r="C207" s="106"/>
      <c r="D207" s="106"/>
      <c r="E207" s="106"/>
    </row>
    <row r="208" spans="1:5">
      <c r="A208" s="106"/>
      <c r="B208" s="106"/>
      <c r="C208" s="106"/>
      <c r="D208" s="106"/>
      <c r="E208" s="106"/>
    </row>
    <row r="209" spans="1:5">
      <c r="A209" s="106"/>
      <c r="B209" s="106"/>
      <c r="C209" s="106"/>
      <c r="D209" s="106"/>
      <c r="E209" s="106"/>
    </row>
    <row r="210" spans="1:5">
      <c r="A210" s="106"/>
      <c r="B210" s="106"/>
      <c r="C210" s="106"/>
      <c r="D210" s="106"/>
      <c r="E210" s="106"/>
    </row>
    <row r="211" spans="1:5">
      <c r="A211" s="106"/>
      <c r="B211" s="106"/>
      <c r="C211" s="106"/>
      <c r="D211" s="106"/>
      <c r="E211" s="106"/>
    </row>
    <row r="212" spans="1:5">
      <c r="A212" s="106"/>
      <c r="B212" s="106"/>
      <c r="C212" s="106"/>
      <c r="D212" s="106"/>
      <c r="E212" s="106"/>
    </row>
    <row r="213" spans="1:5">
      <c r="A213" s="106"/>
      <c r="B213" s="106"/>
      <c r="C213" s="106"/>
      <c r="D213" s="106"/>
      <c r="E213" s="106"/>
    </row>
    <row r="214" spans="1:5">
      <c r="A214" s="106"/>
      <c r="B214" s="106"/>
      <c r="C214" s="106"/>
      <c r="D214" s="106"/>
      <c r="E214" s="106"/>
    </row>
    <row r="215" spans="1:5">
      <c r="A215" s="106"/>
      <c r="B215" s="106"/>
      <c r="C215" s="106"/>
      <c r="D215" s="106"/>
      <c r="E215" s="106"/>
    </row>
    <row r="216" spans="1:5">
      <c r="A216" s="106"/>
      <c r="B216" s="106"/>
      <c r="C216" s="106"/>
      <c r="D216" s="106"/>
      <c r="E216" s="106"/>
    </row>
    <row r="217" spans="1:5">
      <c r="A217" s="106"/>
      <c r="B217" s="106"/>
      <c r="C217" s="106"/>
      <c r="D217" s="106"/>
      <c r="E217" s="106"/>
    </row>
    <row r="218" spans="1:5">
      <c r="A218" s="106"/>
      <c r="B218" s="106"/>
      <c r="C218" s="106"/>
      <c r="D218" s="106"/>
      <c r="E218" s="106"/>
    </row>
    <row r="219" spans="1:5">
      <c r="A219" s="106"/>
      <c r="B219" s="106"/>
      <c r="C219" s="106"/>
      <c r="D219" s="106"/>
      <c r="E219" s="106"/>
    </row>
    <row r="220" spans="1:5">
      <c r="A220" s="106"/>
      <c r="B220" s="106"/>
      <c r="C220" s="106"/>
      <c r="D220" s="106"/>
      <c r="E220" s="106"/>
    </row>
    <row r="221" spans="1:5">
      <c r="A221" s="106"/>
      <c r="B221" s="106"/>
      <c r="C221" s="106"/>
      <c r="D221" s="106"/>
      <c r="E221" s="106"/>
    </row>
    <row r="222" spans="1:5">
      <c r="A222" s="106"/>
      <c r="B222" s="106"/>
      <c r="C222" s="106"/>
      <c r="D222" s="106"/>
      <c r="E222" s="106"/>
    </row>
    <row r="223" spans="1:5">
      <c r="A223" s="106"/>
      <c r="B223" s="106"/>
      <c r="C223" s="106"/>
      <c r="D223" s="106"/>
      <c r="E223" s="106"/>
    </row>
    <row r="224" spans="1:5">
      <c r="A224" s="106"/>
      <c r="B224" s="106"/>
      <c r="C224" s="106"/>
      <c r="D224" s="106"/>
      <c r="E224" s="106"/>
    </row>
    <row r="225" spans="1:5">
      <c r="A225" s="106"/>
      <c r="B225" s="106"/>
      <c r="C225" s="106"/>
      <c r="D225" s="106"/>
      <c r="E225" s="106"/>
    </row>
    <row r="226" spans="1:5">
      <c r="A226" s="106"/>
      <c r="B226" s="106"/>
      <c r="C226" s="106"/>
      <c r="D226" s="106"/>
      <c r="E226" s="106"/>
    </row>
    <row r="227" spans="1:5">
      <c r="A227" s="106"/>
      <c r="B227" s="106"/>
      <c r="C227" s="106"/>
      <c r="D227" s="106"/>
      <c r="E227" s="106"/>
    </row>
    <row r="228" spans="1:5">
      <c r="A228" s="106"/>
      <c r="B228" s="106"/>
      <c r="C228" s="106"/>
      <c r="D228" s="106"/>
      <c r="E228" s="106"/>
    </row>
    <row r="229" spans="1:5">
      <c r="A229" s="106"/>
      <c r="B229" s="106"/>
      <c r="C229" s="106"/>
      <c r="D229" s="106"/>
      <c r="E229" s="106"/>
    </row>
    <row r="230" spans="1:5">
      <c r="A230" s="106"/>
      <c r="B230" s="106"/>
      <c r="C230" s="106"/>
      <c r="D230" s="106"/>
      <c r="E230" s="106"/>
    </row>
    <row r="231" spans="1:5">
      <c r="A231" s="106"/>
      <c r="B231" s="106"/>
      <c r="C231" s="106"/>
      <c r="D231" s="106"/>
      <c r="E231" s="106"/>
    </row>
    <row r="232" spans="1:5">
      <c r="A232" s="106"/>
      <c r="B232" s="106"/>
      <c r="C232" s="106"/>
      <c r="D232" s="106"/>
      <c r="E232" s="106"/>
    </row>
    <row r="233" spans="1:5">
      <c r="A233" s="106"/>
      <c r="B233" s="106"/>
      <c r="C233" s="106"/>
      <c r="D233" s="106"/>
      <c r="E233" s="106"/>
    </row>
    <row r="234" spans="1:5">
      <c r="A234" s="106"/>
      <c r="B234" s="106"/>
      <c r="C234" s="106"/>
      <c r="D234" s="106"/>
      <c r="E234" s="106"/>
    </row>
    <row r="235" spans="1:5">
      <c r="A235" s="106"/>
      <c r="B235" s="106"/>
      <c r="C235" s="106"/>
      <c r="D235" s="106"/>
      <c r="E235" s="106"/>
    </row>
    <row r="236" spans="1:5">
      <c r="A236" s="106"/>
      <c r="B236" s="106"/>
      <c r="C236" s="106"/>
      <c r="D236" s="106"/>
      <c r="E236" s="106"/>
    </row>
    <row r="237" spans="1:5">
      <c r="A237" s="106"/>
      <c r="B237" s="106"/>
      <c r="C237" s="106"/>
      <c r="D237" s="106"/>
      <c r="E237" s="106"/>
    </row>
    <row r="238" spans="1:5">
      <c r="A238" s="106"/>
      <c r="B238" s="106"/>
      <c r="C238" s="106"/>
      <c r="D238" s="106"/>
      <c r="E238" s="106"/>
    </row>
    <row r="239" spans="1:5">
      <c r="A239" s="106"/>
      <c r="B239" s="106"/>
      <c r="C239" s="106"/>
      <c r="D239" s="106"/>
      <c r="E239" s="106"/>
    </row>
    <row r="240" spans="1:5">
      <c r="A240" s="106"/>
      <c r="B240" s="106"/>
      <c r="C240" s="106"/>
      <c r="D240" s="106"/>
      <c r="E240" s="106"/>
    </row>
    <row r="241" spans="1:5">
      <c r="A241" s="106"/>
      <c r="B241" s="106"/>
      <c r="C241" s="106"/>
      <c r="D241" s="106"/>
      <c r="E241" s="106"/>
    </row>
    <row r="242" spans="1:5">
      <c r="A242" s="106"/>
      <c r="B242" s="106"/>
      <c r="C242" s="106"/>
      <c r="D242" s="106"/>
      <c r="E242" s="106"/>
    </row>
    <row r="243" spans="1:5">
      <c r="A243" s="106"/>
      <c r="B243" s="106"/>
      <c r="C243" s="106"/>
      <c r="D243" s="106"/>
      <c r="E243" s="106"/>
    </row>
    <row r="244" spans="1:5">
      <c r="A244" s="106"/>
      <c r="B244" s="106"/>
      <c r="C244" s="106"/>
      <c r="D244" s="106"/>
      <c r="E244" s="106"/>
    </row>
    <row r="245" spans="1:5">
      <c r="A245" s="106"/>
      <c r="B245" s="106"/>
      <c r="C245" s="106"/>
      <c r="D245" s="106"/>
      <c r="E245" s="106"/>
    </row>
    <row r="246" spans="1:5">
      <c r="A246" s="106"/>
      <c r="B246" s="106"/>
      <c r="C246" s="106"/>
      <c r="D246" s="106"/>
      <c r="E246" s="106"/>
    </row>
    <row r="247" spans="1:5">
      <c r="A247" s="106"/>
      <c r="B247" s="106"/>
      <c r="C247" s="106"/>
      <c r="D247" s="106"/>
      <c r="E247" s="106"/>
    </row>
    <row r="248" spans="1:5">
      <c r="A248" s="106"/>
      <c r="B248" s="106"/>
      <c r="C248" s="106"/>
      <c r="D248" s="106"/>
      <c r="E248" s="106"/>
    </row>
    <row r="249" spans="1:5">
      <c r="A249" s="106"/>
      <c r="B249" s="106"/>
      <c r="C249" s="106"/>
      <c r="D249" s="106"/>
      <c r="E249" s="106"/>
    </row>
    <row r="250" spans="1:5">
      <c r="A250" s="106"/>
      <c r="B250" s="106"/>
      <c r="C250" s="106"/>
      <c r="D250" s="106"/>
      <c r="E250" s="106"/>
    </row>
    <row r="251" spans="1:5">
      <c r="A251" s="106"/>
      <c r="B251" s="106"/>
      <c r="C251" s="106"/>
      <c r="D251" s="106"/>
      <c r="E251" s="106"/>
    </row>
    <row r="252" spans="1:5">
      <c r="A252" s="106"/>
      <c r="B252" s="106"/>
      <c r="C252" s="106"/>
      <c r="D252" s="106"/>
      <c r="E252" s="106"/>
    </row>
    <row r="253" spans="1:5">
      <c r="A253" s="106"/>
      <c r="B253" s="106"/>
      <c r="C253" s="106"/>
      <c r="D253" s="106"/>
      <c r="E253" s="106"/>
    </row>
    <row r="254" spans="1:5">
      <c r="A254" s="106"/>
      <c r="B254" s="106"/>
      <c r="C254" s="106"/>
      <c r="D254" s="106"/>
      <c r="E254" s="106"/>
    </row>
    <row r="255" spans="1:5">
      <c r="A255" s="106"/>
      <c r="B255" s="106"/>
      <c r="C255" s="106"/>
      <c r="D255" s="106"/>
      <c r="E255" s="106"/>
    </row>
    <row r="256" spans="1:5">
      <c r="A256" s="106"/>
      <c r="B256" s="106"/>
      <c r="C256" s="106"/>
      <c r="D256" s="106"/>
      <c r="E256" s="106"/>
    </row>
    <row r="257" spans="1:5">
      <c r="A257" s="106"/>
      <c r="B257" s="106"/>
      <c r="C257" s="106"/>
      <c r="D257" s="106"/>
      <c r="E257" s="106"/>
    </row>
    <row r="258" spans="1:5">
      <c r="A258" s="106"/>
      <c r="B258" s="106"/>
      <c r="C258" s="106"/>
      <c r="D258" s="106"/>
      <c r="E258" s="106"/>
    </row>
    <row r="259" spans="1:5">
      <c r="A259" s="106"/>
      <c r="B259" s="106"/>
      <c r="C259" s="106"/>
      <c r="D259" s="106"/>
      <c r="E259" s="106"/>
    </row>
    <row r="260" spans="1:5">
      <c r="A260" s="106"/>
      <c r="B260" s="106"/>
      <c r="C260" s="106"/>
      <c r="D260" s="106"/>
      <c r="E260" s="106"/>
    </row>
    <row r="261" spans="1:5">
      <c r="A261" s="106"/>
      <c r="B261" s="106"/>
      <c r="C261" s="106"/>
      <c r="D261" s="106"/>
      <c r="E261" s="106"/>
    </row>
    <row r="262" spans="1:5">
      <c r="A262" s="106"/>
      <c r="B262" s="106"/>
      <c r="C262" s="106"/>
      <c r="D262" s="106"/>
      <c r="E262" s="106"/>
    </row>
    <row r="263" spans="1:5">
      <c r="A263" s="106"/>
      <c r="B263" s="106"/>
      <c r="C263" s="106"/>
      <c r="D263" s="106"/>
      <c r="E263" s="106"/>
    </row>
    <row r="264" spans="1:5">
      <c r="A264" s="106"/>
      <c r="B264" s="106"/>
      <c r="C264" s="106"/>
      <c r="D264" s="106"/>
      <c r="E264" s="106"/>
    </row>
    <row r="265" spans="1:5">
      <c r="A265" s="106"/>
      <c r="B265" s="106"/>
      <c r="C265" s="106"/>
      <c r="D265" s="106"/>
      <c r="E265" s="106"/>
    </row>
    <row r="266" spans="1:5">
      <c r="A266" s="106"/>
      <c r="B266" s="106"/>
      <c r="C266" s="106"/>
      <c r="D266" s="106"/>
      <c r="E266" s="106"/>
    </row>
    <row r="267" spans="1:5">
      <c r="A267" s="106"/>
      <c r="B267" s="106"/>
      <c r="C267" s="106"/>
      <c r="D267" s="106"/>
      <c r="E267" s="106"/>
    </row>
    <row r="268" spans="1:5">
      <c r="A268" s="106"/>
      <c r="B268" s="106"/>
      <c r="C268" s="106"/>
      <c r="D268" s="106"/>
      <c r="E268" s="106"/>
    </row>
    <row r="269" spans="1:5">
      <c r="A269" s="106"/>
      <c r="B269" s="106"/>
      <c r="C269" s="106"/>
      <c r="D269" s="106"/>
      <c r="E269" s="106"/>
    </row>
    <row r="270" spans="1:5">
      <c r="A270" s="106"/>
      <c r="B270" s="106"/>
      <c r="C270" s="106"/>
      <c r="D270" s="106"/>
      <c r="E270" s="106"/>
    </row>
    <row r="271" spans="1:5">
      <c r="A271" s="106"/>
      <c r="B271" s="106"/>
      <c r="C271" s="106"/>
      <c r="D271" s="106"/>
      <c r="E271" s="106"/>
    </row>
    <row r="272" spans="1:5">
      <c r="A272" s="106"/>
      <c r="B272" s="106"/>
      <c r="C272" s="106"/>
      <c r="D272" s="106"/>
      <c r="E272" s="106"/>
    </row>
    <row r="273" spans="1:5">
      <c r="A273" s="106"/>
      <c r="B273" s="106"/>
      <c r="C273" s="106"/>
      <c r="D273" s="106"/>
      <c r="E273" s="106"/>
    </row>
    <row r="274" spans="1:5">
      <c r="A274" s="106"/>
      <c r="B274" s="106"/>
      <c r="C274" s="106"/>
      <c r="D274" s="106"/>
      <c r="E274" s="106"/>
    </row>
    <row r="275" spans="1:5">
      <c r="A275" s="106"/>
      <c r="B275" s="106"/>
      <c r="C275" s="106"/>
      <c r="D275" s="106"/>
      <c r="E275" s="106"/>
    </row>
    <row r="276" spans="1:5">
      <c r="A276" s="106"/>
      <c r="B276" s="106"/>
      <c r="C276" s="106"/>
      <c r="D276" s="106"/>
      <c r="E276" s="106"/>
    </row>
    <row r="277" spans="1:5">
      <c r="A277" s="106"/>
      <c r="B277" s="106"/>
      <c r="C277" s="106"/>
      <c r="D277" s="106"/>
      <c r="E277" s="106"/>
    </row>
    <row r="278" spans="1:5">
      <c r="A278" s="106"/>
      <c r="B278" s="106"/>
      <c r="C278" s="106"/>
      <c r="D278" s="106"/>
      <c r="E278" s="106"/>
    </row>
    <row r="279" spans="1:5">
      <c r="A279" s="106"/>
      <c r="B279" s="106"/>
      <c r="C279" s="106"/>
      <c r="D279" s="106"/>
      <c r="E279" s="106"/>
    </row>
    <row r="280" spans="1:5">
      <c r="A280" s="106"/>
      <c r="B280" s="106"/>
      <c r="C280" s="106"/>
      <c r="D280" s="106"/>
      <c r="E280" s="106"/>
    </row>
    <row r="281" spans="1:5">
      <c r="A281" s="106"/>
      <c r="B281" s="106"/>
      <c r="C281" s="106"/>
      <c r="D281" s="106"/>
      <c r="E281" s="106"/>
    </row>
    <row r="282" spans="1:5">
      <c r="A282" s="106"/>
      <c r="B282" s="106"/>
      <c r="C282" s="106"/>
      <c r="D282" s="106"/>
      <c r="E282" s="106"/>
    </row>
    <row r="283" spans="1:5">
      <c r="A283" s="106"/>
      <c r="B283" s="106"/>
      <c r="C283" s="106"/>
      <c r="D283" s="106"/>
      <c r="E283" s="106"/>
    </row>
    <row r="284" spans="1:5">
      <c r="A284" s="106"/>
      <c r="B284" s="106"/>
      <c r="C284" s="106"/>
      <c r="D284" s="106"/>
      <c r="E284" s="106"/>
    </row>
    <row r="285" spans="1:5">
      <c r="A285" s="106"/>
      <c r="B285" s="106"/>
      <c r="C285" s="106"/>
      <c r="D285" s="106"/>
      <c r="E285" s="106"/>
    </row>
    <row r="286" spans="1:5">
      <c r="A286" s="106"/>
      <c r="B286" s="106"/>
      <c r="C286" s="106"/>
      <c r="D286" s="106"/>
      <c r="E286" s="106"/>
    </row>
    <row r="287" spans="1:5">
      <c r="A287" s="106"/>
      <c r="B287" s="106"/>
      <c r="C287" s="106"/>
      <c r="D287" s="106"/>
      <c r="E287" s="106"/>
    </row>
    <row r="288" spans="1:5">
      <c r="A288" s="106"/>
      <c r="B288" s="106"/>
      <c r="C288" s="106"/>
      <c r="D288" s="106"/>
      <c r="E288" s="106"/>
    </row>
    <row r="289" spans="1:5">
      <c r="A289" s="106"/>
      <c r="B289" s="106"/>
      <c r="C289" s="106"/>
      <c r="D289" s="106"/>
      <c r="E289" s="106"/>
    </row>
    <row r="290" spans="1:5">
      <c r="A290" s="106"/>
      <c r="B290" s="106"/>
      <c r="C290" s="106"/>
      <c r="D290" s="106"/>
      <c r="E290" s="106"/>
    </row>
    <row r="291" spans="1:5">
      <c r="A291" s="106"/>
      <c r="B291" s="106"/>
      <c r="C291" s="106"/>
      <c r="D291" s="106"/>
      <c r="E291" s="106"/>
    </row>
    <row r="292" spans="1:5">
      <c r="A292" s="106"/>
      <c r="B292" s="106"/>
      <c r="C292" s="106"/>
      <c r="D292" s="106"/>
      <c r="E292" s="106"/>
    </row>
    <row r="293" spans="1:5">
      <c r="A293" s="106"/>
      <c r="B293" s="106"/>
      <c r="C293" s="106"/>
      <c r="D293" s="106"/>
      <c r="E293" s="106"/>
    </row>
    <row r="294" spans="1:5">
      <c r="A294" s="106"/>
      <c r="B294" s="106"/>
      <c r="C294" s="106"/>
      <c r="D294" s="106"/>
      <c r="E294" s="106"/>
    </row>
    <row r="295" spans="1:5">
      <c r="A295" s="106"/>
      <c r="B295" s="106"/>
      <c r="C295" s="106"/>
      <c r="D295" s="106"/>
      <c r="E295" s="106"/>
    </row>
    <row r="296" spans="1:5">
      <c r="A296" s="106"/>
      <c r="B296" s="106"/>
      <c r="C296" s="106"/>
      <c r="D296" s="106"/>
      <c r="E296" s="106"/>
    </row>
    <row r="297" spans="1:5">
      <c r="A297" s="106"/>
      <c r="B297" s="106"/>
      <c r="C297" s="106"/>
      <c r="D297" s="106"/>
      <c r="E297" s="106"/>
    </row>
    <row r="298" spans="1:5">
      <c r="A298" s="106"/>
      <c r="B298" s="106"/>
      <c r="C298" s="106"/>
      <c r="D298" s="106"/>
      <c r="E298" s="106"/>
    </row>
    <row r="299" spans="1:5">
      <c r="A299" s="106"/>
      <c r="B299" s="106"/>
      <c r="C299" s="106"/>
      <c r="D299" s="106"/>
      <c r="E299" s="106"/>
    </row>
    <row r="300" spans="1:5">
      <c r="A300" s="106"/>
      <c r="B300" s="106"/>
      <c r="C300" s="106"/>
      <c r="D300" s="106"/>
      <c r="E300" s="106"/>
    </row>
    <row r="301" spans="1:5">
      <c r="A301" s="106"/>
      <c r="B301" s="106"/>
      <c r="C301" s="106"/>
      <c r="D301" s="106"/>
      <c r="E301" s="106"/>
    </row>
    <row r="302" spans="1:5">
      <c r="A302" s="106"/>
      <c r="B302" s="106"/>
      <c r="C302" s="106"/>
      <c r="D302" s="106"/>
      <c r="E302" s="106"/>
    </row>
    <row r="303" spans="1:5">
      <c r="A303" s="106"/>
      <c r="B303" s="106"/>
      <c r="C303" s="106"/>
      <c r="D303" s="106"/>
      <c r="E303" s="106"/>
    </row>
    <row r="304" spans="1:5">
      <c r="A304" s="106"/>
      <c r="B304" s="106"/>
      <c r="C304" s="106"/>
      <c r="D304" s="106"/>
      <c r="E304" s="106"/>
    </row>
    <row r="305" spans="1:5">
      <c r="A305" s="106"/>
      <c r="B305" s="106"/>
      <c r="C305" s="106"/>
      <c r="D305" s="106"/>
      <c r="E305" s="106"/>
    </row>
    <row r="306" spans="1:5">
      <c r="A306" s="106"/>
      <c r="B306" s="106"/>
      <c r="C306" s="106"/>
      <c r="D306" s="106"/>
      <c r="E306" s="106"/>
    </row>
    <row r="307" spans="1:5">
      <c r="A307" s="106"/>
      <c r="B307" s="106"/>
      <c r="C307" s="106"/>
      <c r="D307" s="106"/>
      <c r="E307" s="106"/>
    </row>
    <row r="308" spans="1:5">
      <c r="A308" s="106"/>
      <c r="B308" s="106"/>
      <c r="C308" s="106"/>
      <c r="D308" s="106"/>
      <c r="E308" s="106"/>
    </row>
    <row r="309" spans="1:5">
      <c r="A309" s="106"/>
      <c r="B309" s="106"/>
      <c r="C309" s="106"/>
      <c r="D309" s="106"/>
      <c r="E309" s="106"/>
    </row>
    <row r="310" spans="1:5">
      <c r="A310" s="106"/>
      <c r="B310" s="106"/>
      <c r="C310" s="106"/>
      <c r="D310" s="106"/>
      <c r="E310" s="106"/>
    </row>
    <row r="311" spans="1:5">
      <c r="A311" s="106"/>
      <c r="B311" s="106"/>
      <c r="C311" s="106"/>
      <c r="D311" s="106"/>
      <c r="E311" s="106"/>
    </row>
    <row r="312" spans="1:5">
      <c r="A312" s="106"/>
      <c r="B312" s="106"/>
      <c r="C312" s="106"/>
      <c r="D312" s="106"/>
      <c r="E312" s="106"/>
    </row>
    <row r="313" spans="1:5">
      <c r="A313" s="106"/>
      <c r="B313" s="106"/>
      <c r="C313" s="106"/>
      <c r="D313" s="106"/>
      <c r="E313" s="106"/>
    </row>
    <row r="314" spans="1:5">
      <c r="A314" s="106"/>
      <c r="B314" s="106"/>
      <c r="C314" s="106"/>
      <c r="D314" s="106"/>
      <c r="E314" s="106"/>
    </row>
    <row r="315" spans="1:5">
      <c r="A315" s="106"/>
      <c r="B315" s="106"/>
      <c r="C315" s="106"/>
      <c r="D315" s="106"/>
      <c r="E315" s="106"/>
    </row>
    <row r="316" spans="1:5">
      <c r="A316" s="106"/>
      <c r="B316" s="106"/>
      <c r="C316" s="106"/>
      <c r="D316" s="106"/>
      <c r="E316" s="106"/>
    </row>
    <row r="317" spans="1:5">
      <c r="A317" s="106"/>
      <c r="B317" s="106"/>
      <c r="C317" s="106"/>
      <c r="D317" s="106"/>
      <c r="E317" s="106"/>
    </row>
    <row r="318" spans="1:5">
      <c r="A318" s="106"/>
      <c r="B318" s="106"/>
      <c r="C318" s="106"/>
      <c r="D318" s="106"/>
      <c r="E318" s="106"/>
    </row>
    <row r="319" spans="1:5">
      <c r="A319" s="106"/>
      <c r="B319" s="106"/>
      <c r="C319" s="106"/>
      <c r="D319" s="106"/>
      <c r="E319" s="106"/>
    </row>
    <row r="320" spans="1:5">
      <c r="A320" s="106"/>
      <c r="B320" s="106"/>
      <c r="C320" s="106"/>
      <c r="D320" s="106"/>
      <c r="E320" s="106"/>
    </row>
    <row r="321" spans="1:5">
      <c r="A321" s="106"/>
      <c r="B321" s="106"/>
      <c r="C321" s="106"/>
      <c r="D321" s="106"/>
      <c r="E321" s="106"/>
    </row>
    <row r="322" spans="1:5">
      <c r="A322" s="106"/>
      <c r="B322" s="106"/>
      <c r="C322" s="106"/>
      <c r="D322" s="106"/>
      <c r="E322" s="106"/>
    </row>
    <row r="323" spans="1:5">
      <c r="A323" s="106"/>
      <c r="B323" s="106"/>
      <c r="C323" s="106"/>
      <c r="D323" s="106"/>
      <c r="E323" s="106"/>
    </row>
    <row r="324" spans="1:5">
      <c r="A324" s="106"/>
      <c r="B324" s="106"/>
      <c r="C324" s="106"/>
      <c r="D324" s="106"/>
      <c r="E324" s="106"/>
    </row>
    <row r="325" spans="1:5">
      <c r="A325" s="106"/>
      <c r="B325" s="106"/>
      <c r="C325" s="106"/>
      <c r="D325" s="106"/>
      <c r="E325" s="106"/>
    </row>
    <row r="326" spans="1:5">
      <c r="A326" s="106"/>
      <c r="B326" s="106"/>
      <c r="C326" s="106"/>
      <c r="D326" s="106"/>
      <c r="E326" s="106"/>
    </row>
    <row r="327" spans="1:5">
      <c r="A327" s="106"/>
      <c r="B327" s="106"/>
      <c r="C327" s="106"/>
      <c r="D327" s="106"/>
      <c r="E327" s="106"/>
    </row>
    <row r="328" spans="1:5">
      <c r="A328" s="106"/>
      <c r="B328" s="106"/>
      <c r="C328" s="106"/>
      <c r="D328" s="106"/>
      <c r="E328" s="106"/>
    </row>
    <row r="329" spans="1:5">
      <c r="A329" s="106"/>
      <c r="B329" s="106"/>
      <c r="C329" s="106"/>
      <c r="D329" s="106"/>
      <c r="E329" s="106"/>
    </row>
    <row r="330" spans="1:5">
      <c r="A330" s="106"/>
      <c r="B330" s="106"/>
      <c r="C330" s="106"/>
      <c r="D330" s="106"/>
      <c r="E330" s="106"/>
    </row>
    <row r="331" spans="1:5">
      <c r="A331" s="106"/>
      <c r="B331" s="106"/>
      <c r="C331" s="106"/>
      <c r="D331" s="106"/>
      <c r="E331" s="106"/>
    </row>
    <row r="332" spans="1:5">
      <c r="A332" s="106"/>
      <c r="B332" s="106"/>
      <c r="C332" s="106"/>
      <c r="D332" s="106"/>
      <c r="E332" s="106"/>
    </row>
    <row r="333" spans="1:5">
      <c r="A333" s="106"/>
      <c r="B333" s="106"/>
      <c r="C333" s="106"/>
      <c r="D333" s="106"/>
      <c r="E333" s="106"/>
    </row>
    <row r="334" spans="1:5">
      <c r="A334" s="106"/>
      <c r="B334" s="106"/>
      <c r="C334" s="106"/>
      <c r="D334" s="106"/>
      <c r="E334" s="106"/>
    </row>
    <row r="335" spans="1:5">
      <c r="A335" s="106"/>
      <c r="B335" s="106"/>
      <c r="C335" s="106"/>
      <c r="D335" s="106"/>
      <c r="E335" s="106"/>
    </row>
    <row r="336" spans="1:5">
      <c r="A336" s="106"/>
      <c r="B336" s="106"/>
      <c r="C336" s="106"/>
      <c r="D336" s="106"/>
      <c r="E336" s="106"/>
    </row>
    <row r="337" spans="1:5">
      <c r="A337" s="106"/>
      <c r="B337" s="106"/>
      <c r="C337" s="106"/>
      <c r="D337" s="106"/>
      <c r="E337" s="106"/>
    </row>
    <row r="338" spans="1:5">
      <c r="A338" s="106"/>
      <c r="B338" s="106"/>
      <c r="C338" s="106"/>
      <c r="D338" s="106"/>
      <c r="E338" s="106"/>
    </row>
    <row r="339" spans="1:5">
      <c r="A339" s="106"/>
      <c r="B339" s="106"/>
      <c r="C339" s="106"/>
      <c r="D339" s="106"/>
      <c r="E339" s="106"/>
    </row>
    <row r="340" spans="1:5">
      <c r="A340" s="106"/>
      <c r="B340" s="106"/>
      <c r="C340" s="106"/>
      <c r="D340" s="106"/>
      <c r="E340" s="106"/>
    </row>
    <row r="341" spans="1:5">
      <c r="A341" s="106"/>
      <c r="B341" s="106"/>
      <c r="C341" s="106"/>
      <c r="D341" s="106"/>
      <c r="E341" s="106"/>
    </row>
    <row r="342" spans="1:5">
      <c r="A342" s="106"/>
      <c r="B342" s="106"/>
      <c r="C342" s="106"/>
      <c r="D342" s="106"/>
      <c r="E342" s="106"/>
    </row>
    <row r="343" spans="1:5">
      <c r="A343" s="106"/>
      <c r="B343" s="106"/>
      <c r="C343" s="106"/>
      <c r="D343" s="106"/>
      <c r="E343" s="106"/>
    </row>
    <row r="344" spans="1:5">
      <c r="A344" s="106"/>
      <c r="B344" s="106"/>
      <c r="C344" s="106"/>
      <c r="D344" s="106"/>
      <c r="E344" s="106"/>
    </row>
    <row r="345" spans="1:5">
      <c r="A345" s="106"/>
      <c r="B345" s="106"/>
      <c r="C345" s="106"/>
      <c r="D345" s="106"/>
      <c r="E345" s="106"/>
    </row>
    <row r="346" spans="1:5">
      <c r="A346" s="106"/>
      <c r="B346" s="106"/>
      <c r="C346" s="106"/>
      <c r="D346" s="106"/>
      <c r="E346" s="106"/>
    </row>
    <row r="347" spans="1:5">
      <c r="A347" s="106"/>
      <c r="B347" s="106"/>
      <c r="C347" s="106"/>
      <c r="D347" s="106"/>
      <c r="E347" s="106"/>
    </row>
    <row r="348" spans="1:5">
      <c r="A348" s="106"/>
      <c r="B348" s="106"/>
      <c r="C348" s="106"/>
      <c r="D348" s="106"/>
      <c r="E348" s="106"/>
    </row>
    <row r="349" spans="1:5">
      <c r="A349" s="106"/>
      <c r="B349" s="106"/>
      <c r="C349" s="106"/>
      <c r="D349" s="106"/>
      <c r="E349" s="106"/>
    </row>
    <row r="350" spans="1:5">
      <c r="A350" s="106"/>
      <c r="B350" s="106"/>
      <c r="C350" s="106"/>
      <c r="D350" s="106"/>
      <c r="E350" s="106"/>
    </row>
    <row r="351" spans="1:5">
      <c r="A351" s="106"/>
      <c r="B351" s="106"/>
      <c r="C351" s="106"/>
      <c r="D351" s="106"/>
      <c r="E351" s="106"/>
    </row>
    <row r="352" spans="1:5">
      <c r="A352" s="106"/>
      <c r="B352" s="106"/>
      <c r="C352" s="106"/>
      <c r="D352" s="106"/>
      <c r="E352" s="106"/>
    </row>
    <row r="353" spans="1:5">
      <c r="A353" s="106"/>
      <c r="B353" s="106"/>
      <c r="C353" s="106"/>
      <c r="D353" s="106"/>
      <c r="E353" s="106"/>
    </row>
    <row r="354" spans="1:5">
      <c r="A354" s="106"/>
      <c r="B354" s="106"/>
      <c r="C354" s="106"/>
      <c r="D354" s="106"/>
      <c r="E354" s="106"/>
    </row>
    <row r="355" spans="1:5">
      <c r="A355" s="106"/>
      <c r="B355" s="106"/>
      <c r="C355" s="106"/>
      <c r="D355" s="106"/>
      <c r="E355" s="106"/>
    </row>
    <row r="356" spans="1:5">
      <c r="A356" s="106"/>
      <c r="B356" s="106"/>
      <c r="C356" s="106"/>
      <c r="D356" s="106"/>
      <c r="E356" s="106"/>
    </row>
    <row r="357" spans="1:5">
      <c r="A357" s="106"/>
      <c r="B357" s="106"/>
      <c r="C357" s="106"/>
      <c r="D357" s="106"/>
      <c r="E357" s="106"/>
    </row>
    <row r="358" spans="1:5">
      <c r="A358" s="106"/>
      <c r="B358" s="106"/>
      <c r="C358" s="106"/>
      <c r="D358" s="106"/>
      <c r="E358" s="106"/>
    </row>
    <row r="359" spans="1:5">
      <c r="A359" s="106"/>
      <c r="B359" s="106"/>
      <c r="C359" s="106"/>
      <c r="D359" s="106"/>
      <c r="E359" s="106"/>
    </row>
    <row r="360" spans="1:5">
      <c r="A360" s="106"/>
      <c r="B360" s="106"/>
      <c r="C360" s="106"/>
      <c r="D360" s="106"/>
      <c r="E360" s="106"/>
    </row>
    <row r="361" spans="1:5">
      <c r="A361" s="106"/>
      <c r="B361" s="106"/>
      <c r="C361" s="106"/>
      <c r="D361" s="106"/>
      <c r="E361" s="106"/>
    </row>
    <row r="362" spans="1:5">
      <c r="A362" s="106"/>
      <c r="B362" s="106"/>
      <c r="C362" s="106"/>
      <c r="D362" s="106"/>
      <c r="E362" s="106"/>
    </row>
    <row r="363" spans="1:5">
      <c r="A363" s="106"/>
      <c r="B363" s="106"/>
      <c r="C363" s="106"/>
      <c r="D363" s="106"/>
      <c r="E363" s="106"/>
    </row>
    <row r="364" spans="1:5">
      <c r="A364" s="106"/>
      <c r="B364" s="106"/>
      <c r="C364" s="106"/>
      <c r="D364" s="106"/>
      <c r="E364" s="106"/>
    </row>
    <row r="365" spans="1:5">
      <c r="A365" s="106"/>
      <c r="B365" s="106"/>
      <c r="C365" s="106"/>
      <c r="D365" s="106"/>
      <c r="E365" s="106"/>
    </row>
    <row r="366" spans="1:5">
      <c r="A366" s="106"/>
      <c r="B366" s="106"/>
      <c r="C366" s="106"/>
      <c r="D366" s="106"/>
      <c r="E366" s="106"/>
    </row>
    <row r="367" spans="1:5">
      <c r="A367" s="106"/>
      <c r="B367" s="106"/>
      <c r="C367" s="106"/>
      <c r="D367" s="106"/>
      <c r="E367" s="106"/>
    </row>
    <row r="368" spans="1:5">
      <c r="A368" s="106"/>
      <c r="B368" s="106"/>
      <c r="C368" s="106"/>
      <c r="D368" s="106"/>
      <c r="E368" s="106"/>
    </row>
    <row r="369" spans="1:5">
      <c r="A369" s="106"/>
      <c r="B369" s="106"/>
      <c r="C369" s="106"/>
      <c r="D369" s="106"/>
      <c r="E369" s="106"/>
    </row>
    <row r="370" spans="1:5">
      <c r="A370" s="106"/>
      <c r="B370" s="106"/>
      <c r="C370" s="106"/>
      <c r="D370" s="106"/>
      <c r="E370" s="106"/>
    </row>
    <row r="371" spans="1:5">
      <c r="A371" s="106"/>
      <c r="B371" s="106"/>
      <c r="C371" s="106"/>
      <c r="D371" s="106"/>
      <c r="E371" s="106"/>
    </row>
    <row r="372" spans="1:5">
      <c r="A372" s="106"/>
      <c r="B372" s="106"/>
      <c r="C372" s="106"/>
      <c r="D372" s="106"/>
      <c r="E372" s="106"/>
    </row>
    <row r="373" spans="1:5">
      <c r="A373" s="106"/>
      <c r="B373" s="106"/>
      <c r="C373" s="106"/>
      <c r="D373" s="106"/>
      <c r="E373" s="106"/>
    </row>
    <row r="374" spans="1:5">
      <c r="A374" s="106"/>
      <c r="B374" s="106"/>
      <c r="C374" s="106"/>
      <c r="D374" s="106"/>
      <c r="E374" s="106"/>
    </row>
    <row r="375" spans="1:5">
      <c r="A375" s="106"/>
      <c r="B375" s="106"/>
      <c r="C375" s="106"/>
      <c r="D375" s="106"/>
      <c r="E375" s="106"/>
    </row>
    <row r="376" spans="1:5">
      <c r="A376" s="106"/>
      <c r="B376" s="106"/>
      <c r="C376" s="106"/>
      <c r="D376" s="106"/>
      <c r="E376" s="106"/>
    </row>
    <row r="377" spans="1:5">
      <c r="A377" s="106"/>
      <c r="B377" s="106"/>
      <c r="C377" s="106"/>
      <c r="D377" s="106"/>
      <c r="E377" s="106"/>
    </row>
    <row r="378" spans="1:5">
      <c r="A378" s="106"/>
      <c r="B378" s="106"/>
      <c r="C378" s="106"/>
      <c r="D378" s="106"/>
      <c r="E378" s="106"/>
    </row>
    <row r="379" spans="1:5">
      <c r="A379" s="106"/>
      <c r="B379" s="106"/>
      <c r="C379" s="106"/>
      <c r="D379" s="106"/>
      <c r="E379" s="106"/>
    </row>
    <row r="380" spans="1:5">
      <c r="A380" s="106"/>
      <c r="B380" s="106"/>
      <c r="C380" s="106"/>
      <c r="D380" s="106"/>
      <c r="E380" s="106"/>
    </row>
    <row r="381" spans="1:5">
      <c r="A381" s="106"/>
      <c r="B381" s="106"/>
      <c r="C381" s="106"/>
      <c r="D381" s="106"/>
      <c r="E381" s="106"/>
    </row>
    <row r="382" spans="1:5">
      <c r="A382" s="106"/>
      <c r="B382" s="106"/>
      <c r="C382" s="106"/>
      <c r="D382" s="106"/>
      <c r="E382" s="106"/>
    </row>
    <row r="383" spans="1:5">
      <c r="A383" s="106"/>
      <c r="B383" s="106"/>
      <c r="C383" s="106"/>
      <c r="D383" s="106"/>
      <c r="E383" s="106"/>
    </row>
    <row r="384" spans="1:5">
      <c r="A384" s="106"/>
      <c r="B384" s="106"/>
      <c r="C384" s="106"/>
      <c r="D384" s="106"/>
      <c r="E384" s="106"/>
    </row>
    <row r="385" spans="1:5">
      <c r="A385" s="106"/>
      <c r="B385" s="106"/>
      <c r="C385" s="106"/>
      <c r="D385" s="106"/>
      <c r="E385" s="106"/>
    </row>
    <row r="386" spans="1:5">
      <c r="A386" s="106"/>
      <c r="B386" s="106"/>
      <c r="C386" s="106"/>
      <c r="D386" s="106"/>
      <c r="E386" s="106"/>
    </row>
    <row r="387" spans="1:5">
      <c r="A387" s="106"/>
      <c r="B387" s="106"/>
      <c r="C387" s="106"/>
      <c r="D387" s="106"/>
      <c r="E387" s="106"/>
    </row>
    <row r="388" spans="1:5">
      <c r="A388" s="106"/>
      <c r="B388" s="106"/>
      <c r="C388" s="106"/>
      <c r="D388" s="106"/>
      <c r="E388" s="106"/>
    </row>
    <row r="389" spans="1:5">
      <c r="A389" s="106"/>
      <c r="B389" s="106"/>
      <c r="C389" s="106"/>
      <c r="D389" s="106"/>
      <c r="E389" s="106"/>
    </row>
    <row r="390" spans="1:5">
      <c r="A390" s="106"/>
      <c r="B390" s="106"/>
      <c r="C390" s="106"/>
      <c r="D390" s="106"/>
      <c r="E390" s="106"/>
    </row>
    <row r="391" spans="1:5">
      <c r="A391" s="106"/>
      <c r="B391" s="106"/>
      <c r="C391" s="106"/>
      <c r="D391" s="106"/>
      <c r="E391" s="106"/>
    </row>
    <row r="392" spans="1:5">
      <c r="A392" s="106"/>
      <c r="B392" s="106"/>
      <c r="C392" s="106"/>
      <c r="D392" s="106"/>
      <c r="E392" s="106"/>
    </row>
    <row r="393" spans="1:5">
      <c r="A393" s="106"/>
      <c r="B393" s="106"/>
      <c r="C393" s="106"/>
      <c r="D393" s="106"/>
      <c r="E393" s="106"/>
    </row>
    <row r="394" spans="1:5">
      <c r="A394" s="106"/>
      <c r="B394" s="106"/>
      <c r="C394" s="106"/>
      <c r="D394" s="106"/>
      <c r="E394" s="106"/>
    </row>
    <row r="395" spans="1:5">
      <c r="A395" s="106"/>
      <c r="B395" s="106"/>
      <c r="C395" s="106"/>
      <c r="D395" s="106"/>
      <c r="E395" s="106"/>
    </row>
    <row r="396" spans="1:5">
      <c r="A396" s="106"/>
      <c r="B396" s="106"/>
      <c r="C396" s="106"/>
      <c r="D396" s="106"/>
      <c r="E396" s="106"/>
    </row>
    <row r="397" spans="1:5">
      <c r="A397" s="106"/>
      <c r="B397" s="106"/>
      <c r="C397" s="106"/>
      <c r="D397" s="106"/>
      <c r="E397" s="106"/>
    </row>
    <row r="398" spans="1:5">
      <c r="A398" s="106"/>
      <c r="B398" s="106"/>
      <c r="C398" s="106"/>
      <c r="D398" s="106"/>
      <c r="E398" s="106"/>
    </row>
    <row r="399" spans="1:5">
      <c r="A399" s="106"/>
      <c r="B399" s="106"/>
      <c r="C399" s="106"/>
      <c r="D399" s="106"/>
      <c r="E399" s="106"/>
    </row>
    <row r="400" spans="1:5">
      <c r="A400" s="106"/>
      <c r="B400" s="106"/>
      <c r="C400" s="106"/>
      <c r="D400" s="106"/>
      <c r="E400" s="106"/>
    </row>
    <row r="401" spans="1:5">
      <c r="A401" s="106"/>
      <c r="B401" s="106"/>
      <c r="C401" s="106"/>
      <c r="D401" s="106"/>
      <c r="E401" s="106"/>
    </row>
    <row r="402" spans="1:5">
      <c r="A402" s="106"/>
      <c r="B402" s="106"/>
      <c r="C402" s="106"/>
      <c r="D402" s="106"/>
      <c r="E402" s="106"/>
    </row>
    <row r="403" spans="1:5">
      <c r="A403" s="106"/>
      <c r="B403" s="106"/>
      <c r="C403" s="106"/>
      <c r="D403" s="106"/>
      <c r="E403" s="106"/>
    </row>
    <row r="404" spans="1:5">
      <c r="A404" s="106"/>
      <c r="B404" s="106"/>
      <c r="C404" s="106"/>
      <c r="D404" s="106"/>
      <c r="E404" s="106"/>
    </row>
    <row r="405" spans="1:5">
      <c r="A405" s="106"/>
      <c r="B405" s="106"/>
      <c r="C405" s="106"/>
      <c r="D405" s="106"/>
      <c r="E405" s="106"/>
    </row>
    <row r="406" spans="1:5">
      <c r="A406" s="106"/>
      <c r="B406" s="106"/>
      <c r="C406" s="106"/>
      <c r="D406" s="106"/>
      <c r="E406" s="106"/>
    </row>
    <row r="407" spans="1:5">
      <c r="A407" s="106"/>
      <c r="B407" s="106"/>
      <c r="C407" s="106"/>
      <c r="D407" s="106"/>
      <c r="E407" s="106"/>
    </row>
    <row r="408" spans="1:5">
      <c r="A408" s="106"/>
      <c r="B408" s="106"/>
      <c r="C408" s="106"/>
      <c r="D408" s="106"/>
      <c r="E408" s="106"/>
    </row>
    <row r="409" spans="1:5">
      <c r="A409" s="106"/>
      <c r="B409" s="106"/>
      <c r="C409" s="106"/>
      <c r="D409" s="106"/>
      <c r="E409" s="106"/>
    </row>
    <row r="410" spans="1:5">
      <c r="A410" s="106"/>
      <c r="B410" s="106"/>
      <c r="C410" s="106"/>
      <c r="D410" s="106"/>
      <c r="E410" s="106"/>
    </row>
    <row r="411" spans="1:5">
      <c r="A411" s="106"/>
      <c r="B411" s="106"/>
      <c r="C411" s="106"/>
      <c r="D411" s="106"/>
      <c r="E411" s="106"/>
    </row>
    <row r="412" spans="1:5">
      <c r="A412" s="106"/>
      <c r="B412" s="106"/>
      <c r="C412" s="106"/>
      <c r="D412" s="106"/>
      <c r="E412" s="106"/>
    </row>
    <row r="413" spans="1:5">
      <c r="A413" s="106"/>
      <c r="B413" s="106"/>
      <c r="C413" s="106"/>
      <c r="D413" s="106"/>
      <c r="E413" s="106"/>
    </row>
    <row r="414" spans="1:5">
      <c r="A414" s="106"/>
      <c r="B414" s="106"/>
      <c r="C414" s="106"/>
      <c r="D414" s="106"/>
      <c r="E414" s="106"/>
    </row>
    <row r="415" spans="1:5">
      <c r="A415" s="106"/>
      <c r="B415" s="106"/>
      <c r="C415" s="106"/>
      <c r="D415" s="106"/>
      <c r="E415" s="106"/>
    </row>
    <row r="416" spans="1:5">
      <c r="A416" s="106"/>
      <c r="B416" s="106"/>
      <c r="C416" s="106"/>
      <c r="D416" s="106"/>
      <c r="E416" s="106"/>
    </row>
    <row r="417" spans="1:5">
      <c r="A417" s="106"/>
      <c r="B417" s="106"/>
      <c r="C417" s="106"/>
      <c r="D417" s="106"/>
      <c r="E417" s="106"/>
    </row>
    <row r="418" spans="1:5">
      <c r="A418" s="106"/>
      <c r="B418" s="106"/>
      <c r="C418" s="106"/>
      <c r="D418" s="106"/>
      <c r="E418" s="106"/>
    </row>
    <row r="419" spans="1:5">
      <c r="A419" s="106"/>
      <c r="B419" s="106"/>
      <c r="C419" s="106"/>
      <c r="D419" s="106"/>
      <c r="E419" s="106"/>
    </row>
    <row r="420" spans="1:5">
      <c r="A420" s="106"/>
      <c r="B420" s="106"/>
      <c r="C420" s="106"/>
      <c r="D420" s="106"/>
      <c r="E420" s="106"/>
    </row>
    <row r="421" spans="1:5">
      <c r="A421" s="106"/>
      <c r="B421" s="106"/>
      <c r="C421" s="106"/>
      <c r="D421" s="106"/>
      <c r="E421" s="106"/>
    </row>
    <row r="422" spans="1:5">
      <c r="A422" s="106"/>
      <c r="B422" s="106"/>
      <c r="C422" s="106"/>
      <c r="D422" s="106"/>
      <c r="E422" s="106"/>
    </row>
    <row r="423" spans="1:5">
      <c r="A423" s="106"/>
      <c r="B423" s="106"/>
      <c r="C423" s="106"/>
      <c r="D423" s="106"/>
      <c r="E423" s="106"/>
    </row>
    <row r="424" spans="1:5">
      <c r="A424" s="106"/>
      <c r="B424" s="106"/>
      <c r="C424" s="106"/>
      <c r="D424" s="106"/>
      <c r="E424" s="106"/>
    </row>
    <row r="425" spans="1:5">
      <c r="A425" s="106"/>
      <c r="B425" s="106"/>
      <c r="C425" s="106"/>
      <c r="D425" s="106"/>
      <c r="E425" s="106"/>
    </row>
    <row r="426" spans="1:5">
      <c r="A426" s="106"/>
      <c r="B426" s="106"/>
      <c r="C426" s="106"/>
      <c r="D426" s="106"/>
      <c r="E426" s="106"/>
    </row>
    <row r="427" spans="1:5">
      <c r="A427" s="106"/>
      <c r="B427" s="106"/>
      <c r="C427" s="106"/>
      <c r="D427" s="106"/>
      <c r="E427" s="106"/>
    </row>
    <row r="428" spans="1:5">
      <c r="A428" s="106"/>
      <c r="B428" s="106"/>
      <c r="C428" s="106"/>
      <c r="D428" s="106"/>
      <c r="E428" s="106"/>
    </row>
    <row r="429" spans="1:5">
      <c r="A429" s="106"/>
      <c r="B429" s="106"/>
      <c r="C429" s="106"/>
      <c r="D429" s="106"/>
      <c r="E429" s="106"/>
    </row>
    <row r="430" spans="1:5">
      <c r="A430" s="106"/>
      <c r="B430" s="106"/>
      <c r="C430" s="106"/>
      <c r="D430" s="106"/>
      <c r="E430" s="106"/>
    </row>
    <row r="431" spans="1:5">
      <c r="A431" s="106"/>
      <c r="B431" s="106"/>
      <c r="C431" s="106"/>
      <c r="D431" s="106"/>
      <c r="E431" s="106"/>
    </row>
    <row r="432" spans="1:5">
      <c r="A432" s="106"/>
      <c r="B432" s="106"/>
      <c r="C432" s="106"/>
      <c r="D432" s="106"/>
      <c r="E432" s="106"/>
    </row>
    <row r="433" spans="1:5">
      <c r="A433" s="106"/>
      <c r="B433" s="106"/>
      <c r="C433" s="106"/>
      <c r="D433" s="106"/>
      <c r="E433" s="106"/>
    </row>
    <row r="434" spans="1:5">
      <c r="A434" s="106"/>
      <c r="B434" s="106"/>
      <c r="C434" s="106"/>
      <c r="D434" s="106"/>
      <c r="E434" s="106"/>
    </row>
    <row r="435" spans="1:5">
      <c r="A435" s="106"/>
      <c r="B435" s="106"/>
      <c r="C435" s="106"/>
      <c r="D435" s="106"/>
      <c r="E435" s="106"/>
    </row>
    <row r="436" spans="1:5">
      <c r="A436" s="106"/>
      <c r="B436" s="106"/>
      <c r="C436" s="106"/>
      <c r="D436" s="106"/>
      <c r="E436" s="106"/>
    </row>
    <row r="437" spans="1:5">
      <c r="A437" s="106"/>
      <c r="B437" s="106"/>
      <c r="C437" s="106"/>
      <c r="D437" s="106"/>
      <c r="E437" s="106"/>
    </row>
    <row r="438" spans="1:5">
      <c r="A438" s="106"/>
      <c r="B438" s="106"/>
      <c r="C438" s="106"/>
      <c r="D438" s="106"/>
      <c r="E438" s="106"/>
    </row>
    <row r="439" spans="1:5">
      <c r="A439" s="106"/>
      <c r="B439" s="106"/>
      <c r="C439" s="106"/>
      <c r="D439" s="106"/>
      <c r="E439" s="106"/>
    </row>
    <row r="440" spans="1:5">
      <c r="A440" s="106"/>
      <c r="B440" s="106"/>
      <c r="C440" s="106"/>
      <c r="D440" s="106"/>
      <c r="E440" s="106"/>
    </row>
    <row r="441" spans="1:5">
      <c r="A441" s="106"/>
      <c r="B441" s="106"/>
      <c r="C441" s="106"/>
      <c r="D441" s="106"/>
      <c r="E441" s="106"/>
    </row>
    <row r="442" spans="1:5">
      <c r="A442" s="106"/>
      <c r="B442" s="106"/>
      <c r="C442" s="106"/>
      <c r="D442" s="106"/>
      <c r="E442" s="106"/>
    </row>
    <row r="443" spans="1:5">
      <c r="A443" s="106"/>
      <c r="B443" s="106"/>
      <c r="C443" s="106"/>
      <c r="D443" s="106"/>
      <c r="E443" s="106"/>
    </row>
    <row r="444" spans="1:5">
      <c r="A444" s="106"/>
      <c r="B444" s="106"/>
      <c r="C444" s="106"/>
      <c r="D444" s="106"/>
      <c r="E444" s="106"/>
    </row>
    <row r="445" spans="1:5">
      <c r="A445" s="106"/>
      <c r="B445" s="106"/>
      <c r="C445" s="106"/>
      <c r="D445" s="106"/>
      <c r="E445" s="106"/>
    </row>
    <row r="446" spans="1:5">
      <c r="A446" s="106"/>
      <c r="B446" s="106"/>
      <c r="C446" s="106"/>
      <c r="D446" s="106"/>
      <c r="E446" s="106"/>
    </row>
    <row r="447" spans="1:5">
      <c r="A447" s="106"/>
      <c r="B447" s="106"/>
      <c r="C447" s="106"/>
      <c r="D447" s="106"/>
      <c r="E447" s="106"/>
    </row>
    <row r="448" spans="1:5">
      <c r="A448" s="106"/>
      <c r="B448" s="106"/>
      <c r="C448" s="106"/>
      <c r="D448" s="106"/>
      <c r="E448" s="106"/>
    </row>
    <row r="449" spans="1:5">
      <c r="A449" s="106"/>
      <c r="B449" s="106"/>
      <c r="C449" s="106"/>
      <c r="D449" s="106"/>
      <c r="E449" s="106"/>
    </row>
    <row r="450" spans="1:5">
      <c r="A450" s="106"/>
      <c r="B450" s="106"/>
      <c r="C450" s="106"/>
      <c r="D450" s="106"/>
      <c r="E450" s="106"/>
    </row>
    <row r="451" spans="1:5">
      <c r="A451" s="106"/>
      <c r="B451" s="106"/>
      <c r="C451" s="106"/>
      <c r="D451" s="106"/>
      <c r="E451" s="106"/>
    </row>
    <row r="452" spans="1:5">
      <c r="A452" s="106"/>
      <c r="B452" s="106"/>
      <c r="C452" s="106"/>
      <c r="D452" s="106"/>
      <c r="E452" s="106"/>
    </row>
    <row r="453" spans="1:5">
      <c r="A453" s="106"/>
      <c r="B453" s="106"/>
      <c r="C453" s="106"/>
      <c r="D453" s="106"/>
      <c r="E453" s="106"/>
    </row>
    <row r="454" spans="1:5">
      <c r="A454" s="106"/>
      <c r="B454" s="106"/>
      <c r="C454" s="106"/>
      <c r="D454" s="106"/>
      <c r="E454" s="106"/>
    </row>
    <row r="455" spans="1:5">
      <c r="A455" s="106"/>
      <c r="B455" s="106"/>
      <c r="C455" s="106"/>
      <c r="D455" s="106"/>
      <c r="E455" s="106"/>
    </row>
    <row r="456" spans="1:5">
      <c r="A456" s="106"/>
      <c r="B456" s="106"/>
      <c r="C456" s="106"/>
      <c r="D456" s="106"/>
      <c r="E456" s="106"/>
    </row>
    <row r="457" spans="1:5">
      <c r="A457" s="106"/>
      <c r="B457" s="106"/>
      <c r="C457" s="106"/>
      <c r="D457" s="106"/>
      <c r="E457" s="106"/>
    </row>
    <row r="458" spans="1:5">
      <c r="A458" s="106"/>
      <c r="B458" s="106"/>
      <c r="C458" s="106"/>
      <c r="D458" s="106"/>
      <c r="E458" s="106"/>
    </row>
    <row r="459" spans="1:5">
      <c r="A459" s="106"/>
      <c r="B459" s="106"/>
      <c r="C459" s="106"/>
      <c r="D459" s="106"/>
      <c r="E459" s="106"/>
    </row>
    <row r="460" spans="1:5">
      <c r="A460" s="106"/>
      <c r="B460" s="106"/>
      <c r="C460" s="106"/>
      <c r="D460" s="106"/>
      <c r="E460" s="106"/>
    </row>
    <row r="461" spans="1:5">
      <c r="A461" s="106"/>
      <c r="B461" s="106"/>
      <c r="C461" s="106"/>
      <c r="D461" s="106"/>
      <c r="E461" s="106"/>
    </row>
    <row r="462" spans="1:5">
      <c r="A462" s="106"/>
      <c r="B462" s="106"/>
      <c r="C462" s="106"/>
      <c r="D462" s="106"/>
      <c r="E462" s="106"/>
    </row>
    <row r="463" spans="1:5">
      <c r="A463" s="106"/>
      <c r="B463" s="106"/>
      <c r="C463" s="106"/>
      <c r="D463" s="106"/>
      <c r="E463" s="106"/>
    </row>
    <row r="464" spans="1:5">
      <c r="A464" s="106"/>
      <c r="B464" s="106"/>
      <c r="C464" s="106"/>
      <c r="D464" s="106"/>
      <c r="E464" s="106"/>
    </row>
    <row r="465" spans="1:5">
      <c r="A465" s="106"/>
      <c r="B465" s="106"/>
      <c r="C465" s="106"/>
      <c r="D465" s="106"/>
      <c r="E465" s="106"/>
    </row>
    <row r="466" spans="1:5">
      <c r="A466" s="106"/>
      <c r="B466" s="106"/>
      <c r="C466" s="106"/>
      <c r="D466" s="106"/>
      <c r="E466" s="106"/>
    </row>
    <row r="467" spans="1:5">
      <c r="A467" s="106"/>
      <c r="B467" s="106"/>
      <c r="C467" s="106"/>
      <c r="D467" s="106"/>
      <c r="E467" s="106"/>
    </row>
    <row r="468" spans="1:5">
      <c r="A468" s="106"/>
      <c r="B468" s="106"/>
      <c r="C468" s="106"/>
      <c r="D468" s="106"/>
      <c r="E468" s="106"/>
    </row>
    <row r="469" spans="1:5">
      <c r="A469" s="106"/>
      <c r="B469" s="106"/>
      <c r="C469" s="106"/>
      <c r="D469" s="106"/>
      <c r="E469" s="106"/>
    </row>
    <row r="470" spans="1:5">
      <c r="A470" s="106"/>
      <c r="B470" s="106"/>
      <c r="C470" s="106"/>
      <c r="D470" s="106"/>
      <c r="E470" s="106"/>
    </row>
    <row r="471" spans="1:5">
      <c r="A471" s="106"/>
      <c r="B471" s="106"/>
      <c r="C471" s="106"/>
      <c r="D471" s="106"/>
      <c r="E471" s="106"/>
    </row>
    <row r="472" spans="1:5">
      <c r="A472" s="106"/>
      <c r="B472" s="106"/>
      <c r="C472" s="106"/>
      <c r="D472" s="106"/>
      <c r="E472" s="106"/>
    </row>
    <row r="473" spans="1:5">
      <c r="A473" s="106"/>
      <c r="B473" s="106"/>
      <c r="C473" s="106"/>
      <c r="D473" s="106"/>
      <c r="E473" s="106"/>
    </row>
    <row r="474" spans="1:5">
      <c r="A474" s="106"/>
      <c r="B474" s="106"/>
      <c r="C474" s="106"/>
      <c r="D474" s="106"/>
      <c r="E474" s="106"/>
    </row>
    <row r="475" spans="1:5">
      <c r="A475" s="106"/>
      <c r="B475" s="106"/>
      <c r="C475" s="106"/>
      <c r="D475" s="106"/>
      <c r="E475" s="106"/>
    </row>
    <row r="476" spans="1:5">
      <c r="A476" s="106"/>
      <c r="B476" s="106"/>
      <c r="C476" s="106"/>
      <c r="D476" s="106"/>
      <c r="E476" s="106"/>
    </row>
    <row r="477" spans="1:5">
      <c r="A477" s="106"/>
      <c r="B477" s="106"/>
      <c r="C477" s="106"/>
      <c r="D477" s="106"/>
      <c r="E477" s="106"/>
    </row>
    <row r="478" spans="1:5">
      <c r="A478" s="106"/>
      <c r="B478" s="106"/>
      <c r="C478" s="106"/>
      <c r="D478" s="106"/>
      <c r="E478" s="106"/>
    </row>
    <row r="479" spans="1:5">
      <c r="A479" s="106"/>
      <c r="B479" s="106"/>
      <c r="C479" s="106"/>
      <c r="D479" s="106"/>
      <c r="E479" s="106"/>
    </row>
    <row r="480" spans="1:5">
      <c r="A480" s="106"/>
      <c r="B480" s="106"/>
      <c r="C480" s="106"/>
      <c r="D480" s="106"/>
      <c r="E480" s="106"/>
    </row>
    <row r="481" spans="1:5">
      <c r="A481" s="106"/>
      <c r="B481" s="106"/>
      <c r="C481" s="106"/>
      <c r="D481" s="106"/>
      <c r="E481" s="106"/>
    </row>
    <row r="482" spans="1:5">
      <c r="A482" s="106"/>
      <c r="B482" s="106"/>
      <c r="C482" s="106"/>
      <c r="D482" s="106"/>
      <c r="E482" s="106"/>
    </row>
    <row r="483" spans="1:5">
      <c r="A483" s="106"/>
      <c r="B483" s="106"/>
      <c r="C483" s="106"/>
      <c r="D483" s="106"/>
      <c r="E483" s="106"/>
    </row>
    <row r="484" spans="1:5">
      <c r="A484" s="106"/>
      <c r="B484" s="106"/>
      <c r="C484" s="106"/>
      <c r="D484" s="106"/>
      <c r="E484" s="106"/>
    </row>
    <row r="485" spans="1:5">
      <c r="A485" s="106"/>
      <c r="B485" s="106"/>
      <c r="C485" s="106"/>
      <c r="D485" s="106"/>
      <c r="E485" s="106"/>
    </row>
    <row r="486" spans="1:5">
      <c r="A486" s="106"/>
      <c r="B486" s="106"/>
      <c r="C486" s="106"/>
      <c r="D486" s="106"/>
      <c r="E486" s="106"/>
    </row>
    <row r="487" spans="1:5">
      <c r="A487" s="106"/>
      <c r="B487" s="106"/>
      <c r="C487" s="106"/>
      <c r="D487" s="106"/>
      <c r="E487" s="106"/>
    </row>
    <row r="488" spans="1:5">
      <c r="A488" s="106"/>
      <c r="B488" s="106"/>
      <c r="C488" s="106"/>
      <c r="D488" s="106"/>
      <c r="E488" s="106"/>
    </row>
    <row r="489" spans="1:5">
      <c r="A489" s="106"/>
      <c r="B489" s="106"/>
      <c r="C489" s="106"/>
      <c r="D489" s="106"/>
      <c r="E489" s="106"/>
    </row>
    <row r="490" spans="1:5">
      <c r="A490" s="106"/>
      <c r="B490" s="106"/>
      <c r="C490" s="106"/>
      <c r="D490" s="106"/>
      <c r="E490" s="106"/>
    </row>
    <row r="491" spans="1:5">
      <c r="A491" s="106"/>
      <c r="B491" s="106"/>
      <c r="C491" s="106"/>
      <c r="D491" s="106"/>
      <c r="E491" s="106"/>
    </row>
    <row r="492" spans="1:5">
      <c r="A492" s="106"/>
      <c r="B492" s="106"/>
      <c r="C492" s="106"/>
      <c r="D492" s="106"/>
      <c r="E492" s="106"/>
    </row>
    <row r="493" spans="1:5">
      <c r="A493" s="106"/>
      <c r="B493" s="106"/>
      <c r="C493" s="106"/>
      <c r="D493" s="106"/>
      <c r="E493" s="106"/>
    </row>
    <row r="494" spans="1:5">
      <c r="A494" s="106"/>
      <c r="B494" s="106"/>
      <c r="C494" s="106"/>
      <c r="D494" s="106"/>
      <c r="E494" s="106"/>
    </row>
    <row r="495" spans="1:5">
      <c r="A495" s="106"/>
      <c r="B495" s="106"/>
      <c r="C495" s="106"/>
      <c r="D495" s="106"/>
      <c r="E495" s="106"/>
    </row>
    <row r="496" spans="1:5">
      <c r="A496" s="106"/>
      <c r="B496" s="106"/>
      <c r="C496" s="106"/>
      <c r="D496" s="106"/>
      <c r="E496" s="106"/>
    </row>
    <row r="497" spans="1:5">
      <c r="A497" s="106"/>
      <c r="B497" s="106"/>
      <c r="C497" s="106"/>
      <c r="D497" s="106"/>
      <c r="E497" s="106"/>
    </row>
    <row r="498" spans="1:5">
      <c r="A498" s="106"/>
      <c r="B498" s="106"/>
      <c r="C498" s="106"/>
      <c r="D498" s="106"/>
      <c r="E498" s="106"/>
    </row>
    <row r="499" spans="1:5">
      <c r="A499" s="106"/>
      <c r="B499" s="106"/>
      <c r="C499" s="106"/>
      <c r="D499" s="106"/>
      <c r="E499" s="106"/>
    </row>
    <row r="500" spans="1:5">
      <c r="A500" s="106"/>
      <c r="B500" s="106"/>
      <c r="C500" s="106"/>
      <c r="D500" s="106"/>
      <c r="E500" s="106"/>
    </row>
    <row r="501" spans="1:5">
      <c r="A501" s="106"/>
      <c r="B501" s="106"/>
      <c r="C501" s="106"/>
      <c r="D501" s="106"/>
      <c r="E501" s="106"/>
    </row>
    <row r="502" spans="1:5">
      <c r="A502" s="106"/>
      <c r="B502" s="106"/>
      <c r="C502" s="106"/>
      <c r="D502" s="106"/>
      <c r="E502" s="106"/>
    </row>
    <row r="503" spans="1:5">
      <c r="A503" s="106"/>
      <c r="B503" s="106"/>
      <c r="C503" s="106"/>
      <c r="D503" s="106"/>
      <c r="E503" s="106"/>
    </row>
    <row r="504" spans="1:5">
      <c r="A504" s="106"/>
      <c r="B504" s="106"/>
      <c r="C504" s="106"/>
      <c r="D504" s="106"/>
      <c r="E504" s="106"/>
    </row>
    <row r="505" spans="1:5">
      <c r="A505" s="106"/>
      <c r="B505" s="106"/>
      <c r="C505" s="106"/>
      <c r="D505" s="106"/>
      <c r="E505" s="106"/>
    </row>
    <row r="506" spans="1:5">
      <c r="A506" s="106"/>
      <c r="B506" s="106"/>
      <c r="C506" s="106"/>
      <c r="D506" s="106"/>
      <c r="E506" s="106"/>
    </row>
    <row r="507" spans="1:5">
      <c r="A507" s="106"/>
      <c r="B507" s="106"/>
      <c r="C507" s="106"/>
      <c r="D507" s="106"/>
      <c r="E507" s="106"/>
    </row>
    <row r="508" spans="1:5">
      <c r="A508" s="106"/>
      <c r="B508" s="106"/>
      <c r="C508" s="106"/>
      <c r="D508" s="106"/>
      <c r="E508" s="106"/>
    </row>
    <row r="509" spans="1:5">
      <c r="A509" s="106"/>
      <c r="B509" s="106"/>
      <c r="C509" s="106"/>
      <c r="D509" s="106"/>
      <c r="E509" s="106"/>
    </row>
    <row r="510" spans="1:5">
      <c r="A510" s="106"/>
      <c r="B510" s="106"/>
      <c r="C510" s="106"/>
      <c r="D510" s="106"/>
      <c r="E510" s="106"/>
    </row>
    <row r="511" spans="1:5">
      <c r="A511" s="106"/>
      <c r="B511" s="106"/>
      <c r="C511" s="106"/>
      <c r="D511" s="106"/>
      <c r="E511" s="106"/>
    </row>
    <row r="512" spans="1:5">
      <c r="A512" s="106"/>
      <c r="B512" s="106"/>
      <c r="C512" s="106"/>
      <c r="D512" s="106"/>
      <c r="E512" s="106"/>
    </row>
    <row r="513" spans="1:5">
      <c r="A513" s="106"/>
      <c r="B513" s="106"/>
      <c r="C513" s="106"/>
      <c r="D513" s="106"/>
      <c r="E513" s="106"/>
    </row>
    <row r="514" spans="1:5">
      <c r="A514" s="106"/>
      <c r="B514" s="106"/>
      <c r="C514" s="106"/>
      <c r="D514" s="106"/>
      <c r="E514" s="106"/>
    </row>
    <row r="515" spans="1:5">
      <c r="A515" s="106"/>
      <c r="B515" s="106"/>
      <c r="C515" s="106"/>
      <c r="D515" s="106"/>
      <c r="E515" s="106"/>
    </row>
    <row r="516" spans="1:5">
      <c r="A516" s="106"/>
      <c r="B516" s="106"/>
      <c r="C516" s="106"/>
      <c r="D516" s="106"/>
      <c r="E516" s="106"/>
    </row>
    <row r="517" spans="1:5">
      <c r="A517" s="106"/>
      <c r="B517" s="106"/>
      <c r="C517" s="106"/>
      <c r="D517" s="106"/>
      <c r="E517" s="106"/>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323A1DF-6543-4F79-A7C3-82C6E2D86983}">
          <x14:formula1>
            <xm:f>Sheet2!$A$1:$A$8</xm:f>
          </x14:formula1>
          <xm:sqref>E2:E517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E2553-303E-414C-BA11-C528ADA80C55}">
  <dimension ref="A1:A7"/>
  <sheetViews>
    <sheetView workbookViewId="0">
      <selection activeCell="A6" sqref="A6"/>
    </sheetView>
  </sheetViews>
  <sheetFormatPr defaultRowHeight="12.6"/>
  <cols>
    <col min="1" max="1" width="23.42578125" bestFit="1" customWidth="1"/>
  </cols>
  <sheetData>
    <row r="1" spans="1:1">
      <c r="A1" s="116" t="s">
        <v>208</v>
      </c>
    </row>
    <row r="2" spans="1:1">
      <c r="A2" s="116" t="s">
        <v>209</v>
      </c>
    </row>
    <row r="3" spans="1:1">
      <c r="A3" t="s">
        <v>210</v>
      </c>
    </row>
    <row r="4" spans="1:1">
      <c r="A4" t="s">
        <v>211</v>
      </c>
    </row>
    <row r="5" spans="1:1">
      <c r="A5" t="s">
        <v>212</v>
      </c>
    </row>
    <row r="6" spans="1:1">
      <c r="A6" t="s">
        <v>213</v>
      </c>
    </row>
    <row r="7" spans="1:1">
      <c r="A7" t="s">
        <v>214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E G 4 r V q F C A Y G j A A A A 9 g A A A B I A H A B D b 2 5 m a W c v U G F j a 2 F n Z S 5 4 b W w g o h g A K K A U A A A A A A A A A A A A A A A A A A A A A A A A A A A A h Y 9 N D o I w G E S v Q r q n f y b G k F I W b i U x I R q 3 T a n Q C B + G F s v d X H g k r y B G U X c u 5 8 1 b z N y v N 5 G N b R N d T O 9 s B y l i m K L I g O 5 K C 1 W K B n + M V y i T Y q v 0 S V U m m m R w y e j K F N X e n x N C Q g g 4 L H D X V 4 R T y s g h 3 x S 6 N q 1 C H 9 n + l 2 M L z i v Q B k m x f 4 2 R H D P G 8 J J y T A W Z o c g t f A U + 7 X 2 2 P 1 C s h 8 Y P v Z E G 4 l 0 h y B w F e X + Q D 1 B L A w Q U A A I A C A A Q b i t 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G 4 r V i i K R 7 g O A A A A E Q A A A B M A H A B G b 3 J t d W x h c y 9 T Z W N 0 a W 9 u M S 5 t I K I Y A C i g F A A A A A A A A A A A A A A A A A A A A A A A A A A A A C t O T S 7 J z M 9 T C I b Q h t Y A U E s B A i 0 A F A A C A A g A E G 4 r V q F C A Y G j A A A A 9 g A A A B I A A A A A A A A A A A A A A A A A A A A A A E N v b m Z p Z y 9 Q Y W N r Y W d l L n h t b F B L A Q I t A B Q A A g A I A B B u K 1 Y P y u m r p A A A A O k A A A A T A A A A A A A A A A A A A A A A A O 8 A A A B b Q 2 9 u d G V u d F 9 U e X B l c 1 0 u e G 1 s U E s B A i 0 A F A A C A A g A E G 4 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u F l T Z P O + 1 H s Q t j 0 m + l R d 0 A A A A A A g A A A A A A E G Y A A A A B A A A g A A A A 1 a P u w u r D N 0 y N p r C M p Z K U D 7 K R F n O 2 V 2 b v a D C e j E w e J K o A A A A A D o A A A A A C A A A g A A A A g L T i w k X b C k D c g d k N D h j n B t + D k g 9 w h j w 1 I B 5 J c u 3 l 3 o 1 Q A A A A z 6 K 5 B + Z Z N G 6 V b 2 c F k y P X 9 / v l r p V z V A e L Z a C k 0 k E c i d Z z A 4 D B L A j Y b P x u O 7 5 I y Y 8 c X u d e V J 4 z + 7 F 2 q n C b b e + U q e A D V C 7 G B 4 O Q z F v j H u g u G a h A A A A A e C 3 d K A A S g M p E B u Z F 0 3 f x 1 4 C + A K H 9 2 + g F s K Z 8 X W j v d A z 8 V B n 2 a C r z x b i H s T r u J W i P J Y 0 U A Y 5 i F J / v + u o R g Y y 0 l Q = = < / D a t a M a s h u p > 
</file>

<file path=customXml/itemProps1.xml><?xml version="1.0" encoding="utf-8"?>
<ds:datastoreItem xmlns:ds="http://schemas.openxmlformats.org/officeDocument/2006/customXml" ds:itemID="{C41D61EC-43CA-4E65-B557-782026692977}"/>
</file>

<file path=docProps/app.xml><?xml version="1.0" encoding="utf-8"?>
<Properties xmlns="http://schemas.openxmlformats.org/officeDocument/2006/extended-properties" xmlns:vt="http://schemas.openxmlformats.org/officeDocument/2006/docPropsVTypes">
  <Application>Microsoft Excel Online</Application>
  <Manager/>
  <Company>Casa de Esperanza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ssaunders</dc:creator>
  <cp:keywords/>
  <dc:description/>
  <cp:lastModifiedBy>Drew O'Neil</cp:lastModifiedBy>
  <cp:revision/>
  <dcterms:created xsi:type="dcterms:W3CDTF">2007-09-18T13:44:30Z</dcterms:created>
  <dcterms:modified xsi:type="dcterms:W3CDTF">2025-09-19T20:49:15Z</dcterms:modified>
  <cp:category/>
  <cp:contentStatus/>
</cp:coreProperties>
</file>