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meonkay\Downloads\"/>
    </mc:Choice>
  </mc:AlternateContent>
  <xr:revisionPtr revIDLastSave="0" documentId="13_ncr:1_{10CA2E4C-50B0-439B-84AE-628E1B77965C}" xr6:coauthVersionLast="47" xr6:coauthVersionMax="47" xr10:uidLastSave="{00000000-0000-0000-0000-000000000000}"/>
  <bookViews>
    <workbookView xWindow="19090" yWindow="-2840" windowWidth="38620" windowHeight="21100" xr2:uid="{00000000-000D-0000-FFFF-FFFF00000000}"/>
  </bookViews>
  <sheets>
    <sheet name="Calculator" sheetId="1" r:id="rId1"/>
    <sheet name="Lookup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12" i="1"/>
  <c r="C13" i="1" s="1"/>
  <c r="C19" i="1" s="1"/>
  <c r="C27" i="1" s="1"/>
  <c r="C57" i="1"/>
  <c r="C26" i="1"/>
  <c r="C22" i="1"/>
  <c r="C48" i="1" l="1"/>
  <c r="C59" i="1"/>
  <c r="C25" i="1"/>
  <c r="C56" i="1"/>
  <c r="C58" i="1"/>
  <c r="C32" i="1"/>
  <c r="C40" i="1"/>
  <c r="C41" i="1" l="1"/>
  <c r="C38" i="1" s="1"/>
  <c r="C33" i="1"/>
  <c r="C35" i="1" s="1"/>
  <c r="C49" i="1"/>
  <c r="C50" i="1" s="1"/>
  <c r="C42" i="1" l="1"/>
  <c r="C43" i="1"/>
  <c r="C34" i="1"/>
  <c r="C46" i="1"/>
  <c r="C47" i="1" s="1"/>
  <c r="C51" i="1"/>
  <c r="C39" i="1"/>
  <c r="C30" i="1"/>
  <c r="C31" i="1" l="1"/>
</calcChain>
</file>

<file path=xl/sharedStrings.xml><?xml version="1.0" encoding="utf-8"?>
<sst xmlns="http://schemas.openxmlformats.org/spreadsheetml/2006/main" count="58" uniqueCount="38">
  <si>
    <t>Total shares currently in issue</t>
  </si>
  <si>
    <t>Total shares in issue plus options pool</t>
  </si>
  <si>
    <t>Presumed new shares that can be issued in this round</t>
  </si>
  <si>
    <t>Total # shares &amp; options issued assumed at completion of this round</t>
  </si>
  <si>
    <t>Current share price</t>
  </si>
  <si>
    <t>Potential future valuation of Chip at exit</t>
  </si>
  <si>
    <t>% of Chip you currently own</t>
  </si>
  <si>
    <t>Scenario 1: No further investment</t>
  </si>
  <si>
    <t>New holding % after round</t>
  </si>
  <si>
    <t>Value after this round</t>
  </si>
  <si>
    <t>Future value at chosen possible exit price*</t>
  </si>
  <si>
    <t>Scenario 2: Maintain your current % stake (i.e. anti-dilution)</t>
  </si>
  <si>
    <t>Additional shares required to maintain your stake</t>
  </si>
  <si>
    <t xml:space="preserve"> Note: minimum investment in new shares is 42 (£102.01)</t>
  </si>
  <si>
    <t>How much you would need to invest in this round</t>
  </si>
  <si>
    <t xml:space="preserve">New % stake </t>
  </si>
  <si>
    <t>New total holding</t>
  </si>
  <si>
    <t>Scenario 3: Increase your stake by 50%</t>
  </si>
  <si>
    <t>Additional shares required to increase your stake by 50%</t>
  </si>
  <si>
    <t>New stake %</t>
  </si>
  <si>
    <t xml:space="preserve">Value after this round </t>
  </si>
  <si>
    <t>Scenario 4: Double your % stake</t>
  </si>
  <si>
    <t>Additional shares required to double your stake</t>
  </si>
  <si>
    <t>Scenario 5: Custom amount</t>
  </si>
  <si>
    <t>Additional shares (CUSTOM AMOUNT)</t>
  </si>
  <si>
    <t>How much to invest in this round</t>
  </si>
  <si>
    <t>New % stake</t>
  </si>
  <si>
    <t>Potential exit share exit price per share</t>
  </si>
  <si>
    <t xml:space="preserve">Calculation information &amp; inputs </t>
  </si>
  <si>
    <t>Current Chip valuation (September 2025)</t>
  </si>
  <si>
    <t>Published: 25 September 2025</t>
  </si>
  <si>
    <t>Investor Indicative Return Calculator</t>
  </si>
  <si>
    <t>&lt;&lt; Use the dropdown menu to select the forecasted Chip exit price.  Please use these values at your own risk.</t>
  </si>
  <si>
    <t>*No assumptions have been included about further capital raised and the potential dilutive effect on returns. Different returns for different share classes have not been considered.</t>
  </si>
  <si>
    <r>
      <rPr>
        <b/>
        <sz val="14"/>
        <color rgb="FF000000"/>
        <rFont val="Arial"/>
        <family val="2"/>
      </rPr>
      <t>Please note: Your Capital is at Risk.</t>
    </r>
    <r>
      <rPr>
        <sz val="14"/>
        <color rgb="FF000000"/>
        <rFont val="Arial"/>
        <family val="2"/>
      </rPr>
      <t xml:space="preserve"> Investing in Chip Financial Limited is </t>
    </r>
    <r>
      <rPr>
        <b/>
        <sz val="14"/>
        <color rgb="FF000000"/>
        <rFont val="Arial"/>
        <family val="2"/>
      </rPr>
      <t>a high risk investment.</t>
    </r>
    <r>
      <rPr>
        <sz val="14"/>
        <color rgb="FF000000"/>
        <rFont val="Arial"/>
        <family val="2"/>
      </rPr>
      <t xml:space="preserve"> You may lose all or part of your investment. You may not be able to sell your shares until the company is sold or shares are floated on a stock exchange. In such scenarios you may not receive the returns indicated below. Calculations and forecasts here are </t>
    </r>
    <r>
      <rPr>
        <b/>
        <sz val="14"/>
        <color rgb="FF000000"/>
        <rFont val="Arial"/>
        <family val="2"/>
      </rPr>
      <t>only indicative</t>
    </r>
    <r>
      <rPr>
        <sz val="14"/>
        <color rgb="FF000000"/>
        <rFont val="Arial"/>
        <family val="2"/>
      </rPr>
      <t xml:space="preserve"> and should only be used as a guide in making an informed investment decision.</t>
    </r>
  </si>
  <si>
    <t>(ONLY EDIT INPUTS IN C18, C21, C54 AS INSTRUCTED)</t>
  </si>
  <si>
    <t>Number of shares owned</t>
  </si>
  <si>
    <t>&lt;&lt; Input the number of shares currently owned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</si>
</sst>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3" formatCode="_-* #,##0.00_-;\-* #,##0.00_-;_-* &quot;-&quot;??_-;_-@_-"/>
    <numFmt numFmtId="164" formatCode="&quot;£&quot;#,##0.00_);[Red]\(&quot;£&quot;#,##0.00\)"/>
    <numFmt numFmtId="165" formatCode="0.0000%"/>
    <numFmt numFmtId="166" formatCode="&quot;£&quot;#,##0"/>
    <numFmt numFmtId="167" formatCode="&quot;£&quot;#,##0.000000"/>
    <numFmt numFmtId="168" formatCode="&quot;£&quot;#,##0.000000;[Red]\-&quot;£&quot;#,##0.000000"/>
    <numFmt numFmtId="169" formatCode="0.000000%"/>
    <numFmt numFmtId="170" formatCode="0.0\x"/>
    <numFmt numFmtId="171" formatCode="[$£-809]#,##0.00"/>
  </numFmts>
  <fonts count="15" x14ac:knownFonts="1">
    <font>
      <sz val="11"/>
      <color theme="1"/>
      <name val="Calibri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3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1" applyFont="1"/>
    <xf numFmtId="0" fontId="9" fillId="7" borderId="24" xfId="0" applyFont="1" applyFill="1" applyBorder="1" applyAlignment="1">
      <alignment vertical="center" wrapText="1"/>
    </xf>
    <xf numFmtId="171" fontId="10" fillId="7" borderId="25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8" xfId="0" applyFont="1" applyBorder="1" applyAlignment="1">
      <alignment vertical="center" wrapText="1"/>
    </xf>
    <xf numFmtId="169" fontId="5" fillId="0" borderId="19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71" fontId="5" fillId="0" borderId="25" xfId="0" applyNumberFormat="1" applyFont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171" fontId="8" fillId="2" borderId="27" xfId="0" applyNumberFormat="1" applyFont="1" applyFill="1" applyBorder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169" fontId="5" fillId="5" borderId="7" xfId="0" applyNumberFormat="1" applyFont="1" applyFill="1" applyBorder="1" applyAlignment="1">
      <alignment horizontal="right" vertical="center" wrapText="1"/>
    </xf>
    <xf numFmtId="10" fontId="0" fillId="0" borderId="0" xfId="0" applyNumberForma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6" borderId="16" xfId="0" applyFont="1" applyFill="1" applyBorder="1" applyAlignment="1">
      <alignment vertical="center" wrapText="1"/>
    </xf>
    <xf numFmtId="170" fontId="4" fillId="6" borderId="17" xfId="0" applyNumberFormat="1" applyFont="1" applyFill="1" applyBorder="1" applyAlignment="1">
      <alignment horizontal="center" vertical="center" wrapText="1"/>
    </xf>
    <xf numFmtId="171" fontId="5" fillId="0" borderId="19" xfId="0" applyNumberFormat="1" applyFont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171" fontId="8" fillId="2" borderId="21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3" fontId="10" fillId="7" borderId="23" xfId="0" applyNumberFormat="1" applyFont="1" applyFill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168" fontId="5" fillId="5" borderId="9" xfId="0" applyNumberFormat="1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4" borderId="0" xfId="0" applyFont="1" applyFill="1" applyAlignment="1">
      <alignment vertical="center" wrapText="1"/>
    </xf>
    <xf numFmtId="3" fontId="5" fillId="5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3" fontId="5" fillId="5" borderId="7" xfId="0" applyNumberFormat="1" applyFont="1" applyFill="1" applyBorder="1" applyAlignment="1">
      <alignment horizontal="right" vertical="center" wrapText="1"/>
    </xf>
    <xf numFmtId="3" fontId="5" fillId="5" borderId="9" xfId="0" applyNumberFormat="1" applyFont="1" applyFill="1" applyBorder="1" applyAlignment="1">
      <alignment horizontal="right" vertical="center" wrapText="1"/>
    </xf>
    <xf numFmtId="0" fontId="5" fillId="5" borderId="11" xfId="0" applyFont="1" applyFill="1" applyBorder="1" applyAlignment="1">
      <alignment vertical="center" wrapText="1"/>
    </xf>
    <xf numFmtId="166" fontId="3" fillId="5" borderId="5" xfId="0" applyNumberFormat="1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167" fontId="3" fillId="5" borderId="9" xfId="0" applyNumberFormat="1" applyFont="1" applyFill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3" fontId="2" fillId="4" borderId="28" xfId="0" applyNumberFormat="1" applyFont="1" applyFill="1" applyBorder="1" applyAlignment="1" applyProtection="1">
      <alignment vertical="center" wrapText="1"/>
      <protection locked="0"/>
    </xf>
    <xf numFmtId="3" fontId="2" fillId="4" borderId="13" xfId="0" applyNumberFormat="1" applyFont="1" applyFill="1" applyBorder="1" applyAlignment="1" applyProtection="1">
      <alignment horizontal="right" vertical="center" wrapText="1"/>
      <protection locked="0"/>
    </xf>
    <xf numFmtId="166" fontId="2" fillId="4" borderId="13" xfId="0" applyNumberFormat="1" applyFont="1" applyFill="1" applyBorder="1" applyAlignment="1" applyProtection="1">
      <alignment vertical="center" wrapText="1"/>
      <protection locked="0"/>
    </xf>
    <xf numFmtId="0" fontId="11" fillId="2" borderId="29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10"/>
  <sheetViews>
    <sheetView showGridLines="0" tabSelected="1" zoomScale="85" zoomScaleNormal="85" workbookViewId="0">
      <selection activeCell="B1" sqref="B1"/>
    </sheetView>
  </sheetViews>
  <sheetFormatPr defaultColWidth="0" defaultRowHeight="15" customHeight="1" zeroHeight="1" x14ac:dyDescent="0.3"/>
  <cols>
    <col min="1" max="1" width="4" customWidth="1"/>
    <col min="2" max="2" width="65.88671875" customWidth="1"/>
    <col min="3" max="3" width="26.109375" customWidth="1"/>
    <col min="4" max="4" width="55.109375" customWidth="1"/>
    <col min="5" max="5" width="4" customWidth="1"/>
    <col min="6" max="25" width="0" hidden="1" customWidth="1"/>
    <col min="26" max="16384" width="14.44140625" hidden="1"/>
  </cols>
  <sheetData>
    <row r="1" spans="1:25" ht="24" customHeight="1" x14ac:dyDescent="0.3">
      <c r="A1" s="6"/>
      <c r="B1" s="55" t="s">
        <v>31</v>
      </c>
      <c r="C1" s="38"/>
      <c r="D1" s="39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9.5" customHeight="1" thickBot="1" x14ac:dyDescent="0.35">
      <c r="A2" s="6"/>
      <c r="B2" s="40"/>
      <c r="C2" s="6"/>
      <c r="D2" s="4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75.599999999999994" customHeight="1" thickTop="1" thickBot="1" x14ac:dyDescent="0.35">
      <c r="A3" s="6"/>
      <c r="B3" s="62" t="s">
        <v>34</v>
      </c>
      <c r="C3" s="63"/>
      <c r="D3" s="6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9.5" customHeight="1" thickTop="1" thickBot="1" x14ac:dyDescent="0.35">
      <c r="A4" s="6"/>
      <c r="B4" s="42"/>
      <c r="C4" s="42"/>
      <c r="D4" s="4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37.200000000000003" customHeight="1" thickBot="1" x14ac:dyDescent="0.35">
      <c r="A5" s="5"/>
      <c r="B5" s="59" t="s">
        <v>33</v>
      </c>
      <c r="C5" s="60"/>
      <c r="D5" s="61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9.5" customHeight="1" x14ac:dyDescent="0.3">
      <c r="A6" s="5"/>
      <c r="B6" s="6"/>
      <c r="C6" s="6"/>
      <c r="D6" s="6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9.5" customHeight="1" x14ac:dyDescent="0.3">
      <c r="A7" s="6"/>
      <c r="B7" s="44" t="s">
        <v>28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 x14ac:dyDescent="0.3">
      <c r="A8" s="6"/>
      <c r="B8" s="45" t="s">
        <v>35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9.5" customHeight="1" thickBo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9.5" customHeight="1" thickTop="1" x14ac:dyDescent="0.3">
      <c r="A10" s="6"/>
      <c r="B10" s="37" t="s">
        <v>0</v>
      </c>
      <c r="C10" s="46">
        <v>74360170</v>
      </c>
      <c r="D10" s="6"/>
      <c r="E10" s="6"/>
      <c r="F10" s="4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x14ac:dyDescent="0.3">
      <c r="A11" s="6"/>
      <c r="B11" s="18" t="s">
        <v>1</v>
      </c>
      <c r="C11" s="48">
        <v>85514196</v>
      </c>
      <c r="D11" s="6"/>
      <c r="E11" s="6"/>
      <c r="F11" s="4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">
      <c r="A12" s="6"/>
      <c r="B12" s="18" t="s">
        <v>2</v>
      </c>
      <c r="C12" s="48">
        <f>SUM(12000000/C16)*1.15</f>
        <v>5682318.8472633865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5">
      <c r="A13" s="5"/>
      <c r="B13" s="33" t="s">
        <v>3</v>
      </c>
      <c r="C13" s="49">
        <f>SUM(C11+C12)</f>
        <v>91196514.847263381</v>
      </c>
      <c r="D13" s="6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1.25" customHeight="1" thickTop="1" thickBot="1" x14ac:dyDescent="0.35">
      <c r="A14" s="5"/>
      <c r="B14" s="35"/>
      <c r="C14" s="36"/>
      <c r="D14" s="6"/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9.5" customHeight="1" thickTop="1" x14ac:dyDescent="0.3">
      <c r="A15" s="5"/>
      <c r="B15" s="50" t="s">
        <v>29</v>
      </c>
      <c r="C15" s="51">
        <v>207678600</v>
      </c>
      <c r="D15" s="6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9.5" customHeight="1" thickBot="1" x14ac:dyDescent="0.35">
      <c r="A16" s="5"/>
      <c r="B16" s="52" t="s">
        <v>4</v>
      </c>
      <c r="C16" s="53">
        <v>2.4285860000000001</v>
      </c>
      <c r="D16" s="29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1.25" customHeight="1" thickTop="1" thickBot="1" x14ac:dyDescent="0.35">
      <c r="A17" s="5"/>
      <c r="B17" s="35"/>
      <c r="C17" s="36"/>
      <c r="D17" s="6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2.4" customHeight="1" thickTop="1" thickBot="1" x14ac:dyDescent="0.35">
      <c r="A18" s="5"/>
      <c r="B18" s="37" t="s">
        <v>5</v>
      </c>
      <c r="C18" s="58">
        <v>500000000</v>
      </c>
      <c r="D18" s="4" t="s">
        <v>32</v>
      </c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9.5" customHeight="1" thickTop="1" thickBot="1" x14ac:dyDescent="0.35">
      <c r="A19" s="5"/>
      <c r="B19" s="33" t="s">
        <v>27</v>
      </c>
      <c r="C19" s="34">
        <f>ROUND(C18/C13,6)</f>
        <v>5.482666</v>
      </c>
      <c r="D19" s="4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1.25" customHeight="1" thickTop="1" thickBot="1" x14ac:dyDescent="0.35">
      <c r="A20" s="5"/>
      <c r="B20" s="35"/>
      <c r="C20" s="36"/>
      <c r="D20" s="6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thickTop="1" thickBot="1" x14ac:dyDescent="0.35">
      <c r="A21" s="6"/>
      <c r="B21" s="32" t="s">
        <v>36</v>
      </c>
      <c r="C21" s="57">
        <v>1000</v>
      </c>
      <c r="D21" s="4" t="s">
        <v>37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Top="1" thickBot="1" x14ac:dyDescent="0.35">
      <c r="A22" s="6"/>
      <c r="B22" s="18" t="s">
        <v>6</v>
      </c>
      <c r="C22" s="19">
        <f>SUM(C21/C11)</f>
        <v>1.1693964824273153E-5</v>
      </c>
      <c r="D22" s="2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thickBot="1" x14ac:dyDescent="0.35">
      <c r="A23" s="54"/>
      <c r="B23" s="21"/>
      <c r="C23" s="21"/>
      <c r="D23" s="22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21" thickBot="1" x14ac:dyDescent="0.35">
      <c r="A24" s="5"/>
      <c r="B24" s="23" t="s">
        <v>7</v>
      </c>
      <c r="C24" s="24"/>
      <c r="D24" s="22"/>
      <c r="E24" s="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20.399999999999999" x14ac:dyDescent="0.3">
      <c r="A25" s="5"/>
      <c r="B25" s="7" t="s">
        <v>8</v>
      </c>
      <c r="C25" s="8">
        <f>C21/C13</f>
        <v>1.0965331314193395E-5</v>
      </c>
      <c r="D25" s="22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20.399999999999999" x14ac:dyDescent="0.3">
      <c r="A26" s="5"/>
      <c r="B26" s="7" t="s">
        <v>9</v>
      </c>
      <c r="C26" s="25">
        <f>C21*C16</f>
        <v>2428.5860000000002</v>
      </c>
      <c r="D26" s="22"/>
      <c r="E26" s="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21" thickBot="1" x14ac:dyDescent="0.35">
      <c r="A27" s="5"/>
      <c r="B27" s="26" t="s">
        <v>10</v>
      </c>
      <c r="C27" s="27">
        <f>C21*$C$19</f>
        <v>5482.6660000000002</v>
      </c>
      <c r="D27" s="6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21" thickBot="1" x14ac:dyDescent="0.35">
      <c r="A28" s="5"/>
      <c r="B28" s="4"/>
      <c r="C28" s="28"/>
      <c r="D28" s="29"/>
      <c r="E28" s="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35.4" thickBot="1" x14ac:dyDescent="0.35">
      <c r="A29" s="5"/>
      <c r="B29" s="23" t="s">
        <v>11</v>
      </c>
      <c r="C29" s="24">
        <v>1</v>
      </c>
      <c r="D29" s="6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20.399999999999999" x14ac:dyDescent="0.3">
      <c r="A30" s="5"/>
      <c r="B30" s="17" t="s">
        <v>12</v>
      </c>
      <c r="C30" s="30">
        <f>ROUNDUP(C33-$C$21,0)</f>
        <v>66</v>
      </c>
      <c r="D30" s="4" t="s">
        <v>13</v>
      </c>
      <c r="E30" s="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20.399999999999999" x14ac:dyDescent="0.3">
      <c r="A31" s="5"/>
      <c r="B31" s="2" t="s">
        <v>14</v>
      </c>
      <c r="C31" s="3">
        <f>ROUNDUP(C$16*C30,2)</f>
        <v>160.29</v>
      </c>
      <c r="D31" s="4" t="s">
        <v>13</v>
      </c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20.399999999999999" x14ac:dyDescent="0.3">
      <c r="A32" s="5"/>
      <c r="B32" s="7" t="s">
        <v>15</v>
      </c>
      <c r="C32" s="8">
        <f>MAX($C$22*C29,((102.01/C$16)+C$21)/C$13)</f>
        <v>1.1693964824273153E-5</v>
      </c>
      <c r="D32" s="6"/>
      <c r="E32" s="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20.399999999999999" x14ac:dyDescent="0.3">
      <c r="A33" s="5"/>
      <c r="B33" s="7" t="s">
        <v>16</v>
      </c>
      <c r="C33" s="9">
        <f>ROUND($C$13*C32,0)</f>
        <v>1066</v>
      </c>
      <c r="D33" s="6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0.399999999999999" x14ac:dyDescent="0.3">
      <c r="A34" s="5"/>
      <c r="B34" s="10" t="s">
        <v>9</v>
      </c>
      <c r="C34" s="11">
        <f>C33*$C$16</f>
        <v>2588.872676</v>
      </c>
      <c r="D34" s="6"/>
      <c r="E34" s="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21" thickBot="1" x14ac:dyDescent="0.35">
      <c r="A35" s="5"/>
      <c r="B35" s="12" t="s">
        <v>10</v>
      </c>
      <c r="C35" s="13">
        <f>C33*$C$19</f>
        <v>5844.5219559999996</v>
      </c>
      <c r="D35" s="6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21" thickBot="1" x14ac:dyDescent="0.35">
      <c r="A36" s="5"/>
      <c r="B36" s="4"/>
      <c r="C36" s="31"/>
      <c r="D36" s="6"/>
      <c r="E36" s="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21" thickBot="1" x14ac:dyDescent="0.35">
      <c r="A37" s="5"/>
      <c r="B37" s="23" t="s">
        <v>17</v>
      </c>
      <c r="C37" s="24">
        <v>1.5</v>
      </c>
      <c r="D37" s="6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20.399999999999999" x14ac:dyDescent="0.3">
      <c r="A38" s="5"/>
      <c r="B38" s="17" t="s">
        <v>18</v>
      </c>
      <c r="C38" s="30">
        <f>ROUNDUP(C41-$C$21,0)</f>
        <v>600</v>
      </c>
      <c r="D38" s="4" t="s">
        <v>13</v>
      </c>
      <c r="E38" s="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20.399999999999999" x14ac:dyDescent="0.3">
      <c r="A39" s="5"/>
      <c r="B39" s="2" t="s">
        <v>14</v>
      </c>
      <c r="C39" s="3">
        <f>ROUNDUP(C$16*C38,2)</f>
        <v>1457.16</v>
      </c>
      <c r="D39" s="4" t="s">
        <v>13</v>
      </c>
      <c r="E39" s="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20.399999999999999" x14ac:dyDescent="0.3">
      <c r="A40" s="5"/>
      <c r="B40" s="7" t="s">
        <v>19</v>
      </c>
      <c r="C40" s="8">
        <f>MAX($C$22*C37,((102.01/C$16)+C$21)/C$13)</f>
        <v>1.754094723640973E-5</v>
      </c>
      <c r="D40" s="6"/>
      <c r="E40" s="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20.399999999999999" x14ac:dyDescent="0.3">
      <c r="A41" s="5"/>
      <c r="B41" s="7" t="s">
        <v>16</v>
      </c>
      <c r="C41" s="9">
        <f>ROUND($C$13*C40,0)</f>
        <v>1600</v>
      </c>
      <c r="D41" s="6"/>
      <c r="E41" s="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20.399999999999999" x14ac:dyDescent="0.3">
      <c r="A42" s="5"/>
      <c r="B42" s="10" t="s">
        <v>20</v>
      </c>
      <c r="C42" s="11">
        <f>C41*$C$16</f>
        <v>3885.7376000000004</v>
      </c>
      <c r="D42" s="6"/>
      <c r="E42" s="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21" thickBot="1" x14ac:dyDescent="0.35">
      <c r="A43" s="5"/>
      <c r="B43" s="12" t="s">
        <v>10</v>
      </c>
      <c r="C43" s="13">
        <f>C41*$C$19</f>
        <v>8772.2656000000006</v>
      </c>
      <c r="D43" s="14"/>
      <c r="E43" s="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3.5" customHeight="1" thickBot="1" x14ac:dyDescent="0.35">
      <c r="A44" s="5"/>
      <c r="B44" s="6"/>
      <c r="C44" s="15"/>
      <c r="D44" s="6"/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21" thickBot="1" x14ac:dyDescent="0.35">
      <c r="A45" s="5"/>
      <c r="B45" s="23" t="s">
        <v>21</v>
      </c>
      <c r="C45" s="24">
        <v>2</v>
      </c>
      <c r="D45" s="6"/>
      <c r="E45" s="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20.399999999999999" x14ac:dyDescent="0.3">
      <c r="A46" s="5"/>
      <c r="B46" s="17" t="s">
        <v>22</v>
      </c>
      <c r="C46" s="30">
        <f>ROUNDUP(C49-$C$21,0)</f>
        <v>1133</v>
      </c>
      <c r="D46" s="4" t="s">
        <v>13</v>
      </c>
      <c r="E46" s="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20.399999999999999" x14ac:dyDescent="0.3">
      <c r="A47" s="5"/>
      <c r="B47" s="2" t="s">
        <v>14</v>
      </c>
      <c r="C47" s="3">
        <f>ROUNDUP(C$16*C46,2)</f>
        <v>2751.59</v>
      </c>
      <c r="D47" s="4" t="s">
        <v>13</v>
      </c>
      <c r="E47" s="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20.399999999999999" x14ac:dyDescent="0.3">
      <c r="A48" s="5"/>
      <c r="B48" s="7" t="s">
        <v>15</v>
      </c>
      <c r="C48" s="8">
        <f>MAX($C$22*C45,((102.01/C$16)+C$21)/C$13)</f>
        <v>2.3387929648546307E-5</v>
      </c>
      <c r="D48" s="6"/>
      <c r="E48" s="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0.399999999999999" x14ac:dyDescent="0.3">
      <c r="A49" s="5"/>
      <c r="B49" s="7" t="s">
        <v>16</v>
      </c>
      <c r="C49" s="9">
        <f>ROUND($C$13*C48,0)</f>
        <v>2133</v>
      </c>
      <c r="D49" s="6"/>
      <c r="E49" s="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20.399999999999999" x14ac:dyDescent="0.3">
      <c r="A50" s="5"/>
      <c r="B50" s="10" t="s">
        <v>9</v>
      </c>
      <c r="C50" s="11">
        <f>C49*$C$16</f>
        <v>5180.1739379999999</v>
      </c>
      <c r="D50" s="6"/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21" thickBot="1" x14ac:dyDescent="0.35">
      <c r="A51" s="5"/>
      <c r="B51" s="12" t="s">
        <v>10</v>
      </c>
      <c r="C51" s="13">
        <f>C49*$C$19</f>
        <v>11694.526578000001</v>
      </c>
      <c r="D51" s="14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21" thickBot="1" x14ac:dyDescent="0.35">
      <c r="A52" s="5"/>
      <c r="B52" s="4"/>
      <c r="C52" s="31"/>
      <c r="D52" s="6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21" thickBot="1" x14ac:dyDescent="0.35">
      <c r="A53" s="5"/>
      <c r="B53" s="23" t="s">
        <v>23</v>
      </c>
      <c r="C53" s="24"/>
      <c r="D53" s="6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21.6" thickBot="1" x14ac:dyDescent="0.35">
      <c r="A54" s="5"/>
      <c r="B54" s="17" t="s">
        <v>24</v>
      </c>
      <c r="C54" s="56">
        <v>100</v>
      </c>
      <c r="D54" s="4" t="s">
        <v>13</v>
      </c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0.399999999999999" x14ac:dyDescent="0.3">
      <c r="A55" s="5"/>
      <c r="B55" s="2" t="s">
        <v>25</v>
      </c>
      <c r="C55" s="3">
        <f>ROUNDUP(C54*$C$16,2)</f>
        <v>242.85999999999999</v>
      </c>
      <c r="D55" s="4" t="s">
        <v>13</v>
      </c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20.399999999999999" x14ac:dyDescent="0.3">
      <c r="A56" s="5"/>
      <c r="B56" s="7" t="s">
        <v>26</v>
      </c>
      <c r="C56" s="8">
        <f>$C$57/$C$13</f>
        <v>1.2061864445612734E-5</v>
      </c>
      <c r="D56" s="6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20.399999999999999" x14ac:dyDescent="0.3">
      <c r="A57" s="5"/>
      <c r="B57" s="7" t="s">
        <v>16</v>
      </c>
      <c r="C57" s="9">
        <f>$C$21+$C$54</f>
        <v>1100</v>
      </c>
      <c r="D57" s="6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20.399999999999999" x14ac:dyDescent="0.3">
      <c r="A58" s="5"/>
      <c r="B58" s="10" t="s">
        <v>20</v>
      </c>
      <c r="C58" s="11">
        <f>C57*$C$16</f>
        <v>2671.4446000000003</v>
      </c>
      <c r="D58" s="6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21" thickBot="1" x14ac:dyDescent="0.35">
      <c r="A59" s="5"/>
      <c r="B59" s="12" t="s">
        <v>10</v>
      </c>
      <c r="C59" s="13">
        <f>C57*$C$19</f>
        <v>6030.9326000000001</v>
      </c>
      <c r="D59" s="14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9.5" customHeight="1" x14ac:dyDescent="0.3">
      <c r="A60" s="5"/>
      <c r="B60" s="6"/>
      <c r="C60" s="15"/>
      <c r="D60" s="6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9.5" customHeight="1" x14ac:dyDescent="0.3">
      <c r="A61" s="5"/>
      <c r="B61" s="6"/>
      <c r="C61" s="6"/>
      <c r="D61" s="6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9.5" customHeight="1" x14ac:dyDescent="0.3">
      <c r="A62" s="5"/>
      <c r="B62" s="16" t="s">
        <v>30</v>
      </c>
      <c r="C62" s="6"/>
      <c r="D62" s="6"/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20.399999999999999" hidden="1" x14ac:dyDescent="0.3">
      <c r="A63" s="5"/>
      <c r="D63" s="6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9.5" hidden="1" customHeight="1" x14ac:dyDescent="0.3">
      <c r="A64" s="5"/>
      <c r="B64" s="6"/>
      <c r="C64" s="6"/>
      <c r="D64" s="6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9.5" hidden="1" customHeight="1" x14ac:dyDescent="0.3">
      <c r="A65" s="5"/>
      <c r="B65" s="6"/>
      <c r="C65" s="6"/>
      <c r="D65" s="6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9.5" hidden="1" customHeight="1" x14ac:dyDescent="0.3">
      <c r="A66" s="5"/>
      <c r="B66" s="6"/>
      <c r="C66" s="6"/>
      <c r="D66" s="6"/>
      <c r="E66" s="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9.5" hidden="1" customHeight="1" x14ac:dyDescent="0.3">
      <c r="A67" s="5"/>
      <c r="B67" s="6"/>
      <c r="C67" s="6"/>
      <c r="D67" s="6"/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9.5" hidden="1" customHeight="1" x14ac:dyDescent="0.3">
      <c r="A68" s="5"/>
      <c r="B68" s="6"/>
      <c r="C68" s="6"/>
      <c r="D68" s="6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9.5" hidden="1" customHeight="1" x14ac:dyDescent="0.3">
      <c r="A69" s="5"/>
      <c r="B69" s="6"/>
      <c r="C69" s="6"/>
      <c r="D69" s="6"/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9.5" hidden="1" customHeight="1" x14ac:dyDescent="0.3">
      <c r="A70" s="5"/>
      <c r="B70" s="6"/>
      <c r="C70" s="6"/>
      <c r="D70" s="6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9.5" hidden="1" customHeight="1" x14ac:dyDescent="0.3">
      <c r="A71" s="5"/>
      <c r="B71" s="6"/>
      <c r="C71" s="6"/>
      <c r="D71" s="6"/>
      <c r="E71" s="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9.5" hidden="1" customHeight="1" x14ac:dyDescent="0.3">
      <c r="A72" s="5"/>
      <c r="B72" s="6"/>
      <c r="C72" s="6"/>
      <c r="D72" s="6"/>
      <c r="E72" s="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9.5" hidden="1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9.5" hidden="1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9.5" hidden="1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9.5" hidden="1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9.5" hidden="1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9.5" hidden="1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9.5" hidden="1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9.5" hidden="1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9.5" hidden="1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9.5" hidden="1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9.5" hidden="1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9.5" hidden="1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9.5" hidden="1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9.5" hidden="1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9.5" hidden="1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9.5" hidden="1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9.5" hidden="1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9.5" hidden="1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9.5" hidden="1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9.5" hidden="1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9.5" hidden="1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9.5" hidden="1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9.5" hidden="1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9.5" hidden="1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9.5" hidden="1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9.5" hidden="1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9.5" hidden="1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9.5" hidden="1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9.5" hidden="1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9.5" hidden="1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9.5" hidden="1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9.5" hidden="1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9.5" hidden="1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9.5" hidden="1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9.5" hidden="1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9.5" hidden="1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9.5" hidden="1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9.5" hidden="1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9.5" hidden="1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9.5" hidden="1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9.5" hidden="1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9.5" hidden="1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9.5" hidden="1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9.5" hidden="1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9.5" hidden="1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9.5" hidden="1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9.5" hidden="1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9.5" hidden="1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9.5" hidden="1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9.5" hidden="1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9.5" hidden="1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9.5" hidden="1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9.5" hidden="1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9.5" hidden="1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9.5" hidden="1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9.5" hidden="1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9.5" hidden="1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9.5" hidden="1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9.5" hidden="1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9.5" hidden="1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9.5" hidden="1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9.5" hidden="1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9.5" hidden="1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9.5" hidden="1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9.5" hidden="1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9.5" hidden="1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9.5" hidden="1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9.5" hidden="1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9.5" hidden="1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9.5" hidden="1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9.5" hidden="1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9.5" hidden="1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9.5" hidden="1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9.5" hidden="1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9.5" hidden="1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9.5" hidden="1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9.5" hidden="1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9.5" hidden="1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9.5" hidden="1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9.5" hidden="1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9.5" hidden="1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9.5" hidden="1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9.5" hidden="1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9.5" hidden="1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9.5" hidden="1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9.5" hidden="1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9.5" hidden="1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9.5" hidden="1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9.5" hidden="1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9.5" hidden="1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9.5" hidden="1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9.5" hidden="1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9.5" hidden="1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9.5" hidden="1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9.5" hidden="1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9.5" hidden="1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9.5" hidden="1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9.5" hidden="1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9.5" hidden="1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9.5" hidden="1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9.5" hidden="1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9.5" hidden="1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9.5" hidden="1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9.5" hidden="1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9.5" hidden="1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9.5" hidden="1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9.5" hidden="1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9.5" hidden="1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9.5" hidden="1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9.5" hidden="1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9.5" hidden="1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9.5" hidden="1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9.5" hidden="1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9.5" hidden="1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9.5" hidden="1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9.5" hidden="1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9.5" hidden="1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9.5" hidden="1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9.5" hidden="1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9.5" hidden="1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9.5" hidden="1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9.5" hidden="1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9.5" hidden="1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9.5" hidden="1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9.5" hidden="1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9.5" hidden="1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9.5" hidden="1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9.5" hidden="1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9.5" hidden="1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9.5" hidden="1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9.5" hidden="1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9.5" hidden="1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9.5" hidden="1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9.5" hidden="1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9.5" hidden="1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9.5" hidden="1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9.5" hidden="1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9.5" hidden="1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9.5" hidden="1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9.5" hidden="1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9.5" hidden="1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9.5" hidden="1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9.5" hidden="1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9.5" hidden="1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9.5" hidden="1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9.5" hidden="1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9.5" hidden="1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9.5" hidden="1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9.5" hidden="1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9.5" hidden="1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9.5" hidden="1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9.5" hidden="1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9.5" hidden="1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9.5" hidden="1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9.5" hidden="1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9.5" hidden="1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9.5" hidden="1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9.5" hidden="1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9.5" hidden="1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9.5" hidden="1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9.5" hidden="1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9.5" hidden="1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9.5" hidden="1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9.5" hidden="1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9.5" hidden="1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9.5" hidden="1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9.5" hidden="1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9.5" hidden="1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9.5" hidden="1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9.5" hidden="1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9.5" hidden="1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9.5" hidden="1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9.5" hidden="1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9.5" hidden="1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9.5" hidden="1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9.5" hidden="1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9.5" hidden="1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9.5" hidden="1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9.5" hidden="1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9.5" hidden="1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9.5" hidden="1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9.5" hidden="1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9.5" hidden="1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9.5" hidden="1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9.5" hidden="1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9.5" hidden="1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9.5" hidden="1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9.5" hidden="1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9.5" hidden="1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9.5" hidden="1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9.5" hidden="1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9.5" hidden="1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9.5" hidden="1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9.5" hidden="1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9.5" hidden="1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9.5" hidden="1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9.5" hidden="1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9.5" hidden="1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9.5" hidden="1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9.5" hidden="1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9.5" hidden="1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9.5" hidden="1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9.5" hidden="1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9.5" hidden="1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9.5" hidden="1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9.5" hidden="1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9.5" hidden="1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9.5" hidden="1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9.5" hidden="1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9.5" hidden="1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9.5" hidden="1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9.5" hidden="1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9.5" hidden="1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9.5" hidden="1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9.5" hidden="1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9.5" hidden="1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9.5" hidden="1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9.5" hidden="1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9.5" hidden="1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9.5" hidden="1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9.5" hidden="1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9.5" hidden="1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9.5" hidden="1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9.5" hidden="1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9.5" hidden="1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9.5" hidden="1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9.5" hidden="1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9.5" hidden="1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9.5" hidden="1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9.5" hidden="1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9.5" hidden="1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9.5" hidden="1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9.5" hidden="1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9.5" hidden="1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9.5" hidden="1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9.5" hidden="1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9.5" hidden="1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9.5" hidden="1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9.5" hidden="1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9.5" hidden="1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9.5" hidden="1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9.5" hidden="1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9.5" hidden="1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9.5" hidden="1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9.5" hidden="1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9.5" hidden="1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9.5" hidden="1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9.5" hidden="1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9.5" hidden="1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9.5" hidden="1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9.5" hidden="1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9.5" hidden="1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9.5" hidden="1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9.5" hidden="1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9.5" hidden="1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9.5" hidden="1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9.5" hidden="1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9.5" hidden="1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9.5" hidden="1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9.5" hidden="1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9.5" hidden="1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9.5" hidden="1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9.5" hidden="1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9.5" hidden="1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9.5" hidden="1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9.5" hidden="1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9.5" hidden="1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9.5" hidden="1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9.5" hidden="1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9.5" hidden="1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9.5" hidden="1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9.5" hidden="1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9.5" hidden="1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9.5" hidden="1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9.5" hidden="1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9.5" hidden="1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9.5" hidden="1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9.5" hidden="1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9.5" hidden="1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9.5" hidden="1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9.5" hidden="1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9.5" hidden="1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9.5" hidden="1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9.5" hidden="1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9.5" hidden="1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9.5" hidden="1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9.5" hidden="1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9.5" hidden="1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9.5" hidden="1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9.5" hidden="1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9.5" hidden="1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9.5" hidden="1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9.5" hidden="1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9.5" hidden="1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9.5" hidden="1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9.5" hidden="1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9.5" hidden="1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9.5" hidden="1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9.5" hidden="1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9.5" hidden="1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9.5" hidden="1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9.5" hidden="1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9.5" hidden="1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9.5" hidden="1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9.5" hidden="1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9.5" hidden="1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9.5" hidden="1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9.5" hidden="1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9.5" hidden="1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9.5" hidden="1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9.5" hidden="1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9.5" hidden="1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9.5" hidden="1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9.5" hidden="1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9.5" hidden="1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9.5" hidden="1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9.5" hidden="1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9.5" hidden="1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9.5" hidden="1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9.5" hidden="1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9.5" hidden="1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9.5" hidden="1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9.5" hidden="1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9.5" hidden="1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9.5" hidden="1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9.5" hidden="1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9.5" hidden="1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9.5" hidden="1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9.5" hidden="1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9.5" hidden="1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9.5" hidden="1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9.5" hidden="1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9.5" hidden="1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9.5" hidden="1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9.5" hidden="1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9.5" hidden="1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9.5" hidden="1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9.5" hidden="1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9.5" hidden="1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9.5" hidden="1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9.5" hidden="1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9.5" hidden="1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9.5" hidden="1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9.5" hidden="1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9.5" hidden="1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9.5" hidden="1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9.5" hidden="1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9.5" hidden="1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9.5" hidden="1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9.5" hidden="1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9.5" hidden="1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9.5" hidden="1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9.5" hidden="1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9.5" hidden="1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9.5" hidden="1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9.5" hidden="1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9.5" hidden="1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9.5" hidden="1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9.5" hidden="1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9.5" hidden="1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9.5" hidden="1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9.5" hidden="1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9.5" hidden="1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9.5" hidden="1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9.5" hidden="1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9.5" hidden="1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9.5" hidden="1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9.5" hidden="1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9.5" hidden="1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9.5" hidden="1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9.5" hidden="1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9.5" hidden="1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9.5" hidden="1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9.5" hidden="1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9.5" hidden="1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9.5" hidden="1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9.5" hidden="1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9.5" hidden="1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9.5" hidden="1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9.5" hidden="1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9.5" hidden="1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9.5" hidden="1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9.5" hidden="1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9.5" hidden="1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9.5" hidden="1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9.5" hidden="1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9.5" hidden="1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9.5" hidden="1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9.5" hidden="1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9.5" hidden="1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9.5" hidden="1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9.5" hidden="1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9.5" hidden="1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9.5" hidden="1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9.5" hidden="1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9.5" hidden="1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9.5" hidden="1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9.5" hidden="1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9.5" hidden="1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9.5" hidden="1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9.5" hidden="1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9.5" hidden="1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9.5" hidden="1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9.5" hidden="1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9.5" hidden="1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9.5" hidden="1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9.5" hidden="1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9.5" hidden="1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9.5" hidden="1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9.5" hidden="1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9.5" hidden="1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9.5" hidden="1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9.5" hidden="1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9.5" hidden="1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9.5" hidden="1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9.5" hidden="1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9.5" hidden="1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9.5" hidden="1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9.5" hidden="1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9.5" hidden="1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9.5" hidden="1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9.5" hidden="1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9.5" hidden="1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9.5" hidden="1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9.5" hidden="1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9.5" hidden="1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9.5" hidden="1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9.5" hidden="1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9.5" hidden="1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9.5" hidden="1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9.5" hidden="1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9.5" hidden="1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9.5" hidden="1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9.5" hidden="1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9.5" hidden="1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9.5" hidden="1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9.5" hidden="1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9.5" hidden="1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9.5" hidden="1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9.5" hidden="1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9.5" hidden="1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9.5" hidden="1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9.5" hidden="1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9.5" hidden="1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9.5" hidden="1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9.5" hidden="1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9.5" hidden="1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9.5" hidden="1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9.5" hidden="1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9.5" hidden="1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9.5" hidden="1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9.5" hidden="1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9.5" hidden="1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9.5" hidden="1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9.5" hidden="1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9.5" hidden="1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9.5" hidden="1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9.5" hidden="1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9.5" hidden="1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9.5" hidden="1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9.5" hidden="1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9.5" hidden="1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9.5" hidden="1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9.5" hidden="1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9.5" hidden="1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9.5" hidden="1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9.5" hidden="1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9.5" hidden="1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9.5" hidden="1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9.5" hidden="1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9.5" hidden="1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9.5" hidden="1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9.5" hidden="1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9.5" hidden="1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9.5" hidden="1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9.5" hidden="1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9.5" hidden="1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9.5" hidden="1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9.5" hidden="1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9.5" hidden="1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9.5" hidden="1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9.5" hidden="1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9.5" hidden="1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9.5" hidden="1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9.5" hidden="1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9.5" hidden="1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9.5" hidden="1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9.5" hidden="1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9.5" hidden="1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9.5" hidden="1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9.5" hidden="1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9.5" hidden="1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9.5" hidden="1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9.5" hidden="1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9.5" hidden="1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9.5" hidden="1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9.5" hidden="1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9.5" hidden="1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9.5" hidden="1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9.5" hidden="1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9.5" hidden="1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9.5" hidden="1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9.5" hidden="1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9.5" hidden="1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9.5" hidden="1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9.5" hidden="1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9.5" hidden="1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9.5" hidden="1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9.5" hidden="1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9.5" hidden="1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9.5" hidden="1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9.5" hidden="1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9.5" hidden="1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9.5" hidden="1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9.5" hidden="1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9.5" hidden="1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9.5" hidden="1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9.5" hidden="1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9.5" hidden="1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9.5" hidden="1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9.5" hidden="1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9.5" hidden="1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9.5" hidden="1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9.5" hidden="1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9.5" hidden="1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9.5" hidden="1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9.5" hidden="1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9.5" hidden="1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9.5" hidden="1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9.5" hidden="1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9.5" hidden="1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9.5" hidden="1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9.5" hidden="1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9.5" hidden="1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9.5" hidden="1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9.5" hidden="1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9.5" hidden="1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9.5" hidden="1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9.5" hidden="1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9.5" hidden="1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9.5" hidden="1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9.5" hidden="1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9.5" hidden="1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9.5" hidden="1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9.5" hidden="1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9.5" hidden="1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9.5" hidden="1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9.5" hidden="1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9.5" hidden="1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9.5" hidden="1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9.5" hidden="1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9.5" hidden="1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9.5" hidden="1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9.5" hidden="1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9.5" hidden="1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9.5" hidden="1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9.5" hidden="1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9.5" hidden="1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9.5" hidden="1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9.5" hidden="1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9.5" hidden="1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9.5" hidden="1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9.5" hidden="1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9.5" hidden="1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9.5" hidden="1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9.5" hidden="1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9.5" hidden="1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9.5" hidden="1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9.5" hidden="1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9.5" hidden="1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9.5" hidden="1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9.5" hidden="1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9.5" hidden="1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9.5" hidden="1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9.5" hidden="1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9.5" hidden="1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9.5" hidden="1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9.5" hidden="1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9.5" hidden="1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9.5" hidden="1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9.5" hidden="1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9.5" hidden="1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9.5" hidden="1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9.5" hidden="1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9.5" hidden="1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9.5" hidden="1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9.5" hidden="1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9.5" hidden="1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9.5" hidden="1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9.5" hidden="1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9.5" hidden="1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9.5" hidden="1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9.5" hidden="1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9.5" hidden="1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9.5" hidden="1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9.5" hidden="1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9.5" hidden="1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9.5" hidden="1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9.5" hidden="1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9.5" hidden="1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9.5" hidden="1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9.5" hidden="1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9.5" hidden="1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9.5" hidden="1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9.5" hidden="1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9.5" hidden="1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9.5" hidden="1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9.5" hidden="1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9.5" hidden="1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9.5" hidden="1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9.5" hidden="1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9.5" hidden="1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9.5" hidden="1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9.5" hidden="1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9.5" hidden="1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9.5" hidden="1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9.5" hidden="1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9.5" hidden="1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9.5" hidden="1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9.5" hidden="1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9.5" hidden="1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9.5" hidden="1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9.5" hidden="1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9.5" hidden="1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9.5" hidden="1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9.5" hidden="1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9.5" hidden="1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9.5" hidden="1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9.5" hidden="1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9.5" hidden="1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9.5" hidden="1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9.5" hidden="1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9.5" hidden="1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9.5" hidden="1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9.5" hidden="1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9.5" hidden="1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9.5" hidden="1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9.5" hidden="1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9.5" hidden="1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9.5" hidden="1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9.5" hidden="1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9.5" hidden="1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9.5" hidden="1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9.5" hidden="1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9.5" hidden="1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9.5" hidden="1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9.5" hidden="1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9.5" hidden="1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9.5" hidden="1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9.5" hidden="1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9.5" hidden="1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9.5" hidden="1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9.5" hidden="1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9.5" hidden="1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9.5" hidden="1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9.5" hidden="1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9.5" hidden="1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9.5" hidden="1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9.5" hidden="1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9.5" hidden="1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9.5" hidden="1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9.5" hidden="1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9.5" hidden="1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9.5" hidden="1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9.5" hidden="1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9.5" hidden="1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9.5" hidden="1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9.5" hidden="1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9.5" hidden="1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9.5" hidden="1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9.5" hidden="1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9.5" hidden="1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9.5" hidden="1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9.5" hidden="1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9.5" hidden="1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9.5" hidden="1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9.5" hidden="1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9.5" hidden="1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9.5" hidden="1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9.5" hidden="1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9.5" hidden="1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9.5" hidden="1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9.5" hidden="1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9.5" hidden="1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9.5" hidden="1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9.5" hidden="1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9.5" hidden="1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9.5" hidden="1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9.5" hidden="1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9.5" hidden="1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9.5" hidden="1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9.5" hidden="1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9.5" hidden="1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9.5" hidden="1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9.5" hidden="1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9.5" hidden="1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9.5" hidden="1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9.5" hidden="1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9.5" hidden="1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9.5" hidden="1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9.5" hidden="1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9.5" hidden="1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9.5" hidden="1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9.5" hidden="1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9.5" hidden="1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9.5" hidden="1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9.5" hidden="1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9.5" hidden="1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9.5" hidden="1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9.5" hidden="1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9.5" hidden="1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9.5" hidden="1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9.5" hidden="1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9.5" hidden="1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9.5" hidden="1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9.5" hidden="1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9.5" hidden="1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9.5" hidden="1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9.5" hidden="1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9.5" hidden="1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9.5" hidden="1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9.5" hidden="1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9.5" hidden="1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9.5" hidden="1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9.5" hidden="1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9.5" hidden="1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9.5" hidden="1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9.5" hidden="1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9.5" hidden="1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9.5" hidden="1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9.5" hidden="1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9.5" hidden="1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9.5" hidden="1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9.5" hidden="1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9.5" hidden="1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9.5" hidden="1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9.5" hidden="1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9.5" hidden="1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9.5" hidden="1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9.5" hidden="1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9.5" hidden="1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9.5" hidden="1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9.5" hidden="1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9.5" hidden="1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9.5" hidden="1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9.5" hidden="1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9.5" hidden="1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9.5" hidden="1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9.5" hidden="1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9.5" hidden="1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9.5" hidden="1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9.5" hidden="1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9.5" hidden="1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9.5" hidden="1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9.5" hidden="1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9.5" hidden="1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9.5" hidden="1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9.5" hidden="1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9.5" hidden="1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9.5" hidden="1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9.5" hidden="1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9.5" hidden="1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9.5" hidden="1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9.5" hidden="1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9.5" hidden="1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9.5" hidden="1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9.5" hidden="1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9.5" hidden="1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9.5" hidden="1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9.5" hidden="1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9.5" hidden="1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9.5" hidden="1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9.5" hidden="1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9.5" hidden="1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9.5" hidden="1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9.5" hidden="1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9.5" hidden="1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9.5" hidden="1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9.5" hidden="1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9.5" hidden="1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9.5" hidden="1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9.5" hidden="1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9.5" hidden="1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9.5" hidden="1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9.5" hidden="1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9.5" hidden="1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9.5" hidden="1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9.5" hidden="1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9.5" hidden="1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9.5" hidden="1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9.5" hidden="1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9.5" hidden="1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9.5" hidden="1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9.5" hidden="1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9.5" hidden="1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9.5" hidden="1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9.5" hidden="1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9.5" hidden="1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9.5" hidden="1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9.5" hidden="1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9.5" hidden="1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9.5" hidden="1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9.5" hidden="1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9.5" hidden="1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9.5" hidden="1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9.5" hidden="1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9.5" hidden="1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9.5" hidden="1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9.5" hidden="1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9.5" hidden="1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9.5" hidden="1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9.5" hidden="1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9.5" hidden="1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9.5" hidden="1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9.5" hidden="1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9.5" hidden="1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9.5" hidden="1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9.5" hidden="1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9.5" hidden="1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9.5" hidden="1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9.5" hidden="1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9.5" hidden="1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9.5" hidden="1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9.5" hidden="1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9.5" hidden="1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9.5" hidden="1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9.5" hidden="1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9.5" hidden="1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9.5" hidden="1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9.5" hidden="1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9.5" hidden="1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9.5" hidden="1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9.5" hidden="1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9.5" hidden="1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9.5" hidden="1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9.5" hidden="1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9.5" hidden="1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9.5" hidden="1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9.5" hidden="1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9.5" hidden="1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9.5" hidden="1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9.5" hidden="1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9.5" hidden="1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9.5" hidden="1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9.5" hidden="1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9.5" hidden="1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9.5" hidden="1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9.5" hidden="1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9.5" hidden="1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9.5" hidden="1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9.5" hidden="1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9.5" hidden="1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9.5" hidden="1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9.5" hidden="1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9.5" hidden="1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9.5" hidden="1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9.5" hidden="1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9.5" hidden="1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9.5" hidden="1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9.5" hidden="1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9.5" hidden="1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9.5" hidden="1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9.5" hidden="1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9.5" hidden="1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9.5" hidden="1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9.5" hidden="1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9.5" hidden="1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9.5" hidden="1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9.5" hidden="1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9.5" hidden="1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9.5" hidden="1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9.5" hidden="1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9.5" hidden="1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9.5" hidden="1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9.5" hidden="1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9.5" hidden="1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9.5" hidden="1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9.5" hidden="1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9.5" hidden="1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9.5" hidden="1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9.5" hidden="1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9.5" hidden="1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9.5" hidden="1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9.5" hidden="1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9.5" hidden="1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9.5" hidden="1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9.5" hidden="1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9.5" hidden="1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9.5" hidden="1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9.5" hidden="1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9.5" hidden="1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9.5" hidden="1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9.5" hidden="1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9.5" hidden="1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9.5" hidden="1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9.5" hidden="1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9.5" hidden="1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9.5" hidden="1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9.5" hidden="1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9.5" hidden="1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9.5" hidden="1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9.5" hidden="1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9.5" hidden="1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9.5" hidden="1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9.5" hidden="1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9.5" hidden="1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9.5" hidden="1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9.5" hidden="1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9.5" hidden="1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9.5" hidden="1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9.5" hidden="1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9.5" hidden="1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9.5" hidden="1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9.5" hidden="1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9.5" hidden="1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9.5" hidden="1" customHeight="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9.5" hidden="1" customHeight="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9.5" hidden="1" customHeight="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9.5" hidden="1" customHeight="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9.5" hidden="1" customHeight="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9.5" hidden="1" customHeight="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9.5" hidden="1" customHeight="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9.5" hidden="1" customHeight="1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9.5" hidden="1" customHeight="1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9.5" hidden="1" customHeight="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9.5" hidden="1" customHeight="1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9.5" hidden="1" customHeight="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9.5" hidden="1" customHeight="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9.5" hidden="1" customHeight="1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9.5" hidden="1" customHeight="1" x14ac:dyDescent="0.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9.5" hidden="1" customHeight="1" x14ac:dyDescent="0.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9.5" hidden="1" customHeight="1" x14ac:dyDescent="0.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9.5" hidden="1" customHeight="1" x14ac:dyDescent="0.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9.5" hidden="1" customHeight="1" x14ac:dyDescent="0.3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9.5" hidden="1" customHeight="1" x14ac:dyDescent="0.3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9.5" hidden="1" customHeight="1" x14ac:dyDescent="0.3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9.5" hidden="1" customHeight="1" x14ac:dyDescent="0.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9.5" hidden="1" customHeight="1" x14ac:dyDescent="0.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</sheetData>
  <sheetProtection algorithmName="SHA-512" hashValue="xwPJU/iHYEfkC6YlBG0FztjY6aF8v1Z2vQE66Rv4Q4BToxLi65eaJZihVUupNz2D9xKIIn248ZzxtFoRBjcJ6w==" saltValue="ckhG9Gc6vhYUeT1HTE5qfQ==" spinCount="100000" sheet="1" objects="1" scenarios="1"/>
  <mergeCells count="2">
    <mergeCell ref="B5:D5"/>
    <mergeCell ref="B3:D3"/>
  </mergeCells>
  <dataValidations disablePrompts="1" count="1">
    <dataValidation type="decimal" operator="greaterThanOrEqual" allowBlank="1" showDropDown="1" showInputMessage="1" showErrorMessage="1" prompt=" Note: minimum investment in new shares is 42 (£102)" sqref="C54" xr:uid="{00000000-0002-0000-0000-000000000000}">
      <formula1>42</formula1>
    </dataValidation>
  </dataValidations>
  <pageMargins left="0.70866141732283472" right="0.70866141732283472" top="0.74803149606299213" bottom="0.74803149606299213" header="0" footer="0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000-000001000000}">
          <x14:formula1>
            <xm:f>Lookups!$A$3:$A$8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036F-D375-4965-8733-835F5E1CC481}">
  <dimension ref="A3:A9"/>
  <sheetViews>
    <sheetView workbookViewId="0">
      <selection activeCell="A3" sqref="A3:XFD3"/>
    </sheetView>
  </sheetViews>
  <sheetFormatPr defaultRowHeight="14.4" x14ac:dyDescent="0.3"/>
  <cols>
    <col min="1" max="1" width="16.44140625" bestFit="1" customWidth="1"/>
  </cols>
  <sheetData>
    <row r="3" spans="1:1" x14ac:dyDescent="0.3">
      <c r="A3" s="1">
        <v>250000000</v>
      </c>
    </row>
    <row r="4" spans="1:1" x14ac:dyDescent="0.3">
      <c r="A4" s="1">
        <v>500000000</v>
      </c>
    </row>
    <row r="5" spans="1:1" x14ac:dyDescent="0.3">
      <c r="A5" s="1">
        <v>750000000</v>
      </c>
    </row>
    <row r="6" spans="1:1" x14ac:dyDescent="0.3">
      <c r="A6" s="1">
        <v>1000000000</v>
      </c>
    </row>
    <row r="7" spans="1:1" x14ac:dyDescent="0.3">
      <c r="A7" s="1">
        <v>2000000000</v>
      </c>
    </row>
    <row r="8" spans="1:1" x14ac:dyDescent="0.3">
      <c r="A8" s="1">
        <v>5000000000</v>
      </c>
    </row>
    <row r="9" spans="1:1" x14ac:dyDescent="0.3">
      <c r="A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Lookups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Simeon Kay</cp:lastModifiedBy>
  <cp:lastPrinted>2025-09-25T12:14:01Z</cp:lastPrinted>
  <dcterms:created xsi:type="dcterms:W3CDTF">2025-09-25T12:16:19Z</dcterms:created>
  <dcterms:modified xsi:type="dcterms:W3CDTF">2025-09-25T13:38:04Z</dcterms:modified>
</cp:coreProperties>
</file>