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imeonkay\Downloads\"/>
    </mc:Choice>
  </mc:AlternateContent>
  <xr:revisionPtr revIDLastSave="0" documentId="13_ncr:1_{F1AF601C-FAA6-4064-A1A0-C03D1E0F141D}" xr6:coauthVersionLast="47" xr6:coauthVersionMax="47" xr10:uidLastSave="{00000000-0000-0000-0000-000000000000}"/>
  <bookViews>
    <workbookView xWindow="19090" yWindow="-8650" windowWidth="38620" windowHeight="21100" xr2:uid="{00000000-000D-0000-FFFF-FFFF00000000}"/>
  </bookViews>
  <sheets>
    <sheet name="Calculator" sheetId="1" r:id="rId1"/>
    <sheet name="Money raised" sheetId="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5" l="1"/>
  <c r="C23" i="5"/>
  <c r="D23" i="5" s="1"/>
  <c r="B23" i="5"/>
  <c r="C8" i="5"/>
  <c r="C7" i="5"/>
  <c r="C9" i="5" s="1"/>
  <c r="C5" i="5"/>
  <c r="C26" i="1"/>
  <c r="E23" i="5" s="1"/>
  <c r="C12" i="1"/>
  <c r="C13" i="1" s="1"/>
  <c r="C33" i="1"/>
  <c r="E47" i="5" s="1"/>
  <c r="C19" i="1" l="1"/>
  <c r="C34" i="1"/>
  <c r="C27" i="1"/>
  <c r="F23" i="5" s="1"/>
  <c r="G23" i="5" s="1"/>
  <c r="C22" i="5"/>
  <c r="C24" i="5"/>
  <c r="C33" i="5"/>
  <c r="D33" i="5" s="1"/>
  <c r="C34" i="5"/>
  <c r="D34" i="5" s="1"/>
  <c r="C36" i="5"/>
  <c r="D36" i="5" s="1"/>
  <c r="C37" i="5"/>
  <c r="D37" i="5" s="1"/>
  <c r="C26" i="5"/>
  <c r="D26" i="5" s="1"/>
  <c r="C38" i="5"/>
  <c r="D38" i="5" s="1"/>
  <c r="C32" i="5"/>
  <c r="D32" i="5" s="1"/>
  <c r="C35" i="5"/>
  <c r="D35" i="5" s="1"/>
  <c r="C27" i="5"/>
  <c r="D27" i="5" s="1"/>
  <c r="C28" i="5"/>
  <c r="D28" i="5" s="1"/>
  <c r="C29" i="5"/>
  <c r="D29" i="5" s="1"/>
  <c r="C30" i="5"/>
  <c r="D30" i="5" s="1"/>
  <c r="C31" i="5"/>
  <c r="D31" i="5" s="1"/>
  <c r="E62" i="5"/>
  <c r="E59" i="5"/>
  <c r="E58" i="5"/>
  <c r="E56" i="5"/>
  <c r="E55" i="5"/>
  <c r="E53" i="5"/>
  <c r="E57" i="5"/>
  <c r="E54" i="5"/>
  <c r="E61" i="5"/>
  <c r="E60" i="5"/>
  <c r="E52" i="5"/>
  <c r="E33" i="5"/>
  <c r="E26" i="5"/>
  <c r="E27" i="5"/>
  <c r="E35" i="5"/>
  <c r="E28" i="5"/>
  <c r="E37" i="5"/>
  <c r="E30" i="5"/>
  <c r="E36" i="5"/>
  <c r="E29" i="5"/>
  <c r="E31" i="5"/>
  <c r="E38" i="5"/>
  <c r="E32" i="5"/>
  <c r="E34" i="5"/>
  <c r="C21" i="5"/>
  <c r="C12" i="5"/>
  <c r="E21" i="5"/>
  <c r="E45" i="5"/>
  <c r="E43" i="5"/>
  <c r="C47" i="5" s="1"/>
  <c r="D47" i="5" s="1"/>
  <c r="F47" i="5" s="1"/>
  <c r="G47" i="5" s="1"/>
  <c r="C35" i="1" s="1"/>
  <c r="E50" i="5"/>
  <c r="E44" i="5"/>
  <c r="E46" i="5"/>
  <c r="E51" i="5"/>
  <c r="E48" i="5"/>
  <c r="E49" i="5"/>
  <c r="E22" i="5"/>
  <c r="E24" i="5"/>
  <c r="E20" i="5"/>
  <c r="E25" i="5"/>
  <c r="E19" i="5"/>
  <c r="D22" i="5"/>
  <c r="D24" i="5"/>
  <c r="C13" i="5"/>
  <c r="C20" i="5"/>
  <c r="D20" i="5" s="1"/>
  <c r="C25" i="5"/>
  <c r="D25" i="5" s="1"/>
  <c r="C19" i="5"/>
  <c r="G20" i="5" l="1"/>
  <c r="F37" i="5"/>
  <c r="G37" i="5" s="1"/>
  <c r="F38" i="5"/>
  <c r="G38" i="5" s="1"/>
  <c r="F34" i="5"/>
  <c r="G34" i="5" s="1"/>
  <c r="F32" i="5"/>
  <c r="G32" i="5" s="1"/>
  <c r="F29" i="5"/>
  <c r="G29" i="5" s="1"/>
  <c r="F30" i="5"/>
  <c r="G30" i="5" s="1"/>
  <c r="F36" i="5"/>
  <c r="G36" i="5" s="1"/>
  <c r="F28" i="5"/>
  <c r="G28" i="5" s="1"/>
  <c r="F35" i="5"/>
  <c r="G35" i="5" s="1"/>
  <c r="F31" i="5"/>
  <c r="G31" i="5" s="1"/>
  <c r="F26" i="5"/>
  <c r="G26" i="5" s="1"/>
  <c r="F27" i="5"/>
  <c r="G27" i="5" s="1"/>
  <c r="F33" i="5"/>
  <c r="G33" i="5" s="1"/>
  <c r="C48" i="5"/>
  <c r="D48" i="5" s="1"/>
  <c r="F48" i="5" s="1"/>
  <c r="G48" i="5" s="1"/>
  <c r="C62" i="5"/>
  <c r="D62" i="5" s="1"/>
  <c r="F62" i="5" s="1"/>
  <c r="G62" i="5" s="1"/>
  <c r="C58" i="5"/>
  <c r="D58" i="5" s="1"/>
  <c r="F58" i="5" s="1"/>
  <c r="G58" i="5" s="1"/>
  <c r="C57" i="5"/>
  <c r="D57" i="5" s="1"/>
  <c r="F57" i="5" s="1"/>
  <c r="G57" i="5" s="1"/>
  <c r="C56" i="5"/>
  <c r="D56" i="5" s="1"/>
  <c r="F56" i="5" s="1"/>
  <c r="G56" i="5" s="1"/>
  <c r="C55" i="5"/>
  <c r="D55" i="5" s="1"/>
  <c r="F55" i="5" s="1"/>
  <c r="G55" i="5" s="1"/>
  <c r="C54" i="5"/>
  <c r="D54" i="5" s="1"/>
  <c r="F54" i="5" s="1"/>
  <c r="G54" i="5" s="1"/>
  <c r="C36" i="1" s="1"/>
  <c r="C60" i="5"/>
  <c r="D60" i="5" s="1"/>
  <c r="F60" i="5" s="1"/>
  <c r="G60" i="5" s="1"/>
  <c r="C61" i="5"/>
  <c r="D61" i="5" s="1"/>
  <c r="F61" i="5" s="1"/>
  <c r="G61" i="5" s="1"/>
  <c r="C59" i="5"/>
  <c r="D59" i="5" s="1"/>
  <c r="F59" i="5" s="1"/>
  <c r="G59" i="5" s="1"/>
  <c r="C53" i="5"/>
  <c r="D53" i="5" s="1"/>
  <c r="F53" i="5" s="1"/>
  <c r="G53" i="5" s="1"/>
  <c r="C52" i="5"/>
  <c r="D52" i="5" s="1"/>
  <c r="F52" i="5" s="1"/>
  <c r="G52" i="5" s="1"/>
  <c r="C45" i="5"/>
  <c r="D45" i="5" s="1"/>
  <c r="F45" i="5" s="1"/>
  <c r="G45" i="5" s="1"/>
  <c r="C46" i="5"/>
  <c r="D46" i="5" s="1"/>
  <c r="C44" i="5"/>
  <c r="D44" i="5" s="1"/>
  <c r="D21" i="5"/>
  <c r="F21" i="5" s="1"/>
  <c r="G21" i="5" s="1"/>
  <c r="C15" i="5"/>
  <c r="D19" i="5"/>
  <c r="F19" i="5" s="1"/>
  <c r="G19" i="5"/>
  <c r="F22" i="5"/>
  <c r="G22" i="5" s="1"/>
  <c r="C50" i="5"/>
  <c r="D50" i="5" s="1"/>
  <c r="C51" i="5"/>
  <c r="D51" i="5" s="1"/>
  <c r="C43" i="5"/>
  <c r="D43" i="5" s="1"/>
  <c r="C49" i="5"/>
  <c r="D49" i="5" s="1"/>
  <c r="F49" i="5" s="1"/>
  <c r="F20" i="5"/>
  <c r="F25" i="5"/>
  <c r="G25" i="5" s="1"/>
  <c r="F24" i="5"/>
  <c r="G24" i="5" s="1"/>
  <c r="C28" i="1" l="1"/>
  <c r="F51" i="5"/>
  <c r="G51" i="5" s="1"/>
  <c r="F43" i="5"/>
  <c r="G43" i="5" s="1"/>
  <c r="F44" i="5"/>
  <c r="G44" i="5" s="1"/>
  <c r="F46" i="5"/>
  <c r="G46" i="5" s="1"/>
  <c r="F50" i="5"/>
  <c r="G50" i="5" s="1"/>
  <c r="G49" i="5"/>
  <c r="C29" i="1"/>
</calcChain>
</file>

<file path=xl/sharedStrings.xml><?xml version="1.0" encoding="utf-8"?>
<sst xmlns="http://schemas.openxmlformats.org/spreadsheetml/2006/main" count="76" uniqueCount="61">
  <si>
    <t>Total shares currently in issue</t>
  </si>
  <si>
    <t>Total shares in issue plus options pool</t>
  </si>
  <si>
    <t>Presumed new shares that can be issued in this round</t>
  </si>
  <si>
    <t>Total # shares &amp; options issued assumed at completion of this round</t>
  </si>
  <si>
    <t>Current share price</t>
  </si>
  <si>
    <t>Potential future valuation of Chip at exit</t>
  </si>
  <si>
    <t xml:space="preserve">Calculation information &amp; inputs </t>
  </si>
  <si>
    <t>Current Chip valuation (September 2025)</t>
  </si>
  <si>
    <t>Investor Indicative Return Calculator</t>
  </si>
  <si>
    <t>&lt;&lt; Use the dropdown menu to select the forecasted Chip exit price.  Please use these values at your own risk.</t>
  </si>
  <si>
    <t xml:space="preserve"> Note: includes benefit of preference</t>
  </si>
  <si>
    <t>Amount raised (1x PLP)</t>
  </si>
  <si>
    <t>Crowdcude new money (1x PLP)</t>
  </si>
  <si>
    <t>Total raised (pro-forma)</t>
  </si>
  <si>
    <t>C4 money (1x NPLP)</t>
  </si>
  <si>
    <t>Pre-money valuation (Sep-25)</t>
  </si>
  <si>
    <t>Total new money</t>
  </si>
  <si>
    <t>Post-money valuation (Sep-25)</t>
  </si>
  <si>
    <t>Chip Waterfall:</t>
  </si>
  <si>
    <t xml:space="preserve">Enterprise Value </t>
  </si>
  <si>
    <t>Amount raised with preference</t>
  </si>
  <si>
    <t>Net debt</t>
  </si>
  <si>
    <t>Equity value</t>
  </si>
  <si>
    <t>EV</t>
  </si>
  <si>
    <t>Preferences</t>
  </si>
  <si>
    <t>Subscription</t>
  </si>
  <si>
    <t>Return</t>
  </si>
  <si>
    <t>B ordinary shares (no preference)</t>
  </si>
  <si>
    <t>B voting shares (1x participating liquidation preference)</t>
  </si>
  <si>
    <t xml:space="preserve"> Note: includes impact of other shareholder preferences</t>
  </si>
  <si>
    <t>Published: 29 September 2025</t>
  </si>
  <si>
    <t>Potential exit share price (per share)</t>
  </si>
  <si>
    <t>Equity stake (%) fully diluted</t>
  </si>
  <si>
    <t>Hargreaves Lansdown</t>
  </si>
  <si>
    <t>AJ Bell</t>
  </si>
  <si>
    <t>Nutmeg</t>
  </si>
  <si>
    <t>Revolut</t>
  </si>
  <si>
    <t>Monzo</t>
  </si>
  <si>
    <t>Money Farm</t>
  </si>
  <si>
    <t>Wealthify</t>
  </si>
  <si>
    <t>Quilter</t>
  </si>
  <si>
    <t>St. James's Place</t>
  </si>
  <si>
    <t>Pension Bee</t>
  </si>
  <si>
    <t>Free Trade</t>
  </si>
  <si>
    <t xml:space="preserve"> Note: minimum investment in B Ordinary shares is 42 </t>
  </si>
  <si>
    <t xml:space="preserve"> Note: minimum investment in B Ordinary shares is £102.01</t>
  </si>
  <si>
    <t xml:space="preserve"> Note: minimum investment in B Voting shares is 1,235</t>
  </si>
  <si>
    <t xml:space="preserve"> Note: minimum investment in B Voting shares is £2,999.31</t>
  </si>
  <si>
    <t>Comparable Valuations in UK Wealth Tech</t>
  </si>
  <si>
    <t>Scenario 1: Invest at least £2,999.31 for B Voting Shares with 1 x participating preference</t>
  </si>
  <si>
    <t>The amount of shares you are buying:</t>
  </si>
  <si>
    <t>How much you will need to invest:</t>
  </si>
  <si>
    <t>The value of your shares if Chip was sold at today's valuation</t>
  </si>
  <si>
    <t>The forecast indicative value of your shares at exit:</t>
  </si>
  <si>
    <t>(ONLY EDIT INPUTS IN C18, C25, C32 AS INSTRUCTED)</t>
  </si>
  <si>
    <t>Scenario 2: Invest below £2,999.31 for B Ordinary shares</t>
  </si>
  <si>
    <t>*The calculator will not take into account the impact of any subsequent funding rounds or any changes to the distribution rights attaching to shares.</t>
  </si>
  <si>
    <r>
      <rPr>
        <b/>
        <sz val="10"/>
        <color theme="1"/>
        <rFont val="Arial"/>
        <family val="2"/>
      </rPr>
      <t>Note:</t>
    </r>
    <r>
      <rPr>
        <sz val="10"/>
        <color theme="1"/>
        <rFont val="Arial"/>
        <family val="2"/>
      </rPr>
      <t xml:space="preserve"> B Ordinary shares is a new class of share and is not the same as a B Investment share, which will not be offered in this round.</t>
    </r>
  </si>
  <si>
    <r>
      <rPr>
        <b/>
        <sz val="14"/>
        <color rgb="FF000000"/>
        <rFont val="Arial"/>
        <family val="2"/>
      </rPr>
      <t>Risk warning:</t>
    </r>
    <r>
      <rPr>
        <sz val="14"/>
        <color rgb="FF000000"/>
        <rFont val="Arial"/>
        <family val="2"/>
      </rPr>
      <t xml:space="preserve">
Don’t invest unless you’re prepared to lose all the money you invest. This is a high-risk investment and you are unlikely to be protected if something goes wrong. Take 2 mins to learn more (https://www.crowdcube.com/explore/risk-warning)
Please note this investment return calculator is only for use in relation to shares acquired in the September / October 2025 investment round, and cannot be used to calculate returns on any previous or subsequent investments. It can only be used for B voting and B ordinary shares.  The calculations are gross and do not take into account any tax or associated transaction costs.</t>
    </r>
  </si>
  <si>
    <t>Note: assumes all investors invest at least £2,999.31 and are entitled to B Voting shares with a 1x PLP</t>
  </si>
  <si>
    <t>This assumes all other new shareholders have opted for B Voting shares (i.e. invested at least £2,999.31)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</si>
</sst>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&quot;£&quot;#,##0.00;[Red]\-&quot;£&quot;#,##0.00"/>
    <numFmt numFmtId="43" formatCode="_-* #,##0.00_-;\-* #,##0.00_-;_-* &quot;-&quot;??_-;_-@_-"/>
    <numFmt numFmtId="164" formatCode="&quot;£&quot;#,##0.00_);[Red]\(&quot;£&quot;#,##0.00\)"/>
    <numFmt numFmtId="165" formatCode="0.0000%"/>
    <numFmt numFmtId="166" formatCode="&quot;£&quot;#,##0"/>
    <numFmt numFmtId="167" formatCode="&quot;£&quot;#,##0.000000"/>
    <numFmt numFmtId="168" formatCode="&quot;£&quot;#,##0.000000;[Red]\-&quot;£&quot;#,##0.000000"/>
    <numFmt numFmtId="169" formatCode="0.000000%"/>
    <numFmt numFmtId="170" formatCode="0.0\x"/>
    <numFmt numFmtId="171" formatCode="[$£-809]#,##0.00"/>
    <numFmt numFmtId="172" formatCode="_-* #,##0_-;\-* #,##0_-;_-* &quot;-&quot;??_-;_-@_-"/>
    <numFmt numFmtId="173" formatCode="0.0%"/>
    <numFmt numFmtId="174" formatCode="_-[$£-809]* #,##0_-;\-[$£-809]* #,##0_-;_-[$£-809]* &quot;-&quot;??_-;_-@_-"/>
    <numFmt numFmtId="175" formatCode="&quot;£&quot;#,##0.00;[Red]&quot;£&quot;#,##0.00"/>
    <numFmt numFmtId="176" formatCode="&quot;£&quot;#,##0.00"/>
  </numFmts>
  <fonts count="2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sz val="12"/>
      <color theme="1"/>
      <name val="Arial"/>
      <family val="2"/>
    </font>
    <font>
      <b/>
      <sz val="2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D9D2E9"/>
        <bgColor rgb="FFD9D2E9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rgb="FFCFE2F3"/>
      </patternFill>
    </fill>
    <fill>
      <patternFill patternType="solid">
        <fgColor theme="7" tint="0.39997558519241921"/>
        <bgColor rgb="FFEFEFEF"/>
      </patternFill>
    </fill>
  </fills>
  <borders count="29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dotted">
        <color rgb="FF000000"/>
      </top>
      <bottom/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77">
    <xf numFmtId="0" fontId="0" fillId="0" borderId="0" xfId="0"/>
    <xf numFmtId="166" fontId="3" fillId="4" borderId="10" xfId="0" applyNumberFormat="1" applyFont="1" applyFill="1" applyBorder="1" applyAlignment="1" applyProtection="1">
      <alignment vertical="center" wrapText="1"/>
      <protection locked="0"/>
    </xf>
    <xf numFmtId="172" fontId="0" fillId="0" borderId="0" xfId="1" applyNumberFormat="1" applyFont="1"/>
    <xf numFmtId="0" fontId="1" fillId="0" borderId="0" xfId="0" applyFont="1"/>
    <xf numFmtId="172" fontId="1" fillId="0" borderId="0" xfId="1" applyNumberFormat="1" applyFont="1"/>
    <xf numFmtId="0" fontId="17" fillId="0" borderId="0" xfId="0" applyFont="1"/>
    <xf numFmtId="172" fontId="1" fillId="0" borderId="0" xfId="0" applyNumberFormat="1" applyFont="1"/>
    <xf numFmtId="172" fontId="17" fillId="0" borderId="0" xfId="0" applyNumberFormat="1" applyFont="1"/>
    <xf numFmtId="172" fontId="0" fillId="0" borderId="0" xfId="0" applyNumberFormat="1"/>
    <xf numFmtId="0" fontId="17" fillId="0" borderId="0" xfId="0" applyFont="1" applyAlignment="1">
      <alignment horizontal="right"/>
    </xf>
    <xf numFmtId="172" fontId="0" fillId="0" borderId="0" xfId="1" applyNumberFormat="1" applyFont="1" applyFill="1"/>
    <xf numFmtId="0" fontId="18" fillId="0" borderId="0" xfId="0" applyFont="1"/>
    <xf numFmtId="173" fontId="0" fillId="0" borderId="0" xfId="2" applyNumberFormat="1" applyFont="1"/>
    <xf numFmtId="43" fontId="0" fillId="0" borderId="0" xfId="0" applyNumberFormat="1"/>
    <xf numFmtId="0" fontId="2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3" fontId="6" fillId="5" borderId="2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6" fillId="5" borderId="3" xfId="0" applyFont="1" applyFill="1" applyBorder="1" applyAlignment="1">
      <alignment vertical="center" wrapText="1"/>
    </xf>
    <xf numFmtId="3" fontId="6" fillId="5" borderId="4" xfId="0" applyNumberFormat="1" applyFont="1" applyFill="1" applyBorder="1" applyAlignment="1">
      <alignment horizontal="right" vertical="center" wrapText="1"/>
    </xf>
    <xf numFmtId="0" fontId="6" fillId="5" borderId="5" xfId="0" applyFont="1" applyFill="1" applyBorder="1" applyAlignment="1">
      <alignment vertical="center" wrapText="1"/>
    </xf>
    <xf numFmtId="3" fontId="6" fillId="5" borderId="6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165" fontId="6" fillId="3" borderId="7" xfId="0" applyNumberFormat="1" applyFont="1" applyFill="1" applyBorder="1" applyAlignment="1">
      <alignment horizontal="right" vertical="center" wrapText="1"/>
    </xf>
    <xf numFmtId="0" fontId="6" fillId="5" borderId="8" xfId="0" applyFont="1" applyFill="1" applyBorder="1" applyAlignment="1">
      <alignment vertical="center" wrapText="1"/>
    </xf>
    <xf numFmtId="166" fontId="4" fillId="5" borderId="2" xfId="0" applyNumberFormat="1" applyFont="1" applyFill="1" applyBorder="1" applyAlignment="1">
      <alignment vertical="center" wrapText="1"/>
    </xf>
    <xf numFmtId="0" fontId="6" fillId="5" borderId="9" xfId="0" applyFont="1" applyFill="1" applyBorder="1" applyAlignment="1">
      <alignment vertical="center" wrapText="1"/>
    </xf>
    <xf numFmtId="167" fontId="4" fillId="5" borderId="6" xfId="0" applyNumberFormat="1" applyFont="1" applyFill="1" applyBorder="1" applyAlignment="1">
      <alignment vertical="center" wrapText="1"/>
    </xf>
    <xf numFmtId="167" fontId="2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11" borderId="20" xfId="0" applyFont="1" applyFill="1" applyBorder="1"/>
    <xf numFmtId="0" fontId="6" fillId="11" borderId="22" xfId="0" applyFont="1" applyFill="1" applyBorder="1"/>
    <xf numFmtId="168" fontId="6" fillId="5" borderId="6" xfId="0" applyNumberFormat="1" applyFont="1" applyFill="1" applyBorder="1" applyAlignment="1">
      <alignment horizontal="right" vertical="center" wrapText="1"/>
    </xf>
    <xf numFmtId="174" fontId="6" fillId="10" borderId="25" xfId="1" applyNumberFormat="1" applyFont="1" applyFill="1" applyBorder="1" applyProtection="1"/>
    <xf numFmtId="0" fontId="6" fillId="10" borderId="26" xfId="0" applyFont="1" applyFill="1" applyBorder="1"/>
    <xf numFmtId="43" fontId="2" fillId="0" borderId="0" xfId="1" applyFont="1" applyAlignment="1" applyProtection="1">
      <alignment vertical="center" wrapText="1"/>
    </xf>
    <xf numFmtId="10" fontId="0" fillId="0" borderId="0" xfId="0" applyNumberFormat="1" applyAlignment="1">
      <alignment vertical="center" wrapText="1"/>
    </xf>
    <xf numFmtId="8" fontId="2" fillId="0" borderId="0" xfId="0" applyNumberFormat="1" applyFont="1" applyAlignment="1">
      <alignment vertical="center" wrapText="1"/>
    </xf>
    <xf numFmtId="0" fontId="4" fillId="12" borderId="11" xfId="0" applyFont="1" applyFill="1" applyBorder="1" applyAlignment="1">
      <alignment vertical="center" wrapText="1"/>
    </xf>
    <xf numFmtId="170" fontId="5" fillId="6" borderId="24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171" fontId="11" fillId="0" borderId="17" xfId="0" applyNumberFormat="1" applyFont="1" applyBorder="1" applyAlignment="1">
      <alignment vertical="center" wrapText="1"/>
    </xf>
    <xf numFmtId="164" fontId="6" fillId="0" borderId="0" xfId="0" applyNumberFormat="1" applyFont="1" applyAlignment="1">
      <alignment vertical="center" wrapText="1"/>
    </xf>
    <xf numFmtId="0" fontId="6" fillId="0" borderId="13" xfId="0" applyFont="1" applyBorder="1" applyAlignment="1">
      <alignment vertical="center" wrapText="1"/>
    </xf>
    <xf numFmtId="169" fontId="6" fillId="0" borderId="14" xfId="0" applyNumberFormat="1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171" fontId="6" fillId="0" borderId="17" xfId="0" applyNumberFormat="1" applyFont="1" applyBorder="1" applyAlignment="1">
      <alignment vertical="center" wrapText="1"/>
    </xf>
    <xf numFmtId="0" fontId="9" fillId="13" borderId="18" xfId="0" applyFont="1" applyFill="1" applyBorder="1" applyAlignment="1">
      <alignment vertical="center" wrapText="1"/>
    </xf>
    <xf numFmtId="171" fontId="19" fillId="13" borderId="19" xfId="0" applyNumberFormat="1" applyFont="1" applyFill="1" applyBorder="1" applyAlignment="1">
      <alignment vertical="center" wrapText="1"/>
    </xf>
    <xf numFmtId="172" fontId="6" fillId="0" borderId="0" xfId="1" applyNumberFormat="1" applyFont="1" applyAlignment="1" applyProtection="1">
      <alignment vertical="center" wrapText="1"/>
    </xf>
    <xf numFmtId="165" fontId="6" fillId="0" borderId="0" xfId="0" applyNumberFormat="1" applyFont="1" applyAlignment="1">
      <alignment vertical="center" wrapText="1"/>
    </xf>
    <xf numFmtId="170" fontId="5" fillId="6" borderId="12" xfId="0" applyNumberFormat="1" applyFont="1" applyFill="1" applyBorder="1" applyAlignment="1">
      <alignment horizontal="center" vertical="center" wrapText="1"/>
    </xf>
    <xf numFmtId="171" fontId="11" fillId="7" borderId="17" xfId="0" applyNumberFormat="1" applyFont="1" applyFill="1" applyBorder="1" applyAlignment="1">
      <alignment vertical="center" wrapText="1"/>
    </xf>
    <xf numFmtId="0" fontId="20" fillId="0" borderId="0" xfId="0" applyFon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174" fontId="6" fillId="10" borderId="27" xfId="1" applyNumberFormat="1" applyFont="1" applyFill="1" applyBorder="1" applyProtection="1"/>
    <xf numFmtId="0" fontId="6" fillId="10" borderId="28" xfId="0" applyFont="1" applyFill="1" applyBorder="1"/>
    <xf numFmtId="0" fontId="14" fillId="0" borderId="0" xfId="0" applyFont="1" applyAlignment="1">
      <alignment vertical="center" wrapText="1"/>
    </xf>
    <xf numFmtId="175" fontId="0" fillId="0" borderId="0" xfId="0" applyNumberFormat="1"/>
    <xf numFmtId="172" fontId="3" fillId="9" borderId="23" xfId="1" applyNumberFormat="1" applyFont="1" applyFill="1" applyBorder="1" applyAlignment="1" applyProtection="1">
      <alignment horizontal="right" vertical="center" wrapText="1"/>
      <protection locked="0"/>
    </xf>
    <xf numFmtId="166" fontId="0" fillId="0" borderId="0" xfId="0" applyNumberFormat="1"/>
    <xf numFmtId="176" fontId="0" fillId="0" borderId="0" xfId="0" applyNumberFormat="1"/>
    <xf numFmtId="0" fontId="12" fillId="2" borderId="20" xfId="0" applyFont="1" applyFill="1" applyBorder="1" applyAlignment="1">
      <alignment horizontal="left" vertical="center" wrapText="1"/>
    </xf>
    <xf numFmtId="0" fontId="12" fillId="2" borderId="21" xfId="0" applyFont="1" applyFill="1" applyBorder="1" applyAlignment="1">
      <alignment horizontal="left" vertical="center" wrapText="1"/>
    </xf>
    <xf numFmtId="0" fontId="12" fillId="2" borderId="22" xfId="0" applyFont="1" applyFill="1" applyBorder="1" applyAlignment="1">
      <alignment horizontal="left" vertical="center" wrapText="1"/>
    </xf>
    <xf numFmtId="0" fontId="17" fillId="8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B1042"/>
  <sheetViews>
    <sheetView showGridLines="0" tabSelected="1" zoomScale="85" zoomScaleNormal="85" workbookViewId="0">
      <selection activeCell="B35" sqref="B35"/>
    </sheetView>
  </sheetViews>
  <sheetFormatPr defaultColWidth="0" defaultRowHeight="0" customHeight="1" zeroHeight="1" x14ac:dyDescent="0.3"/>
  <cols>
    <col min="1" max="1" width="4" customWidth="1"/>
    <col min="2" max="2" width="109.44140625" customWidth="1"/>
    <col min="3" max="3" width="26.109375" customWidth="1"/>
    <col min="4" max="4" width="57.77734375" customWidth="1"/>
    <col min="5" max="5" width="2.109375" customWidth="1"/>
    <col min="6" max="6" width="18.77734375" customWidth="1"/>
    <col min="7" max="7" width="24.109375" customWidth="1"/>
    <col min="8" max="8" width="2.44140625" customWidth="1"/>
    <col min="9" max="28" width="0" hidden="1" customWidth="1"/>
    <col min="29" max="16384" width="14.44140625" hidden="1"/>
  </cols>
  <sheetData>
    <row r="1" spans="1:28" ht="24" customHeight="1" x14ac:dyDescent="0.3">
      <c r="A1" s="14"/>
      <c r="B1" s="15" t="s">
        <v>8</v>
      </c>
      <c r="C1" s="16"/>
      <c r="D1" s="17"/>
      <c r="E1" s="17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</row>
    <row r="2" spans="1:28" ht="19.5" customHeight="1" thickBot="1" x14ac:dyDescent="0.35">
      <c r="A2" s="14"/>
      <c r="B2" s="18"/>
      <c r="C2" s="14"/>
      <c r="D2" s="19"/>
      <c r="E2" s="17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</row>
    <row r="3" spans="1:28" ht="140.4" customHeight="1" thickBot="1" x14ac:dyDescent="0.35">
      <c r="A3" s="20"/>
      <c r="B3" s="73" t="s">
        <v>58</v>
      </c>
      <c r="C3" s="74"/>
      <c r="D3" s="75"/>
      <c r="E3" s="17"/>
      <c r="F3" s="14"/>
      <c r="G3" s="14"/>
      <c r="H3" s="20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spans="1:28" ht="19.5" customHeight="1" thickBot="1" x14ac:dyDescent="0.35">
      <c r="A4" s="14"/>
      <c r="B4" s="21"/>
      <c r="C4" s="21"/>
      <c r="D4" s="22"/>
      <c r="E4" s="17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</row>
    <row r="5" spans="1:28" ht="21.6" thickBot="1" x14ac:dyDescent="0.35">
      <c r="A5" s="20"/>
      <c r="B5" s="73" t="s">
        <v>56</v>
      </c>
      <c r="C5" s="74"/>
      <c r="D5" s="75"/>
      <c r="E5" s="17"/>
      <c r="F5" s="14"/>
      <c r="G5" s="14"/>
      <c r="H5" s="20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</row>
    <row r="6" spans="1:28" ht="19.5" customHeight="1" x14ac:dyDescent="0.3">
      <c r="A6" s="14"/>
      <c r="B6" s="21"/>
      <c r="C6" s="21"/>
      <c r="D6" s="22"/>
      <c r="E6" s="17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19.5" customHeight="1" x14ac:dyDescent="0.3">
      <c r="A7" s="14"/>
      <c r="B7" s="23" t="s">
        <v>6</v>
      </c>
      <c r="C7" s="14"/>
      <c r="D7" s="14"/>
      <c r="E7" s="17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 ht="19.5" customHeight="1" x14ac:dyDescent="0.3">
      <c r="A8" s="14"/>
      <c r="B8" s="24" t="s">
        <v>54</v>
      </c>
      <c r="C8" s="14"/>
      <c r="D8" s="14"/>
      <c r="E8" s="17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 ht="19.5" customHeight="1" thickBot="1" x14ac:dyDescent="0.35">
      <c r="A9" s="14"/>
      <c r="B9" s="14"/>
      <c r="C9" s="14"/>
      <c r="D9" s="14"/>
      <c r="E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</row>
    <row r="10" spans="1:28" ht="15.45" customHeight="1" thickTop="1" x14ac:dyDescent="0.3">
      <c r="A10" s="14"/>
      <c r="B10" s="25" t="s">
        <v>0</v>
      </c>
      <c r="C10" s="26">
        <v>74360170</v>
      </c>
      <c r="D10" s="14"/>
      <c r="E10" s="14"/>
      <c r="I10" s="27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</row>
    <row r="11" spans="1:28" ht="15.45" customHeight="1" x14ac:dyDescent="0.3">
      <c r="A11" s="14"/>
      <c r="B11" s="28" t="s">
        <v>1</v>
      </c>
      <c r="C11" s="29">
        <v>85514196</v>
      </c>
      <c r="D11" s="14"/>
      <c r="E11" s="14"/>
      <c r="I11" s="27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</row>
    <row r="12" spans="1:28" ht="15.45" customHeight="1" x14ac:dyDescent="0.3">
      <c r="A12" s="14"/>
      <c r="B12" s="28" t="s">
        <v>2</v>
      </c>
      <c r="C12" s="29">
        <f>SUM(12000000/C16)*1.15</f>
        <v>5682318.8472633865</v>
      </c>
      <c r="D12" s="14"/>
      <c r="E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</row>
    <row r="13" spans="1:28" ht="15.45" customHeight="1" thickBot="1" x14ac:dyDescent="0.35">
      <c r="A13" s="20"/>
      <c r="B13" s="30" t="s">
        <v>3</v>
      </c>
      <c r="C13" s="31">
        <f>SUM(C11+C12)</f>
        <v>91196514.847263381</v>
      </c>
      <c r="D13" s="14"/>
      <c r="E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</row>
    <row r="14" spans="1:28" ht="15.45" customHeight="1" thickTop="1" thickBot="1" x14ac:dyDescent="0.35">
      <c r="A14" s="20"/>
      <c r="B14" s="32"/>
      <c r="C14" s="33"/>
      <c r="D14" s="14"/>
      <c r="E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</row>
    <row r="15" spans="1:28" ht="15.45" customHeight="1" thickTop="1" x14ac:dyDescent="0.3">
      <c r="A15" s="20"/>
      <c r="B15" s="34" t="s">
        <v>7</v>
      </c>
      <c r="C15" s="35">
        <v>207678600</v>
      </c>
      <c r="D15" s="14"/>
      <c r="E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</row>
    <row r="16" spans="1:28" ht="15.45" customHeight="1" thickBot="1" x14ac:dyDescent="0.35">
      <c r="A16" s="20"/>
      <c r="B16" s="36" t="s">
        <v>4</v>
      </c>
      <c r="C16" s="37">
        <v>2.4285860000000001</v>
      </c>
      <c r="D16" s="38"/>
      <c r="E16" s="38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</row>
    <row r="17" spans="1:28" ht="15.45" customHeight="1" thickTop="1" thickBot="1" x14ac:dyDescent="0.35">
      <c r="A17" s="20"/>
      <c r="B17" s="32"/>
      <c r="C17" s="33"/>
      <c r="D17" s="14"/>
      <c r="E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</row>
    <row r="18" spans="1:28" ht="28.8" thickTop="1" thickBot="1" x14ac:dyDescent="0.35">
      <c r="A18" s="20"/>
      <c r="B18" s="25" t="s">
        <v>5</v>
      </c>
      <c r="C18" s="1">
        <v>1000000000</v>
      </c>
      <c r="D18" s="39" t="s">
        <v>9</v>
      </c>
      <c r="E18" s="39"/>
      <c r="F18" s="40" t="s">
        <v>48</v>
      </c>
      <c r="G18" s="41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</row>
    <row r="19" spans="1:28" ht="15.45" customHeight="1" thickTop="1" thickBot="1" x14ac:dyDescent="0.35">
      <c r="A19" s="20"/>
      <c r="B19" s="30" t="s">
        <v>31</v>
      </c>
      <c r="C19" s="42">
        <f>ROUND(C18/C13,6)</f>
        <v>10.965331000000001</v>
      </c>
      <c r="D19" s="39"/>
      <c r="E19" s="39"/>
      <c r="F19" s="43">
        <v>17000000</v>
      </c>
      <c r="G19" s="44" t="s">
        <v>39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</row>
    <row r="20" spans="1:28" ht="15.45" customHeight="1" thickTop="1" x14ac:dyDescent="0.3">
      <c r="A20" s="20"/>
      <c r="B20" s="32"/>
      <c r="C20" s="33"/>
      <c r="D20" s="14"/>
      <c r="E20" s="14"/>
      <c r="F20" s="43">
        <v>50000000</v>
      </c>
      <c r="G20" s="4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</row>
    <row r="21" spans="1:28" ht="15.45" customHeight="1" x14ac:dyDescent="0.3">
      <c r="A21" s="14"/>
      <c r="B21" s="32"/>
      <c r="C21" s="33"/>
      <c r="D21" s="39"/>
      <c r="E21" s="39"/>
      <c r="F21" s="43">
        <v>150000000</v>
      </c>
      <c r="G21" s="4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</row>
    <row r="22" spans="1:28" ht="15.45" customHeight="1" x14ac:dyDescent="0.3">
      <c r="A22" s="14"/>
      <c r="B22" s="32"/>
      <c r="C22" s="33"/>
      <c r="D22" s="45"/>
      <c r="E22" s="46"/>
      <c r="F22" s="43">
        <v>160000000</v>
      </c>
      <c r="G22" s="44" t="s">
        <v>43</v>
      </c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</row>
    <row r="23" spans="1:28" ht="15.45" customHeight="1" thickBot="1" x14ac:dyDescent="0.35">
      <c r="A23" s="47"/>
      <c r="B23" s="47"/>
      <c r="C23" s="47"/>
      <c r="D23" s="47"/>
      <c r="E23" s="47"/>
      <c r="F23" s="43">
        <v>250000000</v>
      </c>
      <c r="G23" s="4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</row>
    <row r="24" spans="1:28" ht="15.45" customHeight="1" thickBot="1" x14ac:dyDescent="0.35">
      <c r="A24" s="20"/>
      <c r="B24" s="48" t="s">
        <v>49</v>
      </c>
      <c r="C24" s="49"/>
      <c r="D24" s="14"/>
      <c r="E24" s="14"/>
      <c r="F24" s="43">
        <v>350000000</v>
      </c>
      <c r="G24" s="44" t="s">
        <v>38</v>
      </c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</row>
    <row r="25" spans="1:28" ht="15.45" customHeight="1" x14ac:dyDescent="0.3">
      <c r="A25" s="20"/>
      <c r="B25" s="50" t="s">
        <v>50</v>
      </c>
      <c r="C25" s="70">
        <v>1235</v>
      </c>
      <c r="D25" s="39" t="s">
        <v>46</v>
      </c>
      <c r="E25" s="39"/>
      <c r="F25" s="43">
        <v>360000000</v>
      </c>
      <c r="G25" s="44" t="s">
        <v>42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</row>
    <row r="26" spans="1:28" ht="15.45" customHeight="1" x14ac:dyDescent="0.3">
      <c r="A26" s="20"/>
      <c r="B26" s="51" t="s">
        <v>51</v>
      </c>
      <c r="C26" s="52">
        <f>ROUNDUP(C25*$C$16,2)</f>
        <v>2999.3100000000004</v>
      </c>
      <c r="D26" s="39" t="s">
        <v>47</v>
      </c>
      <c r="E26" s="39"/>
      <c r="F26" s="43">
        <v>500000000</v>
      </c>
      <c r="G26" s="44"/>
      <c r="H26" s="53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</row>
    <row r="27" spans="1:28" ht="15.45" customHeight="1" x14ac:dyDescent="0.3">
      <c r="A27" s="20"/>
      <c r="B27" s="54" t="s">
        <v>32</v>
      </c>
      <c r="C27" s="55">
        <f>$C$25/$C$13</f>
        <v>1.3542184173028843E-5</v>
      </c>
      <c r="D27" s="14"/>
      <c r="E27" s="14"/>
      <c r="F27" s="43">
        <v>700000000</v>
      </c>
      <c r="G27" s="44" t="s">
        <v>35</v>
      </c>
      <c r="H27" s="53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</row>
    <row r="28" spans="1:28" ht="15.45" customHeight="1" x14ac:dyDescent="0.3">
      <c r="A28" s="20"/>
      <c r="B28" s="56" t="s">
        <v>52</v>
      </c>
      <c r="C28" s="57">
        <f>(C26*1)+(('Money raised'!C15*Calculator!C27))</f>
        <v>5131.883206451168</v>
      </c>
      <c r="D28" s="39" t="s">
        <v>10</v>
      </c>
      <c r="E28" s="14"/>
      <c r="F28" s="43">
        <v>750000000</v>
      </c>
      <c r="G28" s="44"/>
      <c r="H28" s="53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</row>
    <row r="29" spans="1:28" ht="15.45" customHeight="1" thickBot="1" x14ac:dyDescent="0.35">
      <c r="A29" s="20"/>
      <c r="B29" s="58" t="s">
        <v>53</v>
      </c>
      <c r="C29" s="59">
        <f>INDEX('Money raised'!$G$19:$G$38,MATCH(Calculator!$C$18,'Money raised'!$B$19:$B$38,0))</f>
        <v>15780.39242444505</v>
      </c>
      <c r="D29" s="39" t="s">
        <v>10</v>
      </c>
      <c r="E29" s="39"/>
      <c r="F29" s="43">
        <v>1000000000</v>
      </c>
      <c r="G29" s="44"/>
      <c r="H29" s="60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</row>
    <row r="30" spans="1:28" ht="15.45" customHeight="1" thickBot="1" x14ac:dyDescent="0.35">
      <c r="A30" s="20"/>
      <c r="B30" s="39"/>
      <c r="C30" s="61"/>
      <c r="D30" s="47"/>
      <c r="E30" s="39"/>
      <c r="F30" s="43">
        <v>2000000000</v>
      </c>
      <c r="G30" s="44"/>
      <c r="H30" s="53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</row>
    <row r="31" spans="1:28" ht="15.45" customHeight="1" thickBot="1" x14ac:dyDescent="0.35">
      <c r="A31" s="20"/>
      <c r="B31" s="48" t="s">
        <v>55</v>
      </c>
      <c r="C31" s="62"/>
      <c r="D31" s="14"/>
      <c r="E31" s="47"/>
      <c r="F31" s="43">
        <v>2230000000</v>
      </c>
      <c r="G31" s="44" t="s">
        <v>40</v>
      </c>
      <c r="H31" s="53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</row>
    <row r="32" spans="1:28" ht="15.45" customHeight="1" x14ac:dyDescent="0.3">
      <c r="A32" s="20"/>
      <c r="B32" s="50" t="s">
        <v>50</v>
      </c>
      <c r="C32" s="70">
        <v>1000</v>
      </c>
      <c r="D32" s="39" t="s">
        <v>44</v>
      </c>
      <c r="E32" s="14"/>
      <c r="F32" s="43">
        <v>2070000000</v>
      </c>
      <c r="G32" s="44" t="s">
        <v>34</v>
      </c>
      <c r="H32" s="53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</row>
    <row r="33" spans="1:28" ht="15.45" customHeight="1" x14ac:dyDescent="0.3">
      <c r="A33" s="20"/>
      <c r="B33" s="51" t="s">
        <v>51</v>
      </c>
      <c r="C33" s="63">
        <f>ROUNDUP(C32*$C$16,2)</f>
        <v>2428.59</v>
      </c>
      <c r="D33" s="39" t="s">
        <v>45</v>
      </c>
      <c r="E33" s="39"/>
      <c r="F33" s="43">
        <v>4500000000</v>
      </c>
      <c r="G33" s="44" t="s">
        <v>37</v>
      </c>
      <c r="H33" s="53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</row>
    <row r="34" spans="1:28" ht="15.45" customHeight="1" x14ac:dyDescent="0.3">
      <c r="A34" s="20"/>
      <c r="B34" s="54" t="s">
        <v>32</v>
      </c>
      <c r="C34" s="55">
        <f>$C$32/$C$13</f>
        <v>1.0965331314193395E-5</v>
      </c>
      <c r="D34" s="14"/>
      <c r="E34" s="39"/>
      <c r="F34" s="43">
        <v>5000000000</v>
      </c>
      <c r="G34" s="44"/>
      <c r="H34" s="53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</row>
    <row r="35" spans="1:28" ht="15.45" customHeight="1" x14ac:dyDescent="0.3">
      <c r="A35" s="20"/>
      <c r="B35" s="56" t="s">
        <v>52</v>
      </c>
      <c r="C35" s="57">
        <f>'Money raised'!G47</f>
        <v>1726.8065545459342</v>
      </c>
      <c r="D35" s="39" t="s">
        <v>29</v>
      </c>
      <c r="E35" s="14"/>
      <c r="F35" s="43">
        <v>5400000000</v>
      </c>
      <c r="G35" s="44" t="s">
        <v>33</v>
      </c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</row>
    <row r="36" spans="1:28" ht="15.45" customHeight="1" thickBot="1" x14ac:dyDescent="0.35">
      <c r="A36" s="20"/>
      <c r="B36" s="58" t="s">
        <v>53</v>
      </c>
      <c r="C36" s="59">
        <f>INDEX('Money raised'!$G$43:$G$62,MATCH(Calculator!$C$18,'Money raised'!$B$43:$B$62,0))</f>
        <v>10349.081224986325</v>
      </c>
      <c r="D36" s="39" t="s">
        <v>29</v>
      </c>
      <c r="E36" s="14"/>
      <c r="F36" s="43">
        <v>6600000000</v>
      </c>
      <c r="G36" s="44" t="s">
        <v>41</v>
      </c>
      <c r="H36" s="53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</row>
    <row r="37" spans="1:28" ht="15" customHeight="1" thickBot="1" x14ac:dyDescent="0.35">
      <c r="A37" s="20"/>
      <c r="B37" s="64" t="s">
        <v>57</v>
      </c>
      <c r="C37" s="65"/>
      <c r="D37" s="14"/>
      <c r="E37" s="39"/>
      <c r="F37" s="66">
        <v>55000000000</v>
      </c>
      <c r="G37" s="67" t="s">
        <v>36</v>
      </c>
      <c r="H37" s="53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</row>
    <row r="38" spans="1:28" ht="15.45" customHeight="1" x14ac:dyDescent="0.3">
      <c r="A38" s="20"/>
      <c r="C38" s="14"/>
      <c r="D38" s="14"/>
      <c r="E38" s="39"/>
      <c r="F38" s="39"/>
      <c r="G38" s="39"/>
      <c r="H38" s="53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</row>
    <row r="39" spans="1:28" ht="15.45" customHeight="1" x14ac:dyDescent="0.3">
      <c r="A39" s="20"/>
      <c r="B39" s="68" t="s">
        <v>30</v>
      </c>
      <c r="D39" s="14"/>
      <c r="E39" s="14"/>
      <c r="F39" s="14"/>
      <c r="G39" s="14"/>
      <c r="H39" s="53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</row>
    <row r="40" spans="1:28" ht="15.45" customHeight="1" x14ac:dyDescent="0.3">
      <c r="C40" s="71"/>
      <c r="E40" s="14"/>
      <c r="F40" s="14"/>
      <c r="G40" s="14"/>
      <c r="H40" s="53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</row>
    <row r="41" spans="1:28" ht="20.399999999999999" x14ac:dyDescent="0.3">
      <c r="C41" s="71"/>
      <c r="E41" s="14"/>
      <c r="F41" s="14"/>
      <c r="G41" s="14"/>
      <c r="H41" s="53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</row>
    <row r="42" spans="1:28" ht="15" customHeight="1" x14ac:dyDescent="0.3">
      <c r="C42" s="71"/>
      <c r="H42" s="69"/>
    </row>
    <row r="43" spans="1:28" ht="15" customHeight="1" x14ac:dyDescent="0.3">
      <c r="C43" s="71"/>
    </row>
    <row r="44" spans="1:28" ht="15" customHeight="1" x14ac:dyDescent="0.3">
      <c r="C44" s="71"/>
    </row>
    <row r="45" spans="1:28" ht="15" customHeight="1" x14ac:dyDescent="0.3">
      <c r="C45" s="72"/>
    </row>
    <row r="46" spans="1:28" ht="15" customHeight="1" x14ac:dyDescent="0.3"/>
    <row r="47" spans="1:28" ht="15" customHeight="1" x14ac:dyDescent="0.3"/>
    <row r="48" spans="1:28" ht="15" customHeight="1" x14ac:dyDescent="0.3"/>
    <row r="49" customFormat="1" ht="15" customHeight="1" x14ac:dyDescent="0.3"/>
    <row r="50" customFormat="1" ht="15" customHeight="1" x14ac:dyDescent="0.3"/>
    <row r="51" customFormat="1" ht="15" customHeight="1" x14ac:dyDescent="0.3"/>
    <row r="52" customFormat="1" ht="15" customHeight="1" x14ac:dyDescent="0.3"/>
    <row r="53" customFormat="1" ht="15" customHeight="1" x14ac:dyDescent="0.3"/>
    <row r="54" customFormat="1" ht="15" customHeight="1" x14ac:dyDescent="0.3"/>
    <row r="55" customFormat="1" ht="15" customHeight="1" x14ac:dyDescent="0.3"/>
    <row r="56" customFormat="1" ht="15" customHeight="1" x14ac:dyDescent="0.3"/>
    <row r="57" customFormat="1" ht="15" customHeight="1" x14ac:dyDescent="0.3"/>
    <row r="58" customFormat="1" ht="15" customHeight="1" x14ac:dyDescent="0.3"/>
    <row r="59" customFormat="1" ht="15" customHeight="1" x14ac:dyDescent="0.3"/>
    <row r="60" customFormat="1" ht="15" customHeight="1" x14ac:dyDescent="0.3"/>
    <row r="61" customFormat="1" ht="15" customHeight="1" x14ac:dyDescent="0.3"/>
    <row r="62" customFormat="1" ht="15" customHeight="1" x14ac:dyDescent="0.3"/>
    <row r="63" customFormat="1" ht="15" customHeight="1" x14ac:dyDescent="0.3"/>
    <row r="64" customFormat="1" ht="15" customHeight="1" x14ac:dyDescent="0.3"/>
    <row r="65" customFormat="1" ht="15" customHeight="1" x14ac:dyDescent="0.3"/>
    <row r="66" customFormat="1" ht="15" customHeight="1" x14ac:dyDescent="0.3"/>
    <row r="67" customFormat="1" ht="15" customHeight="1" x14ac:dyDescent="0.3"/>
    <row r="68" customFormat="1" ht="15" customHeight="1" x14ac:dyDescent="0.3"/>
    <row r="69" customFormat="1" ht="15" customHeight="1" x14ac:dyDescent="0.3"/>
    <row r="70" customFormat="1" ht="15" customHeight="1" x14ac:dyDescent="0.3"/>
    <row r="71" customFormat="1" ht="15" customHeight="1" x14ac:dyDescent="0.3"/>
    <row r="72" customFormat="1" ht="15" customHeight="1" x14ac:dyDescent="0.3"/>
    <row r="73" customFormat="1" ht="15" customHeight="1" x14ac:dyDescent="0.3"/>
    <row r="74" customFormat="1" ht="15" customHeight="1" x14ac:dyDescent="0.3"/>
    <row r="75" customFormat="1" ht="15" customHeight="1" x14ac:dyDescent="0.3"/>
    <row r="76" customFormat="1" ht="15" customHeight="1" x14ac:dyDescent="0.3"/>
    <row r="77" customFormat="1" ht="15" customHeight="1" x14ac:dyDescent="0.3"/>
    <row r="78" customFormat="1" ht="15" customHeight="1" x14ac:dyDescent="0.3"/>
    <row r="79" customFormat="1" ht="15" customHeight="1" x14ac:dyDescent="0.3"/>
    <row r="80" customFormat="1" ht="15" customHeight="1" x14ac:dyDescent="0.3"/>
    <row r="81" customFormat="1" ht="15" customHeight="1" x14ac:dyDescent="0.3"/>
    <row r="82" customFormat="1" ht="15" customHeight="1" x14ac:dyDescent="0.3"/>
    <row r="83" customFormat="1" ht="15" customHeight="1" x14ac:dyDescent="0.3"/>
    <row r="84" customFormat="1" ht="15" customHeight="1" x14ac:dyDescent="0.3"/>
    <row r="85" customFormat="1" ht="15" customHeight="1" x14ac:dyDescent="0.3"/>
    <row r="86" customFormat="1" ht="15" customHeight="1" x14ac:dyDescent="0.3"/>
    <row r="87" customFormat="1" ht="15" customHeight="1" x14ac:dyDescent="0.3"/>
    <row r="88" customFormat="1" ht="15" customHeight="1" x14ac:dyDescent="0.3"/>
    <row r="89" customFormat="1" ht="15" customHeight="1" x14ac:dyDescent="0.3"/>
    <row r="90" customFormat="1" ht="15" customHeight="1" x14ac:dyDescent="0.3"/>
    <row r="91" customFormat="1" ht="15" customHeight="1" x14ac:dyDescent="0.3"/>
    <row r="92" customFormat="1" ht="15" customHeight="1" x14ac:dyDescent="0.3"/>
    <row r="93" customFormat="1" ht="15" customHeight="1" x14ac:dyDescent="0.3"/>
    <row r="94" customFormat="1" ht="15" customHeight="1" x14ac:dyDescent="0.3"/>
    <row r="95" customFormat="1" ht="15" customHeight="1" x14ac:dyDescent="0.3"/>
    <row r="96" customFormat="1" ht="15" customHeight="1" x14ac:dyDescent="0.3"/>
    <row r="97" customFormat="1" ht="15" customHeight="1" x14ac:dyDescent="0.3"/>
    <row r="98" customFormat="1" ht="15" customHeight="1" x14ac:dyDescent="0.3"/>
    <row r="99" customFormat="1" ht="15" customHeight="1" x14ac:dyDescent="0.3"/>
    <row r="100" customFormat="1" ht="15" customHeight="1" x14ac:dyDescent="0.3"/>
    <row r="101" customFormat="1" ht="15" customHeight="1" x14ac:dyDescent="0.3"/>
    <row r="102" customFormat="1" ht="15" customHeight="1" x14ac:dyDescent="0.3"/>
    <row r="103" customFormat="1" ht="15" customHeight="1" x14ac:dyDescent="0.3"/>
    <row r="104" customFormat="1" ht="15" customHeight="1" x14ac:dyDescent="0.3"/>
    <row r="105" customFormat="1" ht="15" customHeight="1" x14ac:dyDescent="0.3"/>
    <row r="106" customFormat="1" ht="15" customHeight="1" x14ac:dyDescent="0.3"/>
    <row r="107" customFormat="1" ht="15" customHeight="1" x14ac:dyDescent="0.3"/>
    <row r="108" customFormat="1" ht="15" customHeight="1" x14ac:dyDescent="0.3"/>
    <row r="109" customFormat="1" ht="15" customHeight="1" x14ac:dyDescent="0.3"/>
    <row r="110" customFormat="1" ht="15" customHeight="1" x14ac:dyDescent="0.3"/>
    <row r="111" customFormat="1" ht="15" customHeight="1" x14ac:dyDescent="0.3"/>
    <row r="112" customFormat="1" ht="15" customHeight="1" x14ac:dyDescent="0.3"/>
    <row r="113" customFormat="1" ht="15" customHeight="1" x14ac:dyDescent="0.3"/>
    <row r="114" customFormat="1" ht="15" customHeight="1" x14ac:dyDescent="0.3"/>
    <row r="115" customFormat="1" ht="15" customHeight="1" x14ac:dyDescent="0.3"/>
    <row r="116" customFormat="1" ht="15" customHeight="1" x14ac:dyDescent="0.3"/>
    <row r="117" customFormat="1" ht="15" customHeight="1" x14ac:dyDescent="0.3"/>
    <row r="118" customFormat="1" ht="15" customHeight="1" x14ac:dyDescent="0.3"/>
    <row r="119" customFormat="1" ht="15" customHeight="1" x14ac:dyDescent="0.3"/>
    <row r="120" customFormat="1" ht="15" customHeight="1" x14ac:dyDescent="0.3"/>
    <row r="121" customFormat="1" ht="15" customHeight="1" x14ac:dyDescent="0.3"/>
    <row r="122" customFormat="1" ht="15" customHeight="1" x14ac:dyDescent="0.3"/>
    <row r="123" customFormat="1" ht="15" customHeight="1" x14ac:dyDescent="0.3"/>
    <row r="124" customFormat="1" ht="15" customHeight="1" x14ac:dyDescent="0.3"/>
    <row r="125" customFormat="1" ht="15" customHeight="1" x14ac:dyDescent="0.3"/>
    <row r="126" customFormat="1" ht="15" customHeight="1" x14ac:dyDescent="0.3"/>
    <row r="127" customFormat="1" ht="15" customHeight="1" x14ac:dyDescent="0.3"/>
    <row r="128" customFormat="1" ht="15" customHeight="1" x14ac:dyDescent="0.3"/>
    <row r="129" customFormat="1" ht="15" customHeight="1" x14ac:dyDescent="0.3"/>
    <row r="130" customFormat="1" ht="15" customHeight="1" x14ac:dyDescent="0.3"/>
    <row r="131" customFormat="1" ht="15" customHeight="1" x14ac:dyDescent="0.3"/>
    <row r="132" customFormat="1" ht="15" customHeight="1" x14ac:dyDescent="0.3"/>
    <row r="133" customFormat="1" ht="15" customHeight="1" x14ac:dyDescent="0.3"/>
    <row r="134" customFormat="1" ht="15" customHeight="1" x14ac:dyDescent="0.3"/>
    <row r="135" customFormat="1" ht="15" customHeight="1" x14ac:dyDescent="0.3"/>
    <row r="136" customFormat="1" ht="15" customHeight="1" x14ac:dyDescent="0.3"/>
    <row r="137" customFormat="1" ht="15" customHeight="1" x14ac:dyDescent="0.3"/>
    <row r="138" customFormat="1" ht="15" customHeight="1" x14ac:dyDescent="0.3"/>
    <row r="139" customFormat="1" ht="15" customHeight="1" x14ac:dyDescent="0.3"/>
    <row r="140" customFormat="1" ht="15" customHeight="1" x14ac:dyDescent="0.3"/>
    <row r="141" customFormat="1" ht="15" customHeight="1" x14ac:dyDescent="0.3"/>
    <row r="142" customFormat="1" ht="15" customHeight="1" x14ac:dyDescent="0.3"/>
    <row r="143" customFormat="1" ht="15" customHeight="1" x14ac:dyDescent="0.3"/>
    <row r="144" customFormat="1" ht="15" customHeight="1" x14ac:dyDescent="0.3"/>
    <row r="145" customFormat="1" ht="15" customHeight="1" x14ac:dyDescent="0.3"/>
    <row r="146" customFormat="1" ht="15" customHeight="1" x14ac:dyDescent="0.3"/>
    <row r="147" customFormat="1" ht="15" customHeight="1" x14ac:dyDescent="0.3"/>
    <row r="148" customFormat="1" ht="15" customHeight="1" x14ac:dyDescent="0.3"/>
    <row r="149" customFormat="1" ht="15" customHeight="1" x14ac:dyDescent="0.3"/>
    <row r="150" customFormat="1" ht="15" customHeight="1" x14ac:dyDescent="0.3"/>
    <row r="151" customFormat="1" ht="15" customHeight="1" x14ac:dyDescent="0.3"/>
    <row r="152" customFormat="1" ht="15" customHeight="1" x14ac:dyDescent="0.3"/>
    <row r="153" customFormat="1" ht="15" customHeight="1" x14ac:dyDescent="0.3"/>
    <row r="154" customFormat="1" ht="15" customHeight="1" x14ac:dyDescent="0.3"/>
    <row r="155" customFormat="1" ht="15" customHeight="1" x14ac:dyDescent="0.3"/>
    <row r="156" customFormat="1" ht="15" customHeight="1" x14ac:dyDescent="0.3"/>
    <row r="157" customFormat="1" ht="15" customHeight="1" x14ac:dyDescent="0.3"/>
    <row r="158" customFormat="1" ht="15" customHeight="1" x14ac:dyDescent="0.3"/>
    <row r="159" customFormat="1" ht="15" customHeight="1" x14ac:dyDescent="0.3"/>
    <row r="160" customFormat="1" ht="15" customHeight="1" x14ac:dyDescent="0.3"/>
    <row r="161" customFormat="1" ht="15" customHeight="1" x14ac:dyDescent="0.3"/>
    <row r="162" customFormat="1" ht="15" customHeight="1" x14ac:dyDescent="0.3"/>
    <row r="163" customFormat="1" ht="15" customHeight="1" x14ac:dyDescent="0.3"/>
    <row r="164" customFormat="1" ht="15" customHeight="1" x14ac:dyDescent="0.3"/>
    <row r="165" customFormat="1" ht="15" customHeight="1" x14ac:dyDescent="0.3"/>
    <row r="166" customFormat="1" ht="15" customHeight="1" x14ac:dyDescent="0.3"/>
    <row r="167" customFormat="1" ht="15" customHeight="1" x14ac:dyDescent="0.3"/>
    <row r="168" customFormat="1" ht="15" customHeight="1" x14ac:dyDescent="0.3"/>
    <row r="169" customFormat="1" ht="15" customHeight="1" x14ac:dyDescent="0.3"/>
    <row r="170" customFormat="1" ht="15" customHeight="1" x14ac:dyDescent="0.3"/>
    <row r="171" customFormat="1" ht="15" customHeight="1" x14ac:dyDescent="0.3"/>
    <row r="172" customFormat="1" ht="15" customHeight="1" x14ac:dyDescent="0.3"/>
    <row r="173" customFormat="1" ht="15" customHeight="1" x14ac:dyDescent="0.3"/>
    <row r="174" customFormat="1" ht="15" customHeight="1" x14ac:dyDescent="0.3"/>
    <row r="175" customFormat="1" ht="15" customHeight="1" x14ac:dyDescent="0.3"/>
    <row r="176" customFormat="1" ht="15" customHeight="1" x14ac:dyDescent="0.3"/>
    <row r="177" customFormat="1" ht="15" customHeight="1" x14ac:dyDescent="0.3"/>
    <row r="178" customFormat="1" ht="15" customHeight="1" x14ac:dyDescent="0.3"/>
    <row r="179" customFormat="1" ht="15" customHeight="1" x14ac:dyDescent="0.3"/>
    <row r="180" customFormat="1" ht="15" customHeight="1" x14ac:dyDescent="0.3"/>
    <row r="181" customFormat="1" ht="15" customHeight="1" x14ac:dyDescent="0.3"/>
    <row r="182" customFormat="1" ht="15" customHeight="1" x14ac:dyDescent="0.3"/>
    <row r="183" customFormat="1" ht="15" customHeight="1" x14ac:dyDescent="0.3"/>
    <row r="184" customFormat="1" ht="15" customHeight="1" x14ac:dyDescent="0.3"/>
    <row r="185" customFormat="1" ht="15" customHeight="1" x14ac:dyDescent="0.3"/>
    <row r="186" customFormat="1" ht="15" customHeight="1" x14ac:dyDescent="0.3"/>
    <row r="187" customFormat="1" ht="15" customHeight="1" x14ac:dyDescent="0.3"/>
    <row r="188" customFormat="1" ht="15" customHeight="1" x14ac:dyDescent="0.3"/>
    <row r="189" customFormat="1" ht="15" customHeight="1" x14ac:dyDescent="0.3"/>
    <row r="190" customFormat="1" ht="15" customHeight="1" x14ac:dyDescent="0.3"/>
    <row r="191" customFormat="1" ht="15" customHeight="1" x14ac:dyDescent="0.3"/>
    <row r="192" customFormat="1" ht="15" customHeight="1" x14ac:dyDescent="0.3"/>
    <row r="193" customFormat="1" ht="15" customHeight="1" x14ac:dyDescent="0.3"/>
    <row r="194" customFormat="1" ht="15" customHeight="1" x14ac:dyDescent="0.3"/>
    <row r="195" customFormat="1" ht="15" customHeight="1" x14ac:dyDescent="0.3"/>
    <row r="196" customFormat="1" ht="15" customHeight="1" x14ac:dyDescent="0.3"/>
    <row r="197" customFormat="1" ht="15" customHeight="1" x14ac:dyDescent="0.3"/>
    <row r="198" customFormat="1" ht="15" customHeight="1" x14ac:dyDescent="0.3"/>
    <row r="199" customFormat="1" ht="15" customHeight="1" x14ac:dyDescent="0.3"/>
    <row r="200" customFormat="1" ht="15" customHeight="1" x14ac:dyDescent="0.3"/>
    <row r="201" customFormat="1" ht="15" customHeight="1" x14ac:dyDescent="0.3"/>
    <row r="202" customFormat="1" ht="15" customHeight="1" x14ac:dyDescent="0.3"/>
    <row r="203" customFormat="1" ht="15" customHeight="1" x14ac:dyDescent="0.3"/>
    <row r="204" customFormat="1" ht="15" customHeight="1" x14ac:dyDescent="0.3"/>
    <row r="205" customFormat="1" ht="15" customHeight="1" x14ac:dyDescent="0.3"/>
    <row r="206" customFormat="1" ht="15" customHeight="1" x14ac:dyDescent="0.3"/>
    <row r="207" customFormat="1" ht="15" customHeight="1" x14ac:dyDescent="0.3"/>
    <row r="208" customFormat="1" ht="15" customHeight="1" x14ac:dyDescent="0.3"/>
    <row r="209" customFormat="1" ht="15" customHeight="1" x14ac:dyDescent="0.3"/>
    <row r="210" customFormat="1" ht="15" customHeight="1" x14ac:dyDescent="0.3"/>
    <row r="211" customFormat="1" ht="15" customHeight="1" x14ac:dyDescent="0.3"/>
    <row r="212" customFormat="1" ht="15" customHeight="1" x14ac:dyDescent="0.3"/>
    <row r="213" customFormat="1" ht="15" customHeight="1" x14ac:dyDescent="0.3"/>
    <row r="214" customFormat="1" ht="15" customHeight="1" x14ac:dyDescent="0.3"/>
    <row r="215" customFormat="1" ht="15" customHeight="1" x14ac:dyDescent="0.3"/>
    <row r="216" customFormat="1" ht="15" customHeight="1" x14ac:dyDescent="0.3"/>
    <row r="217" customFormat="1" ht="15" customHeight="1" x14ac:dyDescent="0.3"/>
    <row r="218" customFormat="1" ht="15" customHeight="1" x14ac:dyDescent="0.3"/>
    <row r="219" customFormat="1" ht="15" customHeight="1" x14ac:dyDescent="0.3"/>
    <row r="220" customFormat="1" ht="15" customHeight="1" x14ac:dyDescent="0.3"/>
    <row r="221" customFormat="1" ht="15" customHeight="1" x14ac:dyDescent="0.3"/>
    <row r="222" customFormat="1" ht="15" customHeight="1" x14ac:dyDescent="0.3"/>
    <row r="223" customFormat="1" ht="15" customHeight="1" x14ac:dyDescent="0.3"/>
    <row r="224" customFormat="1" ht="15" customHeight="1" x14ac:dyDescent="0.3"/>
    <row r="225" customFormat="1" ht="15" customHeight="1" x14ac:dyDescent="0.3"/>
    <row r="226" customFormat="1" ht="15" customHeight="1" x14ac:dyDescent="0.3"/>
    <row r="227" customFormat="1" ht="15" customHeight="1" x14ac:dyDescent="0.3"/>
    <row r="228" customFormat="1" ht="15" customHeight="1" x14ac:dyDescent="0.3"/>
    <row r="229" customFormat="1" ht="15" customHeight="1" x14ac:dyDescent="0.3"/>
    <row r="230" customFormat="1" ht="15" customHeight="1" x14ac:dyDescent="0.3"/>
    <row r="231" customFormat="1" ht="15" customHeight="1" x14ac:dyDescent="0.3"/>
    <row r="232" customFormat="1" ht="15" customHeight="1" x14ac:dyDescent="0.3"/>
    <row r="233" customFormat="1" ht="15" customHeight="1" x14ac:dyDescent="0.3"/>
    <row r="234" customFormat="1" ht="15" customHeight="1" x14ac:dyDescent="0.3"/>
    <row r="235" customFormat="1" ht="15" customHeight="1" x14ac:dyDescent="0.3"/>
    <row r="236" customFormat="1" ht="15" customHeight="1" x14ac:dyDescent="0.3"/>
    <row r="237" customFormat="1" ht="15" customHeight="1" x14ac:dyDescent="0.3"/>
    <row r="238" customFormat="1" ht="15" customHeight="1" x14ac:dyDescent="0.3"/>
    <row r="239" customFormat="1" ht="15" customHeight="1" x14ac:dyDescent="0.3"/>
    <row r="240" customFormat="1" ht="15" customHeight="1" x14ac:dyDescent="0.3"/>
    <row r="241" customFormat="1" ht="15" customHeight="1" x14ac:dyDescent="0.3"/>
    <row r="242" customFormat="1" ht="15" customHeight="1" x14ac:dyDescent="0.3"/>
    <row r="243" customFormat="1" ht="15" customHeight="1" x14ac:dyDescent="0.3"/>
    <row r="244" customFormat="1" ht="15" customHeight="1" x14ac:dyDescent="0.3"/>
    <row r="245" customFormat="1" ht="15" customHeight="1" x14ac:dyDescent="0.3"/>
    <row r="246" customFormat="1" ht="15" customHeight="1" x14ac:dyDescent="0.3"/>
    <row r="247" customFormat="1" ht="15" customHeight="1" x14ac:dyDescent="0.3"/>
    <row r="248" customFormat="1" ht="15" customHeight="1" x14ac:dyDescent="0.3"/>
    <row r="249" customFormat="1" ht="15" customHeight="1" x14ac:dyDescent="0.3"/>
    <row r="250" customFormat="1" ht="15" customHeight="1" x14ac:dyDescent="0.3"/>
    <row r="251" customFormat="1" ht="15" customHeight="1" x14ac:dyDescent="0.3"/>
    <row r="252" customFormat="1" ht="15" customHeight="1" x14ac:dyDescent="0.3"/>
    <row r="253" customFormat="1" ht="15" customHeight="1" x14ac:dyDescent="0.3"/>
    <row r="254" customFormat="1" ht="15" customHeight="1" x14ac:dyDescent="0.3"/>
    <row r="255" customFormat="1" ht="15" customHeight="1" x14ac:dyDescent="0.3"/>
    <row r="256" customFormat="1" ht="15" customHeight="1" x14ac:dyDescent="0.3"/>
    <row r="257" customFormat="1" ht="15" customHeight="1" x14ac:dyDescent="0.3"/>
    <row r="258" customFormat="1" ht="15" customHeight="1" x14ac:dyDescent="0.3"/>
    <row r="259" customFormat="1" ht="15" customHeight="1" x14ac:dyDescent="0.3"/>
    <row r="260" customFormat="1" ht="15" customHeight="1" x14ac:dyDescent="0.3"/>
    <row r="261" customFormat="1" ht="15" customHeight="1" x14ac:dyDescent="0.3"/>
    <row r="262" customFormat="1" ht="15" customHeight="1" x14ac:dyDescent="0.3"/>
    <row r="263" customFormat="1" ht="15" customHeight="1" x14ac:dyDescent="0.3"/>
    <row r="264" customFormat="1" ht="15" customHeight="1" x14ac:dyDescent="0.3"/>
    <row r="265" customFormat="1" ht="15" customHeight="1" x14ac:dyDescent="0.3"/>
    <row r="266" customFormat="1" ht="15" customHeight="1" x14ac:dyDescent="0.3"/>
    <row r="267" customFormat="1" ht="15" customHeight="1" x14ac:dyDescent="0.3"/>
    <row r="268" customFormat="1" ht="15" customHeight="1" x14ac:dyDescent="0.3"/>
    <row r="269" customFormat="1" ht="15" customHeight="1" x14ac:dyDescent="0.3"/>
    <row r="270" customFormat="1" ht="15" customHeight="1" x14ac:dyDescent="0.3"/>
    <row r="271" customFormat="1" ht="15" customHeight="1" x14ac:dyDescent="0.3"/>
    <row r="272" customFormat="1" ht="15" customHeight="1" x14ac:dyDescent="0.3"/>
    <row r="273" customFormat="1" ht="15" customHeight="1" x14ac:dyDescent="0.3"/>
    <row r="274" customFormat="1" ht="15" customHeight="1" x14ac:dyDescent="0.3"/>
    <row r="275" customFormat="1" ht="15" customHeight="1" x14ac:dyDescent="0.3"/>
    <row r="276" customFormat="1" ht="15" customHeight="1" x14ac:dyDescent="0.3"/>
    <row r="277" customFormat="1" ht="15" customHeight="1" x14ac:dyDescent="0.3"/>
    <row r="278" customFormat="1" ht="15" customHeight="1" x14ac:dyDescent="0.3"/>
    <row r="279" customFormat="1" ht="15" customHeight="1" x14ac:dyDescent="0.3"/>
    <row r="280" customFormat="1" ht="15" customHeight="1" x14ac:dyDescent="0.3"/>
    <row r="281" customFormat="1" ht="15" customHeight="1" x14ac:dyDescent="0.3"/>
    <row r="282" customFormat="1" ht="15" customHeight="1" x14ac:dyDescent="0.3"/>
    <row r="283" customFormat="1" ht="15" customHeight="1" x14ac:dyDescent="0.3"/>
    <row r="284" customFormat="1" ht="15" customHeight="1" x14ac:dyDescent="0.3"/>
    <row r="285" customFormat="1" ht="15" customHeight="1" x14ac:dyDescent="0.3"/>
    <row r="286" customFormat="1" ht="15" customHeight="1" x14ac:dyDescent="0.3"/>
    <row r="287" customFormat="1" ht="15" customHeight="1" x14ac:dyDescent="0.3"/>
    <row r="288" customFormat="1" ht="15" customHeight="1" x14ac:dyDescent="0.3"/>
    <row r="289" customFormat="1" ht="15" customHeight="1" x14ac:dyDescent="0.3"/>
    <row r="290" customFormat="1" ht="15" customHeight="1" x14ac:dyDescent="0.3"/>
    <row r="291" customFormat="1" ht="15" customHeight="1" x14ac:dyDescent="0.3"/>
    <row r="292" customFormat="1" ht="15" customHeight="1" x14ac:dyDescent="0.3"/>
    <row r="293" customFormat="1" ht="15" customHeight="1" x14ac:dyDescent="0.3"/>
    <row r="294" customFormat="1" ht="15" customHeight="1" x14ac:dyDescent="0.3"/>
    <row r="295" customFormat="1" ht="15" customHeight="1" x14ac:dyDescent="0.3"/>
    <row r="296" customFormat="1" ht="15" customHeight="1" x14ac:dyDescent="0.3"/>
    <row r="297" customFormat="1" ht="15" customHeight="1" x14ac:dyDescent="0.3"/>
    <row r="298" customFormat="1" ht="15" customHeight="1" x14ac:dyDescent="0.3"/>
    <row r="299" customFormat="1" ht="15" customHeight="1" x14ac:dyDescent="0.3"/>
    <row r="300" customFormat="1" ht="15" customHeight="1" x14ac:dyDescent="0.3"/>
    <row r="301" customFormat="1" ht="15" customHeight="1" x14ac:dyDescent="0.3"/>
    <row r="302" customFormat="1" ht="15" customHeight="1" x14ac:dyDescent="0.3"/>
    <row r="303" customFormat="1" ht="15" customHeight="1" x14ac:dyDescent="0.3"/>
    <row r="304" customFormat="1" ht="15" customHeight="1" x14ac:dyDescent="0.3"/>
    <row r="305" customFormat="1" ht="15" customHeight="1" x14ac:dyDescent="0.3"/>
    <row r="306" customFormat="1" ht="15" customHeight="1" x14ac:dyDescent="0.3"/>
    <row r="307" customFormat="1" ht="15" customHeight="1" x14ac:dyDescent="0.3"/>
    <row r="308" customFormat="1" ht="15" customHeight="1" x14ac:dyDescent="0.3"/>
    <row r="309" customFormat="1" ht="15" customHeight="1" x14ac:dyDescent="0.3"/>
    <row r="310" customFormat="1" ht="15" customHeight="1" x14ac:dyDescent="0.3"/>
    <row r="311" customFormat="1" ht="15" customHeight="1" x14ac:dyDescent="0.3"/>
    <row r="312" customFormat="1" ht="15" customHeight="1" x14ac:dyDescent="0.3"/>
    <row r="313" customFormat="1" ht="15" customHeight="1" x14ac:dyDescent="0.3"/>
    <row r="314" customFormat="1" ht="15" customHeight="1" x14ac:dyDescent="0.3"/>
    <row r="315" customFormat="1" ht="15" customHeight="1" x14ac:dyDescent="0.3"/>
    <row r="316" customFormat="1" ht="15" customHeight="1" x14ac:dyDescent="0.3"/>
    <row r="317" customFormat="1" ht="15" customHeight="1" x14ac:dyDescent="0.3"/>
    <row r="318" customFormat="1" ht="15" customHeight="1" x14ac:dyDescent="0.3"/>
    <row r="319" customFormat="1" ht="15" customHeight="1" x14ac:dyDescent="0.3"/>
    <row r="320" customFormat="1" ht="15" customHeight="1" x14ac:dyDescent="0.3"/>
    <row r="321" customFormat="1" ht="15" customHeight="1" x14ac:dyDescent="0.3"/>
    <row r="322" customFormat="1" ht="15" customHeight="1" x14ac:dyDescent="0.3"/>
    <row r="323" customFormat="1" ht="15" customHeight="1" x14ac:dyDescent="0.3"/>
    <row r="324" customFormat="1" ht="15" customHeight="1" x14ac:dyDescent="0.3"/>
    <row r="325" customFormat="1" ht="15" customHeight="1" x14ac:dyDescent="0.3"/>
    <row r="326" customFormat="1" ht="15" customHeight="1" x14ac:dyDescent="0.3"/>
    <row r="327" customFormat="1" ht="15" customHeight="1" x14ac:dyDescent="0.3"/>
    <row r="328" customFormat="1" ht="15" customHeight="1" x14ac:dyDescent="0.3"/>
    <row r="329" customFormat="1" ht="15" customHeight="1" x14ac:dyDescent="0.3"/>
    <row r="330" customFormat="1" ht="15" customHeight="1" x14ac:dyDescent="0.3"/>
    <row r="331" customFormat="1" ht="15" customHeight="1" x14ac:dyDescent="0.3"/>
    <row r="332" customFormat="1" ht="15" customHeight="1" x14ac:dyDescent="0.3"/>
    <row r="333" customFormat="1" ht="15" customHeight="1" x14ac:dyDescent="0.3"/>
    <row r="334" customFormat="1" ht="15" customHeight="1" x14ac:dyDescent="0.3"/>
    <row r="335" customFormat="1" ht="15" customHeight="1" x14ac:dyDescent="0.3"/>
    <row r="336" customFormat="1" ht="15" customHeight="1" x14ac:dyDescent="0.3"/>
    <row r="337" customFormat="1" ht="15" customHeight="1" x14ac:dyDescent="0.3"/>
    <row r="338" customFormat="1" ht="15" customHeight="1" x14ac:dyDescent="0.3"/>
    <row r="339" customFormat="1" ht="15" customHeight="1" x14ac:dyDescent="0.3"/>
    <row r="340" customFormat="1" ht="15" customHeight="1" x14ac:dyDescent="0.3"/>
    <row r="341" customFormat="1" ht="15" customHeight="1" x14ac:dyDescent="0.3"/>
    <row r="342" customFormat="1" ht="15" customHeight="1" x14ac:dyDescent="0.3"/>
    <row r="343" customFormat="1" ht="15" customHeight="1" x14ac:dyDescent="0.3"/>
    <row r="344" customFormat="1" ht="15" customHeight="1" x14ac:dyDescent="0.3"/>
    <row r="345" customFormat="1" ht="15" customHeight="1" x14ac:dyDescent="0.3"/>
    <row r="346" customFormat="1" ht="15" customHeight="1" x14ac:dyDescent="0.3"/>
    <row r="347" customFormat="1" ht="15" customHeight="1" x14ac:dyDescent="0.3"/>
    <row r="348" customFormat="1" ht="15" customHeight="1" x14ac:dyDescent="0.3"/>
    <row r="349" customFormat="1" ht="15" customHeight="1" x14ac:dyDescent="0.3"/>
    <row r="350" customFormat="1" ht="15" customHeight="1" x14ac:dyDescent="0.3"/>
    <row r="351" customFormat="1" ht="15" customHeight="1" x14ac:dyDescent="0.3"/>
    <row r="352" customFormat="1" ht="15" customHeight="1" x14ac:dyDescent="0.3"/>
    <row r="353" customFormat="1" ht="15" customHeight="1" x14ac:dyDescent="0.3"/>
    <row r="354" customFormat="1" ht="15" customHeight="1" x14ac:dyDescent="0.3"/>
    <row r="355" customFormat="1" ht="15" customHeight="1" x14ac:dyDescent="0.3"/>
    <row r="356" customFormat="1" ht="15" customHeight="1" x14ac:dyDescent="0.3"/>
    <row r="357" customFormat="1" ht="15" customHeight="1" x14ac:dyDescent="0.3"/>
    <row r="358" customFormat="1" ht="15" customHeight="1" x14ac:dyDescent="0.3"/>
    <row r="359" customFormat="1" ht="15" customHeight="1" x14ac:dyDescent="0.3"/>
    <row r="360" customFormat="1" ht="15" customHeight="1" x14ac:dyDescent="0.3"/>
    <row r="361" customFormat="1" ht="15" customHeight="1" x14ac:dyDescent="0.3"/>
    <row r="362" customFormat="1" ht="15" customHeight="1" x14ac:dyDescent="0.3"/>
    <row r="363" customFormat="1" ht="15" customHeight="1" x14ac:dyDescent="0.3"/>
    <row r="364" customFormat="1" ht="15" customHeight="1" x14ac:dyDescent="0.3"/>
    <row r="365" customFormat="1" ht="15" customHeight="1" x14ac:dyDescent="0.3"/>
    <row r="366" customFormat="1" ht="15" customHeight="1" x14ac:dyDescent="0.3"/>
    <row r="367" customFormat="1" ht="15" customHeight="1" x14ac:dyDescent="0.3"/>
    <row r="368" customFormat="1" ht="15" customHeight="1" x14ac:dyDescent="0.3"/>
    <row r="369" customFormat="1" ht="15" customHeight="1" x14ac:dyDescent="0.3"/>
    <row r="370" customFormat="1" ht="15" customHeight="1" x14ac:dyDescent="0.3"/>
    <row r="371" customFormat="1" ht="15" customHeight="1" x14ac:dyDescent="0.3"/>
    <row r="372" customFormat="1" ht="15" customHeight="1" x14ac:dyDescent="0.3"/>
    <row r="373" customFormat="1" ht="15" customHeight="1" x14ac:dyDescent="0.3"/>
    <row r="374" customFormat="1" ht="15" customHeight="1" x14ac:dyDescent="0.3"/>
    <row r="375" customFormat="1" ht="15" customHeight="1" x14ac:dyDescent="0.3"/>
    <row r="376" customFormat="1" ht="15" customHeight="1" x14ac:dyDescent="0.3"/>
    <row r="377" customFormat="1" ht="15" customHeight="1" x14ac:dyDescent="0.3"/>
    <row r="378" customFormat="1" ht="15" customHeight="1" x14ac:dyDescent="0.3"/>
    <row r="379" customFormat="1" ht="15" customHeight="1" x14ac:dyDescent="0.3"/>
    <row r="380" customFormat="1" ht="15" customHeight="1" x14ac:dyDescent="0.3"/>
    <row r="381" customFormat="1" ht="15" customHeight="1" x14ac:dyDescent="0.3"/>
    <row r="382" customFormat="1" ht="15" customHeight="1" x14ac:dyDescent="0.3"/>
    <row r="383" customFormat="1" ht="15" customHeight="1" x14ac:dyDescent="0.3"/>
    <row r="384" customFormat="1" ht="15" customHeight="1" x14ac:dyDescent="0.3"/>
    <row r="385" customFormat="1" ht="15" customHeight="1" x14ac:dyDescent="0.3"/>
    <row r="386" customFormat="1" ht="15" customHeight="1" x14ac:dyDescent="0.3"/>
    <row r="387" customFormat="1" ht="15" customHeight="1" x14ac:dyDescent="0.3"/>
    <row r="388" customFormat="1" ht="15" customHeight="1" x14ac:dyDescent="0.3"/>
    <row r="389" customFormat="1" ht="15" customHeight="1" x14ac:dyDescent="0.3"/>
    <row r="390" customFormat="1" ht="15" customHeight="1" x14ac:dyDescent="0.3"/>
    <row r="391" customFormat="1" ht="15" customHeight="1" x14ac:dyDescent="0.3"/>
    <row r="392" customFormat="1" ht="15" customHeight="1" x14ac:dyDescent="0.3"/>
    <row r="393" customFormat="1" ht="15" customHeight="1" x14ac:dyDescent="0.3"/>
    <row r="394" customFormat="1" ht="15" customHeight="1" x14ac:dyDescent="0.3"/>
    <row r="395" customFormat="1" ht="15" customHeight="1" x14ac:dyDescent="0.3"/>
    <row r="396" customFormat="1" ht="15" customHeight="1" x14ac:dyDescent="0.3"/>
    <row r="397" customFormat="1" ht="15" customHeight="1" x14ac:dyDescent="0.3"/>
    <row r="398" customFormat="1" ht="15" customHeight="1" x14ac:dyDescent="0.3"/>
    <row r="399" customFormat="1" ht="15" customHeight="1" x14ac:dyDescent="0.3"/>
    <row r="400" customFormat="1" ht="15" customHeight="1" x14ac:dyDescent="0.3"/>
    <row r="401" customFormat="1" ht="15" customHeight="1" x14ac:dyDescent="0.3"/>
    <row r="402" customFormat="1" ht="15" customHeight="1" x14ac:dyDescent="0.3"/>
    <row r="403" customFormat="1" ht="15" customHeight="1" x14ac:dyDescent="0.3"/>
    <row r="404" customFormat="1" ht="15" customHeight="1" x14ac:dyDescent="0.3"/>
    <row r="405" customFormat="1" ht="15" customHeight="1" x14ac:dyDescent="0.3"/>
    <row r="406" customFormat="1" ht="15" customHeight="1" x14ac:dyDescent="0.3"/>
    <row r="407" customFormat="1" ht="15" customHeight="1" x14ac:dyDescent="0.3"/>
    <row r="408" customFormat="1" ht="15" customHeight="1" x14ac:dyDescent="0.3"/>
    <row r="409" customFormat="1" ht="15" customHeight="1" x14ac:dyDescent="0.3"/>
    <row r="410" customFormat="1" ht="15" customHeight="1" x14ac:dyDescent="0.3"/>
    <row r="411" customFormat="1" ht="15" customHeight="1" x14ac:dyDescent="0.3"/>
    <row r="412" customFormat="1" ht="15" customHeight="1" x14ac:dyDescent="0.3"/>
    <row r="413" customFormat="1" ht="15" customHeight="1" x14ac:dyDescent="0.3"/>
    <row r="414" customFormat="1" ht="15" customHeight="1" x14ac:dyDescent="0.3"/>
    <row r="415" customFormat="1" ht="15" customHeight="1" x14ac:dyDescent="0.3"/>
    <row r="416" customFormat="1" ht="15" customHeight="1" x14ac:dyDescent="0.3"/>
    <row r="417" customFormat="1" ht="15" customHeight="1" x14ac:dyDescent="0.3"/>
    <row r="418" customFormat="1" ht="15" customHeight="1" x14ac:dyDescent="0.3"/>
    <row r="419" customFormat="1" ht="15" customHeight="1" x14ac:dyDescent="0.3"/>
    <row r="420" customFormat="1" ht="15" customHeight="1" x14ac:dyDescent="0.3"/>
    <row r="421" customFormat="1" ht="15" customHeight="1" x14ac:dyDescent="0.3"/>
    <row r="422" customFormat="1" ht="15" customHeight="1" x14ac:dyDescent="0.3"/>
    <row r="423" customFormat="1" ht="15" customHeight="1" x14ac:dyDescent="0.3"/>
    <row r="424" customFormat="1" ht="15" customHeight="1" x14ac:dyDescent="0.3"/>
    <row r="425" customFormat="1" ht="15" customHeight="1" x14ac:dyDescent="0.3"/>
    <row r="426" customFormat="1" ht="15" customHeight="1" x14ac:dyDescent="0.3"/>
    <row r="427" customFormat="1" ht="15" customHeight="1" x14ac:dyDescent="0.3"/>
    <row r="428" customFormat="1" ht="15" customHeight="1" x14ac:dyDescent="0.3"/>
    <row r="429" customFormat="1" ht="15" customHeight="1" x14ac:dyDescent="0.3"/>
    <row r="430" customFormat="1" ht="15" customHeight="1" x14ac:dyDescent="0.3"/>
    <row r="431" customFormat="1" ht="15" customHeight="1" x14ac:dyDescent="0.3"/>
    <row r="432" customFormat="1" ht="15" customHeight="1" x14ac:dyDescent="0.3"/>
    <row r="433" customFormat="1" ht="15" customHeight="1" x14ac:dyDescent="0.3"/>
    <row r="434" customFormat="1" ht="15" customHeight="1" x14ac:dyDescent="0.3"/>
    <row r="435" customFormat="1" ht="15" customHeight="1" x14ac:dyDescent="0.3"/>
    <row r="436" customFormat="1" ht="15" customHeight="1" x14ac:dyDescent="0.3"/>
    <row r="437" customFormat="1" ht="15" customHeight="1" x14ac:dyDescent="0.3"/>
    <row r="438" customFormat="1" ht="15" customHeight="1" x14ac:dyDescent="0.3"/>
    <row r="439" customFormat="1" ht="15" customHeight="1" x14ac:dyDescent="0.3"/>
    <row r="440" customFormat="1" ht="15" customHeight="1" x14ac:dyDescent="0.3"/>
    <row r="441" customFormat="1" ht="15" customHeight="1" x14ac:dyDescent="0.3"/>
    <row r="442" customFormat="1" ht="15" customHeight="1" x14ac:dyDescent="0.3"/>
    <row r="443" customFormat="1" ht="15" customHeight="1" x14ac:dyDescent="0.3"/>
    <row r="444" customFormat="1" ht="15" customHeight="1" x14ac:dyDescent="0.3"/>
    <row r="445" customFormat="1" ht="15" customHeight="1" x14ac:dyDescent="0.3"/>
    <row r="446" customFormat="1" ht="15" customHeight="1" x14ac:dyDescent="0.3"/>
    <row r="447" customFormat="1" ht="15" customHeight="1" x14ac:dyDescent="0.3"/>
    <row r="448" customFormat="1" ht="15" customHeight="1" x14ac:dyDescent="0.3"/>
    <row r="449" customFormat="1" ht="15" customHeight="1" x14ac:dyDescent="0.3"/>
    <row r="450" customFormat="1" ht="15" customHeight="1" x14ac:dyDescent="0.3"/>
    <row r="451" customFormat="1" ht="15" customHeight="1" x14ac:dyDescent="0.3"/>
    <row r="452" customFormat="1" ht="15" customHeight="1" x14ac:dyDescent="0.3"/>
    <row r="453" customFormat="1" ht="15" customHeight="1" x14ac:dyDescent="0.3"/>
    <row r="454" customFormat="1" ht="15" customHeight="1" x14ac:dyDescent="0.3"/>
    <row r="455" customFormat="1" ht="15" customHeight="1" x14ac:dyDescent="0.3"/>
    <row r="456" customFormat="1" ht="15" customHeight="1" x14ac:dyDescent="0.3"/>
    <row r="457" customFormat="1" ht="15" customHeight="1" x14ac:dyDescent="0.3"/>
    <row r="458" customFormat="1" ht="15" customHeight="1" x14ac:dyDescent="0.3"/>
    <row r="459" customFormat="1" ht="15" customHeight="1" x14ac:dyDescent="0.3"/>
    <row r="460" customFormat="1" ht="15" customHeight="1" x14ac:dyDescent="0.3"/>
    <row r="461" customFormat="1" ht="15" customHeight="1" x14ac:dyDescent="0.3"/>
    <row r="462" customFormat="1" ht="15" customHeight="1" x14ac:dyDescent="0.3"/>
    <row r="463" customFormat="1" ht="15" customHeight="1" x14ac:dyDescent="0.3"/>
    <row r="464" customFormat="1" ht="15" customHeight="1" x14ac:dyDescent="0.3"/>
    <row r="465" customFormat="1" ht="15" customHeight="1" x14ac:dyDescent="0.3"/>
    <row r="466" customFormat="1" ht="15" customHeight="1" x14ac:dyDescent="0.3"/>
    <row r="467" customFormat="1" ht="15" customHeight="1" x14ac:dyDescent="0.3"/>
    <row r="468" customFormat="1" ht="15" customHeight="1" x14ac:dyDescent="0.3"/>
    <row r="469" customFormat="1" ht="15" customHeight="1" x14ac:dyDescent="0.3"/>
    <row r="470" customFormat="1" ht="15" customHeight="1" x14ac:dyDescent="0.3"/>
    <row r="471" customFormat="1" ht="15" customHeight="1" x14ac:dyDescent="0.3"/>
    <row r="472" customFormat="1" ht="15" customHeight="1" x14ac:dyDescent="0.3"/>
    <row r="473" customFormat="1" ht="15" customHeight="1" x14ac:dyDescent="0.3"/>
    <row r="474" customFormat="1" ht="15" customHeight="1" x14ac:dyDescent="0.3"/>
    <row r="475" customFormat="1" ht="15" customHeight="1" x14ac:dyDescent="0.3"/>
    <row r="476" customFormat="1" ht="15" customHeight="1" x14ac:dyDescent="0.3"/>
    <row r="477" customFormat="1" ht="15" customHeight="1" x14ac:dyDescent="0.3"/>
    <row r="478" customFormat="1" ht="15" customHeight="1" x14ac:dyDescent="0.3"/>
    <row r="479" customFormat="1" ht="15" customHeight="1" x14ac:dyDescent="0.3"/>
    <row r="480" customFormat="1" ht="15" customHeight="1" x14ac:dyDescent="0.3"/>
    <row r="481" customFormat="1" ht="15" customHeight="1" x14ac:dyDescent="0.3"/>
    <row r="482" customFormat="1" ht="15" customHeight="1" x14ac:dyDescent="0.3"/>
    <row r="483" customFormat="1" ht="15" customHeight="1" x14ac:dyDescent="0.3"/>
    <row r="484" customFormat="1" ht="15" customHeight="1" x14ac:dyDescent="0.3"/>
    <row r="485" customFormat="1" ht="15" customHeight="1" x14ac:dyDescent="0.3"/>
    <row r="486" customFormat="1" ht="15" customHeight="1" x14ac:dyDescent="0.3"/>
    <row r="487" customFormat="1" ht="15" customHeight="1" x14ac:dyDescent="0.3"/>
    <row r="488" customFormat="1" ht="15" customHeight="1" x14ac:dyDescent="0.3"/>
    <row r="489" customFormat="1" ht="15" customHeight="1" x14ac:dyDescent="0.3"/>
    <row r="490" customFormat="1" ht="15" customHeight="1" x14ac:dyDescent="0.3"/>
    <row r="491" customFormat="1" ht="15" customHeight="1" x14ac:dyDescent="0.3"/>
    <row r="492" customFormat="1" ht="15" customHeight="1" x14ac:dyDescent="0.3"/>
    <row r="493" customFormat="1" ht="15" customHeight="1" x14ac:dyDescent="0.3"/>
    <row r="494" customFormat="1" ht="15" customHeight="1" x14ac:dyDescent="0.3"/>
    <row r="495" customFormat="1" ht="15" customHeight="1" x14ac:dyDescent="0.3"/>
    <row r="496" customFormat="1" ht="15" customHeight="1" x14ac:dyDescent="0.3"/>
    <row r="497" customFormat="1" ht="15" customHeight="1" x14ac:dyDescent="0.3"/>
    <row r="498" customFormat="1" ht="15" customHeight="1" x14ac:dyDescent="0.3"/>
    <row r="499" customFormat="1" ht="15" customHeight="1" x14ac:dyDescent="0.3"/>
    <row r="500" customFormat="1" ht="15" customHeight="1" x14ac:dyDescent="0.3"/>
    <row r="501" customFormat="1" ht="15" customHeight="1" x14ac:dyDescent="0.3"/>
    <row r="502" customFormat="1" ht="15" customHeight="1" x14ac:dyDescent="0.3"/>
    <row r="503" customFormat="1" ht="15" customHeight="1" x14ac:dyDescent="0.3"/>
    <row r="504" customFormat="1" ht="15" customHeight="1" x14ac:dyDescent="0.3"/>
    <row r="505" customFormat="1" ht="15" customHeight="1" x14ac:dyDescent="0.3"/>
    <row r="506" customFormat="1" ht="15" customHeight="1" x14ac:dyDescent="0.3"/>
    <row r="507" customFormat="1" ht="15" customHeight="1" x14ac:dyDescent="0.3"/>
    <row r="508" customFormat="1" ht="15" customHeight="1" x14ac:dyDescent="0.3"/>
    <row r="509" customFormat="1" ht="15" customHeight="1" x14ac:dyDescent="0.3"/>
    <row r="510" customFormat="1" ht="15" customHeight="1" x14ac:dyDescent="0.3"/>
    <row r="511" customFormat="1" ht="15" customHeight="1" x14ac:dyDescent="0.3"/>
    <row r="512" customFormat="1" ht="15" customHeight="1" x14ac:dyDescent="0.3"/>
    <row r="513" customFormat="1" ht="15" customHeight="1" x14ac:dyDescent="0.3"/>
    <row r="514" customFormat="1" ht="15" customHeight="1" x14ac:dyDescent="0.3"/>
    <row r="515" customFormat="1" ht="15" customHeight="1" x14ac:dyDescent="0.3"/>
    <row r="516" customFormat="1" ht="15" customHeight="1" x14ac:dyDescent="0.3"/>
    <row r="517" customFormat="1" ht="15" customHeight="1" x14ac:dyDescent="0.3"/>
    <row r="518" customFormat="1" ht="15" customHeight="1" x14ac:dyDescent="0.3"/>
    <row r="519" customFormat="1" ht="15" customHeight="1" x14ac:dyDescent="0.3"/>
    <row r="520" customFormat="1" ht="15" customHeight="1" x14ac:dyDescent="0.3"/>
    <row r="521" customFormat="1" ht="15" customHeight="1" x14ac:dyDescent="0.3"/>
    <row r="522" customFormat="1" ht="15" customHeight="1" x14ac:dyDescent="0.3"/>
    <row r="523" customFormat="1" ht="15" customHeight="1" x14ac:dyDescent="0.3"/>
    <row r="524" customFormat="1" ht="15" customHeight="1" x14ac:dyDescent="0.3"/>
    <row r="525" customFormat="1" ht="15" customHeight="1" x14ac:dyDescent="0.3"/>
    <row r="526" customFormat="1" ht="15" customHeight="1" x14ac:dyDescent="0.3"/>
    <row r="527" customFormat="1" ht="15" customHeight="1" x14ac:dyDescent="0.3"/>
    <row r="528" customFormat="1" ht="15" customHeight="1" x14ac:dyDescent="0.3"/>
    <row r="529" customFormat="1" ht="15" customHeight="1" x14ac:dyDescent="0.3"/>
    <row r="530" customFormat="1" ht="15" customHeight="1" x14ac:dyDescent="0.3"/>
    <row r="531" customFormat="1" ht="15" customHeight="1" x14ac:dyDescent="0.3"/>
    <row r="532" customFormat="1" ht="15" customHeight="1" x14ac:dyDescent="0.3"/>
    <row r="533" customFormat="1" ht="15" customHeight="1" x14ac:dyDescent="0.3"/>
    <row r="534" customFormat="1" ht="15" customHeight="1" x14ac:dyDescent="0.3"/>
    <row r="535" customFormat="1" ht="15" customHeight="1" x14ac:dyDescent="0.3"/>
    <row r="536" customFormat="1" ht="15" customHeight="1" x14ac:dyDescent="0.3"/>
    <row r="537" customFormat="1" ht="15" customHeight="1" x14ac:dyDescent="0.3"/>
    <row r="538" customFormat="1" ht="15" customHeight="1" x14ac:dyDescent="0.3"/>
    <row r="539" customFormat="1" ht="15" customHeight="1" x14ac:dyDescent="0.3"/>
    <row r="540" customFormat="1" ht="15" customHeight="1" x14ac:dyDescent="0.3"/>
    <row r="541" customFormat="1" ht="15" customHeight="1" x14ac:dyDescent="0.3"/>
    <row r="542" customFormat="1" ht="15" customHeight="1" x14ac:dyDescent="0.3"/>
    <row r="543" customFormat="1" ht="15" customHeight="1" x14ac:dyDescent="0.3"/>
    <row r="544" customFormat="1" ht="15" customHeight="1" x14ac:dyDescent="0.3"/>
    <row r="545" customFormat="1" ht="15" customHeight="1" x14ac:dyDescent="0.3"/>
    <row r="546" customFormat="1" ht="15" customHeight="1" x14ac:dyDescent="0.3"/>
    <row r="547" customFormat="1" ht="15" customHeight="1" x14ac:dyDescent="0.3"/>
    <row r="548" customFormat="1" ht="15" customHeight="1" x14ac:dyDescent="0.3"/>
    <row r="549" customFormat="1" ht="15" customHeight="1" x14ac:dyDescent="0.3"/>
    <row r="550" customFormat="1" ht="15" customHeight="1" x14ac:dyDescent="0.3"/>
    <row r="551" customFormat="1" ht="15" customHeight="1" x14ac:dyDescent="0.3"/>
    <row r="552" customFormat="1" ht="15" customHeight="1" x14ac:dyDescent="0.3"/>
    <row r="553" customFormat="1" ht="15" customHeight="1" x14ac:dyDescent="0.3"/>
    <row r="554" customFormat="1" ht="15" customHeight="1" x14ac:dyDescent="0.3"/>
    <row r="555" customFormat="1" ht="15" customHeight="1" x14ac:dyDescent="0.3"/>
    <row r="556" customFormat="1" ht="15" customHeight="1" x14ac:dyDescent="0.3"/>
    <row r="557" customFormat="1" ht="15" customHeight="1" x14ac:dyDescent="0.3"/>
    <row r="558" customFormat="1" ht="15" customHeight="1" x14ac:dyDescent="0.3"/>
    <row r="559" customFormat="1" ht="15" customHeight="1" x14ac:dyDescent="0.3"/>
    <row r="560" customFormat="1" ht="15" customHeight="1" x14ac:dyDescent="0.3"/>
    <row r="561" customFormat="1" ht="15" customHeight="1" x14ac:dyDescent="0.3"/>
    <row r="562" customFormat="1" ht="15" customHeight="1" x14ac:dyDescent="0.3"/>
    <row r="563" customFormat="1" ht="15" customHeight="1" x14ac:dyDescent="0.3"/>
    <row r="564" customFormat="1" ht="15" customHeight="1" x14ac:dyDescent="0.3"/>
    <row r="565" customFormat="1" ht="15" customHeight="1" x14ac:dyDescent="0.3"/>
    <row r="566" customFormat="1" ht="15" customHeight="1" x14ac:dyDescent="0.3"/>
    <row r="567" customFormat="1" ht="15" customHeight="1" x14ac:dyDescent="0.3"/>
    <row r="568" customFormat="1" ht="15" customHeight="1" x14ac:dyDescent="0.3"/>
    <row r="569" customFormat="1" ht="15" customHeight="1" x14ac:dyDescent="0.3"/>
    <row r="570" customFormat="1" ht="15" customHeight="1" x14ac:dyDescent="0.3"/>
    <row r="571" customFormat="1" ht="15" customHeight="1" x14ac:dyDescent="0.3"/>
    <row r="572" customFormat="1" ht="15" customHeight="1" x14ac:dyDescent="0.3"/>
    <row r="573" customFormat="1" ht="15" customHeight="1" x14ac:dyDescent="0.3"/>
    <row r="574" customFormat="1" ht="15" customHeight="1" x14ac:dyDescent="0.3"/>
    <row r="575" customFormat="1" ht="15" customHeight="1" x14ac:dyDescent="0.3"/>
    <row r="576" customFormat="1" ht="15" customHeight="1" x14ac:dyDescent="0.3"/>
    <row r="577" customFormat="1" ht="15" customHeight="1" x14ac:dyDescent="0.3"/>
    <row r="578" customFormat="1" ht="15" customHeight="1" x14ac:dyDescent="0.3"/>
    <row r="579" customFormat="1" ht="15" customHeight="1" x14ac:dyDescent="0.3"/>
    <row r="580" customFormat="1" ht="15" customHeight="1" x14ac:dyDescent="0.3"/>
    <row r="581" customFormat="1" ht="15" customHeight="1" x14ac:dyDescent="0.3"/>
    <row r="582" customFormat="1" ht="15" customHeight="1" x14ac:dyDescent="0.3"/>
    <row r="583" customFormat="1" ht="15" customHeight="1" x14ac:dyDescent="0.3"/>
    <row r="584" customFormat="1" ht="15" customHeight="1" x14ac:dyDescent="0.3"/>
    <row r="585" customFormat="1" ht="15" customHeight="1" x14ac:dyDescent="0.3"/>
    <row r="586" customFormat="1" ht="15" customHeight="1" x14ac:dyDescent="0.3"/>
    <row r="587" customFormat="1" ht="15" customHeight="1" x14ac:dyDescent="0.3"/>
    <row r="588" customFormat="1" ht="15" customHeight="1" x14ac:dyDescent="0.3"/>
    <row r="589" customFormat="1" ht="15" customHeight="1" x14ac:dyDescent="0.3"/>
    <row r="590" customFormat="1" ht="15" customHeight="1" x14ac:dyDescent="0.3"/>
    <row r="591" customFormat="1" ht="15" customHeight="1" x14ac:dyDescent="0.3"/>
    <row r="592" customFormat="1" ht="15" customHeight="1" x14ac:dyDescent="0.3"/>
    <row r="593" customFormat="1" ht="15" customHeight="1" x14ac:dyDescent="0.3"/>
    <row r="594" customFormat="1" ht="15" customHeight="1" x14ac:dyDescent="0.3"/>
    <row r="595" customFormat="1" ht="15" customHeight="1" x14ac:dyDescent="0.3"/>
    <row r="596" customFormat="1" ht="15" customHeight="1" x14ac:dyDescent="0.3"/>
    <row r="597" customFormat="1" ht="15" customHeight="1" x14ac:dyDescent="0.3"/>
    <row r="598" customFormat="1" ht="15" customHeight="1" x14ac:dyDescent="0.3"/>
    <row r="599" customFormat="1" ht="15" customHeight="1" x14ac:dyDescent="0.3"/>
    <row r="600" customFormat="1" ht="15" customHeight="1" x14ac:dyDescent="0.3"/>
    <row r="601" customFormat="1" ht="15" customHeight="1" x14ac:dyDescent="0.3"/>
    <row r="602" customFormat="1" ht="15" customHeight="1" x14ac:dyDescent="0.3"/>
    <row r="603" customFormat="1" ht="15" customHeight="1" x14ac:dyDescent="0.3"/>
    <row r="604" customFormat="1" ht="15" customHeight="1" x14ac:dyDescent="0.3"/>
    <row r="605" customFormat="1" ht="15" customHeight="1" x14ac:dyDescent="0.3"/>
    <row r="606" customFormat="1" ht="15" customHeight="1" x14ac:dyDescent="0.3"/>
    <row r="607" customFormat="1" ht="15" customHeight="1" x14ac:dyDescent="0.3"/>
    <row r="608" customFormat="1" ht="15" customHeight="1" x14ac:dyDescent="0.3"/>
    <row r="609" customFormat="1" ht="15" customHeight="1" x14ac:dyDescent="0.3"/>
    <row r="610" customFormat="1" ht="15" customHeight="1" x14ac:dyDescent="0.3"/>
    <row r="611" customFormat="1" ht="15" customHeight="1" x14ac:dyDescent="0.3"/>
    <row r="612" customFormat="1" ht="15" customHeight="1" x14ac:dyDescent="0.3"/>
    <row r="613" customFormat="1" ht="15" customHeight="1" x14ac:dyDescent="0.3"/>
    <row r="614" customFormat="1" ht="15" customHeight="1" x14ac:dyDescent="0.3"/>
    <row r="615" customFormat="1" ht="15" customHeight="1" x14ac:dyDescent="0.3"/>
    <row r="616" customFormat="1" ht="15" customHeight="1" x14ac:dyDescent="0.3"/>
    <row r="617" customFormat="1" ht="15" customHeight="1" x14ac:dyDescent="0.3"/>
    <row r="618" customFormat="1" ht="15" customHeight="1" x14ac:dyDescent="0.3"/>
    <row r="619" customFormat="1" ht="15" customHeight="1" x14ac:dyDescent="0.3"/>
    <row r="620" customFormat="1" ht="15" customHeight="1" x14ac:dyDescent="0.3"/>
    <row r="621" customFormat="1" ht="15" customHeight="1" x14ac:dyDescent="0.3"/>
    <row r="622" customFormat="1" ht="15" customHeight="1" x14ac:dyDescent="0.3"/>
    <row r="623" customFormat="1" ht="15" customHeight="1" x14ac:dyDescent="0.3"/>
    <row r="624" customFormat="1" ht="15" customHeight="1" x14ac:dyDescent="0.3"/>
    <row r="625" customFormat="1" ht="15" customHeight="1" x14ac:dyDescent="0.3"/>
    <row r="626" customFormat="1" ht="15" customHeight="1" x14ac:dyDescent="0.3"/>
    <row r="627" customFormat="1" ht="15" customHeight="1" x14ac:dyDescent="0.3"/>
    <row r="628" customFormat="1" ht="15" customHeight="1" x14ac:dyDescent="0.3"/>
    <row r="629" customFormat="1" ht="15" customHeight="1" x14ac:dyDescent="0.3"/>
    <row r="630" customFormat="1" ht="15" customHeight="1" x14ac:dyDescent="0.3"/>
    <row r="631" customFormat="1" ht="15" customHeight="1" x14ac:dyDescent="0.3"/>
    <row r="632" customFormat="1" ht="15" customHeight="1" x14ac:dyDescent="0.3"/>
    <row r="633" customFormat="1" ht="15" customHeight="1" x14ac:dyDescent="0.3"/>
    <row r="634" customFormat="1" ht="15" customHeight="1" x14ac:dyDescent="0.3"/>
    <row r="635" customFormat="1" ht="15" customHeight="1" x14ac:dyDescent="0.3"/>
    <row r="636" customFormat="1" ht="15" customHeight="1" x14ac:dyDescent="0.3"/>
    <row r="637" customFormat="1" ht="15" customHeight="1" x14ac:dyDescent="0.3"/>
    <row r="638" customFormat="1" ht="15" customHeight="1" x14ac:dyDescent="0.3"/>
    <row r="639" customFormat="1" ht="15" customHeight="1" x14ac:dyDescent="0.3"/>
    <row r="640" customFormat="1" ht="15" customHeight="1" x14ac:dyDescent="0.3"/>
    <row r="641" customFormat="1" ht="15" customHeight="1" x14ac:dyDescent="0.3"/>
    <row r="642" customFormat="1" ht="15" customHeight="1" x14ac:dyDescent="0.3"/>
    <row r="643" customFormat="1" ht="15" customHeight="1" x14ac:dyDescent="0.3"/>
    <row r="644" customFormat="1" ht="15" customHeight="1" x14ac:dyDescent="0.3"/>
    <row r="645" customFormat="1" ht="15" customHeight="1" x14ac:dyDescent="0.3"/>
    <row r="646" customFormat="1" ht="15" customHeight="1" x14ac:dyDescent="0.3"/>
    <row r="647" customFormat="1" ht="15" customHeight="1" x14ac:dyDescent="0.3"/>
    <row r="648" customFormat="1" ht="15" customHeight="1" x14ac:dyDescent="0.3"/>
    <row r="649" customFormat="1" ht="15" customHeight="1" x14ac:dyDescent="0.3"/>
    <row r="650" customFormat="1" ht="15" customHeight="1" x14ac:dyDescent="0.3"/>
    <row r="651" customFormat="1" ht="15" customHeight="1" x14ac:dyDescent="0.3"/>
    <row r="652" customFormat="1" ht="15" customHeight="1" x14ac:dyDescent="0.3"/>
    <row r="653" customFormat="1" ht="15" customHeight="1" x14ac:dyDescent="0.3"/>
    <row r="654" customFormat="1" ht="15" customHeight="1" x14ac:dyDescent="0.3"/>
    <row r="655" customFormat="1" ht="15" customHeight="1" x14ac:dyDescent="0.3"/>
    <row r="656" customFormat="1" ht="15" customHeight="1" x14ac:dyDescent="0.3"/>
    <row r="657" customFormat="1" ht="15" customHeight="1" x14ac:dyDescent="0.3"/>
    <row r="658" customFormat="1" ht="15" customHeight="1" x14ac:dyDescent="0.3"/>
    <row r="659" customFormat="1" ht="15" customHeight="1" x14ac:dyDescent="0.3"/>
    <row r="660" customFormat="1" ht="15" customHeight="1" x14ac:dyDescent="0.3"/>
    <row r="661" customFormat="1" ht="15" customHeight="1" x14ac:dyDescent="0.3"/>
    <row r="662" customFormat="1" ht="15" customHeight="1" x14ac:dyDescent="0.3"/>
    <row r="663" customFormat="1" ht="15" customHeight="1" x14ac:dyDescent="0.3"/>
    <row r="664" customFormat="1" ht="15" customHeight="1" x14ac:dyDescent="0.3"/>
    <row r="665" customFormat="1" ht="15" customHeight="1" x14ac:dyDescent="0.3"/>
    <row r="666" customFormat="1" ht="15" customHeight="1" x14ac:dyDescent="0.3"/>
    <row r="667" customFormat="1" ht="15" customHeight="1" x14ac:dyDescent="0.3"/>
    <row r="668" customFormat="1" ht="15" customHeight="1" x14ac:dyDescent="0.3"/>
    <row r="669" customFormat="1" ht="15" customHeight="1" x14ac:dyDescent="0.3"/>
    <row r="670" customFormat="1" ht="15" customHeight="1" x14ac:dyDescent="0.3"/>
    <row r="671" customFormat="1" ht="15" customHeight="1" x14ac:dyDescent="0.3"/>
    <row r="672" customFormat="1" ht="15" customHeight="1" x14ac:dyDescent="0.3"/>
    <row r="673" customFormat="1" ht="15" customHeight="1" x14ac:dyDescent="0.3"/>
    <row r="674" customFormat="1" ht="15" customHeight="1" x14ac:dyDescent="0.3"/>
    <row r="675" customFormat="1" ht="15" customHeight="1" x14ac:dyDescent="0.3"/>
    <row r="676" customFormat="1" ht="15" customHeight="1" x14ac:dyDescent="0.3"/>
    <row r="677" customFormat="1" ht="15" customHeight="1" x14ac:dyDescent="0.3"/>
    <row r="678" customFormat="1" ht="15" customHeight="1" x14ac:dyDescent="0.3"/>
    <row r="679" customFormat="1" ht="15" customHeight="1" x14ac:dyDescent="0.3"/>
    <row r="680" customFormat="1" ht="15" customHeight="1" x14ac:dyDescent="0.3"/>
    <row r="681" customFormat="1" ht="15" customHeight="1" x14ac:dyDescent="0.3"/>
    <row r="682" customFormat="1" ht="15" customHeight="1" x14ac:dyDescent="0.3"/>
    <row r="683" customFormat="1" ht="15" customHeight="1" x14ac:dyDescent="0.3"/>
    <row r="684" customFormat="1" ht="15" customHeight="1" x14ac:dyDescent="0.3"/>
    <row r="685" customFormat="1" ht="15" customHeight="1" x14ac:dyDescent="0.3"/>
    <row r="686" customFormat="1" ht="15" customHeight="1" x14ac:dyDescent="0.3"/>
    <row r="687" customFormat="1" ht="15" customHeight="1" x14ac:dyDescent="0.3"/>
    <row r="688" customFormat="1" ht="15" customHeight="1" x14ac:dyDescent="0.3"/>
    <row r="689" customFormat="1" ht="15" customHeight="1" x14ac:dyDescent="0.3"/>
    <row r="690" customFormat="1" ht="15" customHeight="1" x14ac:dyDescent="0.3"/>
    <row r="691" customFormat="1" ht="15" customHeight="1" x14ac:dyDescent="0.3"/>
    <row r="692" customFormat="1" ht="15" customHeight="1" x14ac:dyDescent="0.3"/>
    <row r="693" customFormat="1" ht="15" customHeight="1" x14ac:dyDescent="0.3"/>
    <row r="694" customFormat="1" ht="15" customHeight="1" x14ac:dyDescent="0.3"/>
    <row r="695" customFormat="1" ht="15" customHeight="1" x14ac:dyDescent="0.3"/>
    <row r="696" customFormat="1" ht="15" customHeight="1" x14ac:dyDescent="0.3"/>
    <row r="697" customFormat="1" ht="15" customHeight="1" x14ac:dyDescent="0.3"/>
    <row r="698" customFormat="1" ht="15" customHeight="1" x14ac:dyDescent="0.3"/>
    <row r="699" customFormat="1" ht="15" customHeight="1" x14ac:dyDescent="0.3"/>
    <row r="700" customFormat="1" ht="15" customHeight="1" x14ac:dyDescent="0.3"/>
    <row r="701" customFormat="1" ht="15" customHeight="1" x14ac:dyDescent="0.3"/>
    <row r="702" customFormat="1" ht="15" customHeight="1" x14ac:dyDescent="0.3"/>
    <row r="703" customFormat="1" ht="15" customHeight="1" x14ac:dyDescent="0.3"/>
    <row r="704" customFormat="1" ht="15" customHeight="1" x14ac:dyDescent="0.3"/>
    <row r="705" customFormat="1" ht="15" customHeight="1" x14ac:dyDescent="0.3"/>
    <row r="706" customFormat="1" ht="15" customHeight="1" x14ac:dyDescent="0.3"/>
    <row r="707" customFormat="1" ht="15" customHeight="1" x14ac:dyDescent="0.3"/>
    <row r="708" customFormat="1" ht="15" customHeight="1" x14ac:dyDescent="0.3"/>
    <row r="709" customFormat="1" ht="15" customHeight="1" x14ac:dyDescent="0.3"/>
    <row r="710" customFormat="1" ht="15" customHeight="1" x14ac:dyDescent="0.3"/>
    <row r="711" customFormat="1" ht="15" customHeight="1" x14ac:dyDescent="0.3"/>
    <row r="712" customFormat="1" ht="15" customHeight="1" x14ac:dyDescent="0.3"/>
    <row r="713" customFormat="1" ht="15" customHeight="1" x14ac:dyDescent="0.3"/>
    <row r="714" customFormat="1" ht="15" customHeight="1" x14ac:dyDescent="0.3"/>
    <row r="715" customFormat="1" ht="15" customHeight="1" x14ac:dyDescent="0.3"/>
    <row r="716" customFormat="1" ht="15" customHeight="1" x14ac:dyDescent="0.3"/>
    <row r="717" customFormat="1" ht="15" customHeight="1" x14ac:dyDescent="0.3"/>
    <row r="718" customFormat="1" ht="15" customHeight="1" x14ac:dyDescent="0.3"/>
    <row r="719" customFormat="1" ht="15" customHeight="1" x14ac:dyDescent="0.3"/>
    <row r="720" customFormat="1" ht="15" customHeight="1" x14ac:dyDescent="0.3"/>
    <row r="721" customFormat="1" ht="15" customHeight="1" x14ac:dyDescent="0.3"/>
    <row r="722" customFormat="1" ht="15" customHeight="1" x14ac:dyDescent="0.3"/>
    <row r="723" customFormat="1" ht="15" customHeight="1" x14ac:dyDescent="0.3"/>
    <row r="724" customFormat="1" ht="15" customHeight="1" x14ac:dyDescent="0.3"/>
    <row r="725" customFormat="1" ht="15" customHeight="1" x14ac:dyDescent="0.3"/>
    <row r="726" customFormat="1" ht="15" customHeight="1" x14ac:dyDescent="0.3"/>
    <row r="727" customFormat="1" ht="15" customHeight="1" x14ac:dyDescent="0.3"/>
    <row r="728" customFormat="1" ht="15" customHeight="1" x14ac:dyDescent="0.3"/>
    <row r="729" customFormat="1" ht="15" customHeight="1" x14ac:dyDescent="0.3"/>
    <row r="730" customFormat="1" ht="15" customHeight="1" x14ac:dyDescent="0.3"/>
    <row r="731" customFormat="1" ht="15" customHeight="1" x14ac:dyDescent="0.3"/>
    <row r="732" customFormat="1" ht="15" customHeight="1" x14ac:dyDescent="0.3"/>
    <row r="733" customFormat="1" ht="15" customHeight="1" x14ac:dyDescent="0.3"/>
    <row r="734" customFormat="1" ht="15" customHeight="1" x14ac:dyDescent="0.3"/>
    <row r="735" customFormat="1" ht="15" customHeight="1" x14ac:dyDescent="0.3"/>
    <row r="736" customFormat="1" ht="15" customHeight="1" x14ac:dyDescent="0.3"/>
    <row r="737" customFormat="1" ht="15" customHeight="1" x14ac:dyDescent="0.3"/>
    <row r="738" customFormat="1" ht="15" customHeight="1" x14ac:dyDescent="0.3"/>
    <row r="739" customFormat="1" ht="15" customHeight="1" x14ac:dyDescent="0.3"/>
    <row r="740" customFormat="1" ht="15" customHeight="1" x14ac:dyDescent="0.3"/>
    <row r="741" customFormat="1" ht="15" customHeight="1" x14ac:dyDescent="0.3"/>
    <row r="742" customFormat="1" ht="15" customHeight="1" x14ac:dyDescent="0.3"/>
    <row r="743" customFormat="1" ht="15" customHeight="1" x14ac:dyDescent="0.3"/>
    <row r="744" customFormat="1" ht="15" customHeight="1" x14ac:dyDescent="0.3"/>
    <row r="745" customFormat="1" ht="15" customHeight="1" x14ac:dyDescent="0.3"/>
    <row r="746" customFormat="1" ht="15" customHeight="1" x14ac:dyDescent="0.3"/>
    <row r="747" customFormat="1" ht="15" customHeight="1" x14ac:dyDescent="0.3"/>
    <row r="748" customFormat="1" ht="15" customHeight="1" x14ac:dyDescent="0.3"/>
    <row r="749" customFormat="1" ht="15" customHeight="1" x14ac:dyDescent="0.3"/>
    <row r="750" customFormat="1" ht="15" customHeight="1" x14ac:dyDescent="0.3"/>
    <row r="751" customFormat="1" ht="15" customHeight="1" x14ac:dyDescent="0.3"/>
    <row r="752" customFormat="1" ht="15" customHeight="1" x14ac:dyDescent="0.3"/>
    <row r="753" customFormat="1" ht="15" customHeight="1" x14ac:dyDescent="0.3"/>
    <row r="754" customFormat="1" ht="15" customHeight="1" x14ac:dyDescent="0.3"/>
    <row r="755" customFormat="1" ht="15" customHeight="1" x14ac:dyDescent="0.3"/>
    <row r="756" customFormat="1" ht="15" customHeight="1" x14ac:dyDescent="0.3"/>
    <row r="757" customFormat="1" ht="15" customHeight="1" x14ac:dyDescent="0.3"/>
    <row r="758" customFormat="1" ht="15" customHeight="1" x14ac:dyDescent="0.3"/>
    <row r="759" customFormat="1" ht="15" customHeight="1" x14ac:dyDescent="0.3"/>
    <row r="760" customFormat="1" ht="15" customHeight="1" x14ac:dyDescent="0.3"/>
    <row r="761" customFormat="1" ht="15" customHeight="1" x14ac:dyDescent="0.3"/>
    <row r="762" customFormat="1" ht="15" customHeight="1" x14ac:dyDescent="0.3"/>
    <row r="763" customFormat="1" ht="15" customHeight="1" x14ac:dyDescent="0.3"/>
    <row r="764" customFormat="1" ht="15" customHeight="1" x14ac:dyDescent="0.3"/>
    <row r="765" customFormat="1" ht="15" customHeight="1" x14ac:dyDescent="0.3"/>
    <row r="766" customFormat="1" ht="15" customHeight="1" x14ac:dyDescent="0.3"/>
    <row r="767" customFormat="1" ht="15" customHeight="1" x14ac:dyDescent="0.3"/>
    <row r="768" customFormat="1" ht="15" customHeight="1" x14ac:dyDescent="0.3"/>
    <row r="769" customFormat="1" ht="15" customHeight="1" x14ac:dyDescent="0.3"/>
    <row r="770" customFormat="1" ht="15" customHeight="1" x14ac:dyDescent="0.3"/>
    <row r="771" customFormat="1" ht="15" customHeight="1" x14ac:dyDescent="0.3"/>
    <row r="772" customFormat="1" ht="15" customHeight="1" x14ac:dyDescent="0.3"/>
    <row r="773" customFormat="1" ht="15" customHeight="1" x14ac:dyDescent="0.3"/>
    <row r="774" customFormat="1" ht="15" customHeight="1" x14ac:dyDescent="0.3"/>
    <row r="775" customFormat="1" ht="15" customHeight="1" x14ac:dyDescent="0.3"/>
    <row r="776" customFormat="1" ht="15" customHeight="1" x14ac:dyDescent="0.3"/>
    <row r="777" customFormat="1" ht="15" customHeight="1" x14ac:dyDescent="0.3"/>
    <row r="778" customFormat="1" ht="15" customHeight="1" x14ac:dyDescent="0.3"/>
    <row r="779" customFormat="1" ht="15" customHeight="1" x14ac:dyDescent="0.3"/>
    <row r="780" customFormat="1" ht="15" customHeight="1" x14ac:dyDescent="0.3"/>
    <row r="781" customFormat="1" ht="15" customHeight="1" x14ac:dyDescent="0.3"/>
    <row r="782" customFormat="1" ht="15" customHeight="1" x14ac:dyDescent="0.3"/>
    <row r="783" customFormat="1" ht="15" customHeight="1" x14ac:dyDescent="0.3"/>
    <row r="784" customFormat="1" ht="15" customHeight="1" x14ac:dyDescent="0.3"/>
    <row r="785" customFormat="1" ht="15" customHeight="1" x14ac:dyDescent="0.3"/>
    <row r="786" customFormat="1" ht="15" customHeight="1" x14ac:dyDescent="0.3"/>
    <row r="787" customFormat="1" ht="15" customHeight="1" x14ac:dyDescent="0.3"/>
    <row r="788" customFormat="1" ht="15" customHeight="1" x14ac:dyDescent="0.3"/>
    <row r="789" customFormat="1" ht="15" customHeight="1" x14ac:dyDescent="0.3"/>
    <row r="790" customFormat="1" ht="15" customHeight="1" x14ac:dyDescent="0.3"/>
    <row r="791" customFormat="1" ht="15" customHeight="1" x14ac:dyDescent="0.3"/>
    <row r="792" customFormat="1" ht="15" customHeight="1" x14ac:dyDescent="0.3"/>
    <row r="793" customFormat="1" ht="15" customHeight="1" x14ac:dyDescent="0.3"/>
    <row r="794" customFormat="1" ht="15" customHeight="1" x14ac:dyDescent="0.3"/>
    <row r="795" customFormat="1" ht="15" customHeight="1" x14ac:dyDescent="0.3"/>
    <row r="796" customFormat="1" ht="15" customHeight="1" x14ac:dyDescent="0.3"/>
    <row r="797" customFormat="1" ht="15" customHeight="1" x14ac:dyDescent="0.3"/>
    <row r="798" customFormat="1" ht="15" customHeight="1" x14ac:dyDescent="0.3"/>
    <row r="799" customFormat="1" ht="15" customHeight="1" x14ac:dyDescent="0.3"/>
    <row r="800" customFormat="1" ht="15" customHeight="1" x14ac:dyDescent="0.3"/>
    <row r="801" customFormat="1" ht="15" customHeight="1" x14ac:dyDescent="0.3"/>
    <row r="802" customFormat="1" ht="15" customHeight="1" x14ac:dyDescent="0.3"/>
    <row r="803" customFormat="1" ht="15" customHeight="1" x14ac:dyDescent="0.3"/>
    <row r="804" customFormat="1" ht="15" customHeight="1" x14ac:dyDescent="0.3"/>
    <row r="805" customFormat="1" ht="15" customHeight="1" x14ac:dyDescent="0.3"/>
    <row r="806" customFormat="1" ht="15" customHeight="1" x14ac:dyDescent="0.3"/>
    <row r="807" customFormat="1" ht="15" customHeight="1" x14ac:dyDescent="0.3"/>
    <row r="808" customFormat="1" ht="15" customHeight="1" x14ac:dyDescent="0.3"/>
    <row r="809" customFormat="1" ht="15" customHeight="1" x14ac:dyDescent="0.3"/>
    <row r="810" customFormat="1" ht="15" customHeight="1" x14ac:dyDescent="0.3"/>
    <row r="811" customFormat="1" ht="15" customHeight="1" x14ac:dyDescent="0.3"/>
    <row r="812" customFormat="1" ht="15" customHeight="1" x14ac:dyDescent="0.3"/>
    <row r="813" customFormat="1" ht="15" customHeight="1" x14ac:dyDescent="0.3"/>
    <row r="814" customFormat="1" ht="15" customHeight="1" x14ac:dyDescent="0.3"/>
    <row r="815" customFormat="1" ht="15" customHeight="1" x14ac:dyDescent="0.3"/>
    <row r="816" customFormat="1" ht="15" customHeight="1" x14ac:dyDescent="0.3"/>
    <row r="817" customFormat="1" ht="15" customHeight="1" x14ac:dyDescent="0.3"/>
    <row r="818" customFormat="1" ht="15" customHeight="1" x14ac:dyDescent="0.3"/>
    <row r="819" customFormat="1" ht="15" customHeight="1" x14ac:dyDescent="0.3"/>
    <row r="820" customFormat="1" ht="15" customHeight="1" x14ac:dyDescent="0.3"/>
    <row r="821" customFormat="1" ht="15" customHeight="1" x14ac:dyDescent="0.3"/>
    <row r="822" customFormat="1" ht="15" customHeight="1" x14ac:dyDescent="0.3"/>
    <row r="823" customFormat="1" ht="15" customHeight="1" x14ac:dyDescent="0.3"/>
    <row r="824" customFormat="1" ht="15" customHeight="1" x14ac:dyDescent="0.3"/>
    <row r="825" customFormat="1" ht="15" customHeight="1" x14ac:dyDescent="0.3"/>
    <row r="826" customFormat="1" ht="15" customHeight="1" x14ac:dyDescent="0.3"/>
    <row r="827" customFormat="1" ht="15" customHeight="1" x14ac:dyDescent="0.3"/>
    <row r="828" customFormat="1" ht="15" customHeight="1" x14ac:dyDescent="0.3"/>
    <row r="829" customFormat="1" ht="15" customHeight="1" x14ac:dyDescent="0.3"/>
    <row r="830" customFormat="1" ht="15" customHeight="1" x14ac:dyDescent="0.3"/>
    <row r="831" customFormat="1" ht="15" customHeight="1" x14ac:dyDescent="0.3"/>
    <row r="832" customFormat="1" ht="15" customHeight="1" x14ac:dyDescent="0.3"/>
    <row r="833" customFormat="1" ht="15" customHeight="1" x14ac:dyDescent="0.3"/>
    <row r="834" customFormat="1" ht="15" customHeight="1" x14ac:dyDescent="0.3"/>
    <row r="835" customFormat="1" ht="15" customHeight="1" x14ac:dyDescent="0.3"/>
    <row r="836" customFormat="1" ht="15" customHeight="1" x14ac:dyDescent="0.3"/>
    <row r="837" customFormat="1" ht="15" customHeight="1" x14ac:dyDescent="0.3"/>
    <row r="838" customFormat="1" ht="15" customHeight="1" x14ac:dyDescent="0.3"/>
    <row r="839" customFormat="1" ht="15" customHeight="1" x14ac:dyDescent="0.3"/>
    <row r="840" customFormat="1" ht="15" customHeight="1" x14ac:dyDescent="0.3"/>
    <row r="841" customFormat="1" ht="15" customHeight="1" x14ac:dyDescent="0.3"/>
    <row r="842" customFormat="1" ht="15" customHeight="1" x14ac:dyDescent="0.3"/>
    <row r="843" customFormat="1" ht="15" customHeight="1" x14ac:dyDescent="0.3"/>
    <row r="844" customFormat="1" ht="15" customHeight="1" x14ac:dyDescent="0.3"/>
    <row r="845" customFormat="1" ht="15" customHeight="1" x14ac:dyDescent="0.3"/>
    <row r="846" customFormat="1" ht="15" customHeight="1" x14ac:dyDescent="0.3"/>
    <row r="847" customFormat="1" ht="15" customHeight="1" x14ac:dyDescent="0.3"/>
    <row r="848" customFormat="1" ht="15" customHeight="1" x14ac:dyDescent="0.3"/>
    <row r="849" customFormat="1" ht="15" customHeight="1" x14ac:dyDescent="0.3"/>
    <row r="850" customFormat="1" ht="15" customHeight="1" x14ac:dyDescent="0.3"/>
    <row r="851" customFormat="1" ht="15" customHeight="1" x14ac:dyDescent="0.3"/>
    <row r="852" customFormat="1" ht="15" customHeight="1" x14ac:dyDescent="0.3"/>
    <row r="853" customFormat="1" ht="15" customHeight="1" x14ac:dyDescent="0.3"/>
    <row r="854" customFormat="1" ht="15" customHeight="1" x14ac:dyDescent="0.3"/>
    <row r="855" customFormat="1" ht="15" customHeight="1" x14ac:dyDescent="0.3"/>
    <row r="856" customFormat="1" ht="15" customHeight="1" x14ac:dyDescent="0.3"/>
    <row r="857" customFormat="1" ht="15" customHeight="1" x14ac:dyDescent="0.3"/>
    <row r="858" customFormat="1" ht="15" customHeight="1" x14ac:dyDescent="0.3"/>
    <row r="859" customFormat="1" ht="15" customHeight="1" x14ac:dyDescent="0.3"/>
    <row r="860" customFormat="1" ht="15" customHeight="1" x14ac:dyDescent="0.3"/>
    <row r="861" customFormat="1" ht="15" customHeight="1" x14ac:dyDescent="0.3"/>
    <row r="862" customFormat="1" ht="15" customHeight="1" x14ac:dyDescent="0.3"/>
    <row r="863" customFormat="1" ht="15" customHeight="1" x14ac:dyDescent="0.3"/>
    <row r="864" customFormat="1" ht="15" customHeight="1" x14ac:dyDescent="0.3"/>
    <row r="865" customFormat="1" ht="15" customHeight="1" x14ac:dyDescent="0.3"/>
    <row r="866" customFormat="1" ht="15" customHeight="1" x14ac:dyDescent="0.3"/>
    <row r="867" customFormat="1" ht="15" customHeight="1" x14ac:dyDescent="0.3"/>
    <row r="868" customFormat="1" ht="15" customHeight="1" x14ac:dyDescent="0.3"/>
    <row r="869" customFormat="1" ht="15" customHeight="1" x14ac:dyDescent="0.3"/>
    <row r="870" customFormat="1" ht="15" customHeight="1" x14ac:dyDescent="0.3"/>
    <row r="871" customFormat="1" ht="15" customHeight="1" x14ac:dyDescent="0.3"/>
    <row r="872" customFormat="1" ht="15" customHeight="1" x14ac:dyDescent="0.3"/>
    <row r="873" customFormat="1" ht="15" customHeight="1" x14ac:dyDescent="0.3"/>
    <row r="874" customFormat="1" ht="15" customHeight="1" x14ac:dyDescent="0.3"/>
    <row r="875" customFormat="1" ht="15" customHeight="1" x14ac:dyDescent="0.3"/>
    <row r="876" customFormat="1" ht="15" customHeight="1" x14ac:dyDescent="0.3"/>
    <row r="877" customFormat="1" ht="15" customHeight="1" x14ac:dyDescent="0.3"/>
    <row r="878" customFormat="1" ht="15" customHeight="1" x14ac:dyDescent="0.3"/>
    <row r="879" customFormat="1" ht="15" customHeight="1" x14ac:dyDescent="0.3"/>
    <row r="880" customFormat="1" ht="15" customHeight="1" x14ac:dyDescent="0.3"/>
    <row r="881" customFormat="1" ht="15" customHeight="1" x14ac:dyDescent="0.3"/>
    <row r="882" customFormat="1" ht="15" customHeight="1" x14ac:dyDescent="0.3"/>
    <row r="883" customFormat="1" ht="15" customHeight="1" x14ac:dyDescent="0.3"/>
    <row r="884" customFormat="1" ht="15" customHeight="1" x14ac:dyDescent="0.3"/>
    <row r="885" customFormat="1" ht="15" customHeight="1" x14ac:dyDescent="0.3"/>
    <row r="886" customFormat="1" ht="15" customHeight="1" x14ac:dyDescent="0.3"/>
    <row r="887" customFormat="1" ht="15" customHeight="1" x14ac:dyDescent="0.3"/>
    <row r="888" customFormat="1" ht="15" customHeight="1" x14ac:dyDescent="0.3"/>
    <row r="889" customFormat="1" ht="15" customHeight="1" x14ac:dyDescent="0.3"/>
    <row r="890" customFormat="1" ht="15" customHeight="1" x14ac:dyDescent="0.3"/>
    <row r="891" customFormat="1" ht="15" customHeight="1" x14ac:dyDescent="0.3"/>
    <row r="892" customFormat="1" ht="15" customHeight="1" x14ac:dyDescent="0.3"/>
    <row r="893" customFormat="1" ht="15" customHeight="1" x14ac:dyDescent="0.3"/>
    <row r="894" customFormat="1" ht="15" customHeight="1" x14ac:dyDescent="0.3"/>
    <row r="895" customFormat="1" ht="15" customHeight="1" x14ac:dyDescent="0.3"/>
    <row r="896" customFormat="1" ht="15" customHeight="1" x14ac:dyDescent="0.3"/>
    <row r="897" customFormat="1" ht="15" customHeight="1" x14ac:dyDescent="0.3"/>
    <row r="898" customFormat="1" ht="15" customHeight="1" x14ac:dyDescent="0.3"/>
    <row r="899" customFormat="1" ht="15" customHeight="1" x14ac:dyDescent="0.3"/>
    <row r="900" customFormat="1" ht="15" customHeight="1" x14ac:dyDescent="0.3"/>
    <row r="901" customFormat="1" ht="15" customHeight="1" x14ac:dyDescent="0.3"/>
    <row r="902" customFormat="1" ht="15" customHeight="1" x14ac:dyDescent="0.3"/>
    <row r="903" customFormat="1" ht="15" customHeight="1" x14ac:dyDescent="0.3"/>
    <row r="904" customFormat="1" ht="15" customHeight="1" x14ac:dyDescent="0.3"/>
    <row r="905" customFormat="1" ht="15" customHeight="1" x14ac:dyDescent="0.3"/>
    <row r="906" customFormat="1" ht="15" customHeight="1" x14ac:dyDescent="0.3"/>
    <row r="907" customFormat="1" ht="15" customHeight="1" x14ac:dyDescent="0.3"/>
    <row r="908" customFormat="1" ht="15" customHeight="1" x14ac:dyDescent="0.3"/>
    <row r="909" customFormat="1" ht="15" customHeight="1" x14ac:dyDescent="0.3"/>
    <row r="910" customFormat="1" ht="15" customHeight="1" x14ac:dyDescent="0.3"/>
    <row r="911" customFormat="1" ht="15" customHeight="1" x14ac:dyDescent="0.3"/>
    <row r="912" customFormat="1" ht="15" customHeight="1" x14ac:dyDescent="0.3"/>
    <row r="913" customFormat="1" ht="15" customHeight="1" x14ac:dyDescent="0.3"/>
    <row r="914" customFormat="1" ht="15" customHeight="1" x14ac:dyDescent="0.3"/>
    <row r="915" customFormat="1" ht="15" customHeight="1" x14ac:dyDescent="0.3"/>
    <row r="916" customFormat="1" ht="15" customHeight="1" x14ac:dyDescent="0.3"/>
    <row r="917" customFormat="1" ht="15" customHeight="1" x14ac:dyDescent="0.3"/>
    <row r="918" customFormat="1" ht="15" customHeight="1" x14ac:dyDescent="0.3"/>
    <row r="919" customFormat="1" ht="15" customHeight="1" x14ac:dyDescent="0.3"/>
    <row r="920" customFormat="1" ht="15" customHeight="1" x14ac:dyDescent="0.3"/>
    <row r="921" customFormat="1" ht="15" customHeight="1" x14ac:dyDescent="0.3"/>
    <row r="922" customFormat="1" ht="15" customHeight="1" x14ac:dyDescent="0.3"/>
    <row r="923" customFormat="1" ht="15" customHeight="1" x14ac:dyDescent="0.3"/>
    <row r="924" customFormat="1" ht="15" customHeight="1" x14ac:dyDescent="0.3"/>
    <row r="925" customFormat="1" ht="15" customHeight="1" x14ac:dyDescent="0.3"/>
    <row r="926" customFormat="1" ht="15" customHeight="1" x14ac:dyDescent="0.3"/>
    <row r="927" customFormat="1" ht="15" customHeight="1" x14ac:dyDescent="0.3"/>
    <row r="928" customFormat="1" ht="15" customHeight="1" x14ac:dyDescent="0.3"/>
    <row r="929" customFormat="1" ht="15" customHeight="1" x14ac:dyDescent="0.3"/>
    <row r="930" customFormat="1" ht="15" customHeight="1" x14ac:dyDescent="0.3"/>
    <row r="931" customFormat="1" ht="15" customHeight="1" x14ac:dyDescent="0.3"/>
    <row r="932" customFormat="1" ht="15" customHeight="1" x14ac:dyDescent="0.3"/>
    <row r="933" customFormat="1" ht="15" customHeight="1" x14ac:dyDescent="0.3"/>
    <row r="934" customFormat="1" ht="15" customHeight="1" x14ac:dyDescent="0.3"/>
    <row r="935" customFormat="1" ht="15" customHeight="1" x14ac:dyDescent="0.3"/>
    <row r="936" customFormat="1" ht="15" customHeight="1" x14ac:dyDescent="0.3"/>
    <row r="937" customFormat="1" ht="15" customHeight="1" x14ac:dyDescent="0.3"/>
    <row r="938" customFormat="1" ht="15" customHeight="1" x14ac:dyDescent="0.3"/>
    <row r="939" customFormat="1" ht="15" customHeight="1" x14ac:dyDescent="0.3"/>
    <row r="940" customFormat="1" ht="15" customHeight="1" x14ac:dyDescent="0.3"/>
    <row r="941" customFormat="1" ht="15" customHeight="1" x14ac:dyDescent="0.3"/>
    <row r="942" customFormat="1" ht="15" customHeight="1" x14ac:dyDescent="0.3"/>
    <row r="943" customFormat="1" ht="15" customHeight="1" x14ac:dyDescent="0.3"/>
    <row r="944" customFormat="1" ht="15" customHeight="1" x14ac:dyDescent="0.3"/>
    <row r="945" customFormat="1" ht="15" customHeight="1" x14ac:dyDescent="0.3"/>
    <row r="946" customFormat="1" ht="15" customHeight="1" x14ac:dyDescent="0.3"/>
    <row r="947" customFormat="1" ht="15" customHeight="1" x14ac:dyDescent="0.3"/>
    <row r="948" customFormat="1" ht="15" customHeight="1" x14ac:dyDescent="0.3"/>
    <row r="949" customFormat="1" ht="15" customHeight="1" x14ac:dyDescent="0.3"/>
    <row r="950" customFormat="1" ht="15" customHeight="1" x14ac:dyDescent="0.3"/>
    <row r="951" customFormat="1" ht="15" customHeight="1" x14ac:dyDescent="0.3"/>
    <row r="952" customFormat="1" ht="15" customHeight="1" x14ac:dyDescent="0.3"/>
    <row r="953" customFormat="1" ht="15" customHeight="1" x14ac:dyDescent="0.3"/>
    <row r="954" customFormat="1" ht="15" customHeight="1" x14ac:dyDescent="0.3"/>
    <row r="955" customFormat="1" ht="15" customHeight="1" x14ac:dyDescent="0.3"/>
    <row r="956" customFormat="1" ht="15" customHeight="1" x14ac:dyDescent="0.3"/>
    <row r="957" customFormat="1" ht="15" customHeight="1" x14ac:dyDescent="0.3"/>
    <row r="958" customFormat="1" ht="15" customHeight="1" x14ac:dyDescent="0.3"/>
    <row r="959" customFormat="1" ht="15" customHeight="1" x14ac:dyDescent="0.3"/>
    <row r="960" customFormat="1" ht="15" customHeight="1" x14ac:dyDescent="0.3"/>
    <row r="961" customFormat="1" ht="15" customHeight="1" x14ac:dyDescent="0.3"/>
    <row r="962" customFormat="1" ht="15" customHeight="1" x14ac:dyDescent="0.3"/>
    <row r="963" customFormat="1" ht="15" customHeight="1" x14ac:dyDescent="0.3"/>
    <row r="964" customFormat="1" ht="15" customHeight="1" x14ac:dyDescent="0.3"/>
    <row r="965" customFormat="1" ht="15" customHeight="1" x14ac:dyDescent="0.3"/>
    <row r="966" customFormat="1" ht="15" customHeight="1" x14ac:dyDescent="0.3"/>
    <row r="967" customFormat="1" ht="15" customHeight="1" x14ac:dyDescent="0.3"/>
    <row r="968" customFormat="1" ht="15" customHeight="1" x14ac:dyDescent="0.3"/>
    <row r="969" customFormat="1" ht="15" customHeight="1" x14ac:dyDescent="0.3"/>
    <row r="970" customFormat="1" ht="15" customHeight="1" x14ac:dyDescent="0.3"/>
    <row r="971" customFormat="1" ht="15" customHeight="1" x14ac:dyDescent="0.3"/>
    <row r="972" customFormat="1" ht="15" customHeight="1" x14ac:dyDescent="0.3"/>
    <row r="973" customFormat="1" ht="15" customHeight="1" x14ac:dyDescent="0.3"/>
    <row r="974" customFormat="1" ht="15" customHeight="1" x14ac:dyDescent="0.3"/>
    <row r="975" customFormat="1" ht="15" customHeight="1" x14ac:dyDescent="0.3"/>
    <row r="976" customFormat="1" ht="15" customHeight="1" x14ac:dyDescent="0.3"/>
    <row r="977" customFormat="1" ht="15" customHeight="1" x14ac:dyDescent="0.3"/>
    <row r="978" customFormat="1" ht="15" customHeight="1" x14ac:dyDescent="0.3"/>
    <row r="979" customFormat="1" ht="15" customHeight="1" x14ac:dyDescent="0.3"/>
    <row r="980" customFormat="1" ht="15" customHeight="1" x14ac:dyDescent="0.3"/>
    <row r="981" customFormat="1" ht="15" customHeight="1" x14ac:dyDescent="0.3"/>
    <row r="982" customFormat="1" ht="15" customHeight="1" x14ac:dyDescent="0.3"/>
    <row r="983" customFormat="1" ht="15" customHeight="1" x14ac:dyDescent="0.3"/>
    <row r="984" customFormat="1" ht="15" customHeight="1" x14ac:dyDescent="0.3"/>
    <row r="985" customFormat="1" ht="15" customHeight="1" x14ac:dyDescent="0.3"/>
    <row r="986" customFormat="1" ht="15" customHeight="1" x14ac:dyDescent="0.3"/>
    <row r="987" customFormat="1" ht="15" customHeight="1" x14ac:dyDescent="0.3"/>
    <row r="988" customFormat="1" ht="15" customHeight="1" x14ac:dyDescent="0.3"/>
    <row r="989" customFormat="1" ht="15" customHeight="1" x14ac:dyDescent="0.3"/>
    <row r="990" customFormat="1" ht="15" customHeight="1" x14ac:dyDescent="0.3"/>
    <row r="991" customFormat="1" ht="15" customHeight="1" x14ac:dyDescent="0.3"/>
    <row r="992" customFormat="1" ht="15" customHeight="1" x14ac:dyDescent="0.3"/>
    <row r="993" customFormat="1" ht="15" customHeight="1" x14ac:dyDescent="0.3"/>
    <row r="994" customFormat="1" ht="15" customHeight="1" x14ac:dyDescent="0.3"/>
    <row r="995" customFormat="1" ht="15" customHeight="1" x14ac:dyDescent="0.3"/>
    <row r="996" customFormat="1" ht="15" customHeight="1" x14ac:dyDescent="0.3"/>
    <row r="997" customFormat="1" ht="15" customHeight="1" x14ac:dyDescent="0.3"/>
    <row r="998" customFormat="1" ht="15" customHeight="1" x14ac:dyDescent="0.3"/>
    <row r="999" customFormat="1" ht="15" customHeight="1" x14ac:dyDescent="0.3"/>
    <row r="1000" customFormat="1" ht="15" customHeight="1" x14ac:dyDescent="0.3"/>
    <row r="1001" customFormat="1" ht="15" customHeight="1" x14ac:dyDescent="0.3"/>
    <row r="1002" customFormat="1" ht="15" customHeight="1" x14ac:dyDescent="0.3"/>
    <row r="1003" customFormat="1" ht="15" customHeight="1" x14ac:dyDescent="0.3"/>
    <row r="1004" customFormat="1" ht="15" customHeight="1" x14ac:dyDescent="0.3"/>
    <row r="1005" customFormat="1" ht="15" customHeight="1" x14ac:dyDescent="0.3"/>
    <row r="1006" customFormat="1" ht="15" customHeight="1" x14ac:dyDescent="0.3"/>
    <row r="1007" customFormat="1" ht="15" customHeight="1" x14ac:dyDescent="0.3"/>
    <row r="1008" customFormat="1" ht="15" customHeight="1" x14ac:dyDescent="0.3"/>
    <row r="1009" customFormat="1" ht="15" customHeight="1" x14ac:dyDescent="0.3"/>
    <row r="1010" customFormat="1" ht="15" customHeight="1" x14ac:dyDescent="0.3"/>
    <row r="1011" customFormat="1" ht="15" customHeight="1" x14ac:dyDescent="0.3"/>
    <row r="1012" customFormat="1" ht="15" customHeight="1" x14ac:dyDescent="0.3"/>
    <row r="1013" customFormat="1" ht="15" customHeight="1" x14ac:dyDescent="0.3"/>
    <row r="1014" customFormat="1" ht="15" customHeight="1" x14ac:dyDescent="0.3"/>
    <row r="1015" customFormat="1" ht="15" customHeight="1" x14ac:dyDescent="0.3"/>
    <row r="1016" customFormat="1" ht="15" customHeight="1" x14ac:dyDescent="0.3"/>
    <row r="1017" customFormat="1" ht="15" customHeight="1" x14ac:dyDescent="0.3"/>
    <row r="1018" customFormat="1" ht="15" customHeight="1" x14ac:dyDescent="0.3"/>
    <row r="1019" customFormat="1" ht="15" customHeight="1" x14ac:dyDescent="0.3"/>
    <row r="1020" customFormat="1" ht="15" customHeight="1" x14ac:dyDescent="0.3"/>
    <row r="1021" customFormat="1" ht="15" customHeight="1" x14ac:dyDescent="0.3"/>
    <row r="1022" customFormat="1" ht="15" customHeight="1" x14ac:dyDescent="0.3"/>
    <row r="1023" customFormat="1" ht="15" customHeight="1" x14ac:dyDescent="0.3"/>
    <row r="1024" customFormat="1" ht="15" customHeight="1" x14ac:dyDescent="0.3"/>
    <row r="1025" customFormat="1" ht="15" customHeight="1" x14ac:dyDescent="0.3"/>
    <row r="1026" customFormat="1" ht="15" customHeight="1" x14ac:dyDescent="0.3"/>
    <row r="1027" customFormat="1" ht="15" customHeight="1" x14ac:dyDescent="0.3"/>
    <row r="1028" customFormat="1" ht="15" customHeight="1" x14ac:dyDescent="0.3"/>
    <row r="1029" customFormat="1" ht="15" customHeight="1" x14ac:dyDescent="0.3"/>
    <row r="1030" customFormat="1" ht="0" hidden="1" customHeight="1" x14ac:dyDescent="0.3"/>
    <row r="1031" customFormat="1" ht="0" hidden="1" customHeight="1" x14ac:dyDescent="0.3"/>
    <row r="1032" customFormat="1" ht="0" hidden="1" customHeight="1" x14ac:dyDescent="0.3"/>
    <row r="1033" customFormat="1" ht="0" hidden="1" customHeight="1" x14ac:dyDescent="0.3"/>
    <row r="1034" customFormat="1" ht="0" hidden="1" customHeight="1" x14ac:dyDescent="0.3"/>
    <row r="1035" customFormat="1" ht="0" hidden="1" customHeight="1" x14ac:dyDescent="0.3"/>
    <row r="1036" customFormat="1" ht="0" hidden="1" customHeight="1" x14ac:dyDescent="0.3"/>
    <row r="1037" customFormat="1" ht="0" hidden="1" customHeight="1" x14ac:dyDescent="0.3"/>
    <row r="1038" customFormat="1" ht="0" hidden="1" customHeight="1" x14ac:dyDescent="0.3"/>
    <row r="1039" customFormat="1" ht="0" hidden="1" customHeight="1" x14ac:dyDescent="0.3"/>
    <row r="1040" customFormat="1" ht="0" hidden="1" customHeight="1" x14ac:dyDescent="0.3"/>
    <row r="1041" customFormat="1" ht="0" hidden="1" customHeight="1" x14ac:dyDescent="0.3"/>
    <row r="1042" customFormat="1" ht="0" hidden="1" customHeight="1" x14ac:dyDescent="0.3"/>
  </sheetData>
  <sheetProtection algorithmName="SHA-512" hashValue="E8y3CD7JtcaRgQDa3Lyh/FE/IbaQKAcu6oGhxr7rnVD4tA6YR18HhYUVzdPqjHF4hZhhCveix+GQOf8cyDUdHw==" saltValue="15WxkMgXWstNatBltfB/kw==" spinCount="100000" sheet="1" objects="1" scenarios="1"/>
  <mergeCells count="2">
    <mergeCell ref="B5:D5"/>
    <mergeCell ref="B3:D3"/>
  </mergeCells>
  <dataValidations disablePrompts="1" count="3">
    <dataValidation type="whole" operator="greaterThanOrEqual" allowBlank="1" showInputMessage="1" showErrorMessage="1" sqref="C25" xr:uid="{64219FE1-8C37-4DF8-96B8-592DB23D2A18}">
      <formula1>1235</formula1>
    </dataValidation>
    <dataValidation type="whole" allowBlank="1" showInputMessage="1" showErrorMessage="1" sqref="C32" xr:uid="{C675A14A-46F2-460E-AA83-F1F67A3B822E}">
      <formula1>42</formula1>
      <formula2>1234</formula2>
    </dataValidation>
    <dataValidation type="list" allowBlank="1" showErrorMessage="1" sqref="C18" xr:uid="{00000000-0002-0000-0000-000001000000}">
      <formula1>$F$19:$F$37</formula1>
    </dataValidation>
  </dataValidations>
  <pageMargins left="0.70866141732283472" right="0.70866141732283472" top="0.74803149606299213" bottom="0.74803149606299213" header="0" footer="0"/>
  <pageSetup paperSize="9"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57785-9AF2-48F2-B95A-38DD4D2FD9DE}">
  <dimension ref="B2:G63"/>
  <sheetViews>
    <sheetView zoomScale="85" zoomScaleNormal="85" workbookViewId="0">
      <selection activeCell="B61" sqref="B61"/>
    </sheetView>
  </sheetViews>
  <sheetFormatPr defaultColWidth="8.77734375" defaultRowHeight="14.4" x14ac:dyDescent="0.3"/>
  <cols>
    <col min="2" max="2" width="33.44140625" customWidth="1"/>
    <col min="3" max="3" width="24.109375" customWidth="1"/>
    <col min="4" max="4" width="19.6640625" customWidth="1"/>
    <col min="5" max="5" width="14.77734375" customWidth="1"/>
    <col min="6" max="6" width="17.33203125" customWidth="1"/>
    <col min="7" max="7" width="14.44140625" customWidth="1"/>
  </cols>
  <sheetData>
    <row r="2" spans="2:5" x14ac:dyDescent="0.3">
      <c r="B2" s="3" t="s">
        <v>11</v>
      </c>
      <c r="C2" s="4">
        <v>50202289</v>
      </c>
    </row>
    <row r="3" spans="2:5" x14ac:dyDescent="0.3">
      <c r="B3" s="3" t="s">
        <v>14</v>
      </c>
      <c r="C3" s="4">
        <v>6000000</v>
      </c>
    </row>
    <row r="4" spans="2:5" x14ac:dyDescent="0.3">
      <c r="B4" s="3" t="s">
        <v>12</v>
      </c>
      <c r="C4" s="4">
        <v>6000000</v>
      </c>
      <c r="D4" s="12"/>
      <c r="E4" s="3" t="s">
        <v>59</v>
      </c>
    </row>
    <row r="5" spans="2:5" x14ac:dyDescent="0.3">
      <c r="B5" s="5" t="s">
        <v>13</v>
      </c>
      <c r="C5" s="7">
        <f>SUM(C2:C4)</f>
        <v>62202289</v>
      </c>
      <c r="D5" s="13"/>
    </row>
    <row r="6" spans="2:5" x14ac:dyDescent="0.3">
      <c r="C6" s="3"/>
    </row>
    <row r="7" spans="2:5" x14ac:dyDescent="0.3">
      <c r="B7" s="3" t="s">
        <v>15</v>
      </c>
      <c r="C7" s="6">
        <f>Calculator!C15</f>
        <v>207678600</v>
      </c>
    </row>
    <row r="8" spans="2:5" x14ac:dyDescent="0.3">
      <c r="B8" s="3" t="s">
        <v>16</v>
      </c>
      <c r="C8" s="6">
        <f>C3+C4</f>
        <v>12000000</v>
      </c>
    </row>
    <row r="9" spans="2:5" x14ac:dyDescent="0.3">
      <c r="B9" s="5" t="s">
        <v>17</v>
      </c>
      <c r="C9" s="7">
        <f>SUM(C7:C8)</f>
        <v>219678600</v>
      </c>
    </row>
    <row r="10" spans="2:5" x14ac:dyDescent="0.3">
      <c r="E10" s="8"/>
    </row>
    <row r="11" spans="2:5" x14ac:dyDescent="0.3">
      <c r="B11" s="5" t="s">
        <v>18</v>
      </c>
    </row>
    <row r="12" spans="2:5" x14ac:dyDescent="0.3">
      <c r="B12" s="3" t="s">
        <v>19</v>
      </c>
      <c r="C12" s="8">
        <f>C9</f>
        <v>219678600</v>
      </c>
    </row>
    <row r="13" spans="2:5" x14ac:dyDescent="0.3">
      <c r="B13" s="3" t="s">
        <v>20</v>
      </c>
      <c r="C13" s="8">
        <f>C5</f>
        <v>62202289</v>
      </c>
    </row>
    <row r="14" spans="2:5" x14ac:dyDescent="0.3">
      <c r="B14" s="3" t="s">
        <v>21</v>
      </c>
      <c r="C14" s="8">
        <v>0</v>
      </c>
    </row>
    <row r="15" spans="2:5" x14ac:dyDescent="0.3">
      <c r="B15" s="5" t="s">
        <v>22</v>
      </c>
      <c r="C15" s="7">
        <f>C12-SUM(C13:C14)</f>
        <v>157476311</v>
      </c>
    </row>
    <row r="17" spans="2:7" x14ac:dyDescent="0.3">
      <c r="B17" s="76" t="s">
        <v>28</v>
      </c>
      <c r="C17" s="76"/>
      <c r="D17" s="76"/>
      <c r="E17" s="76"/>
      <c r="F17" s="76"/>
      <c r="G17" s="76"/>
    </row>
    <row r="18" spans="2:7" x14ac:dyDescent="0.3">
      <c r="B18" s="9" t="s">
        <v>23</v>
      </c>
      <c r="C18" s="9" t="s">
        <v>24</v>
      </c>
      <c r="D18" s="9" t="s">
        <v>22</v>
      </c>
      <c r="E18" s="9" t="s">
        <v>25</v>
      </c>
      <c r="F18" s="9" t="s">
        <v>22</v>
      </c>
      <c r="G18" s="9" t="s">
        <v>26</v>
      </c>
    </row>
    <row r="19" spans="2:7" x14ac:dyDescent="0.3">
      <c r="B19" s="2">
        <v>17000000</v>
      </c>
      <c r="C19" s="8">
        <f>$C$5</f>
        <v>62202289</v>
      </c>
      <c r="D19" s="8">
        <f>MAX(B19-C19,0)</f>
        <v>0</v>
      </c>
      <c r="E19" s="8">
        <f>Calculator!$C$26</f>
        <v>2999.3100000000004</v>
      </c>
      <c r="F19" s="2">
        <f>Calculator!$C$27*'Money raised'!D19</f>
        <v>0</v>
      </c>
      <c r="G19" s="8">
        <f>B19/C19*E19</f>
        <v>819.7169399987838</v>
      </c>
    </row>
    <row r="20" spans="2:7" x14ac:dyDescent="0.3">
      <c r="B20" s="2">
        <v>50000000</v>
      </c>
      <c r="C20" s="8">
        <f t="shared" ref="C20:C24" si="0">$C$5</f>
        <v>62202289</v>
      </c>
      <c r="D20" s="8">
        <f t="shared" ref="D20:D25" si="1">MAX(B20-C20,0)</f>
        <v>0</v>
      </c>
      <c r="E20" s="8">
        <f>Calculator!$C$26</f>
        <v>2999.3100000000004</v>
      </c>
      <c r="F20" s="10">
        <f>Calculator!$C$27*'Money raised'!D20</f>
        <v>0</v>
      </c>
      <c r="G20" s="8">
        <f>B20/C20*E20</f>
        <v>2410.9321764670112</v>
      </c>
    </row>
    <row r="21" spans="2:7" x14ac:dyDescent="0.3">
      <c r="B21" s="2">
        <v>150000000</v>
      </c>
      <c r="C21" s="8">
        <f t="shared" si="0"/>
        <v>62202289</v>
      </c>
      <c r="D21" s="8">
        <f t="shared" ref="D21" si="2">MAX(B21-C21,0)</f>
        <v>87797711</v>
      </c>
      <c r="E21" s="8">
        <f>Calculator!$C$26</f>
        <v>2999.3100000000004</v>
      </c>
      <c r="F21" s="10">
        <f>Calculator!$C$27*'Money raised'!D21</f>
        <v>1188.9727723323604</v>
      </c>
      <c r="G21" s="8">
        <f t="shared" ref="G21" si="3">IF(D21&gt;$C$5,E21,0)+F21</f>
        <v>4188.2827723323608</v>
      </c>
    </row>
    <row r="22" spans="2:7" x14ac:dyDescent="0.3">
      <c r="B22" s="2">
        <v>160000000</v>
      </c>
      <c r="C22" s="8">
        <f t="shared" si="0"/>
        <v>62202289</v>
      </c>
      <c r="D22" s="8">
        <f t="shared" si="1"/>
        <v>97797711</v>
      </c>
      <c r="E22" s="8">
        <f>Calculator!$C$26</f>
        <v>2999.3100000000004</v>
      </c>
      <c r="F22" s="10">
        <f>Calculator!$C$27*'Money raised'!D22</f>
        <v>1324.3946140626488</v>
      </c>
      <c r="G22" s="8">
        <f t="shared" ref="G22:G25" si="4">IF(D22&gt;$C$5,E22,0)+F22</f>
        <v>4323.7046140626489</v>
      </c>
    </row>
    <row r="23" spans="2:7" x14ac:dyDescent="0.3">
      <c r="B23" s="2">
        <f>$C$9</f>
        <v>219678600</v>
      </c>
      <c r="C23" s="8">
        <f t="shared" si="0"/>
        <v>62202289</v>
      </c>
      <c r="D23" s="8">
        <f t="shared" ref="D23" si="5">MAX(B23-C23,0)</f>
        <v>157476311</v>
      </c>
      <c r="E23" s="8">
        <f>Calculator!$C$26</f>
        <v>2999.3100000000004</v>
      </c>
      <c r="F23" s="10">
        <f>Calculator!$C$27*'Money raised'!D23</f>
        <v>2132.5732064511681</v>
      </c>
      <c r="G23" s="8">
        <f t="shared" ref="G23" si="6">IF(D23&gt;$C$5,E23,0)+F23</f>
        <v>5131.883206451168</v>
      </c>
    </row>
    <row r="24" spans="2:7" x14ac:dyDescent="0.3">
      <c r="B24" s="2">
        <v>250000000</v>
      </c>
      <c r="C24" s="8">
        <f t="shared" si="0"/>
        <v>62202289</v>
      </c>
      <c r="D24" s="8">
        <f t="shared" si="1"/>
        <v>187797711</v>
      </c>
      <c r="E24" s="8">
        <f>Calculator!$C$26</f>
        <v>2999.3100000000004</v>
      </c>
      <c r="F24" s="2">
        <f>Calculator!$C$27*'Money raised'!D24</f>
        <v>2543.1911896352444</v>
      </c>
      <c r="G24" s="8">
        <f t="shared" si="4"/>
        <v>5542.5011896352444</v>
      </c>
    </row>
    <row r="25" spans="2:7" x14ac:dyDescent="0.3">
      <c r="B25" s="2">
        <v>350000000</v>
      </c>
      <c r="C25" s="8">
        <f t="shared" ref="C25:C38" si="7">$C$5-$C$3</f>
        <v>56202289</v>
      </c>
      <c r="D25" s="8">
        <f t="shared" si="1"/>
        <v>293797711</v>
      </c>
      <c r="E25" s="8">
        <f>Calculator!$C$26</f>
        <v>2999.3100000000004</v>
      </c>
      <c r="F25" s="2">
        <f>Calculator!$C$27*'Money raised'!D25</f>
        <v>3978.662711976302</v>
      </c>
      <c r="G25" s="8">
        <f t="shared" si="4"/>
        <v>6977.9727119763029</v>
      </c>
    </row>
    <row r="26" spans="2:7" x14ac:dyDescent="0.3">
      <c r="B26" s="2">
        <v>360000000</v>
      </c>
      <c r="C26" s="8">
        <f t="shared" si="7"/>
        <v>56202289</v>
      </c>
      <c r="D26" s="8">
        <f t="shared" ref="D26:D38" si="8">MAX(B26-C26,0)</f>
        <v>303797711</v>
      </c>
      <c r="E26" s="8">
        <f>Calculator!$C$26</f>
        <v>2999.3100000000004</v>
      </c>
      <c r="F26" s="2">
        <f>Calculator!$C$27*'Money raised'!D26</f>
        <v>4114.0845537065907</v>
      </c>
      <c r="G26" s="8">
        <f t="shared" ref="G26:G38" si="9">IF(D26&gt;$C$5,E26,0)+F26</f>
        <v>7113.3945537065911</v>
      </c>
    </row>
    <row r="27" spans="2:7" x14ac:dyDescent="0.3">
      <c r="B27" s="2">
        <v>500000000</v>
      </c>
      <c r="C27" s="8">
        <f t="shared" si="7"/>
        <v>56202289</v>
      </c>
      <c r="D27" s="8">
        <f t="shared" si="8"/>
        <v>443797711</v>
      </c>
      <c r="E27" s="8">
        <f>Calculator!$C$26</f>
        <v>2999.3100000000004</v>
      </c>
      <c r="F27" s="2">
        <f>Calculator!$C$27*'Money raised'!D27</f>
        <v>6009.9903379306288</v>
      </c>
      <c r="G27" s="8">
        <f t="shared" si="9"/>
        <v>9009.3003379306283</v>
      </c>
    </row>
    <row r="28" spans="2:7" x14ac:dyDescent="0.3">
      <c r="B28" s="2">
        <v>700000000</v>
      </c>
      <c r="C28" s="8">
        <f t="shared" si="7"/>
        <v>56202289</v>
      </c>
      <c r="D28" s="8">
        <f t="shared" si="8"/>
        <v>643797711</v>
      </c>
      <c r="E28" s="8">
        <f>Calculator!$C$26</f>
        <v>2999.3100000000004</v>
      </c>
      <c r="F28" s="2">
        <f>Calculator!$C$27*'Money raised'!D28</f>
        <v>8718.4271725363978</v>
      </c>
      <c r="G28" s="8">
        <f t="shared" si="9"/>
        <v>11717.737172536399</v>
      </c>
    </row>
    <row r="29" spans="2:7" x14ac:dyDescent="0.3">
      <c r="B29" s="2">
        <v>750000000</v>
      </c>
      <c r="C29" s="8">
        <f t="shared" si="7"/>
        <v>56202289</v>
      </c>
      <c r="D29" s="8">
        <f t="shared" si="8"/>
        <v>693797711</v>
      </c>
      <c r="E29" s="8">
        <f>Calculator!$C$26</f>
        <v>2999.3100000000004</v>
      </c>
      <c r="F29" s="2">
        <f>Calculator!$C$27*'Money raised'!D29</f>
        <v>9395.5363811878397</v>
      </c>
      <c r="G29" s="8">
        <f t="shared" si="9"/>
        <v>12394.846381187839</v>
      </c>
    </row>
    <row r="30" spans="2:7" x14ac:dyDescent="0.3">
      <c r="B30" s="2">
        <v>1000000000</v>
      </c>
      <c r="C30" s="8">
        <f t="shared" si="7"/>
        <v>56202289</v>
      </c>
      <c r="D30" s="8">
        <f t="shared" si="8"/>
        <v>943797711</v>
      </c>
      <c r="E30" s="8">
        <f>Calculator!$C$26</f>
        <v>2999.3100000000004</v>
      </c>
      <c r="F30" s="2">
        <f>Calculator!$C$27*'Money raised'!D30</f>
        <v>12781.08242444505</v>
      </c>
      <c r="G30" s="8">
        <f t="shared" si="9"/>
        <v>15780.39242444505</v>
      </c>
    </row>
    <row r="31" spans="2:7" x14ac:dyDescent="0.3">
      <c r="B31" s="2">
        <v>2000000000</v>
      </c>
      <c r="C31" s="8">
        <f t="shared" si="7"/>
        <v>56202289</v>
      </c>
      <c r="D31" s="8">
        <f t="shared" si="8"/>
        <v>1943797711</v>
      </c>
      <c r="E31" s="8">
        <f>Calculator!$C$26</f>
        <v>2999.3100000000004</v>
      </c>
      <c r="F31" s="2">
        <f>Calculator!$C$27*'Money raised'!D31</f>
        <v>26323.266597473892</v>
      </c>
      <c r="G31" s="8">
        <f t="shared" si="9"/>
        <v>29322.576597473893</v>
      </c>
    </row>
    <row r="32" spans="2:7" x14ac:dyDescent="0.3">
      <c r="B32" s="2">
        <v>2230000000</v>
      </c>
      <c r="C32" s="8">
        <f t="shared" si="7"/>
        <v>56202289</v>
      </c>
      <c r="D32" s="8">
        <f t="shared" si="8"/>
        <v>2173797711</v>
      </c>
      <c r="E32" s="8">
        <f>Calculator!$C$26</f>
        <v>2999.3100000000004</v>
      </c>
      <c r="F32" s="2">
        <f>Calculator!$C$27*'Money raised'!D32</f>
        <v>29437.968957270528</v>
      </c>
      <c r="G32" s="8">
        <f t="shared" si="9"/>
        <v>32437.27895727053</v>
      </c>
    </row>
    <row r="33" spans="2:7" x14ac:dyDescent="0.3">
      <c r="B33" s="2">
        <v>2070000000</v>
      </c>
      <c r="C33" s="8">
        <f t="shared" si="7"/>
        <v>56202289</v>
      </c>
      <c r="D33" s="8">
        <f t="shared" si="8"/>
        <v>2013797711</v>
      </c>
      <c r="E33" s="8">
        <f>Calculator!$C$26</f>
        <v>2999.3100000000004</v>
      </c>
      <c r="F33" s="2">
        <f>Calculator!$C$27*'Money raised'!D33</f>
        <v>27271.21948958591</v>
      </c>
      <c r="G33" s="8">
        <f t="shared" si="9"/>
        <v>30270.529489585912</v>
      </c>
    </row>
    <row r="34" spans="2:7" x14ac:dyDescent="0.3">
      <c r="B34" s="2">
        <v>4500000000</v>
      </c>
      <c r="C34" s="8">
        <f t="shared" si="7"/>
        <v>56202289</v>
      </c>
      <c r="D34" s="8">
        <f t="shared" si="8"/>
        <v>4443797711</v>
      </c>
      <c r="E34" s="8">
        <f>Calculator!$C$26</f>
        <v>2999.3100000000004</v>
      </c>
      <c r="F34" s="2">
        <f>Calculator!$C$27*'Money raised'!D34</f>
        <v>60178.727030046</v>
      </c>
      <c r="G34" s="8">
        <f t="shared" si="9"/>
        <v>63178.037030045998</v>
      </c>
    </row>
    <row r="35" spans="2:7" x14ac:dyDescent="0.3">
      <c r="B35" s="2">
        <v>5000000000</v>
      </c>
      <c r="C35" s="8">
        <f t="shared" si="7"/>
        <v>56202289</v>
      </c>
      <c r="D35" s="8">
        <f t="shared" si="8"/>
        <v>4943797711</v>
      </c>
      <c r="E35" s="8">
        <f>Calculator!$C$26</f>
        <v>2999.3100000000004</v>
      </c>
      <c r="F35" s="2">
        <f>Calculator!$C$27*'Money raised'!D35</f>
        <v>66949.819116560422</v>
      </c>
      <c r="G35" s="8">
        <f t="shared" si="9"/>
        <v>69949.12911656042</v>
      </c>
    </row>
    <row r="36" spans="2:7" x14ac:dyDescent="0.3">
      <c r="B36" s="2">
        <v>5400000000</v>
      </c>
      <c r="C36" s="8">
        <f t="shared" si="7"/>
        <v>56202289</v>
      </c>
      <c r="D36" s="8">
        <f t="shared" si="8"/>
        <v>5343797711</v>
      </c>
      <c r="E36" s="8">
        <f>Calculator!$C$26</f>
        <v>2999.3100000000004</v>
      </c>
      <c r="F36" s="2">
        <f>Calculator!$C$27*'Money raised'!D36</f>
        <v>72366.692785771957</v>
      </c>
      <c r="G36" s="8">
        <f t="shared" si="9"/>
        <v>75366.002785771954</v>
      </c>
    </row>
    <row r="37" spans="2:7" x14ac:dyDescent="0.3">
      <c r="B37" s="2">
        <v>6600000000</v>
      </c>
      <c r="C37" s="8">
        <f t="shared" si="7"/>
        <v>56202289</v>
      </c>
      <c r="D37" s="8">
        <f t="shared" si="8"/>
        <v>6543797711</v>
      </c>
      <c r="E37" s="8">
        <f>Calculator!$C$26</f>
        <v>2999.3100000000004</v>
      </c>
      <c r="F37" s="2">
        <f>Calculator!$C$27*'Money raised'!D37</f>
        <v>88617.313793406574</v>
      </c>
      <c r="G37" s="8">
        <f t="shared" si="9"/>
        <v>91616.623793406572</v>
      </c>
    </row>
    <row r="38" spans="2:7" x14ac:dyDescent="0.3">
      <c r="B38" s="2">
        <v>55000000000</v>
      </c>
      <c r="C38" s="8">
        <f t="shared" si="7"/>
        <v>56202289</v>
      </c>
      <c r="D38" s="8">
        <f t="shared" si="8"/>
        <v>54943797711</v>
      </c>
      <c r="E38" s="8">
        <f>Calculator!$C$26</f>
        <v>2999.3100000000004</v>
      </c>
      <c r="F38" s="2">
        <f>Calculator!$C$27*'Money raised'!D38</f>
        <v>744059.02776800259</v>
      </c>
      <c r="G38" s="8">
        <f t="shared" si="9"/>
        <v>747058.33776800265</v>
      </c>
    </row>
    <row r="41" spans="2:7" x14ac:dyDescent="0.3">
      <c r="B41" s="76" t="s">
        <v>27</v>
      </c>
      <c r="C41" s="76"/>
      <c r="D41" s="76"/>
      <c r="E41" s="76"/>
      <c r="F41" s="76"/>
      <c r="G41" s="76"/>
    </row>
    <row r="42" spans="2:7" x14ac:dyDescent="0.3">
      <c r="B42" s="9" t="s">
        <v>23</v>
      </c>
      <c r="C42" s="9" t="s">
        <v>24</v>
      </c>
      <c r="D42" s="9" t="s">
        <v>22</v>
      </c>
      <c r="E42" s="9" t="s">
        <v>25</v>
      </c>
      <c r="F42" s="9" t="s">
        <v>22</v>
      </c>
      <c r="G42" s="9" t="s">
        <v>26</v>
      </c>
    </row>
    <row r="43" spans="2:7" x14ac:dyDescent="0.3">
      <c r="B43" s="2">
        <v>17000000</v>
      </c>
      <c r="C43" s="8">
        <f>$C$5-$E$43</f>
        <v>62199860.409999996</v>
      </c>
      <c r="D43" s="8">
        <f>MAX(B43-C43,0)</f>
        <v>0</v>
      </c>
      <c r="E43" s="8">
        <f>Calculator!$C$33</f>
        <v>2428.59</v>
      </c>
      <c r="F43" s="10">
        <f>Calculator!$C$34*'Money raised'!D43</f>
        <v>0</v>
      </c>
      <c r="G43" s="8">
        <f>F43</f>
        <v>0</v>
      </c>
    </row>
    <row r="44" spans="2:7" x14ac:dyDescent="0.3">
      <c r="B44" s="2">
        <v>50000000</v>
      </c>
      <c r="C44" s="8">
        <f t="shared" ref="C44:C48" si="10">$C$5-$E$43</f>
        <v>62199860.409999996</v>
      </c>
      <c r="D44" s="8">
        <f t="shared" ref="D44:D51" si="11">MAX(B44-C44,0)</f>
        <v>0</v>
      </c>
      <c r="E44" s="8">
        <f>Calculator!$C$33</f>
        <v>2428.59</v>
      </c>
      <c r="F44" s="10">
        <f>Calculator!$C$34*'Money raised'!D44</f>
        <v>0</v>
      </c>
      <c r="G44" s="8">
        <f t="shared" ref="G44:G51" si="12">F44</f>
        <v>0</v>
      </c>
    </row>
    <row r="45" spans="2:7" x14ac:dyDescent="0.3">
      <c r="B45" s="2">
        <v>150000000</v>
      </c>
      <c r="C45" s="8">
        <f t="shared" si="10"/>
        <v>62199860.409999996</v>
      </c>
      <c r="D45" s="8">
        <f t="shared" ref="D45" si="13">MAX(B45-C45,0)</f>
        <v>87800139.590000004</v>
      </c>
      <c r="E45" s="8">
        <f>Calculator!$C$33</f>
        <v>2428.59</v>
      </c>
      <c r="F45" s="10">
        <f>Calculator!$C$34*'Money raised'!D45</f>
        <v>962.75762003677823</v>
      </c>
      <c r="G45" s="8">
        <f t="shared" si="12"/>
        <v>962.75762003677823</v>
      </c>
    </row>
    <row r="46" spans="2:7" x14ac:dyDescent="0.3">
      <c r="B46" s="2">
        <v>160000000</v>
      </c>
      <c r="C46" s="8">
        <f t="shared" si="10"/>
        <v>62199860.409999996</v>
      </c>
      <c r="D46" s="8">
        <f t="shared" si="11"/>
        <v>97800139.590000004</v>
      </c>
      <c r="E46" s="8">
        <f>Calculator!$C$33</f>
        <v>2428.59</v>
      </c>
      <c r="F46" s="10">
        <f>Calculator!$C$34*'Money raised'!D46</f>
        <v>1072.4109331787122</v>
      </c>
      <c r="G46" s="8">
        <f t="shared" si="12"/>
        <v>1072.4109331787122</v>
      </c>
    </row>
    <row r="47" spans="2:7" x14ac:dyDescent="0.3">
      <c r="B47" s="2">
        <f>$C$9</f>
        <v>219678600</v>
      </c>
      <c r="C47" s="8">
        <f t="shared" si="10"/>
        <v>62199860.409999996</v>
      </c>
      <c r="D47" s="8">
        <f t="shared" ref="D47" si="14">MAX(B47-C47,0)</f>
        <v>157478739.59</v>
      </c>
      <c r="E47" s="8">
        <f>Calculator!$C$33</f>
        <v>2428.59</v>
      </c>
      <c r="F47" s="10">
        <f>Calculator!$C$34*'Money raised'!D47</f>
        <v>1726.8065545459342</v>
      </c>
      <c r="G47" s="8">
        <f t="shared" ref="G47" si="15">F47</f>
        <v>1726.8065545459342</v>
      </c>
    </row>
    <row r="48" spans="2:7" x14ac:dyDescent="0.3">
      <c r="B48" s="2">
        <v>250000000</v>
      </c>
      <c r="C48" s="8">
        <f t="shared" si="10"/>
        <v>62199860.409999996</v>
      </c>
      <c r="D48" s="8">
        <f t="shared" si="11"/>
        <v>187800139.59</v>
      </c>
      <c r="E48" s="8">
        <f>Calculator!$C$33</f>
        <v>2428.59</v>
      </c>
      <c r="F48" s="10">
        <f>Calculator!$C$34*'Money raised'!D48</f>
        <v>2059.290751456118</v>
      </c>
      <c r="G48" s="8">
        <f t="shared" si="12"/>
        <v>2059.290751456118</v>
      </c>
    </row>
    <row r="49" spans="2:7" x14ac:dyDescent="0.3">
      <c r="B49" s="2">
        <v>350000000</v>
      </c>
      <c r="C49" s="8">
        <f>$C$5-$C$3-$E$43</f>
        <v>56199860.409999996</v>
      </c>
      <c r="D49" s="8">
        <f t="shared" si="11"/>
        <v>293800139.59000003</v>
      </c>
      <c r="E49" s="8">
        <f>Calculator!$C$33</f>
        <v>2428.59</v>
      </c>
      <c r="F49" s="10">
        <f>Calculator!$C$34*'Money raised'!D49</f>
        <v>3221.6158707606178</v>
      </c>
      <c r="G49" s="8">
        <f t="shared" si="12"/>
        <v>3221.6158707606178</v>
      </c>
    </row>
    <row r="50" spans="2:7" x14ac:dyDescent="0.3">
      <c r="B50" s="2">
        <v>360000000</v>
      </c>
      <c r="C50" s="8">
        <f>$C$5-$C$3-$E$43</f>
        <v>56199860.409999996</v>
      </c>
      <c r="D50" s="8">
        <f t="shared" si="11"/>
        <v>303800139.59000003</v>
      </c>
      <c r="E50" s="8">
        <f>Calculator!$C$33</f>
        <v>2428.59</v>
      </c>
      <c r="F50" s="10">
        <f>Calculator!$C$34*'Money raised'!D50</f>
        <v>3331.269183902552</v>
      </c>
      <c r="G50" s="8">
        <f t="shared" si="12"/>
        <v>3331.269183902552</v>
      </c>
    </row>
    <row r="51" spans="2:7" x14ac:dyDescent="0.3">
      <c r="B51" s="2">
        <v>500000000</v>
      </c>
      <c r="C51" s="8">
        <f>$C$5-$C$3-$E$43</f>
        <v>56199860.409999996</v>
      </c>
      <c r="D51" s="8">
        <f t="shared" si="11"/>
        <v>443800139.59000003</v>
      </c>
      <c r="E51" s="8">
        <f>Calculator!$C$33</f>
        <v>2428.59</v>
      </c>
      <c r="F51" s="10">
        <f>Calculator!$C$34*'Money raised'!D51</f>
        <v>4866.4155678896277</v>
      </c>
      <c r="G51" s="8">
        <f t="shared" si="12"/>
        <v>4866.4155678896277</v>
      </c>
    </row>
    <row r="52" spans="2:7" x14ac:dyDescent="0.3">
      <c r="B52" s="2">
        <v>700000000</v>
      </c>
      <c r="C52" s="8">
        <f t="shared" ref="C52:C62" si="16">$C$5-$C$3-$E$43</f>
        <v>56199860.409999996</v>
      </c>
      <c r="D52" s="8">
        <f t="shared" ref="D52:D62" si="17">MAX(B52-C52,0)</f>
        <v>643800139.59000003</v>
      </c>
      <c r="E52" s="8">
        <f>Calculator!$C$33</f>
        <v>2428.59</v>
      </c>
      <c r="F52" s="10">
        <f>Calculator!$C$34*'Money raised'!D52</f>
        <v>7059.4818307283067</v>
      </c>
      <c r="G52" s="8">
        <f t="shared" ref="G52:G62" si="18">F52</f>
        <v>7059.4818307283067</v>
      </c>
    </row>
    <row r="53" spans="2:7" x14ac:dyDescent="0.3">
      <c r="B53" s="2">
        <v>750000000</v>
      </c>
      <c r="C53" s="8">
        <f t="shared" si="16"/>
        <v>56199860.409999996</v>
      </c>
      <c r="D53" s="8">
        <f t="shared" si="17"/>
        <v>693800139.59000003</v>
      </c>
      <c r="E53" s="8">
        <f>Calculator!$C$33</f>
        <v>2428.59</v>
      </c>
      <c r="F53" s="10">
        <f>Calculator!$C$34*'Money raised'!D53</f>
        <v>7607.7483964379762</v>
      </c>
      <c r="G53" s="8">
        <f t="shared" si="18"/>
        <v>7607.7483964379762</v>
      </c>
    </row>
    <row r="54" spans="2:7" x14ac:dyDescent="0.3">
      <c r="B54" s="2">
        <v>1000000000</v>
      </c>
      <c r="C54" s="8">
        <f t="shared" si="16"/>
        <v>56199860.409999996</v>
      </c>
      <c r="D54" s="8">
        <f t="shared" si="17"/>
        <v>943800139.59000003</v>
      </c>
      <c r="E54" s="8">
        <f>Calculator!$C$33</f>
        <v>2428.59</v>
      </c>
      <c r="F54" s="10">
        <f>Calculator!$C$34*'Money raised'!D54</f>
        <v>10349.081224986325</v>
      </c>
      <c r="G54" s="8">
        <f t="shared" si="18"/>
        <v>10349.081224986325</v>
      </c>
    </row>
    <row r="55" spans="2:7" x14ac:dyDescent="0.3">
      <c r="B55" s="2">
        <v>2000000000</v>
      </c>
      <c r="C55" s="8">
        <f t="shared" si="16"/>
        <v>56199860.409999996</v>
      </c>
      <c r="D55" s="8">
        <f t="shared" si="17"/>
        <v>1943800139.5899999</v>
      </c>
      <c r="E55" s="8">
        <f>Calculator!$C$33</f>
        <v>2428.59</v>
      </c>
      <c r="F55" s="10">
        <f>Calculator!$C$34*'Money raised'!D55</f>
        <v>21314.412539179717</v>
      </c>
      <c r="G55" s="8">
        <f t="shared" si="18"/>
        <v>21314.412539179717</v>
      </c>
    </row>
    <row r="56" spans="2:7" x14ac:dyDescent="0.3">
      <c r="B56" s="2">
        <v>2230000000</v>
      </c>
      <c r="C56" s="8">
        <f t="shared" si="16"/>
        <v>56199860.409999996</v>
      </c>
      <c r="D56" s="8">
        <f t="shared" si="17"/>
        <v>2173800139.5900002</v>
      </c>
      <c r="E56" s="8">
        <f>Calculator!$C$33</f>
        <v>2428.59</v>
      </c>
      <c r="F56" s="10">
        <f>Calculator!$C$34*'Money raised'!D56</f>
        <v>23836.438741444203</v>
      </c>
      <c r="G56" s="8">
        <f t="shared" si="18"/>
        <v>23836.438741444203</v>
      </c>
    </row>
    <row r="57" spans="2:7" x14ac:dyDescent="0.3">
      <c r="B57" s="2">
        <v>2070000000</v>
      </c>
      <c r="C57" s="8">
        <f t="shared" si="16"/>
        <v>56199860.409999996</v>
      </c>
      <c r="D57" s="8">
        <f t="shared" si="17"/>
        <v>2013800139.5899999</v>
      </c>
      <c r="E57" s="8">
        <f>Calculator!$C$33</f>
        <v>2428.59</v>
      </c>
      <c r="F57" s="10">
        <f>Calculator!$C$34*'Money raised'!D57</f>
        <v>22081.985731173256</v>
      </c>
      <c r="G57" s="8">
        <f t="shared" si="18"/>
        <v>22081.985731173256</v>
      </c>
    </row>
    <row r="58" spans="2:7" x14ac:dyDescent="0.3">
      <c r="B58" s="2">
        <v>4500000000</v>
      </c>
      <c r="C58" s="8">
        <f t="shared" si="16"/>
        <v>56199860.409999996</v>
      </c>
      <c r="D58" s="8">
        <f t="shared" si="17"/>
        <v>4443800139.5900002</v>
      </c>
      <c r="E58" s="8">
        <f>Calculator!$C$33</f>
        <v>2428.59</v>
      </c>
      <c r="F58" s="10">
        <f>Calculator!$C$34*'Money raised'!D58</f>
        <v>48727.740824663211</v>
      </c>
      <c r="G58" s="8">
        <f t="shared" si="18"/>
        <v>48727.740824663211</v>
      </c>
    </row>
    <row r="59" spans="2:7" x14ac:dyDescent="0.3">
      <c r="B59" s="2">
        <v>5000000000</v>
      </c>
      <c r="C59" s="8">
        <f t="shared" si="16"/>
        <v>56199860.409999996</v>
      </c>
      <c r="D59" s="8">
        <f t="shared" si="17"/>
        <v>4943800139.5900002</v>
      </c>
      <c r="E59" s="8">
        <f>Calculator!$C$33</f>
        <v>2428.59</v>
      </c>
      <c r="F59" s="10">
        <f>Calculator!$C$34*'Money raised'!D59</f>
        <v>54210.406481759906</v>
      </c>
      <c r="G59" s="8">
        <f t="shared" si="18"/>
        <v>54210.406481759906</v>
      </c>
    </row>
    <row r="60" spans="2:7" x14ac:dyDescent="0.3">
      <c r="B60" s="2">
        <v>5400000000</v>
      </c>
      <c r="C60" s="8">
        <f t="shared" si="16"/>
        <v>56199860.409999996</v>
      </c>
      <c r="D60" s="8">
        <f t="shared" si="17"/>
        <v>5343800139.5900002</v>
      </c>
      <c r="E60" s="8">
        <f>Calculator!$C$33</f>
        <v>2428.59</v>
      </c>
      <c r="F60" s="10">
        <f>Calculator!$C$34*'Money raised'!D60</f>
        <v>58596.539007437263</v>
      </c>
      <c r="G60" s="8">
        <f t="shared" si="18"/>
        <v>58596.539007437263</v>
      </c>
    </row>
    <row r="61" spans="2:7" x14ac:dyDescent="0.3">
      <c r="B61" s="2">
        <v>6600000000</v>
      </c>
      <c r="C61" s="8">
        <f t="shared" si="16"/>
        <v>56199860.409999996</v>
      </c>
      <c r="D61" s="8">
        <f t="shared" si="17"/>
        <v>6543800139.5900002</v>
      </c>
      <c r="E61" s="8">
        <f>Calculator!$C$33</f>
        <v>2428.59</v>
      </c>
      <c r="F61" s="10">
        <f>Calculator!$C$34*'Money raised'!D61</f>
        <v>71754.936584469338</v>
      </c>
      <c r="G61" s="8">
        <f t="shared" si="18"/>
        <v>71754.936584469338</v>
      </c>
    </row>
    <row r="62" spans="2:7" x14ac:dyDescent="0.3">
      <c r="B62" s="2">
        <v>55000000000</v>
      </c>
      <c r="C62" s="8">
        <f t="shared" si="16"/>
        <v>56199860.409999996</v>
      </c>
      <c r="D62" s="8">
        <f t="shared" si="17"/>
        <v>54943800139.589996</v>
      </c>
      <c r="E62" s="8">
        <f>Calculator!$C$33</f>
        <v>2428.59</v>
      </c>
      <c r="F62" s="10">
        <f>Calculator!$C$34*'Money raised'!D62</f>
        <v>602476.97219142958</v>
      </c>
      <c r="G62" s="8">
        <f t="shared" si="18"/>
        <v>602476.97219142958</v>
      </c>
    </row>
    <row r="63" spans="2:7" x14ac:dyDescent="0.3">
      <c r="B63" s="11" t="s">
        <v>60</v>
      </c>
    </row>
  </sheetData>
  <sheetProtection algorithmName="SHA-512" hashValue="j9zRmlE1iG81ijSizUlNqbLfaquFMUc6FQF6QPmoC/QKXlBfp2AlXqf3+TotPvzuc3RT+kmmJiqeb10xHXsqKg==" saltValue="oILqUkvCnZoT6dRe/cbK6A==" spinCount="100000" sheet="1" objects="1" scenarios="1"/>
  <mergeCells count="2">
    <mergeCell ref="B17:G17"/>
    <mergeCell ref="B41:G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Money raised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oliverjupp</dc:creator>
  <cp:lastModifiedBy>Simeon Kay</cp:lastModifiedBy>
  <cp:lastPrinted>2025-09-29T16:47:55Z</cp:lastPrinted>
  <dcterms:created xsi:type="dcterms:W3CDTF">2025-09-25T12:16:19Z</dcterms:created>
  <dcterms:modified xsi:type="dcterms:W3CDTF">2025-09-29T18:11:47Z</dcterms:modified>
</cp:coreProperties>
</file>