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ranza\Slack\"/>
    </mc:Choice>
  </mc:AlternateContent>
  <xr:revisionPtr revIDLastSave="0" documentId="13_ncr:1_{4BB0C034-F0E4-41D6-AF71-E8D5B10BEF20}" xr6:coauthVersionLast="47" xr6:coauthVersionMax="47" xr10:uidLastSave="{00000000-0000-0000-0000-000000000000}"/>
  <bookViews>
    <workbookView xWindow="-120" yWindow="-120" windowWidth="29040" windowHeight="15720" xr2:uid="{F9C96123-96C5-194F-AC07-EEE05BCC371B}"/>
  </bookViews>
  <sheets>
    <sheet name="Árbol de decisión sífi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29" i="1"/>
  <c r="C28" i="1"/>
  <c r="C24" i="1"/>
  <c r="C27" i="1" s="1"/>
  <c r="AD133" i="1"/>
  <c r="AC133" i="1"/>
  <c r="Z130" i="1"/>
  <c r="Z134" i="1" s="1"/>
  <c r="AC129" i="1"/>
  <c r="AD129" i="1" s="1"/>
  <c r="R133" i="1" s="1"/>
  <c r="Z129" i="1"/>
  <c r="Z133" i="1" s="1"/>
  <c r="AC125" i="1"/>
  <c r="AD125" i="1" s="1"/>
  <c r="R124" i="1"/>
  <c r="R132" i="1" s="1"/>
  <c r="R123" i="1"/>
  <c r="R131" i="1" s="1"/>
  <c r="Z122" i="1"/>
  <c r="AC121" i="1"/>
  <c r="AD121" i="1" s="1"/>
  <c r="Z121" i="1"/>
  <c r="Z125" i="1" s="1"/>
  <c r="AD118" i="1"/>
  <c r="AC118" i="1"/>
  <c r="Z115" i="1"/>
  <c r="Z119" i="1" s="1"/>
  <c r="AC114" i="1"/>
  <c r="AD114" i="1" s="1"/>
  <c r="R118" i="1" s="1"/>
  <c r="Z114" i="1"/>
  <c r="Z118" i="1" s="1"/>
  <c r="O112" i="1"/>
  <c r="O111" i="1"/>
  <c r="O127" i="1" s="1"/>
  <c r="Z110" i="1"/>
  <c r="AC109" i="1"/>
  <c r="AD109" i="1" s="1"/>
  <c r="Z109" i="1"/>
  <c r="Z106" i="1"/>
  <c r="W109" i="1" s="1"/>
  <c r="AD105" i="1"/>
  <c r="X109" i="1" s="1"/>
  <c r="AC105" i="1"/>
  <c r="Z105" i="1"/>
  <c r="R104" i="1"/>
  <c r="R103" i="1"/>
  <c r="R116" i="1" s="1"/>
  <c r="AD101" i="1"/>
  <c r="AC101" i="1"/>
  <c r="X100" i="1"/>
  <c r="X99" i="1"/>
  <c r="Z98" i="1"/>
  <c r="AC97" i="1"/>
  <c r="AD97" i="1" s="1"/>
  <c r="Z97" i="1"/>
  <c r="Z101" i="1" s="1"/>
  <c r="AC93" i="1"/>
  <c r="AD93" i="1" s="1"/>
  <c r="Z93" i="1"/>
  <c r="R92" i="1"/>
  <c r="Z90" i="1"/>
  <c r="Z94" i="1" s="1"/>
  <c r="AD89" i="1"/>
  <c r="AC89" i="1"/>
  <c r="Z89" i="1"/>
  <c r="O88" i="1"/>
  <c r="Z86" i="1"/>
  <c r="AD85" i="1"/>
  <c r="AC85" i="1"/>
  <c r="Z82" i="1"/>
  <c r="AC81" i="1"/>
  <c r="S85" i="1" s="1"/>
  <c r="Z81" i="1"/>
  <c r="Z85" i="1" s="1"/>
  <c r="R80" i="1"/>
  <c r="R79" i="1"/>
  <c r="R91" i="1" s="1"/>
  <c r="Z78" i="1"/>
  <c r="AC77" i="1"/>
  <c r="AD77" i="1" s="1"/>
  <c r="U77" i="1"/>
  <c r="V76" i="1"/>
  <c r="V68" i="1" s="1"/>
  <c r="V75" i="1"/>
  <c r="Z74" i="1"/>
  <c r="AD73" i="1"/>
  <c r="AC73" i="1"/>
  <c r="Z73" i="1"/>
  <c r="Z77" i="1" s="1"/>
  <c r="T72" i="1"/>
  <c r="T84" i="1" s="1"/>
  <c r="T71" i="1"/>
  <c r="T83" i="1" s="1"/>
  <c r="AD69" i="1"/>
  <c r="AC69" i="1"/>
  <c r="V67" i="1"/>
  <c r="Z66" i="1"/>
  <c r="Z70" i="1" s="1"/>
  <c r="AC65" i="1"/>
  <c r="AD65" i="1" s="1"/>
  <c r="Z65" i="1"/>
  <c r="Z69" i="1" s="1"/>
  <c r="AD60" i="1"/>
  <c r="AC60" i="1"/>
  <c r="Z60" i="1"/>
  <c r="R59" i="1"/>
  <c r="Z57" i="1"/>
  <c r="Z61" i="1" s="1"/>
  <c r="AD56" i="1"/>
  <c r="R60" i="1" s="1"/>
  <c r="AC56" i="1"/>
  <c r="Z56" i="1"/>
  <c r="O55" i="1"/>
  <c r="O54" i="1"/>
  <c r="Z53" i="1"/>
  <c r="AD52" i="1"/>
  <c r="AC52" i="1"/>
  <c r="S52" i="1"/>
  <c r="Z49" i="1"/>
  <c r="AC48" i="1"/>
  <c r="AD48" i="1" s="1"/>
  <c r="T52" i="1" s="1"/>
  <c r="Z48" i="1"/>
  <c r="Z52" i="1" s="1"/>
  <c r="R47" i="1"/>
  <c r="R46" i="1"/>
  <c r="R58" i="1" s="1"/>
  <c r="Z45" i="1"/>
  <c r="AC44" i="1"/>
  <c r="AD44" i="1" s="1"/>
  <c r="U44" i="1"/>
  <c r="V43" i="1"/>
  <c r="Z41" i="1"/>
  <c r="AD40" i="1"/>
  <c r="V44" i="1" s="1"/>
  <c r="AC40" i="1"/>
  <c r="Z40" i="1"/>
  <c r="Z44" i="1" s="1"/>
  <c r="T39" i="1"/>
  <c r="T51" i="1" s="1"/>
  <c r="AF52" i="1" s="1"/>
  <c r="T38" i="1"/>
  <c r="T50" i="1" s="1"/>
  <c r="AD36" i="1"/>
  <c r="AC36" i="1"/>
  <c r="X34" i="1"/>
  <c r="Z33" i="1"/>
  <c r="Z37" i="1" s="1"/>
  <c r="AD32" i="1"/>
  <c r="AC32" i="1"/>
  <c r="Z32" i="1"/>
  <c r="Z36" i="1" s="1"/>
  <c r="V31" i="1"/>
  <c r="V30" i="1"/>
  <c r="V42" i="1" s="1"/>
  <c r="Z29" i="1"/>
  <c r="AC28" i="1"/>
  <c r="AD28" i="1" s="1"/>
  <c r="Z28" i="1"/>
  <c r="X27" i="1"/>
  <c r="X26" i="1"/>
  <c r="X107" i="1" s="1"/>
  <c r="Z25" i="1"/>
  <c r="AD24" i="1"/>
  <c r="AC24" i="1"/>
  <c r="Z24" i="1"/>
  <c r="Z21" i="1"/>
  <c r="AC20" i="1"/>
  <c r="AD20" i="1" s="1"/>
  <c r="Z20" i="1"/>
  <c r="Y20" i="1"/>
  <c r="X18" i="1"/>
  <c r="Z17" i="1"/>
  <c r="X20" i="1" s="1"/>
  <c r="AD16" i="1"/>
  <c r="AC16" i="1"/>
  <c r="W20" i="1" s="1"/>
  <c r="Z16" i="1"/>
  <c r="AD13" i="1"/>
  <c r="AC13" i="1"/>
  <c r="X12" i="1"/>
  <c r="X19" i="1" s="1"/>
  <c r="X11" i="1"/>
  <c r="Z10" i="1"/>
  <c r="Z14" i="1" s="1"/>
  <c r="AF9" i="1"/>
  <c r="AC9" i="1"/>
  <c r="AD9" i="1" s="1"/>
  <c r="X10" i="1" s="1"/>
  <c r="L14" i="1" s="1"/>
  <c r="B54" i="1" s="1"/>
  <c r="Z9" i="1"/>
  <c r="Z13" i="1" s="1"/>
  <c r="AE109" i="1" l="1"/>
  <c r="AE73" i="1"/>
  <c r="AE48" i="1"/>
  <c r="AE97" i="1"/>
  <c r="AE36" i="1"/>
  <c r="Y36" i="1" s="1"/>
  <c r="W29" i="1" s="1"/>
  <c r="AE114" i="1"/>
  <c r="S118" i="1" s="1"/>
  <c r="AE118" i="1"/>
  <c r="AE85" i="1"/>
  <c r="AE89" i="1"/>
  <c r="AE77" i="1"/>
  <c r="AE129" i="1"/>
  <c r="AE121" i="1"/>
  <c r="AE101" i="1"/>
  <c r="Y98" i="1" s="1"/>
  <c r="AE65" i="1"/>
  <c r="W66" i="1" s="1"/>
  <c r="AE52" i="1"/>
  <c r="U52" i="1" s="1"/>
  <c r="AE40" i="1"/>
  <c r="AE24" i="1"/>
  <c r="AE93" i="1"/>
  <c r="AE81" i="1"/>
  <c r="AE56" i="1"/>
  <c r="AE105" i="1"/>
  <c r="Y109" i="1" s="1"/>
  <c r="AE28" i="1"/>
  <c r="AE125" i="1"/>
  <c r="AE69" i="1"/>
  <c r="AE60" i="1"/>
  <c r="AE44" i="1"/>
  <c r="AE32" i="1"/>
  <c r="AE133" i="1"/>
  <c r="S60" i="1"/>
  <c r="Y25" i="1"/>
  <c r="S133" i="1"/>
  <c r="B55" i="1"/>
  <c r="AF118" i="1"/>
  <c r="AF13" i="1"/>
  <c r="W10" i="1"/>
  <c r="AF20" i="1"/>
  <c r="AF16" i="1"/>
  <c r="V77" i="1"/>
  <c r="AF60" i="1"/>
  <c r="R93" i="1"/>
  <c r="S93" i="1"/>
  <c r="Z126" i="1"/>
  <c r="R122" i="1" s="1"/>
  <c r="O129" i="1" s="1"/>
  <c r="Y10" i="1"/>
  <c r="M14" i="1" s="1"/>
  <c r="B58" i="1" s="1"/>
  <c r="B59" i="1" s="1"/>
  <c r="K14" i="1"/>
  <c r="B50" i="1" s="1"/>
  <c r="W25" i="1"/>
  <c r="X35" i="1"/>
  <c r="AF36" i="1"/>
  <c r="AF56" i="1"/>
  <c r="O89" i="1"/>
  <c r="Z102" i="1"/>
  <c r="X25" i="1"/>
  <c r="W36" i="1"/>
  <c r="U29" i="1" s="1"/>
  <c r="S37" i="1" s="1"/>
  <c r="Q45" i="1" s="1"/>
  <c r="N53" i="1" s="1"/>
  <c r="K68" i="1" s="1"/>
  <c r="C50" i="1" s="1"/>
  <c r="C51" i="1" s="1"/>
  <c r="AF48" i="1"/>
  <c r="AF97" i="1"/>
  <c r="R117" i="1"/>
  <c r="AF114" i="1" s="1"/>
  <c r="O128" i="1"/>
  <c r="AF44" i="1"/>
  <c r="AF24" i="1"/>
  <c r="AF28" i="1"/>
  <c r="X36" i="1"/>
  <c r="V29" i="1" s="1"/>
  <c r="T37" i="1" s="1"/>
  <c r="R45" i="1" s="1"/>
  <c r="O53" i="1" s="1"/>
  <c r="L68" i="1" s="1"/>
  <c r="C54" i="1" s="1"/>
  <c r="U66" i="1"/>
  <c r="S70" i="1" s="1"/>
  <c r="Q78" i="1" s="1"/>
  <c r="N90" i="1" s="1"/>
  <c r="W98" i="1"/>
  <c r="AF40" i="1"/>
  <c r="V66" i="1"/>
  <c r="T70" i="1" s="1"/>
  <c r="R78" i="1" s="1"/>
  <c r="O90" i="1" s="1"/>
  <c r="X98" i="1"/>
  <c r="X108" i="1"/>
  <c r="AF105" i="1" s="1"/>
  <c r="AD81" i="1"/>
  <c r="T85" i="1" s="1"/>
  <c r="Q60" i="1"/>
  <c r="Q93" i="1"/>
  <c r="AF101" i="1"/>
  <c r="AF32" i="1"/>
  <c r="Q118" i="1"/>
  <c r="Q133" i="1"/>
  <c r="U85" i="1" l="1"/>
  <c r="W44" i="1"/>
  <c r="U37" i="1" s="1"/>
  <c r="S45" i="1" s="1"/>
  <c r="P53" i="1" s="1"/>
  <c r="W77" i="1"/>
  <c r="U70" i="1" s="1"/>
  <c r="S78" i="1" s="1"/>
  <c r="P90" i="1" s="1"/>
  <c r="P87" i="1" s="1"/>
  <c r="C55" i="1"/>
  <c r="C56" i="1"/>
  <c r="C57" i="1" s="1"/>
  <c r="Q102" i="1"/>
  <c r="N110" i="1" s="1"/>
  <c r="K118" i="1" s="1"/>
  <c r="D50" i="1" s="1"/>
  <c r="S122" i="1"/>
  <c r="P129" i="1" s="1"/>
  <c r="P126" i="1" s="1"/>
  <c r="C52" i="1"/>
  <c r="C53" i="1" s="1"/>
  <c r="B51" i="1"/>
  <c r="S102" i="1"/>
  <c r="P110" i="1" s="1"/>
  <c r="AF89" i="1"/>
  <c r="AF85" i="1"/>
  <c r="AF93" i="1"/>
  <c r="AF73" i="1"/>
  <c r="AF77" i="1"/>
  <c r="AF81" i="1"/>
  <c r="AF65" i="1"/>
  <c r="AF69" i="1"/>
  <c r="R102" i="1"/>
  <c r="O110" i="1" s="1"/>
  <c r="L118" i="1" s="1"/>
  <c r="D54" i="1" s="1"/>
  <c r="Q122" i="1"/>
  <c r="N129" i="1" s="1"/>
  <c r="AF125" i="1"/>
  <c r="AF133" i="1"/>
  <c r="AF121" i="1"/>
  <c r="AF129" i="1"/>
  <c r="AF109" i="1"/>
  <c r="P51" i="1" l="1"/>
  <c r="P69" i="1" s="1"/>
  <c r="M68" i="1"/>
  <c r="C58" i="1" s="1"/>
  <c r="C60" i="1" s="1"/>
  <c r="C61" i="1" s="1"/>
  <c r="D52" i="1"/>
  <c r="D53" i="1" s="1"/>
  <c r="D51" i="1"/>
  <c r="D55" i="1"/>
  <c r="D56" i="1"/>
  <c r="D57" i="1" s="1"/>
  <c r="P108" i="1"/>
  <c r="M118" i="1"/>
  <c r="D58" i="1" s="1"/>
  <c r="C62" i="1"/>
  <c r="C59" i="1"/>
  <c r="C63" i="1"/>
  <c r="D60" i="1" l="1"/>
  <c r="D61" i="1" s="1"/>
  <c r="D62" i="1"/>
  <c r="D59" i="1"/>
  <c r="D63" i="1"/>
</calcChain>
</file>

<file path=xl/sharedStrings.xml><?xml version="1.0" encoding="utf-8"?>
<sst xmlns="http://schemas.openxmlformats.org/spreadsheetml/2006/main" count="133" uniqueCount="107">
  <si>
    <t>LCL</t>
  </si>
  <si>
    <t>UCL</t>
  </si>
  <si>
    <t>Variables</t>
  </si>
  <si>
    <t>Nombre abreviado</t>
  </si>
  <si>
    <t>Valor</t>
  </si>
  <si>
    <t>Fuente</t>
  </si>
  <si>
    <t>Valor original</t>
  </si>
  <si>
    <t>Población que acude a clínicas prenatales en un año</t>
  </si>
  <si>
    <t>Pop</t>
  </si>
  <si>
    <t>Datos anuales de la clínica</t>
  </si>
  <si>
    <t>Asistencia a clínicas prenatales</t>
  </si>
  <si>
    <t>Asistir</t>
  </si>
  <si>
    <t>TZ DHS 2016, Kuznik 2013, datos locales, Kearns 2014, Magoma 2010</t>
  </si>
  <si>
    <t>Prevalencia general de la infección en mujeres embarazadas</t>
  </si>
  <si>
    <t>Prevalencia general</t>
  </si>
  <si>
    <t>TZ</t>
  </si>
  <si>
    <t>Terris-Prestholt (2015)</t>
  </si>
  <si>
    <t>Años perdidos</t>
  </si>
  <si>
    <t>TZ DHS 2016, Mabey 2012, datos locales, TSPA 2015</t>
  </si>
  <si>
    <t>TZ DHS 2016, Mabey 2012, datos locales</t>
  </si>
  <si>
    <t>Porcentaje</t>
  </si>
  <si>
    <t>Proporción de mujeres que acuden temprano a la atención prenatal (1.º/2.º trimestre)</t>
  </si>
  <si>
    <t>Presente temprano</t>
  </si>
  <si>
    <t>Mortalidad perinatal en mujeres no infectadas</t>
  </si>
  <si>
    <t>Muerte sin infección</t>
  </si>
  <si>
    <t>Cha 2017, Kuznik 2013 (4,6+3,2 mortinatos/neonatos)</t>
  </si>
  <si>
    <t>TZ, Guam</t>
  </si>
  <si>
    <t>Mortalidad perinatal en mujeres infectadas y sin tratar</t>
  </si>
  <si>
    <t>Muerte sin tratamiento</t>
  </si>
  <si>
    <t>Cha 2017, Kuznik 2013, Genc 2000, CDC 2017, De Santis 2012, Gómez 2013</t>
  </si>
  <si>
    <t>muchas</t>
  </si>
  <si>
    <t>Mortalidad perinatal en mujeres infectadas y tratadas que acuden temprano</t>
  </si>
  <si>
    <t>Muerte con tratamiento temprano</t>
  </si>
  <si>
    <t>Kuznick 2013, Temmerman 2000, Watson-Jones 2002, Kanyangarar 2018</t>
  </si>
  <si>
    <t>TZ, KE, TZ</t>
  </si>
  <si>
    <t>Mortalidad perinatal en mujeres infectadas y tratadas que acuden tarde</t>
  </si>
  <si>
    <t>Tratamiento de muerte tardío</t>
  </si>
  <si>
    <t>Kuznick 2013,  Temmerman 2000, Watson-Jones 2002</t>
  </si>
  <si>
    <t>Tarjeta cualitativa de reactivo plasmático rápido  Sensibilidad</t>
  </si>
  <si>
    <t>Sensibilidad</t>
  </si>
  <si>
    <t>Rogozinska (2016), Casas 2018, Tucker 2010</t>
  </si>
  <si>
    <t>Revisión sistemática</t>
  </si>
  <si>
    <t>Tarjeta cualitativa de reactivo plasmático rápido  Especificidad</t>
  </si>
  <si>
    <t>Especificidad</t>
  </si>
  <si>
    <t>Rogozinska (2016), Casas 2018, Tucker 2011</t>
  </si>
  <si>
    <t>Sin intervención</t>
  </si>
  <si>
    <t>Tratar a todos</t>
  </si>
  <si>
    <t>Prueba positiva y tratamiento</t>
  </si>
  <si>
    <t>Sweeney 2014, Nnko 2016</t>
  </si>
  <si>
    <t>Nnko 2016</t>
  </si>
  <si>
    <t>Proporción de mujeres que acuden al principio del embarazo</t>
  </si>
  <si>
    <t>Visita temprana</t>
  </si>
  <si>
    <t>Sistema fijo (incluye garantía de calidad)</t>
  </si>
  <si>
    <t>Sweeney 2014, Mallma 2016</t>
  </si>
  <si>
    <t>Sweeney 2014</t>
  </si>
  <si>
    <t>Tiempo y papel</t>
  </si>
  <si>
    <t>Personal</t>
  </si>
  <si>
    <t>Kits de pruebas</t>
  </si>
  <si>
    <t>Suministros y otros</t>
  </si>
  <si>
    <t>Negativo</t>
  </si>
  <si>
    <t>Positivo</t>
  </si>
  <si>
    <t>Suministros (incluidos los medicamentos)</t>
  </si>
  <si>
    <t>Logística</t>
  </si>
  <si>
    <t>Resultados</t>
  </si>
  <si>
    <t>Vivos</t>
  </si>
  <si>
    <t>Muertes (1)</t>
  </si>
  <si>
    <t>YLL (esperanza de vida al nacer)</t>
  </si>
  <si>
    <t>Ministerio de Salud, Desarrollo Comunitario, Género, Tercera Edad e Infancia, 1 de agosto de 2019, TDHS 2015-16</t>
  </si>
  <si>
    <t>http://www.mcdgc.go.tz/index.php/publications/more/the_national_road_map_strategic_plan_to_accelerate_reduction_of_maternal_ne/</t>
  </si>
  <si>
    <t>Detectar y tratar</t>
  </si>
  <si>
    <t>Tratar a todas</t>
  </si>
  <si>
    <t>Mabey 2012, Sweeney 2014 (8 %) datos locales, Gómez 2013, Nnko 2015, Terris-Prestholt (2015)</t>
  </si>
  <si>
    <t>Cha 2016, DHS 2015-2016, TZ 2015, Keams</t>
  </si>
  <si>
    <t>RPR Pérdida durante el seguimiento</t>
  </si>
  <si>
    <t>Años de vida perdidos con intervención por cada 1000 habitantes</t>
  </si>
  <si>
    <t>Años de vida salvados (AVP evitados)</t>
  </si>
  <si>
    <t>Años de vida salvados (YLL evitados) por cada 1000 habitantes</t>
  </si>
  <si>
    <t>Diferencia en los costes por persona en relación con la siguiente opción menos costosa</t>
  </si>
  <si>
    <t>Diferencia en los costes por cada 1000 habitantes en relación con la siguiente opción menos costosa</t>
  </si>
  <si>
    <t>Proporción de muertes (valor esperado)</t>
  </si>
  <si>
    <t>Muertes por cada 1000 habitantes</t>
  </si>
  <si>
    <t>Muertes evitadas o vidas salvadas por cada 1000 habitantes</t>
  </si>
  <si>
    <t>Muertes evitadas/vidas salvadas (proporción)</t>
  </si>
  <si>
    <t>AVP (valor esperado)</t>
  </si>
  <si>
    <t>Ubicación del estudio</t>
  </si>
  <si>
    <t>Death = 1/ Live = 0</t>
  </si>
  <si>
    <t>and treated</t>
  </si>
  <si>
    <t>Tamizaje +</t>
  </si>
  <si>
    <t>Tamizaje -</t>
  </si>
  <si>
    <t>Optar por el tamizaje Positiva</t>
  </si>
  <si>
    <t>Optar por el tamizaje Negativo</t>
  </si>
  <si>
    <t>Sin Intervención</t>
  </si>
  <si>
    <t>Tamizar y Tratar</t>
  </si>
  <si>
    <t>Tratar a Todas</t>
  </si>
  <si>
    <t>En Tratar a Todas, si acuden a la clínica, recibirán tratamiento</t>
  </si>
  <si>
    <t>Costo</t>
  </si>
  <si>
    <t>Costo fijo</t>
  </si>
  <si>
    <t>Costo fijo por persona</t>
  </si>
  <si>
    <t>Costo del asesoramiento previo por persona</t>
  </si>
  <si>
    <t>Costo variable de la selección</t>
  </si>
  <si>
    <t>Costo del asesoramiento posterior por persona</t>
  </si>
  <si>
    <t>Costo del tratamiento</t>
  </si>
  <si>
    <t>Costo previsto por mujer embarazada</t>
  </si>
  <si>
    <t>Costo previsto por cada 1000 habitantes</t>
  </si>
  <si>
    <t>ICER: Costo por muerte evitada (en relación con la siguiente opción menos costosa)</t>
  </si>
  <si>
    <t>ICER: Costo por muerte YLL evitada (en relación con la siguiente opción menos costosa)</t>
  </si>
  <si>
    <t>Clínica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</si>
</sst>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"/>
    <numFmt numFmtId="167" formatCode="_(&quot;$&quot;* #,##0.00000_);_(&quot;$&quot;* \(#,##0.00000\);_(&quot;$&quot;* &quot;-&quot;??_);_(@_)"/>
    <numFmt numFmtId="168" formatCode="_(&quot;$&quot;* #,##0.000000_);_(&quot;$&quot;* \(#,##0.000000\);_(&quot;$&quot;* &quot;-&quot;??_);_(@_)"/>
    <numFmt numFmtId="169" formatCode="_(&quot;$&quot;* #,##0.0000_);_(&quot;$&quot;* \(#,##0.0000\);_(&quot;$&quot;* &quot;-&quot;??_);_(@_)"/>
    <numFmt numFmtId="170" formatCode="0.00000"/>
    <numFmt numFmtId="171" formatCode="0.000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44" fontId="0" fillId="0" borderId="0" xfId="1" applyFont="1"/>
    <xf numFmtId="164" fontId="0" fillId="0" borderId="0" xfId="0" applyNumberFormat="1"/>
    <xf numFmtId="2" fontId="0" fillId="3" borderId="0" xfId="0" applyNumberFormat="1" applyFill="1"/>
    <xf numFmtId="166" fontId="0" fillId="4" borderId="0" xfId="0" applyNumberFormat="1" applyFill="1"/>
    <xf numFmtId="44" fontId="0" fillId="5" borderId="0" xfId="1" applyFont="1" applyFill="1"/>
    <xf numFmtId="165" fontId="0" fillId="3" borderId="0" xfId="0" applyNumberFormat="1" applyFill="1"/>
    <xf numFmtId="0" fontId="0" fillId="6" borderId="0" xfId="0" applyFill="1"/>
    <xf numFmtId="44" fontId="0" fillId="6" borderId="0" xfId="1" applyFont="1" applyFill="1"/>
    <xf numFmtId="164" fontId="0" fillId="6" borderId="0" xfId="0" applyNumberFormat="1" applyFill="1"/>
    <xf numFmtId="0" fontId="0" fillId="0" borderId="1" xfId="0" applyBorder="1"/>
    <xf numFmtId="44" fontId="0" fillId="0" borderId="0" xfId="0" applyNumberFormat="1"/>
    <xf numFmtId="44" fontId="0" fillId="0" borderId="0" xfId="1" applyFont="1" applyFill="1" applyBorder="1"/>
    <xf numFmtId="167" fontId="0" fillId="0" borderId="0" xfId="1" applyNumberFormat="1" applyFont="1"/>
    <xf numFmtId="168" fontId="0" fillId="0" borderId="0" xfId="1" applyNumberFormat="1" applyFont="1"/>
    <xf numFmtId="169" fontId="0" fillId="0" borderId="0" xfId="1" applyNumberFormat="1" applyFont="1"/>
    <xf numFmtId="0" fontId="2" fillId="0" borderId="0" xfId="0" applyFont="1"/>
    <xf numFmtId="164" fontId="0" fillId="8" borderId="0" xfId="0" applyNumberFormat="1" applyFill="1"/>
    <xf numFmtId="0" fontId="0" fillId="8" borderId="0" xfId="0" applyFill="1"/>
    <xf numFmtId="2" fontId="0" fillId="2" borderId="0" xfId="0" applyNumberFormat="1" applyFill="1"/>
    <xf numFmtId="2" fontId="0" fillId="0" borderId="0" xfId="0" applyNumberFormat="1"/>
    <xf numFmtId="164" fontId="0" fillId="2" borderId="0" xfId="0" applyNumberFormat="1" applyFill="1"/>
    <xf numFmtId="9" fontId="0" fillId="0" borderId="0" xfId="0" applyNumberFormat="1"/>
    <xf numFmtId="44" fontId="0" fillId="0" borderId="0" xfId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0" fillId="7" borderId="0" xfId="1" applyFont="1" applyFill="1" applyBorder="1"/>
    <xf numFmtId="0" fontId="0" fillId="0" borderId="0" xfId="0" applyAlignment="1">
      <alignment horizontal="left"/>
    </xf>
    <xf numFmtId="170" fontId="0" fillId="0" borderId="0" xfId="0" applyNumberFormat="1"/>
    <xf numFmtId="171" fontId="0" fillId="0" borderId="0" xfId="0" applyNumberFormat="1"/>
    <xf numFmtId="44" fontId="0" fillId="8" borderId="0" xfId="1" applyNumberFormat="1" applyFont="1" applyFill="1" applyBorder="1"/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44" fontId="0" fillId="5" borderId="0" xfId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63501</xdr:colOff>
      <xdr:row>15</xdr:row>
      <xdr:rowOff>47625</xdr:rowOff>
    </xdr:from>
    <xdr:to>
      <xdr:col>27</xdr:col>
      <xdr:colOff>287219</xdr:colOff>
      <xdr:row>16</xdr:row>
      <xdr:rowOff>158879</xdr:rowOff>
    </xdr:to>
    <xdr:sp macro="" textlink="">
      <xdr:nvSpPr>
        <xdr:cNvPr id="2" name="Isosceles Triangle 53">
          <a:extLst>
            <a:ext uri="{FF2B5EF4-FFF2-40B4-BE49-F238E27FC236}">
              <a16:creationId xmlns:a16="http://schemas.microsoft.com/office/drawing/2014/main" id="{495622E3-7BA7-A34B-8974-DA5E639664EF}"/>
            </a:ext>
          </a:extLst>
        </xdr:cNvPr>
        <xdr:cNvSpPr/>
      </xdr:nvSpPr>
      <xdr:spPr>
        <a:xfrm rot="16200000">
          <a:off x="29101133" y="31409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19</xdr:row>
      <xdr:rowOff>41275</xdr:rowOff>
    </xdr:from>
    <xdr:to>
      <xdr:col>27</xdr:col>
      <xdr:colOff>264996</xdr:colOff>
      <xdr:row>20</xdr:row>
      <xdr:rowOff>152529</xdr:rowOff>
    </xdr:to>
    <xdr:sp macro="" textlink="">
      <xdr:nvSpPr>
        <xdr:cNvPr id="3" name="Isosceles Triangle 53">
          <a:extLst>
            <a:ext uri="{FF2B5EF4-FFF2-40B4-BE49-F238E27FC236}">
              <a16:creationId xmlns:a16="http://schemas.microsoft.com/office/drawing/2014/main" id="{1D873C1F-B7A9-5F4E-B8D4-A1DD78DFC175}"/>
            </a:ext>
          </a:extLst>
        </xdr:cNvPr>
        <xdr:cNvSpPr/>
      </xdr:nvSpPr>
      <xdr:spPr>
        <a:xfrm rot="16200000">
          <a:off x="29078910" y="39474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16</xdr:row>
      <xdr:rowOff>65</xdr:rowOff>
    </xdr:from>
    <xdr:to>
      <xdr:col>27</xdr:col>
      <xdr:colOff>63502</xdr:colOff>
      <xdr:row>17</xdr:row>
      <xdr:rowOff>47690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16FE275-DF73-7D4D-B840-E5ECBDC924C1}"/>
            </a:ext>
          </a:extLst>
        </xdr:cNvPr>
        <xdr:cNvCxnSpPr>
          <a:stCxn id="5" idx="0"/>
          <a:endCxn id="2" idx="0"/>
        </xdr:cNvCxnSpPr>
      </xdr:nvCxnSpPr>
      <xdr:spPr>
        <a:xfrm rot="5400000" flipH="1" flipV="1">
          <a:off x="28162235" y="25178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17</xdr:row>
      <xdr:rowOff>47690</xdr:rowOff>
    </xdr:from>
    <xdr:to>
      <xdr:col>25</xdr:col>
      <xdr:colOff>152335</xdr:colOff>
      <xdr:row>18</xdr:row>
      <xdr:rowOff>145422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4714C81-8965-EC4E-A4C3-7D47A8C7BBE4}"/>
            </a:ext>
          </a:extLst>
        </xdr:cNvPr>
        <xdr:cNvSpPr/>
      </xdr:nvSpPr>
      <xdr:spPr>
        <a:xfrm>
          <a:off x="27273250" y="3502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18</xdr:row>
      <xdr:rowOff>145421</xdr:rowOff>
    </xdr:from>
    <xdr:to>
      <xdr:col>27</xdr:col>
      <xdr:colOff>41278</xdr:colOff>
      <xdr:row>19</xdr:row>
      <xdr:rowOff>200089</xdr:rowOff>
    </xdr:to>
    <xdr:cxnSp macro="">
      <xdr:nvCxnSpPr>
        <xdr:cNvPr id="6" name="Elbow Connector 5">
          <a:extLst>
            <a:ext uri="{FF2B5EF4-FFF2-40B4-BE49-F238E27FC236}">
              <a16:creationId xmlns:a16="http://schemas.microsoft.com/office/drawing/2014/main" id="{0EFC9EF4-84A8-F64C-802B-140923E45483}"/>
            </a:ext>
          </a:extLst>
        </xdr:cNvPr>
        <xdr:cNvCxnSpPr>
          <a:stCxn id="5" idx="4"/>
          <a:endCxn id="3" idx="0"/>
        </xdr:cNvCxnSpPr>
      </xdr:nvCxnSpPr>
      <xdr:spPr>
        <a:xfrm rot="16200000" flipH="1">
          <a:off x="28147602" y="30842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23</xdr:row>
      <xdr:rowOff>47625</xdr:rowOff>
    </xdr:from>
    <xdr:to>
      <xdr:col>27</xdr:col>
      <xdr:colOff>287219</xdr:colOff>
      <xdr:row>24</xdr:row>
      <xdr:rowOff>158879</xdr:rowOff>
    </xdr:to>
    <xdr:sp macro="" textlink="">
      <xdr:nvSpPr>
        <xdr:cNvPr id="7" name="Isosceles Triangle 53">
          <a:extLst>
            <a:ext uri="{FF2B5EF4-FFF2-40B4-BE49-F238E27FC236}">
              <a16:creationId xmlns:a16="http://schemas.microsoft.com/office/drawing/2014/main" id="{EBA5D2BF-AB1B-0645-ABE9-886FFBF20609}"/>
            </a:ext>
          </a:extLst>
        </xdr:cNvPr>
        <xdr:cNvSpPr/>
      </xdr:nvSpPr>
      <xdr:spPr>
        <a:xfrm rot="16200000">
          <a:off x="29101133" y="47665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27</xdr:row>
      <xdr:rowOff>57150</xdr:rowOff>
    </xdr:from>
    <xdr:to>
      <xdr:col>27</xdr:col>
      <xdr:colOff>312620</xdr:colOff>
      <xdr:row>28</xdr:row>
      <xdr:rowOff>168404</xdr:rowOff>
    </xdr:to>
    <xdr:sp macro="" textlink="">
      <xdr:nvSpPr>
        <xdr:cNvPr id="8" name="Isosceles Triangle 53">
          <a:extLst>
            <a:ext uri="{FF2B5EF4-FFF2-40B4-BE49-F238E27FC236}">
              <a16:creationId xmlns:a16="http://schemas.microsoft.com/office/drawing/2014/main" id="{D593262B-2F35-8F4B-A62C-E0271A29C797}"/>
            </a:ext>
          </a:extLst>
        </xdr:cNvPr>
        <xdr:cNvSpPr/>
      </xdr:nvSpPr>
      <xdr:spPr>
        <a:xfrm rot="16200000">
          <a:off x="29126534" y="55889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823965</xdr:colOff>
      <xdr:row>24</xdr:row>
      <xdr:rowOff>2989</xdr:rowOff>
    </xdr:from>
    <xdr:to>
      <xdr:col>27</xdr:col>
      <xdr:colOff>63502</xdr:colOff>
      <xdr:row>25</xdr:row>
      <xdr:rowOff>52704</xdr:rowOff>
    </xdr:to>
    <xdr:cxnSp macro="">
      <xdr:nvCxnSpPr>
        <xdr:cNvPr id="9" name="Elbow Connector 8">
          <a:extLst>
            <a:ext uri="{FF2B5EF4-FFF2-40B4-BE49-F238E27FC236}">
              <a16:creationId xmlns:a16="http://schemas.microsoft.com/office/drawing/2014/main" id="{E4C82D78-1ECF-4041-9480-20BDFBF78D14}"/>
            </a:ext>
          </a:extLst>
        </xdr:cNvPr>
        <xdr:cNvCxnSpPr>
          <a:stCxn id="10" idx="0"/>
          <a:endCxn id="7" idx="0"/>
        </xdr:cNvCxnSpPr>
      </xdr:nvCxnSpPr>
      <xdr:spPr>
        <a:xfrm rot="5400000" flipH="1" flipV="1">
          <a:off x="28162026" y="4148228"/>
          <a:ext cx="252915" cy="171603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25</xdr:row>
      <xdr:rowOff>52704</xdr:rowOff>
    </xdr:from>
    <xdr:to>
      <xdr:col>25</xdr:col>
      <xdr:colOff>152335</xdr:colOff>
      <xdr:row>26</xdr:row>
      <xdr:rowOff>150436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6D343AE-1E60-704C-82B4-A89E02019E69}"/>
            </a:ext>
          </a:extLst>
        </xdr:cNvPr>
        <xdr:cNvSpPr/>
      </xdr:nvSpPr>
      <xdr:spPr>
        <a:xfrm>
          <a:off x="27273250" y="5132704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823964</xdr:colOff>
      <xdr:row>26</xdr:row>
      <xdr:rowOff>150435</xdr:rowOff>
    </xdr:from>
    <xdr:to>
      <xdr:col>27</xdr:col>
      <xdr:colOff>88902</xdr:colOff>
      <xdr:row>28</xdr:row>
      <xdr:rowOff>12513</xdr:rowOff>
    </xdr:to>
    <xdr:cxnSp macro="">
      <xdr:nvCxnSpPr>
        <xdr:cNvPr id="11" name="Elbow Connector 10">
          <a:extLst>
            <a:ext uri="{FF2B5EF4-FFF2-40B4-BE49-F238E27FC236}">
              <a16:creationId xmlns:a16="http://schemas.microsoft.com/office/drawing/2014/main" id="{220537B3-C428-5648-894B-84F132BE9207}"/>
            </a:ext>
          </a:extLst>
        </xdr:cNvPr>
        <xdr:cNvCxnSpPr>
          <a:stCxn id="10" idx="4"/>
          <a:endCxn id="8" idx="0"/>
        </xdr:cNvCxnSpPr>
      </xdr:nvCxnSpPr>
      <xdr:spPr>
        <a:xfrm rot="16200000" flipH="1">
          <a:off x="28166944" y="4697155"/>
          <a:ext cx="268478" cy="174143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31</xdr:row>
      <xdr:rowOff>47625</xdr:rowOff>
    </xdr:from>
    <xdr:to>
      <xdr:col>27</xdr:col>
      <xdr:colOff>287219</xdr:colOff>
      <xdr:row>32</xdr:row>
      <xdr:rowOff>158879</xdr:rowOff>
    </xdr:to>
    <xdr:sp macro="" textlink="">
      <xdr:nvSpPr>
        <xdr:cNvPr id="12" name="Isosceles Triangle 53">
          <a:extLst>
            <a:ext uri="{FF2B5EF4-FFF2-40B4-BE49-F238E27FC236}">
              <a16:creationId xmlns:a16="http://schemas.microsoft.com/office/drawing/2014/main" id="{0251A1B1-DC11-8841-B7B0-26EDEF45E41A}"/>
            </a:ext>
          </a:extLst>
        </xdr:cNvPr>
        <xdr:cNvSpPr/>
      </xdr:nvSpPr>
      <xdr:spPr>
        <a:xfrm rot="16200000">
          <a:off x="29101133" y="63921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35</xdr:row>
      <xdr:rowOff>57150</xdr:rowOff>
    </xdr:from>
    <xdr:to>
      <xdr:col>27</xdr:col>
      <xdr:colOff>312620</xdr:colOff>
      <xdr:row>36</xdr:row>
      <xdr:rowOff>168404</xdr:rowOff>
    </xdr:to>
    <xdr:sp macro="" textlink="">
      <xdr:nvSpPr>
        <xdr:cNvPr id="13" name="Isosceles Triangle 53">
          <a:extLst>
            <a:ext uri="{FF2B5EF4-FFF2-40B4-BE49-F238E27FC236}">
              <a16:creationId xmlns:a16="http://schemas.microsoft.com/office/drawing/2014/main" id="{95D58C31-2BDB-7748-8C3A-3DF1CC271B8F}"/>
            </a:ext>
          </a:extLst>
        </xdr:cNvPr>
        <xdr:cNvSpPr/>
      </xdr:nvSpPr>
      <xdr:spPr>
        <a:xfrm rot="16200000">
          <a:off x="29126534" y="72145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32</xdr:row>
      <xdr:rowOff>65</xdr:rowOff>
    </xdr:from>
    <xdr:to>
      <xdr:col>27</xdr:col>
      <xdr:colOff>63502</xdr:colOff>
      <xdr:row>33</xdr:row>
      <xdr:rowOff>63565</xdr:rowOff>
    </xdr:to>
    <xdr:cxnSp macro="">
      <xdr:nvCxnSpPr>
        <xdr:cNvPr id="14" name="Elbow Connector 13">
          <a:extLst>
            <a:ext uri="{FF2B5EF4-FFF2-40B4-BE49-F238E27FC236}">
              <a16:creationId xmlns:a16="http://schemas.microsoft.com/office/drawing/2014/main" id="{ED28D1DD-322D-9B4F-9AD5-A451C6FD8B37}"/>
            </a:ext>
          </a:extLst>
        </xdr:cNvPr>
        <xdr:cNvCxnSpPr>
          <a:stCxn id="15" idx="0"/>
          <a:endCxn id="12" idx="0"/>
        </xdr:cNvCxnSpPr>
      </xdr:nvCxnSpPr>
      <xdr:spPr>
        <a:xfrm rot="5400000" flipH="1" flipV="1">
          <a:off x="28154298" y="5776961"/>
          <a:ext cx="266700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33</xdr:row>
      <xdr:rowOff>63565</xdr:rowOff>
    </xdr:from>
    <xdr:to>
      <xdr:col>25</xdr:col>
      <xdr:colOff>152335</xdr:colOff>
      <xdr:row>34</xdr:row>
      <xdr:rowOff>161297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51353BE5-B05E-F448-A751-892491FD7141}"/>
            </a:ext>
          </a:extLst>
        </xdr:cNvPr>
        <xdr:cNvSpPr/>
      </xdr:nvSpPr>
      <xdr:spPr>
        <a:xfrm>
          <a:off x="27273250" y="6769165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34</xdr:row>
      <xdr:rowOff>161296</xdr:rowOff>
    </xdr:from>
    <xdr:to>
      <xdr:col>27</xdr:col>
      <xdr:colOff>88902</xdr:colOff>
      <xdr:row>36</xdr:row>
      <xdr:rowOff>9589</xdr:rowOff>
    </xdr:to>
    <xdr:cxnSp macro="">
      <xdr:nvCxnSpPr>
        <xdr:cNvPr id="16" name="Elbow Connector 15">
          <a:extLst>
            <a:ext uri="{FF2B5EF4-FFF2-40B4-BE49-F238E27FC236}">
              <a16:creationId xmlns:a16="http://schemas.microsoft.com/office/drawing/2014/main" id="{CDBAD2BF-A24F-5447-A5F7-599D980206B8}"/>
            </a:ext>
          </a:extLst>
        </xdr:cNvPr>
        <xdr:cNvCxnSpPr>
          <a:stCxn id="15" idx="4"/>
          <a:endCxn id="13" idx="0"/>
        </xdr:cNvCxnSpPr>
      </xdr:nvCxnSpPr>
      <xdr:spPr>
        <a:xfrm rot="16200000" flipH="1">
          <a:off x="28173001" y="6325888"/>
          <a:ext cx="254693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39</xdr:row>
      <xdr:rowOff>47625</xdr:rowOff>
    </xdr:from>
    <xdr:to>
      <xdr:col>27</xdr:col>
      <xdr:colOff>287219</xdr:colOff>
      <xdr:row>40</xdr:row>
      <xdr:rowOff>158879</xdr:rowOff>
    </xdr:to>
    <xdr:sp macro="" textlink="">
      <xdr:nvSpPr>
        <xdr:cNvPr id="17" name="Isosceles Triangle 53">
          <a:extLst>
            <a:ext uri="{FF2B5EF4-FFF2-40B4-BE49-F238E27FC236}">
              <a16:creationId xmlns:a16="http://schemas.microsoft.com/office/drawing/2014/main" id="{727DE9FA-B125-3849-A0DB-3EB1287440ED}"/>
            </a:ext>
          </a:extLst>
        </xdr:cNvPr>
        <xdr:cNvSpPr/>
      </xdr:nvSpPr>
      <xdr:spPr>
        <a:xfrm rot="16200000">
          <a:off x="29101133" y="80177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43</xdr:row>
      <xdr:rowOff>41275</xdr:rowOff>
    </xdr:from>
    <xdr:to>
      <xdr:col>27</xdr:col>
      <xdr:colOff>264996</xdr:colOff>
      <xdr:row>44</xdr:row>
      <xdr:rowOff>152529</xdr:rowOff>
    </xdr:to>
    <xdr:sp macro="" textlink="">
      <xdr:nvSpPr>
        <xdr:cNvPr id="18" name="Isosceles Triangle 53">
          <a:extLst>
            <a:ext uri="{FF2B5EF4-FFF2-40B4-BE49-F238E27FC236}">
              <a16:creationId xmlns:a16="http://schemas.microsoft.com/office/drawing/2014/main" id="{6B6407CD-D665-B44D-A23A-B8F8C1CC8940}"/>
            </a:ext>
          </a:extLst>
        </xdr:cNvPr>
        <xdr:cNvSpPr/>
      </xdr:nvSpPr>
      <xdr:spPr>
        <a:xfrm rot="16200000">
          <a:off x="29078910" y="88242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40</xdr:row>
      <xdr:rowOff>65</xdr:rowOff>
    </xdr:from>
    <xdr:to>
      <xdr:col>27</xdr:col>
      <xdr:colOff>63502</xdr:colOff>
      <xdr:row>41</xdr:row>
      <xdr:rowOff>47690</xdr:rowOff>
    </xdr:to>
    <xdr:cxnSp macro="">
      <xdr:nvCxnSpPr>
        <xdr:cNvPr id="19" name="Elbow Connector 18">
          <a:extLst>
            <a:ext uri="{FF2B5EF4-FFF2-40B4-BE49-F238E27FC236}">
              <a16:creationId xmlns:a16="http://schemas.microsoft.com/office/drawing/2014/main" id="{E9D9FB36-6372-734E-AF54-B9E3E1A8481C}"/>
            </a:ext>
          </a:extLst>
        </xdr:cNvPr>
        <xdr:cNvCxnSpPr>
          <a:stCxn id="20" idx="0"/>
          <a:endCxn id="17" idx="0"/>
        </xdr:cNvCxnSpPr>
      </xdr:nvCxnSpPr>
      <xdr:spPr>
        <a:xfrm rot="5400000" flipH="1" flipV="1">
          <a:off x="28162235" y="73946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41</xdr:row>
      <xdr:rowOff>47690</xdr:rowOff>
    </xdr:from>
    <xdr:to>
      <xdr:col>25</xdr:col>
      <xdr:colOff>152335</xdr:colOff>
      <xdr:row>42</xdr:row>
      <xdr:rowOff>145422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ED901BF7-2AB3-F949-8F6B-E94D7A5CEF7A}"/>
            </a:ext>
          </a:extLst>
        </xdr:cNvPr>
        <xdr:cNvSpPr/>
      </xdr:nvSpPr>
      <xdr:spPr>
        <a:xfrm>
          <a:off x="27273250" y="83788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42</xdr:row>
      <xdr:rowOff>145421</xdr:rowOff>
    </xdr:from>
    <xdr:to>
      <xdr:col>27</xdr:col>
      <xdr:colOff>41278</xdr:colOff>
      <xdr:row>43</xdr:row>
      <xdr:rowOff>200089</xdr:rowOff>
    </xdr:to>
    <xdr:cxnSp macro="">
      <xdr:nvCxnSpPr>
        <xdr:cNvPr id="21" name="Elbow Connector 20">
          <a:extLst>
            <a:ext uri="{FF2B5EF4-FFF2-40B4-BE49-F238E27FC236}">
              <a16:creationId xmlns:a16="http://schemas.microsoft.com/office/drawing/2014/main" id="{0A67F9DC-A319-C84D-81DB-9EA4DAB80154}"/>
            </a:ext>
          </a:extLst>
        </xdr:cNvPr>
        <xdr:cNvCxnSpPr>
          <a:stCxn id="20" idx="4"/>
          <a:endCxn id="18" idx="0"/>
        </xdr:cNvCxnSpPr>
      </xdr:nvCxnSpPr>
      <xdr:spPr>
        <a:xfrm rot="16200000" flipH="1">
          <a:off x="28147602" y="79610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47</xdr:row>
      <xdr:rowOff>47625</xdr:rowOff>
    </xdr:from>
    <xdr:to>
      <xdr:col>27</xdr:col>
      <xdr:colOff>287219</xdr:colOff>
      <xdr:row>48</xdr:row>
      <xdr:rowOff>158879</xdr:rowOff>
    </xdr:to>
    <xdr:sp macro="" textlink="">
      <xdr:nvSpPr>
        <xdr:cNvPr id="22" name="Isosceles Triangle 53">
          <a:extLst>
            <a:ext uri="{FF2B5EF4-FFF2-40B4-BE49-F238E27FC236}">
              <a16:creationId xmlns:a16="http://schemas.microsoft.com/office/drawing/2014/main" id="{E557565E-3C5E-8D45-ABAF-B92B00D045D3}"/>
            </a:ext>
          </a:extLst>
        </xdr:cNvPr>
        <xdr:cNvSpPr/>
      </xdr:nvSpPr>
      <xdr:spPr>
        <a:xfrm rot="16200000">
          <a:off x="29101133" y="96433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51</xdr:row>
      <xdr:rowOff>57150</xdr:rowOff>
    </xdr:from>
    <xdr:to>
      <xdr:col>27</xdr:col>
      <xdr:colOff>312620</xdr:colOff>
      <xdr:row>52</xdr:row>
      <xdr:rowOff>168404</xdr:rowOff>
    </xdr:to>
    <xdr:sp macro="" textlink="">
      <xdr:nvSpPr>
        <xdr:cNvPr id="23" name="Isosceles Triangle 53">
          <a:extLst>
            <a:ext uri="{FF2B5EF4-FFF2-40B4-BE49-F238E27FC236}">
              <a16:creationId xmlns:a16="http://schemas.microsoft.com/office/drawing/2014/main" id="{96106CF8-85DD-9E40-BB3D-AAAA5F66A34F}"/>
            </a:ext>
          </a:extLst>
        </xdr:cNvPr>
        <xdr:cNvSpPr/>
      </xdr:nvSpPr>
      <xdr:spPr>
        <a:xfrm rot="16200000">
          <a:off x="29126534" y="104657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48</xdr:row>
      <xdr:rowOff>65</xdr:rowOff>
    </xdr:from>
    <xdr:to>
      <xdr:col>27</xdr:col>
      <xdr:colOff>63501</xdr:colOff>
      <xdr:row>49</xdr:row>
      <xdr:rowOff>47690</xdr:rowOff>
    </xdr:to>
    <xdr:cxnSp macro="">
      <xdr:nvCxnSpPr>
        <xdr:cNvPr id="24" name="Elbow Connector 23">
          <a:extLst>
            <a:ext uri="{FF2B5EF4-FFF2-40B4-BE49-F238E27FC236}">
              <a16:creationId xmlns:a16="http://schemas.microsoft.com/office/drawing/2014/main" id="{8E13EACE-FFFC-F947-BFBE-0E42FAFAADFD}"/>
            </a:ext>
          </a:extLst>
        </xdr:cNvPr>
        <xdr:cNvCxnSpPr>
          <a:stCxn id="61" idx="0"/>
          <a:endCxn id="22" idx="0"/>
        </xdr:cNvCxnSpPr>
      </xdr:nvCxnSpPr>
      <xdr:spPr>
        <a:xfrm rot="5400000" flipH="1" flipV="1">
          <a:off x="28162234" y="90202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822292</xdr:colOff>
      <xdr:row>50</xdr:row>
      <xdr:rowOff>177172</xdr:rowOff>
    </xdr:from>
    <xdr:to>
      <xdr:col>27</xdr:col>
      <xdr:colOff>88901</xdr:colOff>
      <xdr:row>52</xdr:row>
      <xdr:rowOff>9590</xdr:rowOff>
    </xdr:to>
    <xdr:cxnSp macro="">
      <xdr:nvCxnSpPr>
        <xdr:cNvPr id="25" name="Elbow Connector 24">
          <a:extLst>
            <a:ext uri="{FF2B5EF4-FFF2-40B4-BE49-F238E27FC236}">
              <a16:creationId xmlns:a16="http://schemas.microsoft.com/office/drawing/2014/main" id="{F921616F-F594-BB40-8BB9-3C4E1E8421CF}"/>
            </a:ext>
          </a:extLst>
        </xdr:cNvPr>
        <xdr:cNvCxnSpPr>
          <a:endCxn id="23" idx="0"/>
        </xdr:cNvCxnSpPr>
      </xdr:nvCxnSpPr>
      <xdr:spPr>
        <a:xfrm rot="16200000" flipH="1">
          <a:off x="28180938" y="9585026"/>
          <a:ext cx="238818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64</xdr:row>
      <xdr:rowOff>47625</xdr:rowOff>
    </xdr:from>
    <xdr:to>
      <xdr:col>27</xdr:col>
      <xdr:colOff>287219</xdr:colOff>
      <xdr:row>65</xdr:row>
      <xdr:rowOff>158879</xdr:rowOff>
    </xdr:to>
    <xdr:sp macro="" textlink="">
      <xdr:nvSpPr>
        <xdr:cNvPr id="26" name="Isosceles Triangle 53">
          <a:extLst>
            <a:ext uri="{FF2B5EF4-FFF2-40B4-BE49-F238E27FC236}">
              <a16:creationId xmlns:a16="http://schemas.microsoft.com/office/drawing/2014/main" id="{4D337090-1BD9-294D-8EA5-852A584C5A37}"/>
            </a:ext>
          </a:extLst>
        </xdr:cNvPr>
        <xdr:cNvSpPr/>
      </xdr:nvSpPr>
      <xdr:spPr>
        <a:xfrm rot="16200000">
          <a:off x="29101133" y="130977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68</xdr:row>
      <xdr:rowOff>57150</xdr:rowOff>
    </xdr:from>
    <xdr:to>
      <xdr:col>27</xdr:col>
      <xdr:colOff>312620</xdr:colOff>
      <xdr:row>69</xdr:row>
      <xdr:rowOff>168404</xdr:rowOff>
    </xdr:to>
    <xdr:sp macro="" textlink="">
      <xdr:nvSpPr>
        <xdr:cNvPr id="27" name="Isosceles Triangle 53">
          <a:extLst>
            <a:ext uri="{FF2B5EF4-FFF2-40B4-BE49-F238E27FC236}">
              <a16:creationId xmlns:a16="http://schemas.microsoft.com/office/drawing/2014/main" id="{B1A9E814-BC15-8847-A1F5-E5B31EA85B44}"/>
            </a:ext>
          </a:extLst>
        </xdr:cNvPr>
        <xdr:cNvSpPr/>
      </xdr:nvSpPr>
      <xdr:spPr>
        <a:xfrm rot="16200000">
          <a:off x="29126534" y="139201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65</xdr:row>
      <xdr:rowOff>65</xdr:rowOff>
    </xdr:from>
    <xdr:to>
      <xdr:col>27</xdr:col>
      <xdr:colOff>63502</xdr:colOff>
      <xdr:row>66</xdr:row>
      <xdr:rowOff>63565</xdr:rowOff>
    </xdr:to>
    <xdr:cxnSp macro="">
      <xdr:nvCxnSpPr>
        <xdr:cNvPr id="28" name="Elbow Connector 27">
          <a:extLst>
            <a:ext uri="{FF2B5EF4-FFF2-40B4-BE49-F238E27FC236}">
              <a16:creationId xmlns:a16="http://schemas.microsoft.com/office/drawing/2014/main" id="{372B4FF7-2A1C-9F4E-BFF6-AEDE269C853A}"/>
            </a:ext>
          </a:extLst>
        </xdr:cNvPr>
        <xdr:cNvCxnSpPr>
          <a:endCxn id="26" idx="0"/>
        </xdr:cNvCxnSpPr>
      </xdr:nvCxnSpPr>
      <xdr:spPr>
        <a:xfrm rot="5400000" flipH="1" flipV="1">
          <a:off x="28154298" y="12482561"/>
          <a:ext cx="266700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822293</xdr:colOff>
      <xdr:row>67</xdr:row>
      <xdr:rowOff>161296</xdr:rowOff>
    </xdr:from>
    <xdr:to>
      <xdr:col>27</xdr:col>
      <xdr:colOff>88902</xdr:colOff>
      <xdr:row>69</xdr:row>
      <xdr:rowOff>9589</xdr:rowOff>
    </xdr:to>
    <xdr:cxnSp macro="">
      <xdr:nvCxnSpPr>
        <xdr:cNvPr id="29" name="Elbow Connector 28">
          <a:extLst>
            <a:ext uri="{FF2B5EF4-FFF2-40B4-BE49-F238E27FC236}">
              <a16:creationId xmlns:a16="http://schemas.microsoft.com/office/drawing/2014/main" id="{37DF1E61-1E53-9E4C-8D2F-D26A37D17B3D}"/>
            </a:ext>
          </a:extLst>
        </xdr:cNvPr>
        <xdr:cNvCxnSpPr>
          <a:endCxn id="27" idx="0"/>
        </xdr:cNvCxnSpPr>
      </xdr:nvCxnSpPr>
      <xdr:spPr>
        <a:xfrm rot="16200000" flipH="1">
          <a:off x="28173001" y="13031488"/>
          <a:ext cx="254693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72</xdr:row>
      <xdr:rowOff>47625</xdr:rowOff>
    </xdr:from>
    <xdr:to>
      <xdr:col>27</xdr:col>
      <xdr:colOff>287219</xdr:colOff>
      <xdr:row>73</xdr:row>
      <xdr:rowOff>158879</xdr:rowOff>
    </xdr:to>
    <xdr:sp macro="" textlink="">
      <xdr:nvSpPr>
        <xdr:cNvPr id="30" name="Isosceles Triangle 53">
          <a:extLst>
            <a:ext uri="{FF2B5EF4-FFF2-40B4-BE49-F238E27FC236}">
              <a16:creationId xmlns:a16="http://schemas.microsoft.com/office/drawing/2014/main" id="{C0B1E2B7-05E8-BD42-88EF-5EADA2F280FD}"/>
            </a:ext>
          </a:extLst>
        </xdr:cNvPr>
        <xdr:cNvSpPr/>
      </xdr:nvSpPr>
      <xdr:spPr>
        <a:xfrm rot="16200000">
          <a:off x="29101133" y="147233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76</xdr:row>
      <xdr:rowOff>41275</xdr:rowOff>
    </xdr:from>
    <xdr:to>
      <xdr:col>27</xdr:col>
      <xdr:colOff>264996</xdr:colOff>
      <xdr:row>77</xdr:row>
      <xdr:rowOff>152529</xdr:rowOff>
    </xdr:to>
    <xdr:sp macro="" textlink="">
      <xdr:nvSpPr>
        <xdr:cNvPr id="31" name="Isosceles Triangle 53">
          <a:extLst>
            <a:ext uri="{FF2B5EF4-FFF2-40B4-BE49-F238E27FC236}">
              <a16:creationId xmlns:a16="http://schemas.microsoft.com/office/drawing/2014/main" id="{D3584F09-EA82-E54F-8AE7-287F6308EA17}"/>
            </a:ext>
          </a:extLst>
        </xdr:cNvPr>
        <xdr:cNvSpPr/>
      </xdr:nvSpPr>
      <xdr:spPr>
        <a:xfrm rot="16200000">
          <a:off x="29078910" y="155298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73</xdr:row>
      <xdr:rowOff>65</xdr:rowOff>
    </xdr:from>
    <xdr:to>
      <xdr:col>27</xdr:col>
      <xdr:colOff>63502</xdr:colOff>
      <xdr:row>74</xdr:row>
      <xdr:rowOff>47690</xdr:rowOff>
    </xdr:to>
    <xdr:cxnSp macro="">
      <xdr:nvCxnSpPr>
        <xdr:cNvPr id="32" name="Elbow Connector 31">
          <a:extLst>
            <a:ext uri="{FF2B5EF4-FFF2-40B4-BE49-F238E27FC236}">
              <a16:creationId xmlns:a16="http://schemas.microsoft.com/office/drawing/2014/main" id="{BBA99798-7591-664D-A21B-341C633A174C}"/>
            </a:ext>
          </a:extLst>
        </xdr:cNvPr>
        <xdr:cNvCxnSpPr>
          <a:stCxn id="33" idx="0"/>
          <a:endCxn id="30" idx="0"/>
        </xdr:cNvCxnSpPr>
      </xdr:nvCxnSpPr>
      <xdr:spPr>
        <a:xfrm rot="5400000" flipH="1" flipV="1">
          <a:off x="28162235" y="141002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74</xdr:row>
      <xdr:rowOff>47690</xdr:rowOff>
    </xdr:from>
    <xdr:to>
      <xdr:col>25</xdr:col>
      <xdr:colOff>152335</xdr:colOff>
      <xdr:row>75</xdr:row>
      <xdr:rowOff>145422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8981ED5-EF23-5A4F-8D19-02746CA17930}"/>
            </a:ext>
          </a:extLst>
        </xdr:cNvPr>
        <xdr:cNvSpPr/>
      </xdr:nvSpPr>
      <xdr:spPr>
        <a:xfrm>
          <a:off x="27273250" y="150844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75</xdr:row>
      <xdr:rowOff>145421</xdr:rowOff>
    </xdr:from>
    <xdr:to>
      <xdr:col>27</xdr:col>
      <xdr:colOff>41278</xdr:colOff>
      <xdr:row>76</xdr:row>
      <xdr:rowOff>200089</xdr:rowOff>
    </xdr:to>
    <xdr:cxnSp macro="">
      <xdr:nvCxnSpPr>
        <xdr:cNvPr id="34" name="Elbow Connector 33">
          <a:extLst>
            <a:ext uri="{FF2B5EF4-FFF2-40B4-BE49-F238E27FC236}">
              <a16:creationId xmlns:a16="http://schemas.microsoft.com/office/drawing/2014/main" id="{52D5D81B-E16D-D141-AC39-8A2C817F6E11}"/>
            </a:ext>
          </a:extLst>
        </xdr:cNvPr>
        <xdr:cNvCxnSpPr>
          <a:stCxn id="33" idx="4"/>
          <a:endCxn id="31" idx="0"/>
        </xdr:cNvCxnSpPr>
      </xdr:nvCxnSpPr>
      <xdr:spPr>
        <a:xfrm rot="16200000" flipH="1">
          <a:off x="28147602" y="146666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80</xdr:row>
      <xdr:rowOff>47625</xdr:rowOff>
    </xdr:from>
    <xdr:to>
      <xdr:col>27</xdr:col>
      <xdr:colOff>287219</xdr:colOff>
      <xdr:row>81</xdr:row>
      <xdr:rowOff>158879</xdr:rowOff>
    </xdr:to>
    <xdr:sp macro="" textlink="">
      <xdr:nvSpPr>
        <xdr:cNvPr id="35" name="Isosceles Triangle 53">
          <a:extLst>
            <a:ext uri="{FF2B5EF4-FFF2-40B4-BE49-F238E27FC236}">
              <a16:creationId xmlns:a16="http://schemas.microsoft.com/office/drawing/2014/main" id="{7C476BC3-EF2D-0348-9A86-F9C38B6F3FF7}"/>
            </a:ext>
          </a:extLst>
        </xdr:cNvPr>
        <xdr:cNvSpPr/>
      </xdr:nvSpPr>
      <xdr:spPr>
        <a:xfrm rot="16200000">
          <a:off x="29101133" y="163489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84</xdr:row>
      <xdr:rowOff>57150</xdr:rowOff>
    </xdr:from>
    <xdr:to>
      <xdr:col>27</xdr:col>
      <xdr:colOff>312620</xdr:colOff>
      <xdr:row>85</xdr:row>
      <xdr:rowOff>168404</xdr:rowOff>
    </xdr:to>
    <xdr:sp macro="" textlink="">
      <xdr:nvSpPr>
        <xdr:cNvPr id="36" name="Isosceles Triangle 53">
          <a:extLst>
            <a:ext uri="{FF2B5EF4-FFF2-40B4-BE49-F238E27FC236}">
              <a16:creationId xmlns:a16="http://schemas.microsoft.com/office/drawing/2014/main" id="{1AA0474D-5074-DF41-9619-BA3BDA7370C8}"/>
            </a:ext>
          </a:extLst>
        </xdr:cNvPr>
        <xdr:cNvSpPr/>
      </xdr:nvSpPr>
      <xdr:spPr>
        <a:xfrm rot="16200000">
          <a:off x="29126534" y="171713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81</xdr:row>
      <xdr:rowOff>65</xdr:rowOff>
    </xdr:from>
    <xdr:to>
      <xdr:col>27</xdr:col>
      <xdr:colOff>63501</xdr:colOff>
      <xdr:row>82</xdr:row>
      <xdr:rowOff>79440</xdr:rowOff>
    </xdr:to>
    <xdr:cxnSp macro="">
      <xdr:nvCxnSpPr>
        <xdr:cNvPr id="37" name="Elbow Connector 36">
          <a:extLst>
            <a:ext uri="{FF2B5EF4-FFF2-40B4-BE49-F238E27FC236}">
              <a16:creationId xmlns:a16="http://schemas.microsoft.com/office/drawing/2014/main" id="{06B95D3F-FD75-AC49-969C-B3E7C7F12174}"/>
            </a:ext>
          </a:extLst>
        </xdr:cNvPr>
        <xdr:cNvCxnSpPr>
          <a:endCxn id="35" idx="0"/>
        </xdr:cNvCxnSpPr>
      </xdr:nvCxnSpPr>
      <xdr:spPr>
        <a:xfrm rot="5400000" flipH="1" flipV="1">
          <a:off x="28146359" y="15741699"/>
          <a:ext cx="28257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822292</xdr:colOff>
      <xdr:row>83</xdr:row>
      <xdr:rowOff>177172</xdr:rowOff>
    </xdr:from>
    <xdr:to>
      <xdr:col>27</xdr:col>
      <xdr:colOff>88901</xdr:colOff>
      <xdr:row>85</xdr:row>
      <xdr:rowOff>9590</xdr:rowOff>
    </xdr:to>
    <xdr:cxnSp macro="">
      <xdr:nvCxnSpPr>
        <xdr:cNvPr id="38" name="Elbow Connector 37">
          <a:extLst>
            <a:ext uri="{FF2B5EF4-FFF2-40B4-BE49-F238E27FC236}">
              <a16:creationId xmlns:a16="http://schemas.microsoft.com/office/drawing/2014/main" id="{A31F739A-BD3B-BF4C-B469-AE6899040892}"/>
            </a:ext>
          </a:extLst>
        </xdr:cNvPr>
        <xdr:cNvCxnSpPr>
          <a:endCxn id="36" idx="0"/>
        </xdr:cNvCxnSpPr>
      </xdr:nvCxnSpPr>
      <xdr:spPr>
        <a:xfrm rot="16200000" flipH="1">
          <a:off x="28180938" y="16290626"/>
          <a:ext cx="238818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725237</xdr:colOff>
      <xdr:row>68</xdr:row>
      <xdr:rowOff>74361</xdr:rowOff>
    </xdr:from>
    <xdr:to>
      <xdr:col>10</xdr:col>
      <xdr:colOff>104727</xdr:colOff>
      <xdr:row>69</xdr:row>
      <xdr:rowOff>155355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C1AB498F-EE65-3445-A0C3-6FD3CA1D5FF1}"/>
            </a:ext>
          </a:extLst>
        </xdr:cNvPr>
        <xdr:cNvSpPr/>
      </xdr:nvSpPr>
      <xdr:spPr>
        <a:xfrm>
          <a:off x="15165137" y="13891961"/>
          <a:ext cx="230390" cy="284194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842773</xdr:colOff>
      <xdr:row>14</xdr:row>
      <xdr:rowOff>183451</xdr:rowOff>
    </xdr:from>
    <xdr:to>
      <xdr:col>13</xdr:col>
      <xdr:colOff>428625</xdr:colOff>
      <xdr:row>68</xdr:row>
      <xdr:rowOff>74361</xdr:rowOff>
    </xdr:to>
    <xdr:cxnSp macro="">
      <xdr:nvCxnSpPr>
        <xdr:cNvPr id="40" name="Elbow Connector 39">
          <a:extLst>
            <a:ext uri="{FF2B5EF4-FFF2-40B4-BE49-F238E27FC236}">
              <a16:creationId xmlns:a16="http://schemas.microsoft.com/office/drawing/2014/main" id="{899A9411-4D47-8146-882B-4481020BC680}"/>
            </a:ext>
          </a:extLst>
        </xdr:cNvPr>
        <xdr:cNvCxnSpPr>
          <a:stCxn id="39" idx="0"/>
          <a:endCxn id="55" idx="2"/>
        </xdr:cNvCxnSpPr>
      </xdr:nvCxnSpPr>
      <xdr:spPr>
        <a:xfrm rot="5400000" flipH="1" flipV="1">
          <a:off x="11320144" y="6990780"/>
          <a:ext cx="10863710" cy="293865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676275</xdr:colOff>
      <xdr:row>29</xdr:row>
      <xdr:rowOff>41340</xdr:rowOff>
    </xdr:from>
    <xdr:to>
      <xdr:col>23</xdr:col>
      <xdr:colOff>161860</xdr:colOff>
      <xdr:row>30</xdr:row>
      <xdr:rowOff>139072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381804CB-87B5-0B4F-8469-990C1117F853}"/>
            </a:ext>
          </a:extLst>
        </xdr:cNvPr>
        <xdr:cNvSpPr/>
      </xdr:nvSpPr>
      <xdr:spPr>
        <a:xfrm>
          <a:off x="25631775" y="59341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23</xdr:col>
      <xdr:colOff>4646</xdr:colOff>
      <xdr:row>26</xdr:row>
      <xdr:rowOff>1308</xdr:rowOff>
    </xdr:from>
    <xdr:to>
      <xdr:col>24</xdr:col>
      <xdr:colOff>666749</xdr:colOff>
      <xdr:row>29</xdr:row>
      <xdr:rowOff>41341</xdr:rowOff>
    </xdr:to>
    <xdr:cxnSp macro="">
      <xdr:nvCxnSpPr>
        <xdr:cNvPr id="42" name="Elbow Connector 41">
          <a:extLst>
            <a:ext uri="{FF2B5EF4-FFF2-40B4-BE49-F238E27FC236}">
              <a16:creationId xmlns:a16="http://schemas.microsoft.com/office/drawing/2014/main" id="{487FFEFC-5351-1845-A904-CEB9ACFA9DBF}"/>
            </a:ext>
          </a:extLst>
        </xdr:cNvPr>
        <xdr:cNvCxnSpPr>
          <a:stCxn id="41" idx="0"/>
          <a:endCxn id="10" idx="2"/>
        </xdr:cNvCxnSpPr>
      </xdr:nvCxnSpPr>
      <xdr:spPr>
        <a:xfrm rot="5400000" flipH="1" flipV="1">
          <a:off x="26204631" y="4865523"/>
          <a:ext cx="649633" cy="1487603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6318</xdr:colOff>
      <xdr:row>30</xdr:row>
      <xdr:rowOff>139072</xdr:rowOff>
    </xdr:from>
    <xdr:to>
      <xdr:col>24</xdr:col>
      <xdr:colOff>666750</xdr:colOff>
      <xdr:row>34</xdr:row>
      <xdr:rowOff>9244</xdr:rowOff>
    </xdr:to>
    <xdr:cxnSp macro="">
      <xdr:nvCxnSpPr>
        <xdr:cNvPr id="43" name="Elbow Connector 42">
          <a:extLst>
            <a:ext uri="{FF2B5EF4-FFF2-40B4-BE49-F238E27FC236}">
              <a16:creationId xmlns:a16="http://schemas.microsoft.com/office/drawing/2014/main" id="{7F23EA82-9835-DB4F-AE80-486BC41340D1}"/>
            </a:ext>
          </a:extLst>
        </xdr:cNvPr>
        <xdr:cNvCxnSpPr>
          <a:stCxn id="41" idx="4"/>
          <a:endCxn id="15" idx="2"/>
        </xdr:cNvCxnSpPr>
      </xdr:nvCxnSpPr>
      <xdr:spPr>
        <a:xfrm rot="16200000" flipH="1">
          <a:off x="26188798" y="5833592"/>
          <a:ext cx="682972" cy="148593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669925</xdr:colOff>
      <xdr:row>37</xdr:row>
      <xdr:rowOff>82615</xdr:rowOff>
    </xdr:from>
    <xdr:to>
      <xdr:col>21</xdr:col>
      <xdr:colOff>155510</xdr:colOff>
      <xdr:row>38</xdr:row>
      <xdr:rowOff>180347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4042D727-2742-3942-B624-00BD02D305D2}"/>
            </a:ext>
          </a:extLst>
        </xdr:cNvPr>
        <xdr:cNvSpPr/>
      </xdr:nvSpPr>
      <xdr:spPr>
        <a:xfrm>
          <a:off x="23974425" y="7601015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20</xdr:col>
      <xdr:colOff>825468</xdr:colOff>
      <xdr:row>29</xdr:row>
      <xdr:rowOff>193395</xdr:rowOff>
    </xdr:from>
    <xdr:to>
      <xdr:col>22</xdr:col>
      <xdr:colOff>676275</xdr:colOff>
      <xdr:row>37</xdr:row>
      <xdr:rowOff>82616</xdr:rowOff>
    </xdr:to>
    <xdr:cxnSp macro="">
      <xdr:nvCxnSpPr>
        <xdr:cNvPr id="45" name="Elbow Connector 44">
          <a:extLst>
            <a:ext uri="{FF2B5EF4-FFF2-40B4-BE49-F238E27FC236}">
              <a16:creationId xmlns:a16="http://schemas.microsoft.com/office/drawing/2014/main" id="{B88FE2E9-2FD4-844D-AB44-946B19DD1550}"/>
            </a:ext>
          </a:extLst>
        </xdr:cNvPr>
        <xdr:cNvCxnSpPr>
          <a:stCxn id="44" idx="0"/>
          <a:endCxn id="41" idx="2"/>
        </xdr:cNvCxnSpPr>
      </xdr:nvCxnSpPr>
      <xdr:spPr>
        <a:xfrm rot="5400000" flipH="1" flipV="1">
          <a:off x="24123461" y="6092702"/>
          <a:ext cx="1514821" cy="150180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825468</xdr:colOff>
      <xdr:row>38</xdr:row>
      <xdr:rowOff>180347</xdr:rowOff>
    </xdr:from>
    <xdr:to>
      <xdr:col>24</xdr:col>
      <xdr:colOff>666750</xdr:colOff>
      <xdr:row>41</xdr:row>
      <xdr:rowOff>199744</xdr:rowOff>
    </xdr:to>
    <xdr:cxnSp macro="">
      <xdr:nvCxnSpPr>
        <xdr:cNvPr id="46" name="Elbow Connector 45">
          <a:extLst>
            <a:ext uri="{FF2B5EF4-FFF2-40B4-BE49-F238E27FC236}">
              <a16:creationId xmlns:a16="http://schemas.microsoft.com/office/drawing/2014/main" id="{1B99E4A4-0F48-0D45-B17C-E875BE02CC41}"/>
            </a:ext>
          </a:extLst>
        </xdr:cNvPr>
        <xdr:cNvCxnSpPr>
          <a:stCxn id="44" idx="4"/>
          <a:endCxn id="20" idx="2"/>
        </xdr:cNvCxnSpPr>
      </xdr:nvCxnSpPr>
      <xdr:spPr>
        <a:xfrm rot="16200000" flipH="1">
          <a:off x="25387110" y="6644805"/>
          <a:ext cx="628997" cy="314328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669925</xdr:colOff>
      <xdr:row>45</xdr:row>
      <xdr:rowOff>66740</xdr:rowOff>
    </xdr:from>
    <xdr:to>
      <xdr:col>19</xdr:col>
      <xdr:colOff>155510</xdr:colOff>
      <xdr:row>46</xdr:row>
      <xdr:rowOff>164472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99224F1-183F-C840-A398-67C476B07F6A}"/>
            </a:ext>
          </a:extLst>
        </xdr:cNvPr>
        <xdr:cNvSpPr/>
      </xdr:nvSpPr>
      <xdr:spPr>
        <a:xfrm>
          <a:off x="22323425" y="92107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18</xdr:col>
      <xdr:colOff>825468</xdr:colOff>
      <xdr:row>38</xdr:row>
      <xdr:rowOff>28295</xdr:rowOff>
    </xdr:from>
    <xdr:to>
      <xdr:col>20</xdr:col>
      <xdr:colOff>669925</xdr:colOff>
      <xdr:row>45</xdr:row>
      <xdr:rowOff>66741</xdr:rowOff>
    </xdr:to>
    <xdr:cxnSp macro="">
      <xdr:nvCxnSpPr>
        <xdr:cNvPr id="48" name="Elbow Connector 47">
          <a:extLst>
            <a:ext uri="{FF2B5EF4-FFF2-40B4-BE49-F238E27FC236}">
              <a16:creationId xmlns:a16="http://schemas.microsoft.com/office/drawing/2014/main" id="{555D037D-00B9-1C41-97F0-5809FF94968F}"/>
            </a:ext>
          </a:extLst>
        </xdr:cNvPr>
        <xdr:cNvCxnSpPr>
          <a:stCxn id="47" idx="0"/>
          <a:endCxn id="44" idx="2"/>
        </xdr:cNvCxnSpPr>
      </xdr:nvCxnSpPr>
      <xdr:spPr>
        <a:xfrm rot="5400000" flipH="1" flipV="1">
          <a:off x="22496274" y="7732589"/>
          <a:ext cx="1460846" cy="149545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825469</xdr:colOff>
      <xdr:row>46</xdr:row>
      <xdr:rowOff>164471</xdr:rowOff>
    </xdr:from>
    <xdr:to>
      <xdr:col>24</xdr:col>
      <xdr:colOff>666751</xdr:colOff>
      <xdr:row>50</xdr:row>
      <xdr:rowOff>25118</xdr:rowOff>
    </xdr:to>
    <xdr:cxnSp macro="">
      <xdr:nvCxnSpPr>
        <xdr:cNvPr id="49" name="Elbow Connector 48">
          <a:extLst>
            <a:ext uri="{FF2B5EF4-FFF2-40B4-BE49-F238E27FC236}">
              <a16:creationId xmlns:a16="http://schemas.microsoft.com/office/drawing/2014/main" id="{BE9E3AE0-D6FB-1D48-84C5-B6F4F2A3DE08}"/>
            </a:ext>
          </a:extLst>
        </xdr:cNvPr>
        <xdr:cNvCxnSpPr>
          <a:stCxn id="47" idx="4"/>
        </xdr:cNvCxnSpPr>
      </xdr:nvCxnSpPr>
      <xdr:spPr>
        <a:xfrm rot="16200000" flipH="1">
          <a:off x="24539386" y="7451254"/>
          <a:ext cx="673447" cy="479428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55</xdr:row>
      <xdr:rowOff>47625</xdr:rowOff>
    </xdr:from>
    <xdr:to>
      <xdr:col>27</xdr:col>
      <xdr:colOff>287219</xdr:colOff>
      <xdr:row>56</xdr:row>
      <xdr:rowOff>158879</xdr:rowOff>
    </xdr:to>
    <xdr:sp macro="" textlink="">
      <xdr:nvSpPr>
        <xdr:cNvPr id="50" name="Isosceles Triangle 53">
          <a:extLst>
            <a:ext uri="{FF2B5EF4-FFF2-40B4-BE49-F238E27FC236}">
              <a16:creationId xmlns:a16="http://schemas.microsoft.com/office/drawing/2014/main" id="{1CE70564-1B79-4F42-B7DD-A666A8FDD80E}"/>
            </a:ext>
          </a:extLst>
        </xdr:cNvPr>
        <xdr:cNvSpPr/>
      </xdr:nvSpPr>
      <xdr:spPr>
        <a:xfrm rot="16200000">
          <a:off x="29101133" y="112689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59</xdr:row>
      <xdr:rowOff>41275</xdr:rowOff>
    </xdr:from>
    <xdr:to>
      <xdr:col>27</xdr:col>
      <xdr:colOff>264996</xdr:colOff>
      <xdr:row>60</xdr:row>
      <xdr:rowOff>152529</xdr:rowOff>
    </xdr:to>
    <xdr:sp macro="" textlink="">
      <xdr:nvSpPr>
        <xdr:cNvPr id="51" name="Isosceles Triangle 53">
          <a:extLst>
            <a:ext uri="{FF2B5EF4-FFF2-40B4-BE49-F238E27FC236}">
              <a16:creationId xmlns:a16="http://schemas.microsoft.com/office/drawing/2014/main" id="{4A4066AA-9299-7F48-B3A3-F040670B3FC2}"/>
            </a:ext>
          </a:extLst>
        </xdr:cNvPr>
        <xdr:cNvSpPr/>
      </xdr:nvSpPr>
      <xdr:spPr>
        <a:xfrm rot="16200000">
          <a:off x="29078910" y="120754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56</xdr:row>
      <xdr:rowOff>65</xdr:rowOff>
    </xdr:from>
    <xdr:to>
      <xdr:col>27</xdr:col>
      <xdr:colOff>63502</xdr:colOff>
      <xdr:row>57</xdr:row>
      <xdr:rowOff>47690</xdr:rowOff>
    </xdr:to>
    <xdr:cxnSp macro="">
      <xdr:nvCxnSpPr>
        <xdr:cNvPr id="52" name="Elbow Connector 51">
          <a:extLst>
            <a:ext uri="{FF2B5EF4-FFF2-40B4-BE49-F238E27FC236}">
              <a16:creationId xmlns:a16="http://schemas.microsoft.com/office/drawing/2014/main" id="{EC198D96-0040-6C4C-AF29-F52C2D6D9BB2}"/>
            </a:ext>
          </a:extLst>
        </xdr:cNvPr>
        <xdr:cNvCxnSpPr>
          <a:stCxn id="53" idx="0"/>
          <a:endCxn id="50" idx="0"/>
        </xdr:cNvCxnSpPr>
      </xdr:nvCxnSpPr>
      <xdr:spPr>
        <a:xfrm rot="5400000" flipH="1" flipV="1">
          <a:off x="28162235" y="106458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57</xdr:row>
      <xdr:rowOff>47690</xdr:rowOff>
    </xdr:from>
    <xdr:to>
      <xdr:col>25</xdr:col>
      <xdr:colOff>152335</xdr:colOff>
      <xdr:row>58</xdr:row>
      <xdr:rowOff>145422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AAA90450-2329-234C-A6ED-DE266A77E2FF}"/>
            </a:ext>
          </a:extLst>
        </xdr:cNvPr>
        <xdr:cNvSpPr/>
      </xdr:nvSpPr>
      <xdr:spPr>
        <a:xfrm>
          <a:off x="27273250" y="11630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58</xdr:row>
      <xdr:rowOff>145421</xdr:rowOff>
    </xdr:from>
    <xdr:to>
      <xdr:col>27</xdr:col>
      <xdr:colOff>41278</xdr:colOff>
      <xdr:row>59</xdr:row>
      <xdr:rowOff>200089</xdr:rowOff>
    </xdr:to>
    <xdr:cxnSp macro="">
      <xdr:nvCxnSpPr>
        <xdr:cNvPr id="54" name="Elbow Connector 53">
          <a:extLst>
            <a:ext uri="{FF2B5EF4-FFF2-40B4-BE49-F238E27FC236}">
              <a16:creationId xmlns:a16="http://schemas.microsoft.com/office/drawing/2014/main" id="{E1FAB1FF-7F16-CD46-AFF5-7A7AEFB42DF7}"/>
            </a:ext>
          </a:extLst>
        </xdr:cNvPr>
        <xdr:cNvCxnSpPr>
          <a:stCxn id="53" idx="4"/>
          <a:endCxn id="51" idx="0"/>
        </xdr:cNvCxnSpPr>
      </xdr:nvCxnSpPr>
      <xdr:spPr>
        <a:xfrm rot="16200000" flipH="1">
          <a:off x="28147602" y="112122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428624</xdr:colOff>
      <xdr:row>14</xdr:row>
      <xdr:rowOff>34322</xdr:rowOff>
    </xdr:from>
    <xdr:to>
      <xdr:col>14</xdr:col>
      <xdr:colOff>168209</xdr:colOff>
      <xdr:row>15</xdr:row>
      <xdr:rowOff>132053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C7269C44-1016-9F44-9971-F2EF93D160FB}"/>
            </a:ext>
          </a:extLst>
        </xdr:cNvPr>
        <xdr:cNvSpPr/>
      </xdr:nvSpPr>
      <xdr:spPr>
        <a:xfrm>
          <a:off x="18221324" y="2879122"/>
          <a:ext cx="311085" cy="300931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823964</xdr:colOff>
      <xdr:row>54</xdr:row>
      <xdr:rowOff>147870</xdr:rowOff>
    </xdr:from>
    <xdr:to>
      <xdr:col>24</xdr:col>
      <xdr:colOff>666750</xdr:colOff>
      <xdr:row>57</xdr:row>
      <xdr:rowOff>196819</xdr:rowOff>
    </xdr:to>
    <xdr:cxnSp macro="">
      <xdr:nvCxnSpPr>
        <xdr:cNvPr id="56" name="Elbow Connector 55">
          <a:extLst>
            <a:ext uri="{FF2B5EF4-FFF2-40B4-BE49-F238E27FC236}">
              <a16:creationId xmlns:a16="http://schemas.microsoft.com/office/drawing/2014/main" id="{9937D6BF-B2F1-FC44-BCAC-533860F9430A}"/>
            </a:ext>
          </a:extLst>
        </xdr:cNvPr>
        <xdr:cNvCxnSpPr>
          <a:stCxn id="60" idx="4"/>
          <a:endCxn id="53" idx="2"/>
        </xdr:cNvCxnSpPr>
      </xdr:nvCxnSpPr>
      <xdr:spPr>
        <a:xfrm rot="16200000" flipH="1">
          <a:off x="23720582" y="8226552"/>
          <a:ext cx="658549" cy="6446786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10997</xdr:colOff>
      <xdr:row>15</xdr:row>
      <xdr:rowOff>132052</xdr:rowOff>
    </xdr:from>
    <xdr:to>
      <xdr:col>24</xdr:col>
      <xdr:colOff>666751</xdr:colOff>
      <xdr:row>17</xdr:row>
      <xdr:rowOff>196819</xdr:rowOff>
    </xdr:to>
    <xdr:cxnSp macro="">
      <xdr:nvCxnSpPr>
        <xdr:cNvPr id="57" name="Elbow Connector 56">
          <a:extLst>
            <a:ext uri="{FF2B5EF4-FFF2-40B4-BE49-F238E27FC236}">
              <a16:creationId xmlns:a16="http://schemas.microsoft.com/office/drawing/2014/main" id="{1554A4D9-1198-154F-96B0-5BD692B1142A}"/>
            </a:ext>
          </a:extLst>
        </xdr:cNvPr>
        <xdr:cNvCxnSpPr>
          <a:stCxn id="55" idx="4"/>
          <a:endCxn id="5" idx="2"/>
        </xdr:cNvCxnSpPr>
      </xdr:nvCxnSpPr>
      <xdr:spPr>
        <a:xfrm rot="16200000" flipH="1">
          <a:off x="22588640" y="-1033391"/>
          <a:ext cx="471167" cy="889805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41</xdr:row>
      <xdr:rowOff>47690</xdr:rowOff>
    </xdr:from>
    <xdr:to>
      <xdr:col>25</xdr:col>
      <xdr:colOff>152335</xdr:colOff>
      <xdr:row>42</xdr:row>
      <xdr:rowOff>145422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19115A7-3282-1144-9413-DBDE2CEF16CC}"/>
            </a:ext>
          </a:extLst>
        </xdr:cNvPr>
        <xdr:cNvSpPr/>
      </xdr:nvSpPr>
      <xdr:spPr>
        <a:xfrm>
          <a:off x="27273250" y="83788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49</xdr:row>
      <xdr:rowOff>47690</xdr:rowOff>
    </xdr:from>
    <xdr:to>
      <xdr:col>25</xdr:col>
      <xdr:colOff>152335</xdr:colOff>
      <xdr:row>50</xdr:row>
      <xdr:rowOff>145422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2E46BFC7-6961-E446-99FC-EA3E3F04ACEA}"/>
            </a:ext>
          </a:extLst>
        </xdr:cNvPr>
        <xdr:cNvSpPr/>
      </xdr:nvSpPr>
      <xdr:spPr>
        <a:xfrm>
          <a:off x="27273250" y="100044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666750</xdr:colOff>
      <xdr:row>53</xdr:row>
      <xdr:rowOff>50138</xdr:rowOff>
    </xdr:from>
    <xdr:to>
      <xdr:col>17</xdr:col>
      <xdr:colOff>152335</xdr:colOff>
      <xdr:row>54</xdr:row>
      <xdr:rowOff>147870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E5C18B57-1431-C545-BC8F-74C3C2D0E1D7}"/>
            </a:ext>
          </a:extLst>
        </xdr:cNvPr>
        <xdr:cNvSpPr/>
      </xdr:nvSpPr>
      <xdr:spPr>
        <a:xfrm>
          <a:off x="20669250" y="10819738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49</xdr:row>
      <xdr:rowOff>47690</xdr:rowOff>
    </xdr:from>
    <xdr:to>
      <xdr:col>25</xdr:col>
      <xdr:colOff>152335</xdr:colOff>
      <xdr:row>50</xdr:row>
      <xdr:rowOff>145422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3BDA7C7A-2F99-C24B-99EB-5A74CD264279}"/>
            </a:ext>
          </a:extLst>
        </xdr:cNvPr>
        <xdr:cNvSpPr/>
      </xdr:nvSpPr>
      <xdr:spPr>
        <a:xfrm>
          <a:off x="27273250" y="100044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66</xdr:row>
      <xdr:rowOff>47690</xdr:rowOff>
    </xdr:from>
    <xdr:to>
      <xdr:col>25</xdr:col>
      <xdr:colOff>152335</xdr:colOff>
      <xdr:row>67</xdr:row>
      <xdr:rowOff>145422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3EE90A8A-5CAF-B44B-8FDD-3870D5A530DF}"/>
            </a:ext>
          </a:extLst>
        </xdr:cNvPr>
        <xdr:cNvSpPr/>
      </xdr:nvSpPr>
      <xdr:spPr>
        <a:xfrm>
          <a:off x="27273250" y="134588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823964</xdr:colOff>
      <xdr:row>46</xdr:row>
      <xdr:rowOff>15344</xdr:rowOff>
    </xdr:from>
    <xdr:to>
      <xdr:col>18</xdr:col>
      <xdr:colOff>669925</xdr:colOff>
      <xdr:row>53</xdr:row>
      <xdr:rowOff>50139</xdr:rowOff>
    </xdr:to>
    <xdr:cxnSp macro="">
      <xdr:nvCxnSpPr>
        <xdr:cNvPr id="63" name="Elbow Connector 62">
          <a:extLst>
            <a:ext uri="{FF2B5EF4-FFF2-40B4-BE49-F238E27FC236}">
              <a16:creationId xmlns:a16="http://schemas.microsoft.com/office/drawing/2014/main" id="{4CFC84BB-40A9-F34F-B8B4-719AA97B53C2}"/>
            </a:ext>
          </a:extLst>
        </xdr:cNvPr>
        <xdr:cNvCxnSpPr>
          <a:stCxn id="60" idx="0"/>
          <a:endCxn id="47" idx="2"/>
        </xdr:cNvCxnSpPr>
      </xdr:nvCxnSpPr>
      <xdr:spPr>
        <a:xfrm rot="5400000" flipH="1" flipV="1">
          <a:off x="20846347" y="9342661"/>
          <a:ext cx="1457195" cy="1496961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74</xdr:row>
      <xdr:rowOff>47690</xdr:rowOff>
    </xdr:from>
    <xdr:to>
      <xdr:col>25</xdr:col>
      <xdr:colOff>152335</xdr:colOff>
      <xdr:row>75</xdr:row>
      <xdr:rowOff>145422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A97A0404-5E7A-044A-9F1B-1171845F097A}"/>
            </a:ext>
          </a:extLst>
        </xdr:cNvPr>
        <xdr:cNvSpPr/>
      </xdr:nvSpPr>
      <xdr:spPr>
        <a:xfrm>
          <a:off x="27273250" y="150844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20</xdr:col>
      <xdr:colOff>669925</xdr:colOff>
      <xdr:row>70</xdr:row>
      <xdr:rowOff>66740</xdr:rowOff>
    </xdr:from>
    <xdr:to>
      <xdr:col>21</xdr:col>
      <xdr:colOff>155510</xdr:colOff>
      <xdr:row>71</xdr:row>
      <xdr:rowOff>164472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6DFE15A-19D2-8040-A7CE-D20AF6354E86}"/>
            </a:ext>
          </a:extLst>
        </xdr:cNvPr>
        <xdr:cNvSpPr/>
      </xdr:nvSpPr>
      <xdr:spPr>
        <a:xfrm>
          <a:off x="23974425" y="142907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20</xdr:col>
      <xdr:colOff>825468</xdr:colOff>
      <xdr:row>66</xdr:row>
      <xdr:rowOff>199744</xdr:rowOff>
    </xdr:from>
    <xdr:to>
      <xdr:col>24</xdr:col>
      <xdr:colOff>666750</xdr:colOff>
      <xdr:row>70</xdr:row>
      <xdr:rowOff>66740</xdr:rowOff>
    </xdr:to>
    <xdr:cxnSp macro="">
      <xdr:nvCxnSpPr>
        <xdr:cNvPr id="66" name="Elbow Connector 65">
          <a:extLst>
            <a:ext uri="{FF2B5EF4-FFF2-40B4-BE49-F238E27FC236}">
              <a16:creationId xmlns:a16="http://schemas.microsoft.com/office/drawing/2014/main" id="{5289EE0D-6B43-D349-BAC0-3025EB9CD207}"/>
            </a:ext>
          </a:extLst>
        </xdr:cNvPr>
        <xdr:cNvCxnSpPr>
          <a:stCxn id="65" idx="0"/>
          <a:endCxn id="62" idx="2"/>
        </xdr:cNvCxnSpPr>
      </xdr:nvCxnSpPr>
      <xdr:spPr>
        <a:xfrm rot="5400000" flipH="1" flipV="1">
          <a:off x="25361711" y="12379201"/>
          <a:ext cx="679796" cy="314328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825469</xdr:colOff>
      <xdr:row>71</xdr:row>
      <xdr:rowOff>164471</xdr:rowOff>
    </xdr:from>
    <xdr:to>
      <xdr:col>24</xdr:col>
      <xdr:colOff>666751</xdr:colOff>
      <xdr:row>74</xdr:row>
      <xdr:rowOff>199743</xdr:rowOff>
    </xdr:to>
    <xdr:cxnSp macro="">
      <xdr:nvCxnSpPr>
        <xdr:cNvPr id="67" name="Elbow Connector 66">
          <a:extLst>
            <a:ext uri="{FF2B5EF4-FFF2-40B4-BE49-F238E27FC236}">
              <a16:creationId xmlns:a16="http://schemas.microsoft.com/office/drawing/2014/main" id="{1FC0D388-74CF-0E4C-89B5-911CBDB0FE9E}"/>
            </a:ext>
          </a:extLst>
        </xdr:cNvPr>
        <xdr:cNvCxnSpPr>
          <a:stCxn id="65" idx="4"/>
          <a:endCxn id="64" idx="2"/>
        </xdr:cNvCxnSpPr>
      </xdr:nvCxnSpPr>
      <xdr:spPr>
        <a:xfrm rot="16200000" flipH="1">
          <a:off x="25379174" y="13342466"/>
          <a:ext cx="644872" cy="314328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669925</xdr:colOff>
      <xdr:row>78</xdr:row>
      <xdr:rowOff>66740</xdr:rowOff>
    </xdr:from>
    <xdr:to>
      <xdr:col>19</xdr:col>
      <xdr:colOff>155510</xdr:colOff>
      <xdr:row>79</xdr:row>
      <xdr:rowOff>164472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BB6FC0C3-20FF-D947-A5ED-38A075A70721}"/>
            </a:ext>
          </a:extLst>
        </xdr:cNvPr>
        <xdr:cNvSpPr/>
      </xdr:nvSpPr>
      <xdr:spPr>
        <a:xfrm>
          <a:off x="22323425" y="159163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18</xdr:col>
      <xdr:colOff>825467</xdr:colOff>
      <xdr:row>71</xdr:row>
      <xdr:rowOff>12420</xdr:rowOff>
    </xdr:from>
    <xdr:to>
      <xdr:col>20</xdr:col>
      <xdr:colOff>669924</xdr:colOff>
      <xdr:row>78</xdr:row>
      <xdr:rowOff>66741</xdr:rowOff>
    </xdr:to>
    <xdr:cxnSp macro="">
      <xdr:nvCxnSpPr>
        <xdr:cNvPr id="69" name="Elbow Connector 68">
          <a:extLst>
            <a:ext uri="{FF2B5EF4-FFF2-40B4-BE49-F238E27FC236}">
              <a16:creationId xmlns:a16="http://schemas.microsoft.com/office/drawing/2014/main" id="{E9A3826E-440E-E044-AB90-9680EE38AC81}"/>
            </a:ext>
          </a:extLst>
        </xdr:cNvPr>
        <xdr:cNvCxnSpPr>
          <a:stCxn id="68" idx="0"/>
          <a:endCxn id="65" idx="2"/>
        </xdr:cNvCxnSpPr>
      </xdr:nvCxnSpPr>
      <xdr:spPr>
        <a:xfrm rot="5400000" flipH="1" flipV="1">
          <a:off x="22488335" y="14430252"/>
          <a:ext cx="1476721" cy="149545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825469</xdr:colOff>
      <xdr:row>79</xdr:row>
      <xdr:rowOff>164471</xdr:rowOff>
    </xdr:from>
    <xdr:to>
      <xdr:col>24</xdr:col>
      <xdr:colOff>666751</xdr:colOff>
      <xdr:row>83</xdr:row>
      <xdr:rowOff>25118</xdr:rowOff>
    </xdr:to>
    <xdr:cxnSp macro="">
      <xdr:nvCxnSpPr>
        <xdr:cNvPr id="70" name="Elbow Connector 69">
          <a:extLst>
            <a:ext uri="{FF2B5EF4-FFF2-40B4-BE49-F238E27FC236}">
              <a16:creationId xmlns:a16="http://schemas.microsoft.com/office/drawing/2014/main" id="{D6884FFD-645C-B149-8386-B172E3FA8468}"/>
            </a:ext>
          </a:extLst>
        </xdr:cNvPr>
        <xdr:cNvCxnSpPr>
          <a:stCxn id="68" idx="4"/>
        </xdr:cNvCxnSpPr>
      </xdr:nvCxnSpPr>
      <xdr:spPr>
        <a:xfrm rot="16200000" flipH="1">
          <a:off x="24539386" y="14156854"/>
          <a:ext cx="673447" cy="479428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82</xdr:row>
      <xdr:rowOff>47690</xdr:rowOff>
    </xdr:from>
    <xdr:to>
      <xdr:col>25</xdr:col>
      <xdr:colOff>152335</xdr:colOff>
      <xdr:row>83</xdr:row>
      <xdr:rowOff>145422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659C1B78-BAB3-8D41-84A6-621ED153CE80}"/>
            </a:ext>
          </a:extLst>
        </xdr:cNvPr>
        <xdr:cNvSpPr/>
      </xdr:nvSpPr>
      <xdr:spPr>
        <a:xfrm>
          <a:off x="27273250" y="16710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82</xdr:row>
      <xdr:rowOff>47690</xdr:rowOff>
    </xdr:from>
    <xdr:to>
      <xdr:col>25</xdr:col>
      <xdr:colOff>152335</xdr:colOff>
      <xdr:row>83</xdr:row>
      <xdr:rowOff>145422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7AB30C07-4D63-B746-BD23-6B5365AD8226}"/>
            </a:ext>
          </a:extLst>
        </xdr:cNvPr>
        <xdr:cNvSpPr/>
      </xdr:nvSpPr>
      <xdr:spPr>
        <a:xfrm>
          <a:off x="27273250" y="16710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842772</xdr:colOff>
      <xdr:row>69</xdr:row>
      <xdr:rowOff>155354</xdr:rowOff>
    </xdr:from>
    <xdr:to>
      <xdr:col>13</xdr:col>
      <xdr:colOff>414419</xdr:colOff>
      <xdr:row>118</xdr:row>
      <xdr:rowOff>189246</xdr:rowOff>
    </xdr:to>
    <xdr:cxnSp macro="">
      <xdr:nvCxnSpPr>
        <xdr:cNvPr id="73" name="Elbow Connector 72">
          <a:extLst>
            <a:ext uri="{FF2B5EF4-FFF2-40B4-BE49-F238E27FC236}">
              <a16:creationId xmlns:a16="http://schemas.microsoft.com/office/drawing/2014/main" id="{DA4CE6B0-24B5-7F48-A339-74005200EEAA}"/>
            </a:ext>
          </a:extLst>
        </xdr:cNvPr>
        <xdr:cNvCxnSpPr>
          <a:cxnSpLocks/>
          <a:stCxn id="39" idx="2"/>
          <a:endCxn id="105" idx="2"/>
        </xdr:cNvCxnSpPr>
      </xdr:nvCxnSpPr>
      <xdr:spPr>
        <a:xfrm rot="16200000" flipH="1">
          <a:off x="11749550" y="17709276"/>
          <a:ext cx="9990692" cy="292444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66</xdr:row>
      <xdr:rowOff>47690</xdr:rowOff>
    </xdr:from>
    <xdr:to>
      <xdr:col>25</xdr:col>
      <xdr:colOff>152335</xdr:colOff>
      <xdr:row>67</xdr:row>
      <xdr:rowOff>145422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F26FEA22-70BF-824C-97BA-EF5F51F5B55B}"/>
            </a:ext>
          </a:extLst>
        </xdr:cNvPr>
        <xdr:cNvSpPr/>
      </xdr:nvSpPr>
      <xdr:spPr>
        <a:xfrm>
          <a:off x="27273250" y="134588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74</xdr:row>
      <xdr:rowOff>47690</xdr:rowOff>
    </xdr:from>
    <xdr:to>
      <xdr:col>25</xdr:col>
      <xdr:colOff>152335</xdr:colOff>
      <xdr:row>75</xdr:row>
      <xdr:rowOff>145422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8813F949-C2F4-8C44-887D-874B6CAC38F7}"/>
            </a:ext>
          </a:extLst>
        </xdr:cNvPr>
        <xdr:cNvSpPr/>
      </xdr:nvSpPr>
      <xdr:spPr>
        <a:xfrm>
          <a:off x="27273250" y="150844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82</xdr:row>
      <xdr:rowOff>47690</xdr:rowOff>
    </xdr:from>
    <xdr:to>
      <xdr:col>25</xdr:col>
      <xdr:colOff>152335</xdr:colOff>
      <xdr:row>83</xdr:row>
      <xdr:rowOff>145422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830ECC38-9073-2D46-B57D-A48FE2CD0090}"/>
            </a:ext>
          </a:extLst>
        </xdr:cNvPr>
        <xdr:cNvSpPr/>
      </xdr:nvSpPr>
      <xdr:spPr>
        <a:xfrm>
          <a:off x="27273250" y="16710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104727</xdr:colOff>
      <xdr:row>69</xdr:row>
      <xdr:rowOff>14595</xdr:rowOff>
    </xdr:from>
    <xdr:to>
      <xdr:col>13</xdr:col>
      <xdr:colOff>414419</xdr:colOff>
      <xdr:row>69</xdr:row>
      <xdr:rowOff>15443</xdr:rowOff>
    </xdr:to>
    <xdr:cxnSp macro="">
      <xdr:nvCxnSpPr>
        <xdr:cNvPr id="77" name="Elbow Connector 76">
          <a:extLst>
            <a:ext uri="{FF2B5EF4-FFF2-40B4-BE49-F238E27FC236}">
              <a16:creationId xmlns:a16="http://schemas.microsoft.com/office/drawing/2014/main" id="{1D24B267-0697-1E46-93FD-496EC3D7CCE2}"/>
            </a:ext>
          </a:extLst>
        </xdr:cNvPr>
        <xdr:cNvCxnSpPr>
          <a:stCxn id="39" idx="3"/>
          <a:endCxn id="79" idx="2"/>
        </xdr:cNvCxnSpPr>
      </xdr:nvCxnSpPr>
      <xdr:spPr>
        <a:xfrm>
          <a:off x="15395527" y="14035395"/>
          <a:ext cx="2811592" cy="848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669925</xdr:colOff>
      <xdr:row>78</xdr:row>
      <xdr:rowOff>66740</xdr:rowOff>
    </xdr:from>
    <xdr:to>
      <xdr:col>19</xdr:col>
      <xdr:colOff>155510</xdr:colOff>
      <xdr:row>79</xdr:row>
      <xdr:rowOff>164472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D5B10E8B-5346-9E45-ABF4-E2282813CB76}"/>
            </a:ext>
          </a:extLst>
        </xdr:cNvPr>
        <xdr:cNvSpPr/>
      </xdr:nvSpPr>
      <xdr:spPr>
        <a:xfrm>
          <a:off x="22323425" y="159163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13</xdr:col>
      <xdr:colOff>414419</xdr:colOff>
      <xdr:row>68</xdr:row>
      <xdr:rowOff>66839</xdr:rowOff>
    </xdr:from>
    <xdr:to>
      <xdr:col>14</xdr:col>
      <xdr:colOff>154004</xdr:colOff>
      <xdr:row>69</xdr:row>
      <xdr:rowOff>164573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3872A8D8-DED2-AE49-8661-BA3BEF452977}"/>
            </a:ext>
          </a:extLst>
        </xdr:cNvPr>
        <xdr:cNvSpPr/>
      </xdr:nvSpPr>
      <xdr:spPr>
        <a:xfrm>
          <a:off x="18207119" y="13884439"/>
          <a:ext cx="311085" cy="300934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13</xdr:col>
      <xdr:colOff>571632</xdr:colOff>
      <xdr:row>53</xdr:row>
      <xdr:rowOff>199268</xdr:rowOff>
    </xdr:from>
    <xdr:to>
      <xdr:col>16</xdr:col>
      <xdr:colOff>666749</xdr:colOff>
      <xdr:row>68</xdr:row>
      <xdr:rowOff>66840</xdr:rowOff>
    </xdr:to>
    <xdr:cxnSp macro="">
      <xdr:nvCxnSpPr>
        <xdr:cNvPr id="80" name="Elbow Connector 79">
          <a:extLst>
            <a:ext uri="{FF2B5EF4-FFF2-40B4-BE49-F238E27FC236}">
              <a16:creationId xmlns:a16="http://schemas.microsoft.com/office/drawing/2014/main" id="{8B45C5CF-B6A7-9F46-AF5B-3335F183B1AE}"/>
            </a:ext>
          </a:extLst>
        </xdr:cNvPr>
        <xdr:cNvCxnSpPr>
          <a:stCxn id="79" idx="0"/>
          <a:endCxn id="60" idx="2"/>
        </xdr:cNvCxnSpPr>
      </xdr:nvCxnSpPr>
      <xdr:spPr>
        <a:xfrm rot="5400000" flipH="1" flipV="1">
          <a:off x="18059005" y="11274195"/>
          <a:ext cx="2915572" cy="230491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571633</xdr:colOff>
      <xdr:row>69</xdr:row>
      <xdr:rowOff>164572</xdr:rowOff>
    </xdr:from>
    <xdr:to>
      <xdr:col>16</xdr:col>
      <xdr:colOff>680118</xdr:colOff>
      <xdr:row>88</xdr:row>
      <xdr:rowOff>12101</xdr:rowOff>
    </xdr:to>
    <xdr:cxnSp macro="">
      <xdr:nvCxnSpPr>
        <xdr:cNvPr id="81" name="Elbow Connector 80">
          <a:extLst>
            <a:ext uri="{FF2B5EF4-FFF2-40B4-BE49-F238E27FC236}">
              <a16:creationId xmlns:a16="http://schemas.microsoft.com/office/drawing/2014/main" id="{0CE15411-926C-9D4A-B617-D90C1511E20F}"/>
            </a:ext>
          </a:extLst>
        </xdr:cNvPr>
        <xdr:cNvCxnSpPr>
          <a:stCxn id="79" idx="4"/>
          <a:endCxn id="82" idx="2"/>
        </xdr:cNvCxnSpPr>
      </xdr:nvCxnSpPr>
      <xdr:spPr>
        <a:xfrm rot="16200000" flipH="1">
          <a:off x="17669311" y="14880394"/>
          <a:ext cx="3708329" cy="23182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680118</xdr:colOff>
      <xdr:row>87</xdr:row>
      <xdr:rowOff>63499</xdr:rowOff>
    </xdr:from>
    <xdr:to>
      <xdr:col>17</xdr:col>
      <xdr:colOff>165703</xdr:colOff>
      <xdr:row>88</xdr:row>
      <xdr:rowOff>161231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CF13D8DF-C7E6-C849-9CD0-3232805DBEE7}"/>
            </a:ext>
          </a:extLst>
        </xdr:cNvPr>
        <xdr:cNvSpPr/>
      </xdr:nvSpPr>
      <xdr:spPr>
        <a:xfrm>
          <a:off x="20682618" y="17741899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17</xdr:col>
      <xdr:colOff>8490</xdr:colOff>
      <xdr:row>79</xdr:row>
      <xdr:rowOff>15343</xdr:rowOff>
    </xdr:from>
    <xdr:to>
      <xdr:col>18</xdr:col>
      <xdr:colOff>669926</xdr:colOff>
      <xdr:row>87</xdr:row>
      <xdr:rowOff>63499</xdr:rowOff>
    </xdr:to>
    <xdr:cxnSp macro="">
      <xdr:nvCxnSpPr>
        <xdr:cNvPr id="83" name="Elbow Connector 82">
          <a:extLst>
            <a:ext uri="{FF2B5EF4-FFF2-40B4-BE49-F238E27FC236}">
              <a16:creationId xmlns:a16="http://schemas.microsoft.com/office/drawing/2014/main" id="{220B93D4-F5F7-D548-9D94-892A2AEF7AA1}"/>
            </a:ext>
          </a:extLst>
        </xdr:cNvPr>
        <xdr:cNvCxnSpPr>
          <a:stCxn id="82" idx="0"/>
          <a:endCxn id="78" idx="2"/>
        </xdr:cNvCxnSpPr>
      </xdr:nvCxnSpPr>
      <xdr:spPr>
        <a:xfrm rot="5400000" flipH="1" flipV="1">
          <a:off x="20743080" y="16161553"/>
          <a:ext cx="1673756" cy="1486936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88</xdr:row>
      <xdr:rowOff>47625</xdr:rowOff>
    </xdr:from>
    <xdr:to>
      <xdr:col>27</xdr:col>
      <xdr:colOff>287219</xdr:colOff>
      <xdr:row>89</xdr:row>
      <xdr:rowOff>158879</xdr:rowOff>
    </xdr:to>
    <xdr:sp macro="" textlink="">
      <xdr:nvSpPr>
        <xdr:cNvPr id="84" name="Isosceles Triangle 53">
          <a:extLst>
            <a:ext uri="{FF2B5EF4-FFF2-40B4-BE49-F238E27FC236}">
              <a16:creationId xmlns:a16="http://schemas.microsoft.com/office/drawing/2014/main" id="{B89CE245-7679-0D43-8A64-99EFCA3D8D75}"/>
            </a:ext>
          </a:extLst>
        </xdr:cNvPr>
        <xdr:cNvSpPr/>
      </xdr:nvSpPr>
      <xdr:spPr>
        <a:xfrm rot="16200000">
          <a:off x="29101133" y="179745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92</xdr:row>
      <xdr:rowOff>41275</xdr:rowOff>
    </xdr:from>
    <xdr:to>
      <xdr:col>27</xdr:col>
      <xdr:colOff>264996</xdr:colOff>
      <xdr:row>93</xdr:row>
      <xdr:rowOff>152529</xdr:rowOff>
    </xdr:to>
    <xdr:sp macro="" textlink="">
      <xdr:nvSpPr>
        <xdr:cNvPr id="85" name="Isosceles Triangle 53">
          <a:extLst>
            <a:ext uri="{FF2B5EF4-FFF2-40B4-BE49-F238E27FC236}">
              <a16:creationId xmlns:a16="http://schemas.microsoft.com/office/drawing/2014/main" id="{30FCAA16-B6F4-9E46-BDE0-37784AD6FAE8}"/>
            </a:ext>
          </a:extLst>
        </xdr:cNvPr>
        <xdr:cNvSpPr/>
      </xdr:nvSpPr>
      <xdr:spPr>
        <a:xfrm rot="16200000">
          <a:off x="29078910" y="187810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89</xdr:row>
      <xdr:rowOff>65</xdr:rowOff>
    </xdr:from>
    <xdr:to>
      <xdr:col>27</xdr:col>
      <xdr:colOff>63502</xdr:colOff>
      <xdr:row>90</xdr:row>
      <xdr:rowOff>47690</xdr:rowOff>
    </xdr:to>
    <xdr:cxnSp macro="">
      <xdr:nvCxnSpPr>
        <xdr:cNvPr id="86" name="Elbow Connector 85">
          <a:extLst>
            <a:ext uri="{FF2B5EF4-FFF2-40B4-BE49-F238E27FC236}">
              <a16:creationId xmlns:a16="http://schemas.microsoft.com/office/drawing/2014/main" id="{FC0B727F-96A9-644A-B268-90D80AEAC16F}"/>
            </a:ext>
          </a:extLst>
        </xdr:cNvPr>
        <xdr:cNvCxnSpPr>
          <a:stCxn id="87" idx="0"/>
          <a:endCxn id="84" idx="0"/>
        </xdr:cNvCxnSpPr>
      </xdr:nvCxnSpPr>
      <xdr:spPr>
        <a:xfrm rot="5400000" flipH="1" flipV="1">
          <a:off x="28162235" y="173514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90</xdr:row>
      <xdr:rowOff>47690</xdr:rowOff>
    </xdr:from>
    <xdr:to>
      <xdr:col>25</xdr:col>
      <xdr:colOff>152335</xdr:colOff>
      <xdr:row>91</xdr:row>
      <xdr:rowOff>145422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DA4C654F-A11D-F949-90F4-3C360B7611EF}"/>
            </a:ext>
          </a:extLst>
        </xdr:cNvPr>
        <xdr:cNvSpPr/>
      </xdr:nvSpPr>
      <xdr:spPr>
        <a:xfrm>
          <a:off x="27273250" y="18335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91</xdr:row>
      <xdr:rowOff>145421</xdr:rowOff>
    </xdr:from>
    <xdr:to>
      <xdr:col>27</xdr:col>
      <xdr:colOff>41278</xdr:colOff>
      <xdr:row>92</xdr:row>
      <xdr:rowOff>200089</xdr:rowOff>
    </xdr:to>
    <xdr:cxnSp macro="">
      <xdr:nvCxnSpPr>
        <xdr:cNvPr id="88" name="Elbow Connector 87">
          <a:extLst>
            <a:ext uri="{FF2B5EF4-FFF2-40B4-BE49-F238E27FC236}">
              <a16:creationId xmlns:a16="http://schemas.microsoft.com/office/drawing/2014/main" id="{23D73372-68BE-094C-AB86-84C447628898}"/>
            </a:ext>
          </a:extLst>
        </xdr:cNvPr>
        <xdr:cNvCxnSpPr>
          <a:stCxn id="87" idx="4"/>
          <a:endCxn id="85" idx="0"/>
        </xdr:cNvCxnSpPr>
      </xdr:nvCxnSpPr>
      <xdr:spPr>
        <a:xfrm rot="16200000" flipH="1">
          <a:off x="28147602" y="179178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823963</xdr:colOff>
      <xdr:row>88</xdr:row>
      <xdr:rowOff>161232</xdr:rowOff>
    </xdr:from>
    <xdr:to>
      <xdr:col>24</xdr:col>
      <xdr:colOff>666749</xdr:colOff>
      <xdr:row>90</xdr:row>
      <xdr:rowOff>196820</xdr:rowOff>
    </xdr:to>
    <xdr:cxnSp macro="">
      <xdr:nvCxnSpPr>
        <xdr:cNvPr id="89" name="Elbow Connector 88">
          <a:extLst>
            <a:ext uri="{FF2B5EF4-FFF2-40B4-BE49-F238E27FC236}">
              <a16:creationId xmlns:a16="http://schemas.microsoft.com/office/drawing/2014/main" id="{EA13CA5C-07D8-4A4F-817D-60E4516A4B7E}"/>
            </a:ext>
          </a:extLst>
        </xdr:cNvPr>
        <xdr:cNvCxnSpPr>
          <a:stCxn id="90" idx="4"/>
          <a:endCxn id="87" idx="2"/>
        </xdr:cNvCxnSpPr>
      </xdr:nvCxnSpPr>
      <xdr:spPr>
        <a:xfrm rot="16200000" flipH="1">
          <a:off x="23828862" y="15040433"/>
          <a:ext cx="441988" cy="6446786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666750</xdr:colOff>
      <xdr:row>87</xdr:row>
      <xdr:rowOff>63500</xdr:rowOff>
    </xdr:from>
    <xdr:to>
      <xdr:col>17</xdr:col>
      <xdr:colOff>152335</xdr:colOff>
      <xdr:row>88</xdr:row>
      <xdr:rowOff>161232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D0F2495A-3917-E74B-985C-D0E5DFCE19D0}"/>
            </a:ext>
          </a:extLst>
        </xdr:cNvPr>
        <xdr:cNvSpPr/>
      </xdr:nvSpPr>
      <xdr:spPr>
        <a:xfrm>
          <a:off x="20669250" y="1774190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63501</xdr:colOff>
      <xdr:row>8</xdr:row>
      <xdr:rowOff>47625</xdr:rowOff>
    </xdr:from>
    <xdr:to>
      <xdr:col>27</xdr:col>
      <xdr:colOff>287219</xdr:colOff>
      <xdr:row>9</xdr:row>
      <xdr:rowOff>158879</xdr:rowOff>
    </xdr:to>
    <xdr:sp macro="" textlink="">
      <xdr:nvSpPr>
        <xdr:cNvPr id="91" name="Isosceles Triangle 53">
          <a:extLst>
            <a:ext uri="{FF2B5EF4-FFF2-40B4-BE49-F238E27FC236}">
              <a16:creationId xmlns:a16="http://schemas.microsoft.com/office/drawing/2014/main" id="{C316DEFC-5374-674F-8572-128A58752EF7}"/>
            </a:ext>
          </a:extLst>
        </xdr:cNvPr>
        <xdr:cNvSpPr/>
      </xdr:nvSpPr>
      <xdr:spPr>
        <a:xfrm rot="16200000">
          <a:off x="29101133" y="17185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12</xdr:row>
      <xdr:rowOff>41275</xdr:rowOff>
    </xdr:from>
    <xdr:to>
      <xdr:col>27</xdr:col>
      <xdr:colOff>264996</xdr:colOff>
      <xdr:row>13</xdr:row>
      <xdr:rowOff>152529</xdr:rowOff>
    </xdr:to>
    <xdr:sp macro="" textlink="">
      <xdr:nvSpPr>
        <xdr:cNvPr id="92" name="Isosceles Triangle 53">
          <a:extLst>
            <a:ext uri="{FF2B5EF4-FFF2-40B4-BE49-F238E27FC236}">
              <a16:creationId xmlns:a16="http://schemas.microsoft.com/office/drawing/2014/main" id="{6EC9600B-16B1-F547-8DDA-9209BB0DA1DD}"/>
            </a:ext>
          </a:extLst>
        </xdr:cNvPr>
        <xdr:cNvSpPr/>
      </xdr:nvSpPr>
      <xdr:spPr>
        <a:xfrm rot="16200000">
          <a:off x="29078910" y="25250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9</xdr:row>
      <xdr:rowOff>65</xdr:rowOff>
    </xdr:from>
    <xdr:to>
      <xdr:col>27</xdr:col>
      <xdr:colOff>63502</xdr:colOff>
      <xdr:row>10</xdr:row>
      <xdr:rowOff>47690</xdr:rowOff>
    </xdr:to>
    <xdr:cxnSp macro="">
      <xdr:nvCxnSpPr>
        <xdr:cNvPr id="93" name="Elbow Connector 92">
          <a:extLst>
            <a:ext uri="{FF2B5EF4-FFF2-40B4-BE49-F238E27FC236}">
              <a16:creationId xmlns:a16="http://schemas.microsoft.com/office/drawing/2014/main" id="{0E0C726F-E888-D64D-B83B-0E8D6D01279F}"/>
            </a:ext>
          </a:extLst>
        </xdr:cNvPr>
        <xdr:cNvCxnSpPr>
          <a:stCxn id="94" idx="0"/>
          <a:endCxn id="91" idx="0"/>
        </xdr:cNvCxnSpPr>
      </xdr:nvCxnSpPr>
      <xdr:spPr>
        <a:xfrm rot="5400000" flipH="1" flipV="1">
          <a:off x="28162235" y="10954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10</xdr:row>
      <xdr:rowOff>47690</xdr:rowOff>
    </xdr:from>
    <xdr:to>
      <xdr:col>25</xdr:col>
      <xdr:colOff>152335</xdr:colOff>
      <xdr:row>11</xdr:row>
      <xdr:rowOff>145422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B0D8904A-4002-F64C-AD90-B0FA4CF0C348}"/>
            </a:ext>
          </a:extLst>
        </xdr:cNvPr>
        <xdr:cNvSpPr/>
      </xdr:nvSpPr>
      <xdr:spPr>
        <a:xfrm>
          <a:off x="27273250" y="2079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11</xdr:row>
      <xdr:rowOff>145421</xdr:rowOff>
    </xdr:from>
    <xdr:to>
      <xdr:col>27</xdr:col>
      <xdr:colOff>41278</xdr:colOff>
      <xdr:row>12</xdr:row>
      <xdr:rowOff>200089</xdr:rowOff>
    </xdr:to>
    <xdr:cxnSp macro="">
      <xdr:nvCxnSpPr>
        <xdr:cNvPr id="95" name="Elbow Connector 94">
          <a:extLst>
            <a:ext uri="{FF2B5EF4-FFF2-40B4-BE49-F238E27FC236}">
              <a16:creationId xmlns:a16="http://schemas.microsoft.com/office/drawing/2014/main" id="{8A02A826-EEE1-FC40-A55F-A1CA34D3FA35}"/>
            </a:ext>
          </a:extLst>
        </xdr:cNvPr>
        <xdr:cNvCxnSpPr>
          <a:stCxn id="94" idx="4"/>
          <a:endCxn id="92" idx="0"/>
        </xdr:cNvCxnSpPr>
      </xdr:nvCxnSpPr>
      <xdr:spPr>
        <a:xfrm rot="16200000" flipH="1">
          <a:off x="28147602" y="16618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10996</xdr:colOff>
      <xdr:row>10</xdr:row>
      <xdr:rowOff>196819</xdr:rowOff>
    </xdr:from>
    <xdr:to>
      <xdr:col>24</xdr:col>
      <xdr:colOff>666750</xdr:colOff>
      <xdr:row>14</xdr:row>
      <xdr:rowOff>34322</xdr:rowOff>
    </xdr:to>
    <xdr:cxnSp macro="">
      <xdr:nvCxnSpPr>
        <xdr:cNvPr id="96" name="Elbow Connector 95">
          <a:extLst>
            <a:ext uri="{FF2B5EF4-FFF2-40B4-BE49-F238E27FC236}">
              <a16:creationId xmlns:a16="http://schemas.microsoft.com/office/drawing/2014/main" id="{DB261207-5EFB-2C4E-87FF-46C064081992}"/>
            </a:ext>
          </a:extLst>
        </xdr:cNvPr>
        <xdr:cNvCxnSpPr>
          <a:stCxn id="55" idx="0"/>
          <a:endCxn id="94" idx="2"/>
        </xdr:cNvCxnSpPr>
      </xdr:nvCxnSpPr>
      <xdr:spPr>
        <a:xfrm rot="5400000" flipH="1" flipV="1">
          <a:off x="22499071" y="-1895056"/>
          <a:ext cx="650303" cy="889805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113</xdr:row>
      <xdr:rowOff>47625</xdr:rowOff>
    </xdr:from>
    <xdr:to>
      <xdr:col>27</xdr:col>
      <xdr:colOff>287219</xdr:colOff>
      <xdr:row>114</xdr:row>
      <xdr:rowOff>158879</xdr:rowOff>
    </xdr:to>
    <xdr:sp macro="" textlink="">
      <xdr:nvSpPr>
        <xdr:cNvPr id="97" name="Isosceles Triangle 53">
          <a:extLst>
            <a:ext uri="{FF2B5EF4-FFF2-40B4-BE49-F238E27FC236}">
              <a16:creationId xmlns:a16="http://schemas.microsoft.com/office/drawing/2014/main" id="{8B302F19-1512-794F-9A2B-3190EC8BD1E7}"/>
            </a:ext>
          </a:extLst>
        </xdr:cNvPr>
        <xdr:cNvSpPr/>
      </xdr:nvSpPr>
      <xdr:spPr>
        <a:xfrm rot="16200000">
          <a:off x="29101133" y="230545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117</xdr:row>
      <xdr:rowOff>41275</xdr:rowOff>
    </xdr:from>
    <xdr:to>
      <xdr:col>27</xdr:col>
      <xdr:colOff>264996</xdr:colOff>
      <xdr:row>118</xdr:row>
      <xdr:rowOff>152529</xdr:rowOff>
    </xdr:to>
    <xdr:sp macro="" textlink="">
      <xdr:nvSpPr>
        <xdr:cNvPr id="98" name="Isosceles Triangle 53">
          <a:extLst>
            <a:ext uri="{FF2B5EF4-FFF2-40B4-BE49-F238E27FC236}">
              <a16:creationId xmlns:a16="http://schemas.microsoft.com/office/drawing/2014/main" id="{CB32ED8C-A9A0-EF4B-9BE2-8DB15EE304E0}"/>
            </a:ext>
          </a:extLst>
        </xdr:cNvPr>
        <xdr:cNvSpPr/>
      </xdr:nvSpPr>
      <xdr:spPr>
        <a:xfrm rot="16200000">
          <a:off x="29078910" y="238610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114</xdr:row>
      <xdr:rowOff>65</xdr:rowOff>
    </xdr:from>
    <xdr:to>
      <xdr:col>27</xdr:col>
      <xdr:colOff>63502</xdr:colOff>
      <xdr:row>115</xdr:row>
      <xdr:rowOff>47690</xdr:rowOff>
    </xdr:to>
    <xdr:cxnSp macro="">
      <xdr:nvCxnSpPr>
        <xdr:cNvPr id="99" name="Elbow Connector 98">
          <a:extLst>
            <a:ext uri="{FF2B5EF4-FFF2-40B4-BE49-F238E27FC236}">
              <a16:creationId xmlns:a16="http://schemas.microsoft.com/office/drawing/2014/main" id="{B354FCC4-7504-964C-8B95-1ECE13EA21CA}"/>
            </a:ext>
          </a:extLst>
        </xdr:cNvPr>
        <xdr:cNvCxnSpPr>
          <a:stCxn id="100" idx="0"/>
          <a:endCxn id="97" idx="0"/>
        </xdr:cNvCxnSpPr>
      </xdr:nvCxnSpPr>
      <xdr:spPr>
        <a:xfrm rot="5400000" flipH="1" flipV="1">
          <a:off x="28162235" y="224314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115</xdr:row>
      <xdr:rowOff>47690</xdr:rowOff>
    </xdr:from>
    <xdr:to>
      <xdr:col>25</xdr:col>
      <xdr:colOff>152335</xdr:colOff>
      <xdr:row>116</xdr:row>
      <xdr:rowOff>145422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8D790C49-3834-7E41-A998-CBABD843EB68}"/>
            </a:ext>
          </a:extLst>
        </xdr:cNvPr>
        <xdr:cNvSpPr/>
      </xdr:nvSpPr>
      <xdr:spPr>
        <a:xfrm>
          <a:off x="27273250" y="23415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116</xdr:row>
      <xdr:rowOff>145421</xdr:rowOff>
    </xdr:from>
    <xdr:to>
      <xdr:col>27</xdr:col>
      <xdr:colOff>41278</xdr:colOff>
      <xdr:row>117</xdr:row>
      <xdr:rowOff>200089</xdr:rowOff>
    </xdr:to>
    <xdr:cxnSp macro="">
      <xdr:nvCxnSpPr>
        <xdr:cNvPr id="101" name="Elbow Connector 100">
          <a:extLst>
            <a:ext uri="{FF2B5EF4-FFF2-40B4-BE49-F238E27FC236}">
              <a16:creationId xmlns:a16="http://schemas.microsoft.com/office/drawing/2014/main" id="{8D29E80D-8DE7-E249-98BD-BF99CB00DAA4}"/>
            </a:ext>
          </a:extLst>
        </xdr:cNvPr>
        <xdr:cNvCxnSpPr>
          <a:stCxn id="100" idx="4"/>
          <a:endCxn id="98" idx="0"/>
        </xdr:cNvCxnSpPr>
      </xdr:nvCxnSpPr>
      <xdr:spPr>
        <a:xfrm rot="16200000" flipH="1">
          <a:off x="28147602" y="229978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823964</xdr:colOff>
      <xdr:row>111</xdr:row>
      <xdr:rowOff>147876</xdr:rowOff>
    </xdr:from>
    <xdr:to>
      <xdr:col>24</xdr:col>
      <xdr:colOff>666750</xdr:colOff>
      <xdr:row>115</xdr:row>
      <xdr:rowOff>196819</xdr:rowOff>
    </xdr:to>
    <xdr:cxnSp macro="">
      <xdr:nvCxnSpPr>
        <xdr:cNvPr id="102" name="Elbow Connector 101">
          <a:extLst>
            <a:ext uri="{FF2B5EF4-FFF2-40B4-BE49-F238E27FC236}">
              <a16:creationId xmlns:a16="http://schemas.microsoft.com/office/drawing/2014/main" id="{6A360C01-A581-674F-8DD7-F0533CFEE6FC}"/>
            </a:ext>
          </a:extLst>
        </xdr:cNvPr>
        <xdr:cNvCxnSpPr>
          <a:stCxn id="103" idx="4"/>
          <a:endCxn id="100" idx="2"/>
        </xdr:cNvCxnSpPr>
      </xdr:nvCxnSpPr>
      <xdr:spPr>
        <a:xfrm rot="16200000" flipH="1">
          <a:off x="23618985" y="19910555"/>
          <a:ext cx="861743" cy="6446786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666750</xdr:colOff>
      <xdr:row>110</xdr:row>
      <xdr:rowOff>50145</xdr:rowOff>
    </xdr:from>
    <xdr:to>
      <xdr:col>17</xdr:col>
      <xdr:colOff>152335</xdr:colOff>
      <xdr:row>111</xdr:row>
      <xdr:rowOff>147876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0B16B038-ADA7-8F45-9A4C-960118D2539A}"/>
            </a:ext>
          </a:extLst>
        </xdr:cNvPr>
        <xdr:cNvSpPr/>
      </xdr:nvSpPr>
      <xdr:spPr>
        <a:xfrm>
          <a:off x="20669250" y="22402145"/>
          <a:ext cx="311085" cy="300931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823963</xdr:colOff>
      <xdr:row>102</xdr:row>
      <xdr:rowOff>190470</xdr:rowOff>
    </xdr:from>
    <xdr:to>
      <xdr:col>22</xdr:col>
      <xdr:colOff>676274</xdr:colOff>
      <xdr:row>110</xdr:row>
      <xdr:rowOff>50146</xdr:rowOff>
    </xdr:to>
    <xdr:cxnSp macro="">
      <xdr:nvCxnSpPr>
        <xdr:cNvPr id="104" name="Elbow Connector 103">
          <a:extLst>
            <a:ext uri="{FF2B5EF4-FFF2-40B4-BE49-F238E27FC236}">
              <a16:creationId xmlns:a16="http://schemas.microsoft.com/office/drawing/2014/main" id="{B4A012AA-0E46-9A43-B0FE-B3947120C5F1}"/>
            </a:ext>
          </a:extLst>
        </xdr:cNvPr>
        <xdr:cNvCxnSpPr>
          <a:cxnSpLocks/>
          <a:stCxn id="103" idx="0"/>
          <a:endCxn id="121" idx="2"/>
        </xdr:cNvCxnSpPr>
      </xdr:nvCxnSpPr>
      <xdr:spPr>
        <a:xfrm rot="5400000" flipH="1" flipV="1">
          <a:off x="22486481" y="19256852"/>
          <a:ext cx="1485276" cy="4805311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414419</xdr:colOff>
      <xdr:row>118</xdr:row>
      <xdr:rowOff>40116</xdr:rowOff>
    </xdr:from>
    <xdr:to>
      <xdr:col>14</xdr:col>
      <xdr:colOff>154004</xdr:colOff>
      <xdr:row>119</xdr:row>
      <xdr:rowOff>137850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2629BD3C-E0DB-024B-AB2A-5EAE5B9A3A1F}"/>
            </a:ext>
          </a:extLst>
        </xdr:cNvPr>
        <xdr:cNvSpPr/>
      </xdr:nvSpPr>
      <xdr:spPr>
        <a:xfrm>
          <a:off x="18207119" y="24017716"/>
          <a:ext cx="311085" cy="300934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13</xdr:col>
      <xdr:colOff>571633</xdr:colOff>
      <xdr:row>110</xdr:row>
      <xdr:rowOff>199275</xdr:rowOff>
    </xdr:from>
    <xdr:to>
      <xdr:col>16</xdr:col>
      <xdr:colOff>666750</xdr:colOff>
      <xdr:row>118</xdr:row>
      <xdr:rowOff>40117</xdr:rowOff>
    </xdr:to>
    <xdr:cxnSp macro="">
      <xdr:nvCxnSpPr>
        <xdr:cNvPr id="106" name="Elbow Connector 105">
          <a:extLst>
            <a:ext uri="{FF2B5EF4-FFF2-40B4-BE49-F238E27FC236}">
              <a16:creationId xmlns:a16="http://schemas.microsoft.com/office/drawing/2014/main" id="{667B8F8D-AF03-244D-801A-8BAF5FF40CC3}"/>
            </a:ext>
          </a:extLst>
        </xdr:cNvPr>
        <xdr:cNvCxnSpPr>
          <a:stCxn id="105" idx="0"/>
          <a:endCxn id="103" idx="2"/>
        </xdr:cNvCxnSpPr>
      </xdr:nvCxnSpPr>
      <xdr:spPr>
        <a:xfrm rot="5400000" flipH="1" flipV="1">
          <a:off x="18783571" y="22132037"/>
          <a:ext cx="1466442" cy="2304917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571633</xdr:colOff>
      <xdr:row>119</xdr:row>
      <xdr:rowOff>137849</xdr:rowOff>
    </xdr:from>
    <xdr:to>
      <xdr:col>16</xdr:col>
      <xdr:colOff>666752</xdr:colOff>
      <xdr:row>127</xdr:row>
      <xdr:rowOff>12097</xdr:rowOff>
    </xdr:to>
    <xdr:cxnSp macro="">
      <xdr:nvCxnSpPr>
        <xdr:cNvPr id="107" name="Elbow Connector 106">
          <a:extLst>
            <a:ext uri="{FF2B5EF4-FFF2-40B4-BE49-F238E27FC236}">
              <a16:creationId xmlns:a16="http://schemas.microsoft.com/office/drawing/2014/main" id="{B645B4F1-2288-3D46-A608-A88D4FB2A680}"/>
            </a:ext>
          </a:extLst>
        </xdr:cNvPr>
        <xdr:cNvCxnSpPr>
          <a:cxnSpLocks/>
          <a:stCxn id="105" idx="4"/>
          <a:endCxn id="110" idx="2"/>
        </xdr:cNvCxnSpPr>
      </xdr:nvCxnSpPr>
      <xdr:spPr>
        <a:xfrm rot="16200000" flipH="1">
          <a:off x="18766869" y="23916113"/>
          <a:ext cx="1499848" cy="230491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823967</xdr:colOff>
      <xdr:row>122</xdr:row>
      <xdr:rowOff>196820</xdr:rowOff>
    </xdr:from>
    <xdr:to>
      <xdr:col>24</xdr:col>
      <xdr:colOff>666751</xdr:colOff>
      <xdr:row>126</xdr:row>
      <xdr:rowOff>63496</xdr:rowOff>
    </xdr:to>
    <xdr:cxnSp macro="">
      <xdr:nvCxnSpPr>
        <xdr:cNvPr id="108" name="Elbow Connector 107">
          <a:extLst>
            <a:ext uri="{FF2B5EF4-FFF2-40B4-BE49-F238E27FC236}">
              <a16:creationId xmlns:a16="http://schemas.microsoft.com/office/drawing/2014/main" id="{EB02BDFC-5EA1-B34B-970B-D3CAA5E53084}"/>
            </a:ext>
          </a:extLst>
        </xdr:cNvPr>
        <xdr:cNvCxnSpPr>
          <a:cxnSpLocks/>
          <a:stCxn id="110" idx="0"/>
          <a:endCxn id="137" idx="2"/>
        </xdr:cNvCxnSpPr>
      </xdr:nvCxnSpPr>
      <xdr:spPr>
        <a:xfrm rot="5400000" flipH="1" flipV="1">
          <a:off x="23710121" y="22103566"/>
          <a:ext cx="679476" cy="644678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823967</xdr:colOff>
      <xdr:row>127</xdr:row>
      <xdr:rowOff>161226</xdr:rowOff>
    </xdr:from>
    <xdr:to>
      <xdr:col>24</xdr:col>
      <xdr:colOff>666751</xdr:colOff>
      <xdr:row>130</xdr:row>
      <xdr:rowOff>196818</xdr:rowOff>
    </xdr:to>
    <xdr:cxnSp macro="">
      <xdr:nvCxnSpPr>
        <xdr:cNvPr id="109" name="Elbow Connector 108">
          <a:extLst>
            <a:ext uri="{FF2B5EF4-FFF2-40B4-BE49-F238E27FC236}">
              <a16:creationId xmlns:a16="http://schemas.microsoft.com/office/drawing/2014/main" id="{81DD8CEA-CD28-E343-B7AA-42B903AC4661}"/>
            </a:ext>
          </a:extLst>
        </xdr:cNvPr>
        <xdr:cNvCxnSpPr>
          <a:cxnSpLocks/>
          <a:stCxn id="110" idx="4"/>
          <a:endCxn id="145" idx="2"/>
        </xdr:cNvCxnSpPr>
      </xdr:nvCxnSpPr>
      <xdr:spPr>
        <a:xfrm rot="16200000" flipH="1">
          <a:off x="23727263" y="23066830"/>
          <a:ext cx="645192" cy="644678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666752</xdr:colOff>
      <xdr:row>126</xdr:row>
      <xdr:rowOff>63496</xdr:rowOff>
    </xdr:from>
    <xdr:to>
      <xdr:col>17</xdr:col>
      <xdr:colOff>152337</xdr:colOff>
      <xdr:row>127</xdr:row>
      <xdr:rowOff>161227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AC8E31F5-D3EE-9943-A727-0714E40A4E3C}"/>
            </a:ext>
          </a:extLst>
        </xdr:cNvPr>
        <xdr:cNvSpPr/>
      </xdr:nvSpPr>
      <xdr:spPr>
        <a:xfrm>
          <a:off x="20669252" y="25666696"/>
          <a:ext cx="311085" cy="300931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63501</xdr:colOff>
      <xdr:row>96</xdr:row>
      <xdr:rowOff>47625</xdr:rowOff>
    </xdr:from>
    <xdr:to>
      <xdr:col>27</xdr:col>
      <xdr:colOff>287219</xdr:colOff>
      <xdr:row>97</xdr:row>
      <xdr:rowOff>158879</xdr:rowOff>
    </xdr:to>
    <xdr:sp macro="" textlink="">
      <xdr:nvSpPr>
        <xdr:cNvPr id="111" name="Isosceles Triangle 53">
          <a:extLst>
            <a:ext uri="{FF2B5EF4-FFF2-40B4-BE49-F238E27FC236}">
              <a16:creationId xmlns:a16="http://schemas.microsoft.com/office/drawing/2014/main" id="{72D986A5-B6F2-264B-9FA7-86E59F3B3290}"/>
            </a:ext>
          </a:extLst>
        </xdr:cNvPr>
        <xdr:cNvSpPr/>
      </xdr:nvSpPr>
      <xdr:spPr>
        <a:xfrm rot="16200000">
          <a:off x="29101133" y="196001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100</xdr:row>
      <xdr:rowOff>57150</xdr:rowOff>
    </xdr:from>
    <xdr:to>
      <xdr:col>27</xdr:col>
      <xdr:colOff>312620</xdr:colOff>
      <xdr:row>101</xdr:row>
      <xdr:rowOff>168404</xdr:rowOff>
    </xdr:to>
    <xdr:sp macro="" textlink="">
      <xdr:nvSpPr>
        <xdr:cNvPr id="112" name="Isosceles Triangle 53">
          <a:extLst>
            <a:ext uri="{FF2B5EF4-FFF2-40B4-BE49-F238E27FC236}">
              <a16:creationId xmlns:a16="http://schemas.microsoft.com/office/drawing/2014/main" id="{22C0478D-3C26-5F43-80F3-07DDA7E27738}"/>
            </a:ext>
          </a:extLst>
        </xdr:cNvPr>
        <xdr:cNvSpPr/>
      </xdr:nvSpPr>
      <xdr:spPr>
        <a:xfrm rot="16200000">
          <a:off x="29126534" y="204225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97</xdr:row>
      <xdr:rowOff>65</xdr:rowOff>
    </xdr:from>
    <xdr:to>
      <xdr:col>27</xdr:col>
      <xdr:colOff>63501</xdr:colOff>
      <xdr:row>98</xdr:row>
      <xdr:rowOff>79440</xdr:rowOff>
    </xdr:to>
    <xdr:cxnSp macro="">
      <xdr:nvCxnSpPr>
        <xdr:cNvPr id="113" name="Elbow Connector 112">
          <a:extLst>
            <a:ext uri="{FF2B5EF4-FFF2-40B4-BE49-F238E27FC236}">
              <a16:creationId xmlns:a16="http://schemas.microsoft.com/office/drawing/2014/main" id="{90E3AD5C-EEDC-514A-8DF7-E42E39D5BD1B}"/>
            </a:ext>
          </a:extLst>
        </xdr:cNvPr>
        <xdr:cNvCxnSpPr>
          <a:stCxn id="114" idx="0"/>
          <a:endCxn id="111" idx="0"/>
        </xdr:cNvCxnSpPr>
      </xdr:nvCxnSpPr>
      <xdr:spPr>
        <a:xfrm rot="5400000" flipH="1" flipV="1">
          <a:off x="28146359" y="18992899"/>
          <a:ext cx="28257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98</xdr:row>
      <xdr:rowOff>79440</xdr:rowOff>
    </xdr:from>
    <xdr:to>
      <xdr:col>25</xdr:col>
      <xdr:colOff>152335</xdr:colOff>
      <xdr:row>99</xdr:row>
      <xdr:rowOff>177172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E097353D-11DF-7A4F-8696-640A554A14BB}"/>
            </a:ext>
          </a:extLst>
        </xdr:cNvPr>
        <xdr:cNvSpPr/>
      </xdr:nvSpPr>
      <xdr:spPr>
        <a:xfrm>
          <a:off x="27273250" y="199930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822292</xdr:colOff>
      <xdr:row>99</xdr:row>
      <xdr:rowOff>177172</xdr:rowOff>
    </xdr:from>
    <xdr:to>
      <xdr:col>27</xdr:col>
      <xdr:colOff>88901</xdr:colOff>
      <xdr:row>101</xdr:row>
      <xdr:rowOff>9590</xdr:rowOff>
    </xdr:to>
    <xdr:cxnSp macro="">
      <xdr:nvCxnSpPr>
        <xdr:cNvPr id="115" name="Elbow Connector 114">
          <a:extLst>
            <a:ext uri="{FF2B5EF4-FFF2-40B4-BE49-F238E27FC236}">
              <a16:creationId xmlns:a16="http://schemas.microsoft.com/office/drawing/2014/main" id="{5036E30A-B0E6-3E49-947F-E7AE183DA3BD}"/>
            </a:ext>
          </a:extLst>
        </xdr:cNvPr>
        <xdr:cNvCxnSpPr>
          <a:stCxn id="114" idx="4"/>
          <a:endCxn id="112" idx="0"/>
        </xdr:cNvCxnSpPr>
      </xdr:nvCxnSpPr>
      <xdr:spPr>
        <a:xfrm rot="16200000" flipH="1">
          <a:off x="28180938" y="19541826"/>
          <a:ext cx="238818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63501</xdr:colOff>
      <xdr:row>104</xdr:row>
      <xdr:rowOff>47625</xdr:rowOff>
    </xdr:from>
    <xdr:to>
      <xdr:col>27</xdr:col>
      <xdr:colOff>287219</xdr:colOff>
      <xdr:row>105</xdr:row>
      <xdr:rowOff>158879</xdr:rowOff>
    </xdr:to>
    <xdr:sp macro="" textlink="">
      <xdr:nvSpPr>
        <xdr:cNvPr id="116" name="Isosceles Triangle 53">
          <a:extLst>
            <a:ext uri="{FF2B5EF4-FFF2-40B4-BE49-F238E27FC236}">
              <a16:creationId xmlns:a16="http://schemas.microsoft.com/office/drawing/2014/main" id="{6F782863-C6F8-5347-AF79-8634F2D008D3}"/>
            </a:ext>
          </a:extLst>
        </xdr:cNvPr>
        <xdr:cNvSpPr/>
      </xdr:nvSpPr>
      <xdr:spPr>
        <a:xfrm rot="16200000">
          <a:off x="29101133" y="212257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88902</xdr:colOff>
      <xdr:row>108</xdr:row>
      <xdr:rowOff>57150</xdr:rowOff>
    </xdr:from>
    <xdr:to>
      <xdr:col>27</xdr:col>
      <xdr:colOff>312620</xdr:colOff>
      <xdr:row>109</xdr:row>
      <xdr:rowOff>168404</xdr:rowOff>
    </xdr:to>
    <xdr:sp macro="" textlink="">
      <xdr:nvSpPr>
        <xdr:cNvPr id="117" name="Isosceles Triangle 53">
          <a:extLst>
            <a:ext uri="{FF2B5EF4-FFF2-40B4-BE49-F238E27FC236}">
              <a16:creationId xmlns:a16="http://schemas.microsoft.com/office/drawing/2014/main" id="{5DCAC010-1C11-F749-A379-80A662E45059}"/>
            </a:ext>
          </a:extLst>
        </xdr:cNvPr>
        <xdr:cNvSpPr/>
      </xdr:nvSpPr>
      <xdr:spPr>
        <a:xfrm rot="16200000">
          <a:off x="29126534" y="22048118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105</xdr:row>
      <xdr:rowOff>65</xdr:rowOff>
    </xdr:from>
    <xdr:to>
      <xdr:col>27</xdr:col>
      <xdr:colOff>63502</xdr:colOff>
      <xdr:row>106</xdr:row>
      <xdr:rowOff>63565</xdr:rowOff>
    </xdr:to>
    <xdr:cxnSp macro="">
      <xdr:nvCxnSpPr>
        <xdr:cNvPr id="118" name="Elbow Connector 117">
          <a:extLst>
            <a:ext uri="{FF2B5EF4-FFF2-40B4-BE49-F238E27FC236}">
              <a16:creationId xmlns:a16="http://schemas.microsoft.com/office/drawing/2014/main" id="{FAA14D83-2720-9E4D-937A-FAA51C7F0AE9}"/>
            </a:ext>
          </a:extLst>
        </xdr:cNvPr>
        <xdr:cNvCxnSpPr>
          <a:stCxn id="119" idx="0"/>
          <a:endCxn id="116" idx="0"/>
        </xdr:cNvCxnSpPr>
      </xdr:nvCxnSpPr>
      <xdr:spPr>
        <a:xfrm rot="5400000" flipH="1" flipV="1">
          <a:off x="28154298" y="20610561"/>
          <a:ext cx="266700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106</xdr:row>
      <xdr:rowOff>63565</xdr:rowOff>
    </xdr:from>
    <xdr:to>
      <xdr:col>25</xdr:col>
      <xdr:colOff>152335</xdr:colOff>
      <xdr:row>107</xdr:row>
      <xdr:rowOff>161297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2BA50D08-8562-614C-BE14-7A68B92C4832}"/>
            </a:ext>
          </a:extLst>
        </xdr:cNvPr>
        <xdr:cNvSpPr/>
      </xdr:nvSpPr>
      <xdr:spPr>
        <a:xfrm>
          <a:off x="27273250" y="21602765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107</xdr:row>
      <xdr:rowOff>161296</xdr:rowOff>
    </xdr:from>
    <xdr:to>
      <xdr:col>27</xdr:col>
      <xdr:colOff>88902</xdr:colOff>
      <xdr:row>109</xdr:row>
      <xdr:rowOff>9589</xdr:rowOff>
    </xdr:to>
    <xdr:cxnSp macro="">
      <xdr:nvCxnSpPr>
        <xdr:cNvPr id="120" name="Elbow Connector 119">
          <a:extLst>
            <a:ext uri="{FF2B5EF4-FFF2-40B4-BE49-F238E27FC236}">
              <a16:creationId xmlns:a16="http://schemas.microsoft.com/office/drawing/2014/main" id="{C73F7986-3FC5-E641-8C14-DF190EEC7A2A}"/>
            </a:ext>
          </a:extLst>
        </xdr:cNvPr>
        <xdr:cNvCxnSpPr>
          <a:stCxn id="119" idx="4"/>
          <a:endCxn id="117" idx="0"/>
        </xdr:cNvCxnSpPr>
      </xdr:nvCxnSpPr>
      <xdr:spPr>
        <a:xfrm rot="16200000" flipH="1">
          <a:off x="28173001" y="21159488"/>
          <a:ext cx="254693" cy="1743109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676275</xdr:colOff>
      <xdr:row>102</xdr:row>
      <xdr:rowOff>41340</xdr:rowOff>
    </xdr:from>
    <xdr:to>
      <xdr:col>23</xdr:col>
      <xdr:colOff>161860</xdr:colOff>
      <xdr:row>103</xdr:row>
      <xdr:rowOff>139072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BFAA5157-F93C-264F-A38F-EA0CD4183A2E}"/>
            </a:ext>
          </a:extLst>
        </xdr:cNvPr>
        <xdr:cNvSpPr/>
      </xdr:nvSpPr>
      <xdr:spPr>
        <a:xfrm>
          <a:off x="25631775" y="207677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23</xdr:col>
      <xdr:colOff>6318</xdr:colOff>
      <xdr:row>99</xdr:row>
      <xdr:rowOff>25119</xdr:rowOff>
    </xdr:from>
    <xdr:to>
      <xdr:col>24</xdr:col>
      <xdr:colOff>666750</xdr:colOff>
      <xdr:row>102</xdr:row>
      <xdr:rowOff>41340</xdr:rowOff>
    </xdr:to>
    <xdr:cxnSp macro="">
      <xdr:nvCxnSpPr>
        <xdr:cNvPr id="122" name="Elbow Connector 121">
          <a:extLst>
            <a:ext uri="{FF2B5EF4-FFF2-40B4-BE49-F238E27FC236}">
              <a16:creationId xmlns:a16="http://schemas.microsoft.com/office/drawing/2014/main" id="{76481238-DC0B-BA48-9E18-C678A36941F8}"/>
            </a:ext>
          </a:extLst>
        </xdr:cNvPr>
        <xdr:cNvCxnSpPr>
          <a:stCxn id="121" idx="0"/>
          <a:endCxn id="114" idx="2"/>
        </xdr:cNvCxnSpPr>
      </xdr:nvCxnSpPr>
      <xdr:spPr>
        <a:xfrm rot="5400000" flipH="1" flipV="1">
          <a:off x="26217373" y="19711864"/>
          <a:ext cx="625821" cy="148593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6318</xdr:colOff>
      <xdr:row>103</xdr:row>
      <xdr:rowOff>139072</xdr:rowOff>
    </xdr:from>
    <xdr:to>
      <xdr:col>24</xdr:col>
      <xdr:colOff>666750</xdr:colOff>
      <xdr:row>107</xdr:row>
      <xdr:rowOff>9244</xdr:rowOff>
    </xdr:to>
    <xdr:cxnSp macro="">
      <xdr:nvCxnSpPr>
        <xdr:cNvPr id="123" name="Elbow Connector 122">
          <a:extLst>
            <a:ext uri="{FF2B5EF4-FFF2-40B4-BE49-F238E27FC236}">
              <a16:creationId xmlns:a16="http://schemas.microsoft.com/office/drawing/2014/main" id="{5D0B5FC4-4416-F749-8D9F-2B004394FC4C}"/>
            </a:ext>
          </a:extLst>
        </xdr:cNvPr>
        <xdr:cNvCxnSpPr>
          <a:stCxn id="121" idx="4"/>
          <a:endCxn id="119" idx="2"/>
        </xdr:cNvCxnSpPr>
      </xdr:nvCxnSpPr>
      <xdr:spPr>
        <a:xfrm rot="16200000" flipH="1">
          <a:off x="26188798" y="20667192"/>
          <a:ext cx="682972" cy="148593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676275</xdr:colOff>
      <xdr:row>102</xdr:row>
      <xdr:rowOff>41340</xdr:rowOff>
    </xdr:from>
    <xdr:to>
      <xdr:col>23</xdr:col>
      <xdr:colOff>161860</xdr:colOff>
      <xdr:row>103</xdr:row>
      <xdr:rowOff>139072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6D2275E8-1FCA-A44F-AF5A-A9CE17AC0F20}"/>
            </a:ext>
          </a:extLst>
        </xdr:cNvPr>
        <xdr:cNvSpPr/>
      </xdr:nvSpPr>
      <xdr:spPr>
        <a:xfrm>
          <a:off x="25631775" y="2076774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23</xdr:col>
      <xdr:colOff>6318</xdr:colOff>
      <xdr:row>99</xdr:row>
      <xdr:rowOff>25119</xdr:rowOff>
    </xdr:from>
    <xdr:to>
      <xdr:col>24</xdr:col>
      <xdr:colOff>666750</xdr:colOff>
      <xdr:row>102</xdr:row>
      <xdr:rowOff>41340</xdr:rowOff>
    </xdr:to>
    <xdr:cxnSp macro="">
      <xdr:nvCxnSpPr>
        <xdr:cNvPr id="125" name="Elbow Connector 124">
          <a:extLst>
            <a:ext uri="{FF2B5EF4-FFF2-40B4-BE49-F238E27FC236}">
              <a16:creationId xmlns:a16="http://schemas.microsoft.com/office/drawing/2014/main" id="{4BA44EF1-519E-454B-BDD3-456432FCC5BF}"/>
            </a:ext>
          </a:extLst>
        </xdr:cNvPr>
        <xdr:cNvCxnSpPr>
          <a:stCxn id="124" idx="0"/>
        </xdr:cNvCxnSpPr>
      </xdr:nvCxnSpPr>
      <xdr:spPr>
        <a:xfrm rot="5400000" flipH="1" flipV="1">
          <a:off x="26217373" y="19711864"/>
          <a:ext cx="625821" cy="148593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6318</xdr:colOff>
      <xdr:row>103</xdr:row>
      <xdr:rowOff>139072</xdr:rowOff>
    </xdr:from>
    <xdr:to>
      <xdr:col>24</xdr:col>
      <xdr:colOff>666750</xdr:colOff>
      <xdr:row>107</xdr:row>
      <xdr:rowOff>9244</xdr:rowOff>
    </xdr:to>
    <xdr:cxnSp macro="">
      <xdr:nvCxnSpPr>
        <xdr:cNvPr id="126" name="Elbow Connector 125">
          <a:extLst>
            <a:ext uri="{FF2B5EF4-FFF2-40B4-BE49-F238E27FC236}">
              <a16:creationId xmlns:a16="http://schemas.microsoft.com/office/drawing/2014/main" id="{57072377-EFFD-7646-BFCB-208A44EAC730}"/>
            </a:ext>
          </a:extLst>
        </xdr:cNvPr>
        <xdr:cNvCxnSpPr>
          <a:stCxn id="124" idx="4"/>
        </xdr:cNvCxnSpPr>
      </xdr:nvCxnSpPr>
      <xdr:spPr>
        <a:xfrm rot="16200000" flipH="1">
          <a:off x="26188798" y="20667192"/>
          <a:ext cx="682972" cy="1485932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90</xdr:row>
      <xdr:rowOff>47690</xdr:rowOff>
    </xdr:from>
    <xdr:to>
      <xdr:col>25</xdr:col>
      <xdr:colOff>152335</xdr:colOff>
      <xdr:row>91</xdr:row>
      <xdr:rowOff>145422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C9538FCA-6338-E947-89FB-BF1FEFF7850D}"/>
            </a:ext>
          </a:extLst>
        </xdr:cNvPr>
        <xdr:cNvSpPr/>
      </xdr:nvSpPr>
      <xdr:spPr>
        <a:xfrm>
          <a:off x="27273250" y="18335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90</xdr:row>
      <xdr:rowOff>47690</xdr:rowOff>
    </xdr:from>
    <xdr:to>
      <xdr:col>25</xdr:col>
      <xdr:colOff>152335</xdr:colOff>
      <xdr:row>91</xdr:row>
      <xdr:rowOff>145422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AE9ED73A-BBB0-964D-9564-1FBEB35B03C3}"/>
            </a:ext>
          </a:extLst>
        </xdr:cNvPr>
        <xdr:cNvSpPr/>
      </xdr:nvSpPr>
      <xdr:spPr>
        <a:xfrm>
          <a:off x="27273250" y="18335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90</xdr:row>
      <xdr:rowOff>47690</xdr:rowOff>
    </xdr:from>
    <xdr:to>
      <xdr:col>25</xdr:col>
      <xdr:colOff>152335</xdr:colOff>
      <xdr:row>91</xdr:row>
      <xdr:rowOff>145422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5E07207B-D71F-6B4E-9866-D5ABA6C36931}"/>
            </a:ext>
          </a:extLst>
        </xdr:cNvPr>
        <xdr:cNvSpPr/>
      </xdr:nvSpPr>
      <xdr:spPr>
        <a:xfrm>
          <a:off x="27273250" y="18335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63501</xdr:colOff>
      <xdr:row>120</xdr:row>
      <xdr:rowOff>47625</xdr:rowOff>
    </xdr:from>
    <xdr:to>
      <xdr:col>27</xdr:col>
      <xdr:colOff>287219</xdr:colOff>
      <xdr:row>121</xdr:row>
      <xdr:rowOff>158879</xdr:rowOff>
    </xdr:to>
    <xdr:sp macro="" textlink="">
      <xdr:nvSpPr>
        <xdr:cNvPr id="130" name="Isosceles Triangle 53">
          <a:extLst>
            <a:ext uri="{FF2B5EF4-FFF2-40B4-BE49-F238E27FC236}">
              <a16:creationId xmlns:a16="http://schemas.microsoft.com/office/drawing/2014/main" id="{5C6791B4-7702-E64A-8D25-46D9FEF41C00}"/>
            </a:ext>
          </a:extLst>
        </xdr:cNvPr>
        <xdr:cNvSpPr/>
      </xdr:nvSpPr>
      <xdr:spPr>
        <a:xfrm rot="16200000">
          <a:off x="29101133" y="244769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124</xdr:row>
      <xdr:rowOff>41275</xdr:rowOff>
    </xdr:from>
    <xdr:to>
      <xdr:col>27</xdr:col>
      <xdr:colOff>264996</xdr:colOff>
      <xdr:row>125</xdr:row>
      <xdr:rowOff>152529</xdr:rowOff>
    </xdr:to>
    <xdr:sp macro="" textlink="">
      <xdr:nvSpPr>
        <xdr:cNvPr id="131" name="Isosceles Triangle 53">
          <a:extLst>
            <a:ext uri="{FF2B5EF4-FFF2-40B4-BE49-F238E27FC236}">
              <a16:creationId xmlns:a16="http://schemas.microsoft.com/office/drawing/2014/main" id="{0162E183-FD71-F643-A7EB-ABAE39A18FD3}"/>
            </a:ext>
          </a:extLst>
        </xdr:cNvPr>
        <xdr:cNvSpPr/>
      </xdr:nvSpPr>
      <xdr:spPr>
        <a:xfrm rot="16200000">
          <a:off x="29078910" y="252834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121</xdr:row>
      <xdr:rowOff>65</xdr:rowOff>
    </xdr:from>
    <xdr:to>
      <xdr:col>27</xdr:col>
      <xdr:colOff>63502</xdr:colOff>
      <xdr:row>122</xdr:row>
      <xdr:rowOff>47690</xdr:rowOff>
    </xdr:to>
    <xdr:cxnSp macro="">
      <xdr:nvCxnSpPr>
        <xdr:cNvPr id="132" name="Elbow Connector 131">
          <a:extLst>
            <a:ext uri="{FF2B5EF4-FFF2-40B4-BE49-F238E27FC236}">
              <a16:creationId xmlns:a16="http://schemas.microsoft.com/office/drawing/2014/main" id="{93604E8F-4FE5-8D4E-B9B4-4474DEEC4412}"/>
            </a:ext>
          </a:extLst>
        </xdr:cNvPr>
        <xdr:cNvCxnSpPr>
          <a:stCxn id="133" idx="0"/>
          <a:endCxn id="130" idx="0"/>
        </xdr:cNvCxnSpPr>
      </xdr:nvCxnSpPr>
      <xdr:spPr>
        <a:xfrm rot="5400000" flipH="1" flipV="1">
          <a:off x="28162235" y="238538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122</xdr:row>
      <xdr:rowOff>47690</xdr:rowOff>
    </xdr:from>
    <xdr:to>
      <xdr:col>25</xdr:col>
      <xdr:colOff>152335</xdr:colOff>
      <xdr:row>123</xdr:row>
      <xdr:rowOff>145422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CF037228-758F-2D49-AD68-11836026C34F}"/>
            </a:ext>
          </a:extLst>
        </xdr:cNvPr>
        <xdr:cNvSpPr/>
      </xdr:nvSpPr>
      <xdr:spPr>
        <a:xfrm>
          <a:off x="27273250" y="24838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123</xdr:row>
      <xdr:rowOff>145421</xdr:rowOff>
    </xdr:from>
    <xdr:to>
      <xdr:col>27</xdr:col>
      <xdr:colOff>41278</xdr:colOff>
      <xdr:row>124</xdr:row>
      <xdr:rowOff>200089</xdr:rowOff>
    </xdr:to>
    <xdr:cxnSp macro="">
      <xdr:nvCxnSpPr>
        <xdr:cNvPr id="134" name="Elbow Connector 133">
          <a:extLst>
            <a:ext uri="{FF2B5EF4-FFF2-40B4-BE49-F238E27FC236}">
              <a16:creationId xmlns:a16="http://schemas.microsoft.com/office/drawing/2014/main" id="{F6A94D5A-E096-4346-B9D3-828673AE5132}"/>
            </a:ext>
          </a:extLst>
        </xdr:cNvPr>
        <xdr:cNvCxnSpPr>
          <a:stCxn id="133" idx="4"/>
          <a:endCxn id="131" idx="0"/>
        </xdr:cNvCxnSpPr>
      </xdr:nvCxnSpPr>
      <xdr:spPr>
        <a:xfrm rot="16200000" flipH="1">
          <a:off x="28147602" y="244202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122</xdr:row>
      <xdr:rowOff>47690</xdr:rowOff>
    </xdr:from>
    <xdr:to>
      <xdr:col>25</xdr:col>
      <xdr:colOff>152335</xdr:colOff>
      <xdr:row>123</xdr:row>
      <xdr:rowOff>145422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3EBDE1D4-E8E5-B344-AC90-87D6099EDDD4}"/>
            </a:ext>
          </a:extLst>
        </xdr:cNvPr>
        <xdr:cNvSpPr/>
      </xdr:nvSpPr>
      <xdr:spPr>
        <a:xfrm>
          <a:off x="27273250" y="24838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122</xdr:row>
      <xdr:rowOff>47690</xdr:rowOff>
    </xdr:from>
    <xdr:to>
      <xdr:col>25</xdr:col>
      <xdr:colOff>152335</xdr:colOff>
      <xdr:row>123</xdr:row>
      <xdr:rowOff>145422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7C828A02-25C5-6A4D-927C-E5E3F776ECF2}"/>
            </a:ext>
          </a:extLst>
        </xdr:cNvPr>
        <xdr:cNvSpPr/>
      </xdr:nvSpPr>
      <xdr:spPr>
        <a:xfrm>
          <a:off x="27273250" y="24838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122</xdr:row>
      <xdr:rowOff>47690</xdr:rowOff>
    </xdr:from>
    <xdr:to>
      <xdr:col>25</xdr:col>
      <xdr:colOff>152335</xdr:colOff>
      <xdr:row>123</xdr:row>
      <xdr:rowOff>145422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AA9738E0-E580-AC43-8B77-C13A310F6496}"/>
            </a:ext>
          </a:extLst>
        </xdr:cNvPr>
        <xdr:cNvSpPr/>
      </xdr:nvSpPr>
      <xdr:spPr>
        <a:xfrm>
          <a:off x="27273250" y="248380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63501</xdr:colOff>
      <xdr:row>128</xdr:row>
      <xdr:rowOff>47625</xdr:rowOff>
    </xdr:from>
    <xdr:to>
      <xdr:col>27</xdr:col>
      <xdr:colOff>287219</xdr:colOff>
      <xdr:row>129</xdr:row>
      <xdr:rowOff>158879</xdr:rowOff>
    </xdr:to>
    <xdr:sp macro="" textlink="">
      <xdr:nvSpPr>
        <xdr:cNvPr id="138" name="Isosceles Triangle 53">
          <a:extLst>
            <a:ext uri="{FF2B5EF4-FFF2-40B4-BE49-F238E27FC236}">
              <a16:creationId xmlns:a16="http://schemas.microsoft.com/office/drawing/2014/main" id="{6FF2A269-8821-4B44-BE08-099A86BC2632}"/>
            </a:ext>
          </a:extLst>
        </xdr:cNvPr>
        <xdr:cNvSpPr/>
      </xdr:nvSpPr>
      <xdr:spPr>
        <a:xfrm rot="16200000">
          <a:off x="29101133" y="2610259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27</xdr:col>
      <xdr:colOff>41278</xdr:colOff>
      <xdr:row>132</xdr:row>
      <xdr:rowOff>41275</xdr:rowOff>
    </xdr:from>
    <xdr:to>
      <xdr:col>27</xdr:col>
      <xdr:colOff>264996</xdr:colOff>
      <xdr:row>133</xdr:row>
      <xdr:rowOff>152529</xdr:rowOff>
    </xdr:to>
    <xdr:sp macro="" textlink="">
      <xdr:nvSpPr>
        <xdr:cNvPr id="139" name="Isosceles Triangle 53">
          <a:extLst>
            <a:ext uri="{FF2B5EF4-FFF2-40B4-BE49-F238E27FC236}">
              <a16:creationId xmlns:a16="http://schemas.microsoft.com/office/drawing/2014/main" id="{095F9881-76E7-4546-9DDE-C0391E3F192B}"/>
            </a:ext>
          </a:extLst>
        </xdr:cNvPr>
        <xdr:cNvSpPr/>
      </xdr:nvSpPr>
      <xdr:spPr>
        <a:xfrm rot="16200000">
          <a:off x="29078910" y="26909043"/>
          <a:ext cx="314454" cy="223718"/>
        </a:xfrm>
        <a:prstGeom prst="triangl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822294</xdr:colOff>
      <xdr:row>129</xdr:row>
      <xdr:rowOff>65</xdr:rowOff>
    </xdr:from>
    <xdr:to>
      <xdr:col>27</xdr:col>
      <xdr:colOff>63502</xdr:colOff>
      <xdr:row>130</xdr:row>
      <xdr:rowOff>47690</xdr:rowOff>
    </xdr:to>
    <xdr:cxnSp macro="">
      <xdr:nvCxnSpPr>
        <xdr:cNvPr id="140" name="Elbow Connector 139">
          <a:extLst>
            <a:ext uri="{FF2B5EF4-FFF2-40B4-BE49-F238E27FC236}">
              <a16:creationId xmlns:a16="http://schemas.microsoft.com/office/drawing/2014/main" id="{12EA525F-A8CF-DB44-82D2-455150AD1F7A}"/>
            </a:ext>
          </a:extLst>
        </xdr:cNvPr>
        <xdr:cNvCxnSpPr>
          <a:stCxn id="141" idx="0"/>
          <a:endCxn id="138" idx="0"/>
        </xdr:cNvCxnSpPr>
      </xdr:nvCxnSpPr>
      <xdr:spPr>
        <a:xfrm rot="5400000" flipH="1" flipV="1">
          <a:off x="28162235" y="25479424"/>
          <a:ext cx="250825" cy="1717708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130</xdr:row>
      <xdr:rowOff>47690</xdr:rowOff>
    </xdr:from>
    <xdr:to>
      <xdr:col>25</xdr:col>
      <xdr:colOff>152335</xdr:colOff>
      <xdr:row>131</xdr:row>
      <xdr:rowOff>145422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01DF761B-B177-5944-915A-1CCFE748CDF1}"/>
            </a:ext>
          </a:extLst>
        </xdr:cNvPr>
        <xdr:cNvSpPr/>
      </xdr:nvSpPr>
      <xdr:spPr>
        <a:xfrm>
          <a:off x="27273250" y="26463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822293</xdr:colOff>
      <xdr:row>131</xdr:row>
      <xdr:rowOff>145421</xdr:rowOff>
    </xdr:from>
    <xdr:to>
      <xdr:col>27</xdr:col>
      <xdr:colOff>41278</xdr:colOff>
      <xdr:row>132</xdr:row>
      <xdr:rowOff>200089</xdr:rowOff>
    </xdr:to>
    <xdr:cxnSp macro="">
      <xdr:nvCxnSpPr>
        <xdr:cNvPr id="142" name="Elbow Connector 141">
          <a:extLst>
            <a:ext uri="{FF2B5EF4-FFF2-40B4-BE49-F238E27FC236}">
              <a16:creationId xmlns:a16="http://schemas.microsoft.com/office/drawing/2014/main" id="{6F45247C-7E2C-5B4D-9BF4-48BC5E832AD4}"/>
            </a:ext>
          </a:extLst>
        </xdr:cNvPr>
        <xdr:cNvCxnSpPr>
          <a:stCxn id="141" idx="4"/>
          <a:endCxn id="139" idx="0"/>
        </xdr:cNvCxnSpPr>
      </xdr:nvCxnSpPr>
      <xdr:spPr>
        <a:xfrm rot="16200000" flipH="1">
          <a:off x="28147602" y="26045812"/>
          <a:ext cx="257868" cy="169548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666750</xdr:colOff>
      <xdr:row>130</xdr:row>
      <xdr:rowOff>47690</xdr:rowOff>
    </xdr:from>
    <xdr:to>
      <xdr:col>25</xdr:col>
      <xdr:colOff>152335</xdr:colOff>
      <xdr:row>131</xdr:row>
      <xdr:rowOff>145422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D0025E74-849D-CE45-A9EE-2E6A8BFD3D2A}"/>
            </a:ext>
          </a:extLst>
        </xdr:cNvPr>
        <xdr:cNvSpPr/>
      </xdr:nvSpPr>
      <xdr:spPr>
        <a:xfrm>
          <a:off x="27273250" y="26463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130</xdr:row>
      <xdr:rowOff>47690</xdr:rowOff>
    </xdr:from>
    <xdr:to>
      <xdr:col>25</xdr:col>
      <xdr:colOff>152335</xdr:colOff>
      <xdr:row>131</xdr:row>
      <xdr:rowOff>145422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2D984065-3591-6240-B734-FE5E90C35BFA}"/>
            </a:ext>
          </a:extLst>
        </xdr:cNvPr>
        <xdr:cNvSpPr/>
      </xdr:nvSpPr>
      <xdr:spPr>
        <a:xfrm>
          <a:off x="27273250" y="26463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24</xdr:col>
      <xdr:colOff>666750</xdr:colOff>
      <xdr:row>130</xdr:row>
      <xdr:rowOff>47690</xdr:rowOff>
    </xdr:from>
    <xdr:to>
      <xdr:col>25</xdr:col>
      <xdr:colOff>152335</xdr:colOff>
      <xdr:row>131</xdr:row>
      <xdr:rowOff>145422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6CAF254B-2357-A547-8A2E-23F0031BBE88}"/>
            </a:ext>
          </a:extLst>
        </xdr:cNvPr>
        <xdr:cNvSpPr/>
      </xdr:nvSpPr>
      <xdr:spPr>
        <a:xfrm>
          <a:off x="27273250" y="26463690"/>
          <a:ext cx="311085" cy="300932"/>
        </a:xfrm>
        <a:prstGeom prst="ellipse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7573-2F01-5942-A7EB-2D6D29E42026}">
  <dimension ref="A3:AG143"/>
  <sheetViews>
    <sheetView tabSelected="1" zoomScaleNormal="70" workbookViewId="0">
      <selection activeCell="W67" sqref="W67"/>
    </sheetView>
  </sheetViews>
  <sheetFormatPr defaultColWidth="11" defaultRowHeight="15.75" x14ac:dyDescent="0.25"/>
  <cols>
    <col min="1" max="1" width="70.5" bestFit="1" customWidth="1"/>
    <col min="2" max="2" width="15.875" bestFit="1" customWidth="1"/>
    <col min="3" max="3" width="15.5" bestFit="1" customWidth="1"/>
    <col min="4" max="4" width="16.625" customWidth="1"/>
    <col min="5" max="6" width="19.875" customWidth="1"/>
    <col min="7" max="11" width="11.125" customWidth="1"/>
    <col min="12" max="12" width="10.875" customWidth="1"/>
    <col min="14" max="14" width="7.5" customWidth="1"/>
    <col min="15" max="15" width="10.625" customWidth="1"/>
  </cols>
  <sheetData>
    <row r="3" spans="1:32" x14ac:dyDescent="0.25">
      <c r="A3" s="20" t="s">
        <v>2</v>
      </c>
      <c r="B3" s="20" t="s">
        <v>3</v>
      </c>
      <c r="C3" s="20" t="s">
        <v>4</v>
      </c>
      <c r="D3" s="20" t="s">
        <v>5</v>
      </c>
      <c r="E3" s="20" t="s">
        <v>84</v>
      </c>
      <c r="F3" s="20" t="s">
        <v>6</v>
      </c>
      <c r="G3" s="20" t="s">
        <v>0</v>
      </c>
      <c r="H3" s="20" t="s">
        <v>1</v>
      </c>
    </row>
    <row r="4" spans="1:32" x14ac:dyDescent="0.25">
      <c r="A4" t="s">
        <v>7</v>
      </c>
      <c r="B4" t="s">
        <v>8</v>
      </c>
      <c r="C4" s="1">
        <v>1000</v>
      </c>
      <c r="D4" t="s">
        <v>9</v>
      </c>
      <c r="F4" s="1">
        <v>1000</v>
      </c>
    </row>
    <row r="5" spans="1:32" x14ac:dyDescent="0.25">
      <c r="A5" t="s">
        <v>10</v>
      </c>
      <c r="B5" t="s">
        <v>11</v>
      </c>
      <c r="C5" s="23">
        <v>0.88</v>
      </c>
      <c r="D5" t="s">
        <v>12</v>
      </c>
      <c r="F5" s="24">
        <v>0.88</v>
      </c>
      <c r="G5">
        <v>0.88</v>
      </c>
      <c r="H5">
        <v>1</v>
      </c>
    </row>
    <row r="6" spans="1:32" x14ac:dyDescent="0.25">
      <c r="A6" t="s">
        <v>13</v>
      </c>
      <c r="B6" t="s">
        <v>14</v>
      </c>
      <c r="C6" s="25">
        <v>0.109</v>
      </c>
      <c r="D6" t="s">
        <v>71</v>
      </c>
      <c r="E6" t="s">
        <v>15</v>
      </c>
      <c r="F6" s="2">
        <v>0.109</v>
      </c>
      <c r="G6">
        <v>5.1400000000000001E-2</v>
      </c>
      <c r="H6" s="2">
        <v>0.18</v>
      </c>
      <c r="AC6" s="36" t="s">
        <v>85</v>
      </c>
      <c r="AD6" s="37" t="s">
        <v>17</v>
      </c>
      <c r="AE6" s="38" t="s">
        <v>95</v>
      </c>
    </row>
    <row r="7" spans="1:32" x14ac:dyDescent="0.25">
      <c r="A7" t="s">
        <v>89</v>
      </c>
      <c r="B7" t="s">
        <v>87</v>
      </c>
      <c r="C7" s="2">
        <v>0.9</v>
      </c>
      <c r="D7" t="s">
        <v>18</v>
      </c>
      <c r="E7" t="s">
        <v>15</v>
      </c>
      <c r="F7" s="2">
        <v>0.9</v>
      </c>
      <c r="G7">
        <v>0.17</v>
      </c>
      <c r="H7">
        <v>1</v>
      </c>
      <c r="AC7" s="36"/>
      <c r="AD7" s="37"/>
      <c r="AE7" s="38"/>
    </row>
    <row r="8" spans="1:32" x14ac:dyDescent="0.25">
      <c r="A8" t="s">
        <v>90</v>
      </c>
      <c r="B8" t="s">
        <v>88</v>
      </c>
      <c r="C8" s="2">
        <v>0.9</v>
      </c>
      <c r="D8" t="s">
        <v>19</v>
      </c>
      <c r="E8" t="s">
        <v>15</v>
      </c>
      <c r="F8" s="2">
        <v>0.9</v>
      </c>
      <c r="G8">
        <v>0.17</v>
      </c>
      <c r="H8">
        <v>1</v>
      </c>
      <c r="AC8" s="36"/>
      <c r="AD8" s="37"/>
      <c r="AE8" s="38"/>
      <c r="AF8" t="s">
        <v>20</v>
      </c>
    </row>
    <row r="9" spans="1:32" x14ac:dyDescent="0.25">
      <c r="A9" t="s">
        <v>21</v>
      </c>
      <c r="B9" t="s">
        <v>22</v>
      </c>
      <c r="C9" s="2">
        <v>0.66700000000000004</v>
      </c>
      <c r="D9" t="s">
        <v>72</v>
      </c>
      <c r="E9" t="s">
        <v>15</v>
      </c>
      <c r="F9" s="2">
        <v>0.66700000000000004</v>
      </c>
      <c r="G9">
        <v>0.15</v>
      </c>
      <c r="H9">
        <v>0.66700000000000004</v>
      </c>
      <c r="Z9" t="str">
        <f>$B$11</f>
        <v>Muerte sin tratamiento</v>
      </c>
      <c r="AC9" s="3">
        <f>$C$43</f>
        <v>1</v>
      </c>
      <c r="AD9" s="4">
        <f>IF(AC9&gt;0, $C$44,0)</f>
        <v>55</v>
      </c>
      <c r="AE9" s="5">
        <v>0</v>
      </c>
      <c r="AF9" s="6">
        <f>$J$71*X12*Z10</f>
        <v>4.1311E-2</v>
      </c>
    </row>
    <row r="10" spans="1:32" x14ac:dyDescent="0.25">
      <c r="A10" t="s">
        <v>23</v>
      </c>
      <c r="B10" t="s">
        <v>24</v>
      </c>
      <c r="C10" s="2">
        <v>7.5999999999999998E-2</v>
      </c>
      <c r="D10" t="s">
        <v>25</v>
      </c>
      <c r="E10" t="s">
        <v>26</v>
      </c>
      <c r="F10" s="2">
        <v>7.5999999999999998E-2</v>
      </c>
      <c r="W10" s="7">
        <f>$Z$10*AC9+$Z$14*AC13</f>
        <v>0.379</v>
      </c>
      <c r="X10" s="8">
        <f t="shared" ref="X10:Y10" si="0">$Z$10*AD9+$Z$14*AD13</f>
        <v>20.844999999999999</v>
      </c>
      <c r="Y10" s="9">
        <f t="shared" si="0"/>
        <v>0</v>
      </c>
      <c r="Z10">
        <f>$C$11</f>
        <v>0.379</v>
      </c>
      <c r="AE10" s="5"/>
      <c r="AF10" s="6"/>
    </row>
    <row r="11" spans="1:32" x14ac:dyDescent="0.25">
      <c r="A11" t="s">
        <v>27</v>
      </c>
      <c r="B11" t="s">
        <v>28</v>
      </c>
      <c r="C11" s="2">
        <v>0.379</v>
      </c>
      <c r="D11" t="s">
        <v>29</v>
      </c>
      <c r="E11" t="s">
        <v>30</v>
      </c>
      <c r="F11" s="2">
        <v>0.379</v>
      </c>
      <c r="G11">
        <v>23.8</v>
      </c>
      <c r="H11">
        <v>57.5</v>
      </c>
      <c r="X11" t="str">
        <f>$B$6</f>
        <v>Prevalencia general</v>
      </c>
      <c r="AE11" s="5"/>
      <c r="AF11" s="6"/>
    </row>
    <row r="12" spans="1:32" x14ac:dyDescent="0.25">
      <c r="A12" t="s">
        <v>31</v>
      </c>
      <c r="B12" t="s">
        <v>32</v>
      </c>
      <c r="C12" s="2">
        <v>0.21603000000000003</v>
      </c>
      <c r="D12" t="s">
        <v>33</v>
      </c>
      <c r="E12" t="s">
        <v>34</v>
      </c>
      <c r="F12" s="2">
        <v>0.21603000000000003</v>
      </c>
      <c r="X12" s="2">
        <f>$C$6</f>
        <v>0.109</v>
      </c>
      <c r="AE12" s="5"/>
      <c r="AF12" s="6"/>
    </row>
    <row r="13" spans="1:32" x14ac:dyDescent="0.25">
      <c r="A13" t="s">
        <v>35</v>
      </c>
      <c r="B13" t="s">
        <v>36</v>
      </c>
      <c r="C13" s="2">
        <v>0.21603000000000003</v>
      </c>
      <c r="D13" t="s">
        <v>37</v>
      </c>
      <c r="E13" t="s">
        <v>34</v>
      </c>
      <c r="F13" s="2">
        <v>0.21603000000000003</v>
      </c>
      <c r="Z13" t="str">
        <f>"1-"&amp;Z9</f>
        <v>1-Muerte sin tratamiento</v>
      </c>
      <c r="AC13">
        <f>$C$42</f>
        <v>0</v>
      </c>
      <c r="AD13" s="4">
        <f>IF(AC13&gt;0, $C$44,0)</f>
        <v>0</v>
      </c>
      <c r="AE13" s="5">
        <v>0</v>
      </c>
      <c r="AF13" s="6">
        <f>$J$71*X12*Z14</f>
        <v>6.7688999999999999E-2</v>
      </c>
    </row>
    <row r="14" spans="1:32" x14ac:dyDescent="0.25">
      <c r="A14" t="s">
        <v>38</v>
      </c>
      <c r="B14" t="s">
        <v>39</v>
      </c>
      <c r="C14" s="2">
        <v>0.85</v>
      </c>
      <c r="D14" t="s">
        <v>40</v>
      </c>
      <c r="E14" t="s">
        <v>41</v>
      </c>
      <c r="F14" s="2">
        <v>0.85</v>
      </c>
      <c r="G14">
        <v>0.28999999999999998</v>
      </c>
      <c r="H14">
        <v>0.98</v>
      </c>
      <c r="K14" s="10">
        <f>$X$12*W10+$X$19*W20</f>
        <v>0.109027</v>
      </c>
      <c r="L14" s="8">
        <f>$X$12*X10+$X$19*X20</f>
        <v>5.9964849999999998</v>
      </c>
      <c r="M14" s="9">
        <f>$X$12*Y10+$X$19*Y20</f>
        <v>0</v>
      </c>
      <c r="Z14">
        <f>1-Z10</f>
        <v>0.621</v>
      </c>
      <c r="AE14" s="5"/>
      <c r="AF14" s="6"/>
    </row>
    <row r="15" spans="1:32" x14ac:dyDescent="0.25">
      <c r="A15" t="s">
        <v>42</v>
      </c>
      <c r="B15" t="s">
        <v>43</v>
      </c>
      <c r="C15" s="2">
        <v>0.97</v>
      </c>
      <c r="D15" t="s">
        <v>44</v>
      </c>
      <c r="E15" t="s">
        <v>41</v>
      </c>
      <c r="F15" s="2">
        <v>0.97</v>
      </c>
      <c r="G15">
        <v>0.89</v>
      </c>
      <c r="H15">
        <v>1</v>
      </c>
      <c r="L15" t="s">
        <v>91</v>
      </c>
      <c r="AE15" s="5"/>
      <c r="AF15" s="6"/>
    </row>
    <row r="16" spans="1:32" x14ac:dyDescent="0.25">
      <c r="A16" t="s">
        <v>94</v>
      </c>
      <c r="B16" t="s">
        <v>46</v>
      </c>
      <c r="C16" s="2">
        <v>1</v>
      </c>
      <c r="D16" t="s">
        <v>16</v>
      </c>
      <c r="E16" t="s">
        <v>15</v>
      </c>
      <c r="F16" s="2">
        <v>1</v>
      </c>
      <c r="Z16" t="str">
        <f>$B$10</f>
        <v>Muerte sin infección</v>
      </c>
      <c r="AC16" s="3">
        <f>$C$43</f>
        <v>1</v>
      </c>
      <c r="AD16" s="4">
        <f>IF(AC16&gt;0, $C$44,0)</f>
        <v>55</v>
      </c>
      <c r="AE16" s="5">
        <v>0</v>
      </c>
      <c r="AF16" s="6">
        <f>$J$71*X19*Z17</f>
        <v>6.7715999999999998E-2</v>
      </c>
    </row>
    <row r="17" spans="1:33" x14ac:dyDescent="0.25">
      <c r="A17" t="s">
        <v>47</v>
      </c>
      <c r="C17" s="2">
        <v>0.66</v>
      </c>
      <c r="D17" t="s">
        <v>48</v>
      </c>
      <c r="F17" s="2">
        <v>0.66</v>
      </c>
      <c r="G17">
        <v>0.11</v>
      </c>
      <c r="H17">
        <v>0.94799999999999995</v>
      </c>
      <c r="Z17" s="2">
        <f>$C$10</f>
        <v>7.5999999999999998E-2</v>
      </c>
      <c r="AE17" s="5"/>
      <c r="AF17" s="6"/>
    </row>
    <row r="18" spans="1:33" x14ac:dyDescent="0.25">
      <c r="A18" t="s">
        <v>73</v>
      </c>
      <c r="C18" s="2">
        <v>0.5</v>
      </c>
      <c r="D18" t="s">
        <v>49</v>
      </c>
      <c r="X18" t="str">
        <f>"1-"&amp;X11</f>
        <v>1-Prevalencia general</v>
      </c>
      <c r="AE18" s="5"/>
      <c r="AF18" s="6"/>
    </row>
    <row r="19" spans="1:33" x14ac:dyDescent="0.25">
      <c r="C19" s="2"/>
      <c r="X19">
        <f>1-X12</f>
        <v>0.89100000000000001</v>
      </c>
      <c r="AE19" s="5"/>
      <c r="AF19" s="6"/>
    </row>
    <row r="20" spans="1:33" x14ac:dyDescent="0.25">
      <c r="A20" s="26"/>
      <c r="B20" s="3"/>
      <c r="C20" s="3"/>
      <c r="W20" s="7">
        <f>$Z$17*AC16+$Z$21*AC20</f>
        <v>7.5999999999999998E-2</v>
      </c>
      <c r="X20" s="8">
        <f t="shared" ref="X20:Y20" si="1">$Z$17*AD16+$Z$21*AD20</f>
        <v>4.18</v>
      </c>
      <c r="Y20" s="9">
        <f t="shared" si="1"/>
        <v>0</v>
      </c>
      <c r="Z20" t="str">
        <f>"1-"&amp;Z16</f>
        <v>1-Muerte sin infección</v>
      </c>
      <c r="AC20">
        <f>$C$42</f>
        <v>0</v>
      </c>
      <c r="AD20" s="4">
        <f>IF(AC20&gt;0, $C$44,0)</f>
        <v>0</v>
      </c>
      <c r="AE20" s="5">
        <v>0</v>
      </c>
      <c r="AF20" s="6">
        <f>$J$71*X19*Z21</f>
        <v>0.82328400000000002</v>
      </c>
    </row>
    <row r="21" spans="1:33" x14ac:dyDescent="0.25">
      <c r="A21" t="s">
        <v>50</v>
      </c>
      <c r="B21" t="s">
        <v>51</v>
      </c>
      <c r="C21" s="2">
        <v>0.23100000000000001</v>
      </c>
      <c r="E21" t="s">
        <v>15</v>
      </c>
      <c r="Z21">
        <f>1-Z17</f>
        <v>0.92400000000000004</v>
      </c>
      <c r="AE21" s="5"/>
      <c r="AF21" s="6"/>
    </row>
    <row r="22" spans="1:33" x14ac:dyDescent="0.25"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3"/>
      <c r="AG22" s="11"/>
    </row>
    <row r="23" spans="1:33" x14ac:dyDescent="0.25">
      <c r="A23" s="20" t="s">
        <v>95</v>
      </c>
      <c r="AE23" s="5"/>
      <c r="AF23" s="6"/>
    </row>
    <row r="24" spans="1:33" x14ac:dyDescent="0.25">
      <c r="A24" t="s">
        <v>96</v>
      </c>
      <c r="C24" s="27">
        <f>SUM(B25:B26)</f>
        <v>841.52</v>
      </c>
      <c r="Z24" t="str">
        <f>$B$12</f>
        <v>Muerte con tratamiento temprano</v>
      </c>
      <c r="AC24" s="3">
        <f>$C$43</f>
        <v>1</v>
      </c>
      <c r="AD24" s="4">
        <f>IF(AC24&gt;0, $C$44,0)</f>
        <v>55</v>
      </c>
      <c r="AE24" s="5">
        <f>$C$27+$C$28+$C$29+$C$35+$C$36</f>
        <v>5.59152</v>
      </c>
      <c r="AF24" s="6">
        <f>$J$71*$O$55*$R$47*$T$39*$V$31*X27*Z25</f>
        <v>1.0573298783388002E-2</v>
      </c>
    </row>
    <row r="25" spans="1:33" x14ac:dyDescent="0.25">
      <c r="A25" s="28" t="s">
        <v>52</v>
      </c>
      <c r="B25" s="27">
        <v>706.04</v>
      </c>
      <c r="C25" s="27"/>
      <c r="D25" t="s">
        <v>53</v>
      </c>
      <c r="E25" t="s">
        <v>15</v>
      </c>
      <c r="W25" s="7">
        <f>$Z$25*AC24+$Z$29*AC28</f>
        <v>0.21603000000000003</v>
      </c>
      <c r="X25" s="8">
        <f t="shared" ref="X25:Y25" si="2">$Z$25*AD24+$Z$29*AD28</f>
        <v>11.881650000000002</v>
      </c>
      <c r="Y25" s="9">
        <f t="shared" si="2"/>
        <v>5.59152</v>
      </c>
      <c r="Z25">
        <f>$C$12</f>
        <v>0.21603000000000003</v>
      </c>
      <c r="AE25" s="5"/>
      <c r="AF25" s="6"/>
    </row>
    <row r="26" spans="1:33" x14ac:dyDescent="0.25">
      <c r="A26" s="28" t="s">
        <v>106</v>
      </c>
      <c r="B26" s="27">
        <v>135.47999999999999</v>
      </c>
      <c r="C26" s="27"/>
      <c r="D26" t="s">
        <v>54</v>
      </c>
      <c r="E26" t="s">
        <v>15</v>
      </c>
      <c r="X26" t="str">
        <f>$B$9</f>
        <v>Presente temprano</v>
      </c>
      <c r="AE26" s="5"/>
      <c r="AF26" s="6"/>
    </row>
    <row r="27" spans="1:33" x14ac:dyDescent="0.25">
      <c r="A27" s="29" t="s">
        <v>97</v>
      </c>
      <c r="C27" s="30">
        <f>C24/C4</f>
        <v>0.84151999999999993</v>
      </c>
      <c r="X27">
        <f>$C$9</f>
        <v>0.66700000000000004</v>
      </c>
      <c r="AE27" s="5"/>
      <c r="AF27" s="6"/>
    </row>
    <row r="28" spans="1:33" x14ac:dyDescent="0.25">
      <c r="A28" s="31" t="s">
        <v>98</v>
      </c>
      <c r="B28" s="16">
        <v>0.05</v>
      </c>
      <c r="C28" s="30">
        <f>B28</f>
        <v>0.05</v>
      </c>
      <c r="E28" t="s">
        <v>55</v>
      </c>
      <c r="Z28" t="str">
        <f>"1-"&amp;Z24</f>
        <v>1-Muerte con tratamiento temprano</v>
      </c>
      <c r="AC28">
        <f>$C$42</f>
        <v>0</v>
      </c>
      <c r="AD28" s="4">
        <f>IF(AC28&gt;0, $C$44,0)</f>
        <v>0</v>
      </c>
      <c r="AE28" s="5">
        <f>$C$27+$C$28+$C$29+$C$35+$C$36</f>
        <v>5.59152</v>
      </c>
      <c r="AF28" s="6">
        <f>$J$71*$O$55*$R$47*$T$39*$V$31*X27*Z29</f>
        <v>3.8370360816611999E-2</v>
      </c>
    </row>
    <row r="29" spans="1:33" x14ac:dyDescent="0.25">
      <c r="A29" t="s">
        <v>99</v>
      </c>
      <c r="B29" s="16"/>
      <c r="C29" s="30">
        <f>SUM(B30:B32)</f>
        <v>1.64</v>
      </c>
      <c r="U29" s="7">
        <f>$X$27*W25+$X$35*W36</f>
        <v>0.21603000000000003</v>
      </c>
      <c r="V29" s="8">
        <f t="shared" ref="V29:W29" si="3">$X$27*X25+$X$35*X36</f>
        <v>11.881650000000002</v>
      </c>
      <c r="W29" s="9">
        <f t="shared" si="3"/>
        <v>5.59152</v>
      </c>
      <c r="Z29">
        <f>1-Z25</f>
        <v>0.78396999999999994</v>
      </c>
      <c r="AE29" s="5"/>
      <c r="AF29" s="6"/>
    </row>
    <row r="30" spans="1:33" x14ac:dyDescent="0.25">
      <c r="A30" s="28" t="s">
        <v>56</v>
      </c>
      <c r="B30" s="27">
        <v>0.17</v>
      </c>
      <c r="C30" s="27"/>
      <c r="D30" t="s">
        <v>54</v>
      </c>
      <c r="E30" t="s">
        <v>15</v>
      </c>
      <c r="V30" t="str">
        <f>$B$14</f>
        <v>Sensibilidad</v>
      </c>
      <c r="AE30" s="5"/>
      <c r="AF30" s="6"/>
    </row>
    <row r="31" spans="1:33" x14ac:dyDescent="0.25">
      <c r="A31" s="28" t="s">
        <v>57</v>
      </c>
      <c r="B31" s="27">
        <v>1.29</v>
      </c>
      <c r="C31" s="27"/>
      <c r="D31" t="s">
        <v>54</v>
      </c>
      <c r="E31" t="s">
        <v>15</v>
      </c>
      <c r="V31">
        <f>$C$14</f>
        <v>0.85</v>
      </c>
      <c r="AE31" s="5"/>
      <c r="AF31" s="6"/>
    </row>
    <row r="32" spans="1:33" x14ac:dyDescent="0.25">
      <c r="A32" s="28" t="s">
        <v>58</v>
      </c>
      <c r="B32" s="27">
        <v>0.18</v>
      </c>
      <c r="C32" s="27"/>
      <c r="D32" t="s">
        <v>54</v>
      </c>
      <c r="E32" t="s">
        <v>15</v>
      </c>
      <c r="Z32" t="str">
        <f>$B$13</f>
        <v>Tratamiento de muerte tardío</v>
      </c>
      <c r="AC32" s="3">
        <f>$C$43</f>
        <v>1</v>
      </c>
      <c r="AD32" s="4">
        <f>IF(AC32&gt;0, $C$44,0)</f>
        <v>55</v>
      </c>
      <c r="AE32" s="5">
        <f>$C$27+$C$28+$C$29+$C$35+$C$36</f>
        <v>5.59152</v>
      </c>
      <c r="AF32" s="6">
        <f>$J$71*$O$55*$R$47*$T$39*$V$31*X35*Z33</f>
        <v>5.2787233806120002E-3</v>
      </c>
    </row>
    <row r="33" spans="1:32" x14ac:dyDescent="0.25">
      <c r="A33" s="31" t="s">
        <v>100</v>
      </c>
      <c r="C33" s="27"/>
      <c r="Z33">
        <f>$C$13</f>
        <v>0.21603000000000003</v>
      </c>
      <c r="AE33" s="5"/>
      <c r="AF33" s="6"/>
    </row>
    <row r="34" spans="1:32" x14ac:dyDescent="0.25">
      <c r="A34" s="28" t="s">
        <v>59</v>
      </c>
      <c r="B34" s="27">
        <v>0.19</v>
      </c>
      <c r="C34" s="30">
        <f>B34</f>
        <v>0.19</v>
      </c>
      <c r="D34" t="s">
        <v>54</v>
      </c>
      <c r="E34" t="s">
        <v>15</v>
      </c>
      <c r="X34" t="str">
        <f>"1-"&amp;$X$26</f>
        <v>1-Presente temprano</v>
      </c>
      <c r="AE34" s="5"/>
      <c r="AF34" s="6"/>
    </row>
    <row r="35" spans="1:32" x14ac:dyDescent="0.25">
      <c r="A35" s="28" t="s">
        <v>60</v>
      </c>
      <c r="B35" s="27">
        <v>1.1299999999999999</v>
      </c>
      <c r="C35" s="30">
        <f>B35</f>
        <v>1.1299999999999999</v>
      </c>
      <c r="D35" t="s">
        <v>54</v>
      </c>
      <c r="E35" t="s">
        <v>15</v>
      </c>
      <c r="X35">
        <f>1-X27</f>
        <v>0.33299999999999996</v>
      </c>
      <c r="AE35" s="5"/>
      <c r="AF35" s="6"/>
    </row>
    <row r="36" spans="1:32" x14ac:dyDescent="0.25">
      <c r="A36" s="31" t="s">
        <v>101</v>
      </c>
      <c r="C36" s="30">
        <f>SUM(B37:B39)</f>
        <v>1.9300000000000002</v>
      </c>
      <c r="W36" s="7">
        <f>$Z$33*AC32+$Z$37*AC36</f>
        <v>0.21603000000000003</v>
      </c>
      <c r="X36" s="8">
        <f t="shared" ref="X36:Y36" si="4">$Z$33*AD32+$Z$37*AD36</f>
        <v>11.881650000000002</v>
      </c>
      <c r="Y36" s="9">
        <f t="shared" si="4"/>
        <v>5.59152</v>
      </c>
      <c r="Z36" t="str">
        <f>"1-"&amp;Z32</f>
        <v>1-Tratamiento de muerte tardío</v>
      </c>
      <c r="AC36">
        <f>$C$42</f>
        <v>0</v>
      </c>
      <c r="AD36" s="4">
        <f>IF(AC36&gt;0, $C$44,0)</f>
        <v>0</v>
      </c>
      <c r="AE36" s="5">
        <f>$C$27+$C$28+$C$29+$C$35+$C$36</f>
        <v>5.59152</v>
      </c>
      <c r="AF36" s="6">
        <f>$J$71*$O$55*$R$47*$T$39*$V$31*X35*Z37</f>
        <v>1.9156417019387997E-2</v>
      </c>
    </row>
    <row r="37" spans="1:32" x14ac:dyDescent="0.25">
      <c r="A37" s="28" t="s">
        <v>56</v>
      </c>
      <c r="B37" s="27">
        <v>0.28999999999999998</v>
      </c>
      <c r="D37" t="s">
        <v>54</v>
      </c>
      <c r="E37" t="s">
        <v>15</v>
      </c>
      <c r="S37" s="7">
        <f>$V$31*U29+$V$43*U44</f>
        <v>0.24047550000000004</v>
      </c>
      <c r="T37" s="8">
        <f t="shared" ref="T37:U37" si="5">$V$31*V29+$V$43*V44</f>
        <v>13.226152500000001</v>
      </c>
      <c r="U37" s="9">
        <f t="shared" si="5"/>
        <v>5.1610200000000006</v>
      </c>
      <c r="Z37">
        <f>1-Z33</f>
        <v>0.78396999999999994</v>
      </c>
      <c r="AE37" s="5"/>
      <c r="AF37" s="6"/>
    </row>
    <row r="38" spans="1:32" x14ac:dyDescent="0.25">
      <c r="A38" s="28" t="s">
        <v>61</v>
      </c>
      <c r="B38" s="27">
        <v>0.74</v>
      </c>
      <c r="D38" t="s">
        <v>54</v>
      </c>
      <c r="E38" t="s">
        <v>15</v>
      </c>
      <c r="T38" t="str">
        <f>$B$7</f>
        <v>Tamizaje +</v>
      </c>
      <c r="AE38" s="5"/>
      <c r="AF38" s="6"/>
    </row>
    <row r="39" spans="1:32" x14ac:dyDescent="0.25">
      <c r="A39" s="28" t="s">
        <v>62</v>
      </c>
      <c r="B39" s="27">
        <v>0.9</v>
      </c>
      <c r="T39" s="2">
        <f>$C$7</f>
        <v>0.9</v>
      </c>
      <c r="AE39" s="5"/>
      <c r="AF39" s="6"/>
    </row>
    <row r="40" spans="1:32" x14ac:dyDescent="0.25">
      <c r="Z40" t="str">
        <f>$B$11</f>
        <v>Muerte sin tratamiento</v>
      </c>
      <c r="AC40" s="3">
        <f>$C$43</f>
        <v>1</v>
      </c>
      <c r="AD40" s="4">
        <f>IF(AC40&gt;0, $C$44,0)</f>
        <v>55</v>
      </c>
      <c r="AE40" s="5">
        <f>$C$27+$C$28+$C$29+$C$34</f>
        <v>2.7215199999999999</v>
      </c>
      <c r="AF40" s="6">
        <f>$J$71*$O$55*$R$47*$T$39*$V$43*Z41</f>
        <v>4.9077468000000013E-3</v>
      </c>
    </row>
    <row r="41" spans="1:32" x14ac:dyDescent="0.25">
      <c r="A41" s="20" t="s">
        <v>63</v>
      </c>
      <c r="Z41">
        <f>$C$11</f>
        <v>0.379</v>
      </c>
      <c r="AE41" s="5"/>
      <c r="AF41" s="6"/>
    </row>
    <row r="42" spans="1:32" x14ac:dyDescent="0.25">
      <c r="A42" t="s">
        <v>64</v>
      </c>
      <c r="C42">
        <v>0</v>
      </c>
      <c r="V42" t="str">
        <f>"1-"&amp;V30</f>
        <v>1-Sensibilidad</v>
      </c>
      <c r="AE42" s="5"/>
      <c r="AF42" s="6"/>
    </row>
    <row r="43" spans="1:32" x14ac:dyDescent="0.25">
      <c r="A43" t="s">
        <v>65</v>
      </c>
      <c r="C43">
        <v>1</v>
      </c>
      <c r="V43">
        <f>1-V31</f>
        <v>0.15000000000000002</v>
      </c>
      <c r="AE43" s="5"/>
      <c r="AF43" s="6"/>
    </row>
    <row r="44" spans="1:32" x14ac:dyDescent="0.25">
      <c r="A44" t="s">
        <v>66</v>
      </c>
      <c r="C44">
        <v>55</v>
      </c>
      <c r="D44" t="s">
        <v>67</v>
      </c>
      <c r="G44">
        <v>55</v>
      </c>
      <c r="H44">
        <v>62</v>
      </c>
      <c r="U44" s="7">
        <f>$Z$41*AC40+$Z$45*AC44</f>
        <v>0.379</v>
      </c>
      <c r="V44" s="8">
        <f t="shared" ref="V44:W44" si="6">$Z$41*AD40+$Z$45*AD44</f>
        <v>20.844999999999999</v>
      </c>
      <c r="W44" s="9">
        <f t="shared" si="6"/>
        <v>2.7215199999999999</v>
      </c>
      <c r="Z44" t="str">
        <f>"1-"&amp;Z40</f>
        <v>1-Muerte sin tratamiento</v>
      </c>
      <c r="AC44">
        <f>$C$42</f>
        <v>0</v>
      </c>
      <c r="AD44" s="4">
        <f>IF(AC44&gt;0, $C$44,0)</f>
        <v>0</v>
      </c>
      <c r="AE44" s="5">
        <f>$C$27+$C$28+$C$29+$C$34</f>
        <v>2.7215199999999999</v>
      </c>
      <c r="AF44" s="6">
        <f>$J$71*$O$55*$R$47*$T$39*$V$43*Z45</f>
        <v>8.0414532000000014E-3</v>
      </c>
    </row>
    <row r="45" spans="1:32" x14ac:dyDescent="0.25">
      <c r="D45" t="s">
        <v>68</v>
      </c>
      <c r="Q45" s="7">
        <f>$T$39*S37+$T$51*S52</f>
        <v>0.25432795000000002</v>
      </c>
      <c r="R45" s="8">
        <f t="shared" ref="R45:S45" si="7">$T$39*T37+$T$51*T52</f>
        <v>13.988037250000001</v>
      </c>
      <c r="S45" s="9">
        <f t="shared" si="7"/>
        <v>4.7340700000000009</v>
      </c>
      <c r="Z45">
        <f>1-Z41</f>
        <v>0.621</v>
      </c>
      <c r="AE45" s="5"/>
      <c r="AF45" s="6"/>
    </row>
    <row r="46" spans="1:32" x14ac:dyDescent="0.25">
      <c r="R46" t="str">
        <f>$B$5</f>
        <v>Asistir</v>
      </c>
      <c r="AE46" s="5"/>
      <c r="AF46" s="6"/>
    </row>
    <row r="47" spans="1:32" x14ac:dyDescent="0.25">
      <c r="R47" s="2">
        <f>$C$5</f>
        <v>0.88</v>
      </c>
      <c r="AE47" s="5"/>
      <c r="AF47" s="6"/>
    </row>
    <row r="48" spans="1:32" x14ac:dyDescent="0.25">
      <c r="Z48" t="str">
        <f>$B$11</f>
        <v>Muerte sin tratamiento</v>
      </c>
      <c r="AC48" s="3">
        <f>$C$43</f>
        <v>1</v>
      </c>
      <c r="AD48" s="4">
        <f>IF(AC48&gt;0, $C$44,0)</f>
        <v>55</v>
      </c>
      <c r="AE48" s="5">
        <f>$C$27+$C$28</f>
        <v>0.89151999999999998</v>
      </c>
      <c r="AF48" s="6">
        <f>$J$71*$O$55*$R$47*$T$51*Z49</f>
        <v>3.6353679999999995E-3</v>
      </c>
    </row>
    <row r="49" spans="1:32" x14ac:dyDescent="0.25">
      <c r="A49" s="20" t="s">
        <v>63</v>
      </c>
      <c r="B49" s="35" t="s">
        <v>45</v>
      </c>
      <c r="C49" s="35" t="s">
        <v>69</v>
      </c>
      <c r="D49" s="35" t="s">
        <v>70</v>
      </c>
      <c r="Z49">
        <f>$C$11</f>
        <v>0.379</v>
      </c>
      <c r="AE49" s="5"/>
      <c r="AF49" s="6"/>
    </row>
    <row r="50" spans="1:32" x14ac:dyDescent="0.25">
      <c r="A50" t="s">
        <v>79</v>
      </c>
      <c r="B50" s="21">
        <f>K$14</f>
        <v>0.109027</v>
      </c>
      <c r="C50" s="21">
        <f>K$68</f>
        <v>9.7068456964000002E-2</v>
      </c>
      <c r="D50" s="21">
        <f>K$118</f>
        <v>9.3394917600000002E-2</v>
      </c>
      <c r="E50" s="15"/>
      <c r="T50" t="str">
        <f>"1-"&amp;T38</f>
        <v>1-Tamizaje +</v>
      </c>
      <c r="AE50" s="5"/>
      <c r="AF50" s="6"/>
    </row>
    <row r="51" spans="1:32" x14ac:dyDescent="0.25">
      <c r="A51" t="s">
        <v>80</v>
      </c>
      <c r="B51" s="2">
        <f>B50*$C$4</f>
        <v>109.027</v>
      </c>
      <c r="C51" s="2">
        <f t="shared" ref="C51:D51" si="8">C50*$C$4</f>
        <v>97.068456964000006</v>
      </c>
      <c r="D51" s="2">
        <f t="shared" si="8"/>
        <v>93.394917599999999</v>
      </c>
      <c r="P51" s="15">
        <f>P53*O55*J71</f>
        <v>0.46509907600000017</v>
      </c>
      <c r="T51" s="2">
        <f>1-T39</f>
        <v>9.9999999999999978E-2</v>
      </c>
      <c r="AE51" s="5"/>
      <c r="AF51" s="6"/>
    </row>
    <row r="52" spans="1:32" x14ac:dyDescent="0.25">
      <c r="A52" t="s">
        <v>82</v>
      </c>
      <c r="B52" s="2">
        <v>0</v>
      </c>
      <c r="C52" s="33">
        <f>B50-C50</f>
        <v>1.1958543035999997E-2</v>
      </c>
      <c r="D52" s="32">
        <f>B50-D50</f>
        <v>1.5632082399999997E-2</v>
      </c>
      <c r="S52" s="7">
        <f>$Z$49*AC48+$Z$53*AC52</f>
        <v>0.379</v>
      </c>
      <c r="T52" s="8">
        <f t="shared" ref="T52:U52" si="9">$Z$49*AD48+$Z$53*AD52</f>
        <v>20.844999999999999</v>
      </c>
      <c r="U52" s="9">
        <f t="shared" si="9"/>
        <v>0.89151999999999998</v>
      </c>
      <c r="Z52" t="str">
        <f>"1-"&amp;Z48</f>
        <v>1-Muerte sin tratamiento</v>
      </c>
      <c r="AC52">
        <f>$C$42</f>
        <v>0</v>
      </c>
      <c r="AD52" s="4">
        <f>IF(AC52&gt;0, $C$44,0)</f>
        <v>0</v>
      </c>
      <c r="AE52" s="5">
        <f>$C$27+$C$28</f>
        <v>0.89151999999999998</v>
      </c>
      <c r="AF52" s="6">
        <f>$J$71*$O$55*$R$47*$T$51*Z53</f>
        <v>5.956631999999999E-3</v>
      </c>
    </row>
    <row r="53" spans="1:32" x14ac:dyDescent="0.25">
      <c r="A53" t="s">
        <v>81</v>
      </c>
      <c r="B53" s="2"/>
      <c r="C53" s="2">
        <f>C52*$C$4</f>
        <v>11.958543035999996</v>
      </c>
      <c r="D53" s="2">
        <f>D52*$C$4</f>
        <v>15.632082399999996</v>
      </c>
      <c r="N53" s="7">
        <f>$R$47*Q45+$R$59*Q60</f>
        <v>0.26928859600000005</v>
      </c>
      <c r="O53" s="8">
        <f t="shared" ref="O53:P53" si="10">$R$47*R45+$R$59*R60</f>
        <v>14.810872780000002</v>
      </c>
      <c r="P53" s="9">
        <f t="shared" si="10"/>
        <v>4.2669640000000015</v>
      </c>
      <c r="Z53">
        <f>1-Z49</f>
        <v>0.621</v>
      </c>
      <c r="AE53" s="5"/>
      <c r="AF53" s="6"/>
    </row>
    <row r="54" spans="1:32" x14ac:dyDescent="0.25">
      <c r="A54" t="s">
        <v>83</v>
      </c>
      <c r="B54" s="2">
        <f>L$14</f>
        <v>5.9964849999999998</v>
      </c>
      <c r="C54" s="2">
        <f>L$68</f>
        <v>5.3387651330200008</v>
      </c>
      <c r="D54" s="2">
        <f>L$118</f>
        <v>5.136720468</v>
      </c>
      <c r="O54" t="str">
        <f>$B$6</f>
        <v>Prevalencia general</v>
      </c>
      <c r="AE54" s="5"/>
      <c r="AF54" s="6"/>
    </row>
    <row r="55" spans="1:32" x14ac:dyDescent="0.25">
      <c r="A55" t="s">
        <v>74</v>
      </c>
      <c r="B55" s="2">
        <f>B54*$C$4</f>
        <v>5996.4849999999997</v>
      </c>
      <c r="C55" s="2">
        <f t="shared" ref="C55:D55" si="11">C54*$C$4</f>
        <v>5338.7651330200006</v>
      </c>
      <c r="D55" s="2">
        <f t="shared" si="11"/>
        <v>5136.7204680000004</v>
      </c>
      <c r="O55" s="2">
        <f>$C$6</f>
        <v>0.109</v>
      </c>
      <c r="AE55" s="5"/>
      <c r="AF55" s="6"/>
    </row>
    <row r="56" spans="1:32" x14ac:dyDescent="0.25">
      <c r="A56" t="s">
        <v>75</v>
      </c>
      <c r="B56" s="2"/>
      <c r="C56" s="2">
        <f>B54-C54</f>
        <v>0.65771986697999907</v>
      </c>
      <c r="D56" s="2">
        <f>B54-D54</f>
        <v>0.8597645319999998</v>
      </c>
      <c r="Z56" t="str">
        <f>$B$11</f>
        <v>Muerte sin tratamiento</v>
      </c>
      <c r="AC56" s="3">
        <f>$C$43</f>
        <v>1</v>
      </c>
      <c r="AD56" s="4">
        <f>IF(AC56&gt;0, $C$44,0)</f>
        <v>55</v>
      </c>
      <c r="AE56" s="5">
        <f>$C$27</f>
        <v>0.84151999999999993</v>
      </c>
      <c r="AF56" s="6">
        <f>$J$71*$O$55*$R$59*Z57</f>
        <v>4.9573200000000003E-3</v>
      </c>
    </row>
    <row r="57" spans="1:32" x14ac:dyDescent="0.25">
      <c r="A57" t="s">
        <v>76</v>
      </c>
      <c r="B57" s="2"/>
      <c r="C57" s="2">
        <f>C56*$C$4</f>
        <v>657.7198669799991</v>
      </c>
      <c r="D57" s="2">
        <f>D56*$C$4</f>
        <v>859.7645319999998</v>
      </c>
      <c r="Z57">
        <f>$C$11</f>
        <v>0.379</v>
      </c>
      <c r="AE57" s="5"/>
      <c r="AF57" s="6"/>
    </row>
    <row r="58" spans="1:32" x14ac:dyDescent="0.25">
      <c r="A58" t="s">
        <v>102</v>
      </c>
      <c r="B58" s="16">
        <f>M$14</f>
        <v>0</v>
      </c>
      <c r="C58" s="16">
        <f>M$68</f>
        <v>2.6062355152000003</v>
      </c>
      <c r="D58" s="16">
        <f>M$118</f>
        <v>3.5783199999999997</v>
      </c>
      <c r="R58" t="str">
        <f>"1-"&amp;R46</f>
        <v>1-Asistir</v>
      </c>
      <c r="AE58" s="5"/>
      <c r="AF58" s="6"/>
    </row>
    <row r="59" spans="1:32" x14ac:dyDescent="0.25">
      <c r="A59" t="s">
        <v>103</v>
      </c>
      <c r="B59">
        <f>B58*$C$4</f>
        <v>0</v>
      </c>
      <c r="C59" s="16">
        <f t="shared" ref="C59:D59" si="12">C58*$C$4</f>
        <v>2606.2355152000005</v>
      </c>
      <c r="D59" s="16">
        <f t="shared" si="12"/>
        <v>3578.3199999999997</v>
      </c>
      <c r="R59" s="2">
        <f>1-R47</f>
        <v>0.12</v>
      </c>
      <c r="AE59" s="5"/>
      <c r="AF59" s="6"/>
    </row>
    <row r="60" spans="1:32" x14ac:dyDescent="0.25">
      <c r="A60" t="s">
        <v>77</v>
      </c>
      <c r="C60" s="16">
        <f>C58-B58</f>
        <v>2.6062355152000003</v>
      </c>
      <c r="D60" s="16">
        <f>D58-C58</f>
        <v>0.97208448479999943</v>
      </c>
      <c r="Q60" s="7">
        <f>$Z$57*AC56+$Z$61*AC60</f>
        <v>0.379</v>
      </c>
      <c r="R60" s="8">
        <f t="shared" ref="R60:S60" si="13">$Z$57*AD56+$Z$61*AD60</f>
        <v>20.844999999999999</v>
      </c>
      <c r="S60" s="9">
        <f t="shared" si="13"/>
        <v>0.84151999999999993</v>
      </c>
      <c r="Z60" t="str">
        <f>"1-"&amp;Z56</f>
        <v>1-Muerte sin tratamiento</v>
      </c>
      <c r="AC60">
        <f>$C$42</f>
        <v>0</v>
      </c>
      <c r="AD60" s="4">
        <f>IF(AC60&gt;0, $C$44,0)</f>
        <v>0</v>
      </c>
      <c r="AE60" s="5">
        <f>$C$27</f>
        <v>0.84151999999999993</v>
      </c>
      <c r="AF60" s="6">
        <f>$J$71*$O$55*$R$59*Z61</f>
        <v>8.1226800000000002E-3</v>
      </c>
    </row>
    <row r="61" spans="1:32" x14ac:dyDescent="0.25">
      <c r="A61" t="s">
        <v>78</v>
      </c>
      <c r="C61" s="16">
        <f t="shared" ref="C61" si="14">C60*$C$4</f>
        <v>2606.2355152000005</v>
      </c>
      <c r="D61" s="16">
        <f>D60*$C$4</f>
        <v>972.08448479999947</v>
      </c>
      <c r="Z61">
        <f>1-Z57</f>
        <v>0.621</v>
      </c>
      <c r="AE61" s="5"/>
      <c r="AF61" s="6"/>
    </row>
    <row r="62" spans="1:32" x14ac:dyDescent="0.25">
      <c r="A62" t="s">
        <v>104</v>
      </c>
      <c r="B62" s="22"/>
      <c r="C62" s="34">
        <f>(C58-B58)/(C52-B52)</f>
        <v>217.93921779218331</v>
      </c>
      <c r="D62" s="34">
        <f>(D58-C58)/(D52-C52)</f>
        <v>264.61795790899799</v>
      </c>
      <c r="AE62" s="5"/>
      <c r="AF62" s="6"/>
    </row>
    <row r="63" spans="1:32" x14ac:dyDescent="0.25">
      <c r="A63" t="s">
        <v>105</v>
      </c>
      <c r="C63" s="16">
        <f>(C58-B58)/(C56-B56)</f>
        <v>3.9625312325851558</v>
      </c>
      <c r="D63" s="16">
        <f>(D58-C58)/(D56-C56)</f>
        <v>4.8112355983454016</v>
      </c>
      <c r="AE63" s="5"/>
      <c r="AF63" s="6"/>
    </row>
    <row r="64" spans="1:32" x14ac:dyDescent="0.25">
      <c r="AE64" s="5"/>
      <c r="AF64" s="6"/>
    </row>
    <row r="65" spans="2:32" x14ac:dyDescent="0.25">
      <c r="C65" s="2"/>
      <c r="Z65" t="str">
        <f>$B$10</f>
        <v>Muerte sin infección</v>
      </c>
      <c r="AC65" s="3">
        <f>$C$43</f>
        <v>1</v>
      </c>
      <c r="AD65" s="4">
        <f>IF(AC65&gt;0, $C$44,0)</f>
        <v>55</v>
      </c>
      <c r="AE65" s="5">
        <f>$C$27+$C$28+$C$29+$C$35+$C$36</f>
        <v>5.59152</v>
      </c>
      <c r="AF65" s="6">
        <f>$J$71*$O$89*$R$80*$T$72*$V$68*Z66</f>
        <v>1.6089321600000013E-3</v>
      </c>
    </row>
    <row r="66" spans="2:32" x14ac:dyDescent="0.25">
      <c r="C66" s="2"/>
      <c r="U66" s="7">
        <f>$Z$66*AC65+$Z$70*AC69</f>
        <v>7.5999999999999998E-2</v>
      </c>
      <c r="V66" s="8">
        <f t="shared" ref="V66:W66" si="15">$Z$66*AD65+$Z$70*AD69</f>
        <v>4.18</v>
      </c>
      <c r="W66" s="9">
        <f t="shared" si="15"/>
        <v>5.59152</v>
      </c>
      <c r="Z66" s="2">
        <f>$C$10</f>
        <v>7.5999999999999998E-2</v>
      </c>
      <c r="AE66" s="5"/>
      <c r="AF66" s="6"/>
    </row>
    <row r="67" spans="2:32" x14ac:dyDescent="0.25">
      <c r="C67" s="2"/>
      <c r="V67" t="str">
        <f>"1-"&amp;V75</f>
        <v>1-Especificidad</v>
      </c>
      <c r="W67" t="s">
        <v>86</v>
      </c>
      <c r="AE67" s="5"/>
      <c r="AF67" s="6"/>
    </row>
    <row r="68" spans="2:32" x14ac:dyDescent="0.25">
      <c r="C68" s="2"/>
      <c r="K68" s="10">
        <f>$O$55*N53+$O$89*N90</f>
        <v>9.7068456964000002E-2</v>
      </c>
      <c r="L68" s="8">
        <f t="shared" ref="L68:M68" si="16">$O$55*O53+$O$89*O90</f>
        <v>5.3387651330200008</v>
      </c>
      <c r="M68" s="9">
        <f t="shared" si="16"/>
        <v>2.6062355152000003</v>
      </c>
      <c r="V68" s="2">
        <f>1-V76</f>
        <v>3.0000000000000027E-2</v>
      </c>
      <c r="AE68" s="5"/>
      <c r="AF68" s="6"/>
    </row>
    <row r="69" spans="2:32" x14ac:dyDescent="0.25">
      <c r="C69" s="2"/>
      <c r="D69" s="2"/>
      <c r="L69" t="s">
        <v>92</v>
      </c>
      <c r="P69" s="15">
        <f>P87+P51</f>
        <v>2.6062355152000003</v>
      </c>
      <c r="Z69" t="str">
        <f>"1-"&amp;Z65</f>
        <v>1-Muerte sin infección</v>
      </c>
      <c r="AC69">
        <f>$C$42</f>
        <v>0</v>
      </c>
      <c r="AD69" s="4">
        <f>IF(AC69&gt;0, $C$44,0)</f>
        <v>0</v>
      </c>
      <c r="AE69" s="5">
        <f>$C$27+$C$28+$C$29+$C$35+$C$36</f>
        <v>5.59152</v>
      </c>
      <c r="AF69" s="6">
        <f>$J$71*$O$89*$R$80*$T$72*$V$68*Z70</f>
        <v>1.9561227840000018E-2</v>
      </c>
    </row>
    <row r="70" spans="2:32" x14ac:dyDescent="0.25">
      <c r="C70" s="2"/>
      <c r="D70" s="2"/>
      <c r="S70" s="7">
        <f>$V$68*U66+$V$76*U77</f>
        <v>7.5999999999999998E-2</v>
      </c>
      <c r="T70" s="8">
        <f t="shared" ref="T70:U70" si="17">$V$68*V66+$V$76*V77</f>
        <v>4.18</v>
      </c>
      <c r="U70" s="9">
        <f t="shared" si="17"/>
        <v>2.80762</v>
      </c>
      <c r="Z70">
        <f>1-Z66</f>
        <v>0.92400000000000004</v>
      </c>
      <c r="AE70" s="5"/>
      <c r="AF70" s="6"/>
    </row>
    <row r="71" spans="2:32" x14ac:dyDescent="0.25">
      <c r="J71" s="1">
        <v>1</v>
      </c>
      <c r="T71" t="str">
        <f>$B$8</f>
        <v>Tamizaje -</v>
      </c>
      <c r="AE71" s="5"/>
      <c r="AF71" s="6"/>
    </row>
    <row r="72" spans="2:32" x14ac:dyDescent="0.25">
      <c r="T72" s="2">
        <f>$C$8</f>
        <v>0.9</v>
      </c>
      <c r="AE72" s="5"/>
      <c r="AF72" s="6"/>
    </row>
    <row r="73" spans="2:32" x14ac:dyDescent="0.25">
      <c r="Z73" t="str">
        <f>$B$10</f>
        <v>Muerte sin infección</v>
      </c>
      <c r="AC73" s="3">
        <f>$C$43</f>
        <v>1</v>
      </c>
      <c r="AD73" s="4">
        <f>IF(AC73&gt;0, $C$44,0)</f>
        <v>55</v>
      </c>
      <c r="AE73" s="5">
        <f>$C$27+$C$28+$C$29+$C$34</f>
        <v>2.7215199999999999</v>
      </c>
      <c r="AF73" s="6">
        <f>$J$71*$O$89*$R$80*$T$72*$V$76*Z74</f>
        <v>5.2022139839999995E-2</v>
      </c>
    </row>
    <row r="74" spans="2:32" x14ac:dyDescent="0.25">
      <c r="Z74" s="2">
        <f>$C$10</f>
        <v>7.5999999999999998E-2</v>
      </c>
      <c r="AE74" s="5"/>
      <c r="AF74" s="6"/>
    </row>
    <row r="75" spans="2:32" x14ac:dyDescent="0.25">
      <c r="V75" t="str">
        <f>$B$15</f>
        <v>Especificidad</v>
      </c>
      <c r="AE75" s="5"/>
      <c r="AF75" s="6"/>
    </row>
    <row r="76" spans="2:32" x14ac:dyDescent="0.25">
      <c r="B76" s="2"/>
      <c r="C76" s="2"/>
      <c r="D76" s="2"/>
      <c r="E76" s="2"/>
      <c r="V76" s="2">
        <f>$C$15</f>
        <v>0.97</v>
      </c>
      <c r="AE76" s="5"/>
      <c r="AF76" s="6"/>
    </row>
    <row r="77" spans="2:32" x14ac:dyDescent="0.25">
      <c r="B77" s="2"/>
      <c r="C77" s="2"/>
      <c r="D77" s="2"/>
      <c r="E77" s="2"/>
      <c r="U77" s="7">
        <f>$Z$74*AC73+$Z$78*AC77</f>
        <v>7.5999999999999998E-2</v>
      </c>
      <c r="V77" s="8">
        <f t="shared" ref="V77:W77" si="18">$Z$74*AD73+$Z$78*AD77</f>
        <v>4.18</v>
      </c>
      <c r="W77" s="9">
        <f t="shared" si="18"/>
        <v>2.7215199999999999</v>
      </c>
      <c r="Z77" t="str">
        <f>"1-"&amp;Z73</f>
        <v>1-Muerte sin infección</v>
      </c>
      <c r="AC77">
        <f>$C$42</f>
        <v>0</v>
      </c>
      <c r="AD77" s="4">
        <f>IF(AC77&gt;0, $C$44,0)</f>
        <v>0</v>
      </c>
      <c r="AE77" s="5">
        <f>$C$27+$C$28+$C$29+$C$34</f>
        <v>2.7215199999999999</v>
      </c>
      <c r="AF77" s="6">
        <f>$J$71*$O$89*$R$80*$T$72*$V$76*Z78</f>
        <v>0.63247970015999999</v>
      </c>
    </row>
    <row r="78" spans="2:32" x14ac:dyDescent="0.25">
      <c r="B78" s="2"/>
      <c r="C78" s="2"/>
      <c r="D78" s="2"/>
      <c r="E78" s="2"/>
      <c r="Q78" s="7">
        <f>$T$72*S70+$T$84*S85</f>
        <v>7.5999999999999998E-2</v>
      </c>
      <c r="R78" s="8">
        <f t="shared" ref="R78:S78" si="19">$T$72*T70+$T$84*T85</f>
        <v>4.18</v>
      </c>
      <c r="S78" s="9">
        <f t="shared" si="19"/>
        <v>2.6160100000000002</v>
      </c>
      <c r="Z78">
        <f>1-Z74</f>
        <v>0.92400000000000004</v>
      </c>
      <c r="AE78" s="5"/>
      <c r="AF78" s="6"/>
    </row>
    <row r="79" spans="2:32" x14ac:dyDescent="0.25">
      <c r="B79" s="2"/>
      <c r="C79" s="2"/>
      <c r="D79" s="2"/>
      <c r="E79" s="2"/>
      <c r="R79" t="str">
        <f>$B$5</f>
        <v>Asistir</v>
      </c>
      <c r="AE79" s="5"/>
      <c r="AF79" s="6"/>
    </row>
    <row r="80" spans="2:32" x14ac:dyDescent="0.25">
      <c r="B80" s="2"/>
      <c r="C80" s="2"/>
      <c r="D80" s="2"/>
      <c r="E80" s="2"/>
      <c r="R80" s="2">
        <f>$C$5</f>
        <v>0.88</v>
      </c>
      <c r="AE80" s="5"/>
      <c r="AF80" s="6"/>
    </row>
    <row r="81" spans="1:32" x14ac:dyDescent="0.25">
      <c r="B81" s="2"/>
      <c r="C81" s="2"/>
      <c r="D81" s="2"/>
      <c r="E81" s="2"/>
      <c r="Z81" t="str">
        <f>$B$10</f>
        <v>Muerte sin infección</v>
      </c>
      <c r="AC81" s="3">
        <f>$C$43</f>
        <v>1</v>
      </c>
      <c r="AD81" s="4">
        <f>IF(AC81&gt;0, $C$44,0)</f>
        <v>55</v>
      </c>
      <c r="AE81" s="5">
        <f>$C$27+$C$28</f>
        <v>0.89151999999999998</v>
      </c>
      <c r="AF81" s="6">
        <f>$J$71*$O$89*$R$80*$T$84*Z82</f>
        <v>5.9590079999999983E-3</v>
      </c>
    </row>
    <row r="82" spans="1:32" x14ac:dyDescent="0.25">
      <c r="B82" s="2"/>
      <c r="C82" s="2"/>
      <c r="D82" s="2"/>
      <c r="E82" s="2"/>
      <c r="Z82" s="2">
        <f>$C$10</f>
        <v>7.5999999999999998E-2</v>
      </c>
      <c r="AE82" s="5"/>
      <c r="AF82" s="6"/>
    </row>
    <row r="83" spans="1:32" x14ac:dyDescent="0.25">
      <c r="B83" s="2"/>
      <c r="C83" s="2"/>
      <c r="D83" s="2"/>
      <c r="E83" s="2"/>
      <c r="T83" t="str">
        <f>"1-"&amp;T71</f>
        <v>1-Tamizaje -</v>
      </c>
      <c r="AE83" s="5"/>
      <c r="AF83" s="6"/>
    </row>
    <row r="84" spans="1:32" x14ac:dyDescent="0.25">
      <c r="B84" s="2"/>
      <c r="C84" s="2"/>
      <c r="D84" s="2"/>
      <c r="E84" s="2"/>
      <c r="T84" s="2">
        <f>1-T72</f>
        <v>9.9999999999999978E-2</v>
      </c>
      <c r="AE84" s="5"/>
      <c r="AF84" s="6"/>
    </row>
    <row r="85" spans="1:32" x14ac:dyDescent="0.25">
      <c r="S85" s="7">
        <f>$Z$82*AC81+$Z$86*AC85</f>
        <v>7.5999999999999998E-2</v>
      </c>
      <c r="T85" s="8">
        <f t="shared" ref="T85:U85" si="20">$Z$82*AD81+$Z$86*AD85</f>
        <v>4.18</v>
      </c>
      <c r="U85" s="9">
        <f t="shared" si="20"/>
        <v>0.89151999999999998</v>
      </c>
      <c r="Z85" t="str">
        <f>"1-"&amp;Z81</f>
        <v>1-Muerte sin infección</v>
      </c>
      <c r="AC85">
        <f>$C$42</f>
        <v>0</v>
      </c>
      <c r="AD85" s="4">
        <f>IF(AC85&gt;0, $C$44,0)</f>
        <v>0</v>
      </c>
      <c r="AE85" s="5">
        <f>$C$27+$C$28</f>
        <v>0.89151999999999998</v>
      </c>
      <c r="AF85" s="6">
        <f>$J$71*$O$89*$R$80*$T$84*Z86</f>
        <v>7.2448991999999976E-2</v>
      </c>
    </row>
    <row r="86" spans="1:32" x14ac:dyDescent="0.25">
      <c r="Z86">
        <f>1-Z82</f>
        <v>0.92400000000000004</v>
      </c>
      <c r="AE86" s="5"/>
      <c r="AF86" s="6"/>
    </row>
    <row r="87" spans="1:32" x14ac:dyDescent="0.25">
      <c r="P87" s="15">
        <f>P90*O89*$J$71</f>
        <v>2.1411364392000003</v>
      </c>
      <c r="AE87" s="5"/>
      <c r="AF87" s="6"/>
    </row>
    <row r="88" spans="1:32" x14ac:dyDescent="0.25">
      <c r="D88" s="14"/>
      <c r="O88" t="str">
        <f>"1-"&amp;O54</f>
        <v>1-Prevalencia general</v>
      </c>
      <c r="AE88" s="5"/>
      <c r="AF88" s="6"/>
    </row>
    <row r="89" spans="1:32" x14ac:dyDescent="0.25">
      <c r="B89" s="2"/>
      <c r="D89" s="5"/>
      <c r="E89" s="17"/>
      <c r="O89">
        <f>1-O55</f>
        <v>0.89100000000000001</v>
      </c>
      <c r="Z89" t="str">
        <f>$B$10</f>
        <v>Muerte sin infección</v>
      </c>
      <c r="AC89" s="3">
        <f>$C$43</f>
        <v>1</v>
      </c>
      <c r="AD89" s="4">
        <f>IF(AC89&gt;0, $C$44,0)</f>
        <v>55</v>
      </c>
      <c r="AE89" s="5">
        <f>$C$27</f>
        <v>0.84151999999999993</v>
      </c>
      <c r="AF89" s="6">
        <f>$J$71*$O$89*$R$92*Z90</f>
        <v>8.12592E-3</v>
      </c>
    </row>
    <row r="90" spans="1:32" x14ac:dyDescent="0.25">
      <c r="B90" s="2"/>
      <c r="D90" s="5"/>
      <c r="E90" s="5"/>
      <c r="N90" s="7">
        <f>$R$80*Q78+$R$92*Q93</f>
        <v>7.5999999999999998E-2</v>
      </c>
      <c r="O90" s="8">
        <f t="shared" ref="O90:P90" si="21">$R$80*R78+$R$92*R93</f>
        <v>4.18</v>
      </c>
      <c r="P90" s="9">
        <f t="shared" si="21"/>
        <v>2.4030712000000003</v>
      </c>
      <c r="Z90" s="2">
        <f>$C$10</f>
        <v>7.5999999999999998E-2</v>
      </c>
      <c r="AE90" s="5"/>
      <c r="AF90" s="6"/>
    </row>
    <row r="91" spans="1:32" x14ac:dyDescent="0.25">
      <c r="B91" s="2"/>
      <c r="D91" s="5"/>
      <c r="E91" s="5"/>
      <c r="R91" t="str">
        <f>"1-"&amp;R79</f>
        <v>1-Asistir</v>
      </c>
      <c r="AE91" s="5"/>
      <c r="AF91" s="6"/>
    </row>
    <row r="92" spans="1:32" x14ac:dyDescent="0.25">
      <c r="B92" s="2"/>
      <c r="D92" s="5"/>
      <c r="E92" s="18"/>
      <c r="R92" s="2">
        <f>1-R80</f>
        <v>0.12</v>
      </c>
      <c r="AE92" s="5"/>
      <c r="AF92" s="6"/>
    </row>
    <row r="93" spans="1:32" x14ac:dyDescent="0.25">
      <c r="B93" s="2"/>
      <c r="D93" s="5"/>
      <c r="E93" s="5"/>
      <c r="Q93" s="7">
        <f>$Z$90*AC89+$Z$94*AC93</f>
        <v>7.5999999999999998E-2</v>
      </c>
      <c r="R93" s="8">
        <f t="shared" ref="R93:S93" si="22">$Z$90*AD89+$Z$94*AD93</f>
        <v>4.18</v>
      </c>
      <c r="S93" s="9">
        <f t="shared" si="22"/>
        <v>0.84152000000000005</v>
      </c>
      <c r="Z93" t="str">
        <f>"1-"&amp;Z89</f>
        <v>1-Muerte sin infección</v>
      </c>
      <c r="AC93">
        <f>$C$42</f>
        <v>0</v>
      </c>
      <c r="AD93" s="4">
        <f>IF(AC93&gt;0, $C$44,0)</f>
        <v>0</v>
      </c>
      <c r="AE93" s="5">
        <f>$C$27</f>
        <v>0.84151999999999993</v>
      </c>
      <c r="AF93" s="6">
        <f>$J$71*$O$89*$R$92*Z94</f>
        <v>9.8794080000000006E-2</v>
      </c>
    </row>
    <row r="94" spans="1:32" x14ac:dyDescent="0.25">
      <c r="B94" s="2"/>
      <c r="D94" s="5"/>
      <c r="E94" s="19"/>
      <c r="Z94">
        <f>1-Z90</f>
        <v>0.92400000000000004</v>
      </c>
      <c r="AE94" s="5"/>
      <c r="AF94" s="6"/>
    </row>
    <row r="95" spans="1:32" x14ac:dyDescent="0.25">
      <c r="B95" s="2"/>
      <c r="D95" s="17"/>
      <c r="E95" s="17"/>
      <c r="X95" s="2"/>
      <c r="AE95" s="5"/>
      <c r="AF95" s="6"/>
    </row>
    <row r="96" spans="1:32" s="11" customFormat="1" x14ac:dyDescent="0.25">
      <c r="A96"/>
      <c r="B96" s="2"/>
      <c r="C96"/>
      <c r="D96" s="5"/>
      <c r="E96" s="5"/>
      <c r="F96"/>
      <c r="G96"/>
      <c r="H96"/>
      <c r="AE96" s="12"/>
      <c r="AF96" s="13"/>
    </row>
    <row r="97" spans="2:32" x14ac:dyDescent="0.25">
      <c r="B97" s="2"/>
      <c r="D97" s="19"/>
      <c r="E97" s="19"/>
      <c r="Z97" t="str">
        <f>$B$12</f>
        <v>Muerte con tratamiento temprano</v>
      </c>
      <c r="AC97" s="3">
        <f>$C$43</f>
        <v>1</v>
      </c>
      <c r="AD97" s="4">
        <f>IF(AC97&gt;0, $C$44,0)</f>
        <v>55</v>
      </c>
      <c r="AE97" s="5">
        <f>$C$27+$C$28+$C$35+$C$36</f>
        <v>3.9515199999999999</v>
      </c>
      <c r="AF97" s="6">
        <f>$J$71*$O$112*$R$104*X100*Z98</f>
        <v>1.3821305599200003E-2</v>
      </c>
    </row>
    <row r="98" spans="2:32" x14ac:dyDescent="0.25">
      <c r="W98" s="7">
        <f>$Z$98*AC97+$Z$102*AC101</f>
        <v>0.21603000000000003</v>
      </c>
      <c r="X98" s="8">
        <f t="shared" ref="X98:Y98" si="23">$Z$98*AD97+$Z$102*AD101</f>
        <v>11.881650000000002</v>
      </c>
      <c r="Y98" s="9">
        <f t="shared" si="23"/>
        <v>3.9515199999999999</v>
      </c>
      <c r="Z98">
        <f>$C$12</f>
        <v>0.21603000000000003</v>
      </c>
      <c r="AE98" s="5"/>
      <c r="AF98" s="6"/>
    </row>
    <row r="99" spans="2:32" x14ac:dyDescent="0.25">
      <c r="X99" t="str">
        <f>$B$9</f>
        <v>Presente temprano</v>
      </c>
      <c r="AE99" s="5"/>
      <c r="AF99" s="6"/>
    </row>
    <row r="100" spans="2:32" x14ac:dyDescent="0.25">
      <c r="X100">
        <f>$C$9</f>
        <v>0.66700000000000004</v>
      </c>
      <c r="AE100" s="5"/>
      <c r="AF100" s="6"/>
    </row>
    <row r="101" spans="2:32" x14ac:dyDescent="0.25">
      <c r="Z101" t="str">
        <f>"1-"&amp;Z97</f>
        <v>1-Muerte con tratamiento temprano</v>
      </c>
      <c r="AC101">
        <f>$C$42</f>
        <v>0</v>
      </c>
      <c r="AD101" s="4">
        <f>IF(AC101&gt;0, $C$44,0)</f>
        <v>0</v>
      </c>
      <c r="AE101" s="5">
        <f>$C$27+$C$28+$C$35+$C$36</f>
        <v>3.9515199999999999</v>
      </c>
      <c r="AF101" s="6">
        <f>$J$71*$O$112*$R$104*X100*Z102</f>
        <v>5.0157334400800002E-2</v>
      </c>
    </row>
    <row r="102" spans="2:32" x14ac:dyDescent="0.25">
      <c r="Q102" s="7">
        <f>$X$100*W98+$X$108*W109</f>
        <v>0.21603000000000003</v>
      </c>
      <c r="R102" s="8">
        <f t="shared" ref="R102:S102" si="24">$X$100*X98+$X$108*X109</f>
        <v>11.881650000000002</v>
      </c>
      <c r="S102" s="9">
        <f t="shared" si="24"/>
        <v>3.9515200000000004</v>
      </c>
      <c r="Z102">
        <f>1-Z98</f>
        <v>0.78396999999999994</v>
      </c>
      <c r="AE102" s="5"/>
      <c r="AF102" s="6"/>
    </row>
    <row r="103" spans="2:32" x14ac:dyDescent="0.25">
      <c r="R103" t="str">
        <f>$B$5</f>
        <v>Asistir</v>
      </c>
      <c r="AE103" s="5"/>
      <c r="AF103" s="6"/>
    </row>
    <row r="104" spans="2:32" x14ac:dyDescent="0.25">
      <c r="R104" s="2">
        <f>$C$5</f>
        <v>0.88</v>
      </c>
      <c r="AE104" s="5"/>
      <c r="AF104" s="6"/>
    </row>
    <row r="105" spans="2:32" x14ac:dyDescent="0.25">
      <c r="Z105" t="str">
        <f>$B$13</f>
        <v>Tratamiento de muerte tardío</v>
      </c>
      <c r="AC105" s="3">
        <f>$C$43</f>
        <v>1</v>
      </c>
      <c r="AD105" s="4">
        <f>IF(AC105&gt;0, $C$44,0)</f>
        <v>55</v>
      </c>
      <c r="AE105" s="5">
        <f>$C$27+$C$28+$C$35+$C$36</f>
        <v>3.9515199999999999</v>
      </c>
      <c r="AF105" s="6">
        <f>$J$71*$O$112*$R$104*X108*Z106</f>
        <v>6.9002920007999995E-3</v>
      </c>
    </row>
    <row r="106" spans="2:32" x14ac:dyDescent="0.25">
      <c r="Z106">
        <f>$C$13</f>
        <v>0.21603000000000003</v>
      </c>
      <c r="AE106" s="5"/>
      <c r="AF106" s="6"/>
    </row>
    <row r="107" spans="2:32" x14ac:dyDescent="0.25">
      <c r="X107" t="str">
        <f>"1-"&amp;$X$26</f>
        <v>1-Presente temprano</v>
      </c>
      <c r="AE107" s="5"/>
      <c r="AF107" s="6"/>
    </row>
    <row r="108" spans="2:32" x14ac:dyDescent="0.25">
      <c r="P108" s="15">
        <f>P110*O112*J71</f>
        <v>0.39003688000000003</v>
      </c>
      <c r="X108">
        <f>1-X100</f>
        <v>0.33299999999999996</v>
      </c>
      <c r="AE108" s="5"/>
      <c r="AF108" s="6"/>
    </row>
    <row r="109" spans="2:32" x14ac:dyDescent="0.25">
      <c r="W109" s="7">
        <f>$Z$106*AC105+$Z$110*AC109</f>
        <v>0.21603000000000003</v>
      </c>
      <c r="X109" s="8">
        <f t="shared" ref="X109:Y109" si="25">$Z$106*AD105+$Z$110*AD109</f>
        <v>11.881650000000002</v>
      </c>
      <c r="Y109" s="9">
        <f t="shared" si="25"/>
        <v>3.9515199999999999</v>
      </c>
      <c r="Z109" t="str">
        <f>"1-"&amp;Z105</f>
        <v>1-Tratamiento de muerte tardío</v>
      </c>
      <c r="AC109">
        <f>$C$42</f>
        <v>0</v>
      </c>
      <c r="AD109" s="4">
        <f>IF(AC109&gt;0, $C$44,0)</f>
        <v>0</v>
      </c>
      <c r="AE109" s="5">
        <f>$C$27+$C$28+$C$35+$C$36</f>
        <v>3.9515199999999999</v>
      </c>
      <c r="AF109" s="6">
        <f>$J$71*$O$112*$R$104*X108*Z110</f>
        <v>2.5041067999199994E-2</v>
      </c>
    </row>
    <row r="110" spans="2:32" x14ac:dyDescent="0.25">
      <c r="N110" s="7">
        <f>$R$104*Q102+$R$117*Q118</f>
        <v>0.23558640000000003</v>
      </c>
      <c r="O110" s="8">
        <f t="shared" ref="O110:P110" si="26">$R$104*R102+$R$117*R118</f>
        <v>12.957252000000002</v>
      </c>
      <c r="P110" s="9">
        <f t="shared" si="26"/>
        <v>3.5783200000000002</v>
      </c>
      <c r="Z110">
        <f>1-Z106</f>
        <v>0.78396999999999994</v>
      </c>
      <c r="AE110" s="5"/>
      <c r="AF110" s="6"/>
    </row>
    <row r="111" spans="2:32" x14ac:dyDescent="0.25">
      <c r="O111" t="str">
        <f>$B$6</f>
        <v>Prevalencia general</v>
      </c>
      <c r="AE111" s="5"/>
      <c r="AF111" s="6"/>
    </row>
    <row r="112" spans="2:32" x14ac:dyDescent="0.25">
      <c r="O112" s="2">
        <f>$C$6</f>
        <v>0.109</v>
      </c>
      <c r="AE112" s="5"/>
      <c r="AF112" s="6"/>
    </row>
    <row r="113" spans="11:32" x14ac:dyDescent="0.25">
      <c r="AE113" s="5"/>
      <c r="AF113" s="6"/>
    </row>
    <row r="114" spans="11:32" x14ac:dyDescent="0.25">
      <c r="Z114" t="str">
        <f>$B$11</f>
        <v>Muerte sin tratamiento</v>
      </c>
      <c r="AC114" s="3">
        <f>$C$43</f>
        <v>1</v>
      </c>
      <c r="AD114" s="4">
        <f>IF(AC114&gt;0, $C$44,0)</f>
        <v>55</v>
      </c>
      <c r="AE114" s="5">
        <f>$C$27</f>
        <v>0.84151999999999993</v>
      </c>
      <c r="AF114" s="6">
        <f>$J$71*$O$112*$R$117*Z115</f>
        <v>4.9573200000000003E-3</v>
      </c>
    </row>
    <row r="115" spans="11:32" x14ac:dyDescent="0.25">
      <c r="Z115">
        <f>$C$11</f>
        <v>0.379</v>
      </c>
      <c r="AE115" s="5"/>
      <c r="AF115" s="6"/>
    </row>
    <row r="116" spans="11:32" x14ac:dyDescent="0.25">
      <c r="R116" t="str">
        <f>"1-"&amp;R103</f>
        <v>1-Asistir</v>
      </c>
      <c r="AE116" s="5"/>
      <c r="AF116" s="6"/>
    </row>
    <row r="117" spans="11:32" x14ac:dyDescent="0.25">
      <c r="R117" s="2">
        <f>1-R104</f>
        <v>0.12</v>
      </c>
      <c r="AE117" s="5"/>
      <c r="AF117" s="6"/>
    </row>
    <row r="118" spans="11:32" x14ac:dyDescent="0.25">
      <c r="K118" s="10">
        <f>$O$112*N110+$O$128*N129</f>
        <v>9.3394917600000002E-2</v>
      </c>
      <c r="L118" s="8">
        <f t="shared" ref="L118:M118" si="27">$O$112*O110+$O$128*O129</f>
        <v>5.136720468</v>
      </c>
      <c r="M118" s="9">
        <f t="shared" si="27"/>
        <v>3.5783199999999997</v>
      </c>
      <c r="Q118" s="7">
        <f>$Z$115*AC114+$Z$119*AC118</f>
        <v>0.379</v>
      </c>
      <c r="R118" s="8">
        <f t="shared" ref="R118:S118" si="28">$Z$115*AD114+$Z$119*AD118</f>
        <v>20.844999999999999</v>
      </c>
      <c r="S118" s="9">
        <f t="shared" si="28"/>
        <v>0.84151999999999993</v>
      </c>
      <c r="Z118" t="str">
        <f>"1-"&amp;Z114</f>
        <v>1-Muerte sin tratamiento</v>
      </c>
      <c r="AC118">
        <f>$C$42</f>
        <v>0</v>
      </c>
      <c r="AD118" s="4">
        <f>IF(AC118&gt;0, $C$44,0)</f>
        <v>0</v>
      </c>
      <c r="AE118" s="5">
        <f>$C$27</f>
        <v>0.84151999999999993</v>
      </c>
      <c r="AF118" s="6">
        <f>$J$71*$O$112*$R$117*Z119</f>
        <v>8.1226800000000002E-3</v>
      </c>
    </row>
    <row r="119" spans="11:32" x14ac:dyDescent="0.25">
      <c r="L119" t="s">
        <v>93</v>
      </c>
      <c r="Z119">
        <f>1-Z115</f>
        <v>0.621</v>
      </c>
      <c r="AE119" s="5"/>
      <c r="AF119" s="6"/>
    </row>
    <row r="120" spans="11:32" x14ac:dyDescent="0.25">
      <c r="V120" s="2"/>
      <c r="AE120" s="5"/>
      <c r="AF120" s="6"/>
    </row>
    <row r="121" spans="11:32" x14ac:dyDescent="0.25">
      <c r="Z121" t="str">
        <f>$B$10</f>
        <v>Muerte sin infección</v>
      </c>
      <c r="AC121" s="3">
        <f>$C$43</f>
        <v>1</v>
      </c>
      <c r="AD121" s="4">
        <f>IF(AC121&gt;0, $C$44,0)</f>
        <v>55</v>
      </c>
      <c r="AE121" s="5">
        <f>$C$27+$C$28+$C$35+$C$36</f>
        <v>3.9515199999999999</v>
      </c>
      <c r="AF121" s="6">
        <f>$J$71*$O$128*$R$124*Z122</f>
        <v>5.9590079999999997E-2</v>
      </c>
    </row>
    <row r="122" spans="11:32" x14ac:dyDescent="0.25">
      <c r="Q122" s="7">
        <f>$Z$122*AC121+$Z$126*AC125</f>
        <v>7.5999999999999998E-2</v>
      </c>
      <c r="R122" s="8">
        <f t="shared" ref="R122:S122" si="29">$Z$122*AD121+$Z$126*AD125</f>
        <v>4.18</v>
      </c>
      <c r="S122" s="9">
        <f t="shared" si="29"/>
        <v>3.9515199999999999</v>
      </c>
      <c r="Z122" s="2">
        <f>$C$10</f>
        <v>7.5999999999999998E-2</v>
      </c>
      <c r="AE122" s="5"/>
      <c r="AF122" s="6"/>
    </row>
    <row r="123" spans="11:32" x14ac:dyDescent="0.25">
      <c r="R123" t="str">
        <f>$B$5</f>
        <v>Asistir</v>
      </c>
      <c r="AE123" s="5"/>
      <c r="AF123" s="6"/>
    </row>
    <row r="124" spans="11:32" x14ac:dyDescent="0.25">
      <c r="R124" s="2">
        <f>$C$5</f>
        <v>0.88</v>
      </c>
      <c r="AE124" s="5"/>
      <c r="AF124" s="6"/>
    </row>
    <row r="125" spans="11:32" x14ac:dyDescent="0.25">
      <c r="Z125" t="str">
        <f>"1-"&amp;Z121</f>
        <v>1-Muerte sin infección</v>
      </c>
      <c r="AC125">
        <f>$C$42</f>
        <v>0</v>
      </c>
      <c r="AD125" s="4">
        <f>IF(AC125&gt;0, $C$44,0)</f>
        <v>0</v>
      </c>
      <c r="AE125" s="5">
        <f>$C$27+$C$28+$C$35+$C$36</f>
        <v>3.9515199999999999</v>
      </c>
      <c r="AF125" s="6">
        <f>$J$71*$O$128*$R$124*Z126</f>
        <v>0.72448992000000001</v>
      </c>
    </row>
    <row r="126" spans="11:32" x14ac:dyDescent="0.25">
      <c r="P126" s="15">
        <f>P129*O128*$J$71</f>
        <v>3.1882831199999999</v>
      </c>
      <c r="Z126">
        <f>1-Z122</f>
        <v>0.92400000000000004</v>
      </c>
      <c r="AE126" s="5"/>
      <c r="AF126" s="6"/>
    </row>
    <row r="127" spans="11:32" x14ac:dyDescent="0.25">
      <c r="O127" t="str">
        <f>"1-"&amp;O111</f>
        <v>1-Prevalencia general</v>
      </c>
      <c r="T127" s="2"/>
      <c r="AE127" s="5"/>
      <c r="AF127" s="6"/>
    </row>
    <row r="128" spans="11:32" x14ac:dyDescent="0.25">
      <c r="O128">
        <f>1-O112</f>
        <v>0.89100000000000001</v>
      </c>
      <c r="AE128" s="5"/>
      <c r="AF128" s="6"/>
    </row>
    <row r="129" spans="14:32" x14ac:dyDescent="0.25">
      <c r="N129" s="7">
        <f>$R$124*Q122+$R$132*Q133</f>
        <v>7.5999999999999998E-2</v>
      </c>
      <c r="O129" s="8">
        <f t="shared" ref="O129:P129" si="30">$R$124*R122+$R$132*R133</f>
        <v>4.18</v>
      </c>
      <c r="P129" s="9">
        <f t="shared" si="30"/>
        <v>3.5783199999999997</v>
      </c>
      <c r="Z129" t="str">
        <f>$B$10</f>
        <v>Muerte sin infección</v>
      </c>
      <c r="AC129" s="3">
        <f>$C$43</f>
        <v>1</v>
      </c>
      <c r="AD129" s="4">
        <f>IF(AC129&gt;0, $C$44,0)</f>
        <v>55</v>
      </c>
      <c r="AE129" s="5">
        <f>$C$27</f>
        <v>0.84151999999999993</v>
      </c>
      <c r="AF129" s="6">
        <f>$J$71*$O$128*$R$132*Z130</f>
        <v>8.12592E-3</v>
      </c>
    </row>
    <row r="130" spans="14:32" x14ac:dyDescent="0.25">
      <c r="Z130" s="2">
        <f>$C$10</f>
        <v>7.5999999999999998E-2</v>
      </c>
      <c r="AE130" s="5"/>
      <c r="AF130" s="6"/>
    </row>
    <row r="131" spans="14:32" x14ac:dyDescent="0.25">
      <c r="R131" t="str">
        <f>"1-"&amp;R123</f>
        <v>1-Asistir</v>
      </c>
      <c r="AE131" s="5"/>
      <c r="AF131" s="6"/>
    </row>
    <row r="132" spans="14:32" x14ac:dyDescent="0.25">
      <c r="R132" s="2">
        <f>1-R124</f>
        <v>0.12</v>
      </c>
      <c r="AE132" s="5"/>
      <c r="AF132" s="6"/>
    </row>
    <row r="133" spans="14:32" x14ac:dyDescent="0.25">
      <c r="Q133" s="7">
        <f>$Z$130*AC129+$Z$134*AC133</f>
        <v>7.5999999999999998E-2</v>
      </c>
      <c r="R133" s="8">
        <f t="shared" ref="R133:S133" si="31">$Z$130*AD129+$Z$134*AD133</f>
        <v>4.18</v>
      </c>
      <c r="S133" s="9">
        <f t="shared" si="31"/>
        <v>0.84152000000000005</v>
      </c>
      <c r="Z133" t="str">
        <f>"1-"&amp;Z129</f>
        <v>1-Muerte sin infección</v>
      </c>
      <c r="AC133">
        <f>$C$42</f>
        <v>0</v>
      </c>
      <c r="AD133" s="4">
        <f>IF(AC133&gt;0, $C$44,0)</f>
        <v>0</v>
      </c>
      <c r="AE133" s="5">
        <f>$C$27</f>
        <v>0.84151999999999993</v>
      </c>
      <c r="AF133" s="6">
        <f>$J$71*$O$128*$R$132*Z134</f>
        <v>9.8794080000000006E-2</v>
      </c>
    </row>
    <row r="134" spans="14:32" x14ac:dyDescent="0.25">
      <c r="Z134">
        <f>1-Z130</f>
        <v>0.92400000000000004</v>
      </c>
      <c r="AE134" s="5"/>
    </row>
    <row r="135" spans="14:32" x14ac:dyDescent="0.25">
      <c r="R135" s="2"/>
      <c r="AE135" s="5"/>
    </row>
    <row r="136" spans="14:32" x14ac:dyDescent="0.25">
      <c r="AE136" s="5"/>
    </row>
    <row r="137" spans="14:32" x14ac:dyDescent="0.25">
      <c r="AE137" s="5"/>
    </row>
    <row r="138" spans="14:32" x14ac:dyDescent="0.25">
      <c r="AE138" s="5"/>
    </row>
    <row r="139" spans="14:32" x14ac:dyDescent="0.25">
      <c r="AE139" s="5"/>
    </row>
    <row r="140" spans="14:32" x14ac:dyDescent="0.25">
      <c r="AE140" s="5"/>
    </row>
    <row r="141" spans="14:32" x14ac:dyDescent="0.25">
      <c r="AE141" s="5"/>
    </row>
    <row r="142" spans="14:32" x14ac:dyDescent="0.25">
      <c r="AE142" s="5"/>
    </row>
    <row r="143" spans="14:32" x14ac:dyDescent="0.25">
      <c r="X143" s="2"/>
    </row>
  </sheetData>
  <mergeCells count="3">
    <mergeCell ref="AC6:AC8"/>
    <mergeCell ref="AD6:AD8"/>
    <mergeCell ref="AE6:A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Árbol de decisión sífilis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Wash</dc:creator>
  <cp:keywords>, docId:B9A6121AC1A846EA402887D33BF5CBFF</cp:keywords>
  <cp:lastModifiedBy>Luis Armando Ocaranza-Ordaz</cp:lastModifiedBy>
  <dcterms:created xsi:type="dcterms:W3CDTF">2021-03-30T21:38:13Z</dcterms:created>
  <dcterms:modified xsi:type="dcterms:W3CDTF">2025-10-07T20:20:46Z</dcterms:modified>
</cp:coreProperties>
</file>