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afncorp.sharepoint.com/sites/LearningEngagement929/Shared Documents/General/Business Documentation/Job Aids, Procedures and QRGs/COIN - Business Purpose Calculator/"/>
    </mc:Choice>
  </mc:AlternateContent>
  <xr:revisionPtr revIDLastSave="4" documentId="8_{510AE96C-52A0-42EE-A67E-CB06EB99D01A}" xr6:coauthVersionLast="47" xr6:coauthVersionMax="47" xr10:uidLastSave="{1E2A44F3-4A89-42F1-A8C7-E6CBBC02C3A0}"/>
  <workbookProtection lockStructure="1"/>
  <bookViews>
    <workbookView xWindow="-120" yWindow="-120" windowWidth="29040" windowHeight="15720" xr2:uid="{2C3AA9C9-EB78-4EF8-89A8-CF74EC3BB25C}"/>
  </bookViews>
  <sheets>
    <sheet name="Purchase" sheetId="2" r:id="rId1"/>
    <sheet name="Refinance" sheetId="5" r:id="rId2"/>
    <sheet name="Matrix"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0" i="5" l="1"/>
  <c r="F30" i="5"/>
  <c r="E30" i="5"/>
  <c r="D30" i="5"/>
  <c r="C30" i="5"/>
  <c r="B30" i="5"/>
  <c r="E26" i="5"/>
  <c r="E26" i="2"/>
  <c r="I14" i="5"/>
  <c r="I17" i="5"/>
  <c r="E27" i="5"/>
  <c r="E25" i="5" l="1"/>
  <c r="I16" i="5"/>
  <c r="I15" i="5"/>
  <c r="E25" i="2"/>
  <c r="I16" i="2"/>
  <c r="I15" i="2"/>
  <c r="E27" i="2"/>
  <c r="I23" i="5"/>
  <c r="I13" i="5"/>
  <c r="I12" i="5"/>
  <c r="I20" i="5"/>
  <c r="E30" i="2" l="1"/>
  <c r="D30" i="2"/>
  <c r="C30" i="2"/>
  <c r="G30" i="2"/>
  <c r="B30" i="2"/>
  <c r="F30" i="2"/>
  <c r="I23" i="2"/>
  <c r="I22" i="2"/>
  <c r="I21" i="2"/>
  <c r="I19" i="2"/>
  <c r="I18" i="2"/>
  <c r="I13" i="2"/>
  <c r="I12" i="2"/>
  <c r="I14" i="2"/>
  <c r="I24" i="2" l="1"/>
</calcChain>
</file>

<file path=xl/sharedStrings.xml><?xml version="1.0" encoding="utf-8"?>
<sst xmlns="http://schemas.openxmlformats.org/spreadsheetml/2006/main" count="115" uniqueCount="41">
  <si>
    <t>Estimated Monthly Market Rent (FNMA Form 1007)</t>
  </si>
  <si>
    <t>Existing Lease Monthly Rent</t>
  </si>
  <si>
    <t>Monthly PITIA</t>
  </si>
  <si>
    <t>Borrower FICO</t>
  </si>
  <si>
    <t>Borrower Name</t>
  </si>
  <si>
    <t>Loan Number</t>
  </si>
  <si>
    <t>Yes</t>
  </si>
  <si>
    <t>Homeowner, John</t>
  </si>
  <si>
    <t>Refinance Loans</t>
  </si>
  <si>
    <t>Role:  Broker</t>
  </si>
  <si>
    <t>Does the borrower have 15 or less financed properties?</t>
  </si>
  <si>
    <t>Does the borrower meet the reserve requirements per guidelines after closing?</t>
  </si>
  <si>
    <t>No reserves &lt; = 70% LTV/CLTV. 6 months &gt; 70% LTV/CLTV.</t>
  </si>
  <si>
    <t>6 months</t>
  </si>
  <si>
    <t>9 months</t>
  </si>
  <si>
    <t>Reserves</t>
  </si>
  <si>
    <t>Max Loan Amount</t>
  </si>
  <si>
    <t>Min FICO</t>
  </si>
  <si>
    <t>LTV/ CLTV</t>
  </si>
  <si>
    <t>Rate/Term or Cash Out</t>
  </si>
  <si>
    <t>Purchase</t>
  </si>
  <si>
    <t>PRODUCT MATRIX RESULTS</t>
  </si>
  <si>
    <t>Does the borrower currently own a primary residence?</t>
  </si>
  <si>
    <t>Loan Amount</t>
  </si>
  <si>
    <t>Appraised Value</t>
  </si>
  <si>
    <t>LTV</t>
  </si>
  <si>
    <t>DSCR Range</t>
  </si>
  <si>
    <t>PURCHASE &amp; RATE/TERM</t>
  </si>
  <si>
    <t>CASH OUT</t>
  </si>
  <si>
    <t>*LTV/ CLTV</t>
  </si>
  <si>
    <t>*(85% Purchase Only)</t>
  </si>
  <si>
    <t>Cash Out</t>
  </si>
  <si>
    <t>+</t>
  </si>
  <si>
    <t>Cash-Flow Only Investor Loan (COIN) Calculator</t>
  </si>
  <si>
    <r>
      <t xml:space="preserve">Purpose:  </t>
    </r>
    <r>
      <rPr>
        <sz val="10"/>
        <rFont val="Verdana"/>
        <family val="2"/>
      </rPr>
      <t>The Cash-Flow Only Investor Loan (COIN) product requires the ratio to be determined according to the investor guidelines.</t>
    </r>
  </si>
  <si>
    <r>
      <t xml:space="preserve">Instructions:  
</t>
    </r>
    <r>
      <rPr>
        <sz val="10"/>
        <rFont val="Verdana"/>
        <family val="2"/>
      </rPr>
      <t>1. Complete the blue fields to calculate the COIN ratio.</t>
    </r>
  </si>
  <si>
    <t>COIN Range</t>
  </si>
  <si>
    <r>
      <t xml:space="preserve">Instructions:  
</t>
    </r>
    <r>
      <rPr>
        <sz val="10"/>
        <rFont val="Verdana"/>
        <family val="2"/>
      </rPr>
      <t xml:space="preserve">1. Complete the blue fields to calculate the COIN ratio. </t>
    </r>
  </si>
  <si>
    <t>COIN Ratio</t>
  </si>
  <si>
    <t>Orion Lending ◦ COIN Business Purpose Calculator ◦ Broker Use ◦ Updated  2024.06.25
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t>
  </si>
  <si>
    <t>Orion Lending ◦ COIN Business Purpose Calculator ◦ Broker Use ◦ Updated 2025.05.21
This document is limited to current Orion Lending policy and practice and should not be construed as legal advice, legal opinion, or any other advice on specific facts or circumstances. Such policy and practice is subject to change. The recipient should contact its legal counsel for legal advice. For business and professional use only. All loans subject to approval. Certain conditions and fees apply. Orion Lending is a registered DBA of American Financial Network, Inc. NMLS ID# 237341.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</si>
</sst>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4" x14ac:knownFonts="1">
    <font>
      <sz val="11"/>
      <color theme="1"/>
      <name val="Calibri"/>
      <family val="2"/>
      <scheme val="minor"/>
    </font>
    <font>
      <sz val="11"/>
      <color rgb="FF006100"/>
      <name val="Calibri"/>
      <family val="2"/>
      <scheme val="minor"/>
    </font>
    <font>
      <b/>
      <sz val="11"/>
      <color rgb="FFFA7D00"/>
      <name val="Calibri"/>
      <family val="2"/>
      <scheme val="minor"/>
    </font>
    <font>
      <sz val="11"/>
      <color theme="1"/>
      <name val="Verdana"/>
      <family val="2"/>
    </font>
    <font>
      <sz val="11"/>
      <name val="Verdana"/>
      <family val="2"/>
    </font>
    <font>
      <b/>
      <sz val="11"/>
      <color theme="1"/>
      <name val="Verdana"/>
      <family val="2"/>
    </font>
    <font>
      <b/>
      <sz val="14"/>
      <color rgb="FF275D86"/>
      <name val="Verdana"/>
      <family val="2"/>
    </font>
    <font>
      <sz val="10"/>
      <color theme="1"/>
      <name val="Verdana"/>
      <family val="2"/>
    </font>
    <font>
      <b/>
      <sz val="10"/>
      <name val="Verdana"/>
      <family val="2"/>
    </font>
    <font>
      <b/>
      <sz val="10"/>
      <color theme="1"/>
      <name val="Verdana"/>
      <family val="2"/>
    </font>
    <font>
      <sz val="10"/>
      <name val="Verdana"/>
      <family val="2"/>
    </font>
    <font>
      <sz val="10"/>
      <color rgb="FF006100"/>
      <name val="Verdana"/>
      <family val="2"/>
    </font>
    <font>
      <b/>
      <sz val="10"/>
      <color rgb="FFFA7D00"/>
      <name val="Verdana"/>
      <family val="2"/>
    </font>
    <font>
      <b/>
      <sz val="10"/>
      <color rgb="FFCC2156"/>
      <name val="Verdana"/>
      <family val="2"/>
    </font>
    <font>
      <b/>
      <sz val="10"/>
      <color theme="0"/>
      <name val="Verdana"/>
      <family val="2"/>
    </font>
    <font>
      <b/>
      <sz val="10"/>
      <color rgb="FFBA9900"/>
      <name val="Verdana"/>
      <family val="2"/>
    </font>
    <font>
      <b/>
      <sz val="16"/>
      <color rgb="FF3EA8B9"/>
      <name val="Montserrat"/>
    </font>
    <font>
      <b/>
      <sz val="16"/>
      <color rgb="FF3E454D"/>
      <name val="Montserrat"/>
    </font>
    <font>
      <b/>
      <sz val="10"/>
      <color rgb="FF3E454D"/>
      <name val="Verdana"/>
      <family val="2"/>
    </font>
    <font>
      <b/>
      <sz val="11"/>
      <color rgb="FF3E454D"/>
      <name val="Verdana"/>
      <family val="2"/>
    </font>
    <font>
      <sz val="6"/>
      <color rgb="FF3E454D"/>
      <name val="Verdana"/>
      <family val="2"/>
    </font>
    <font>
      <b/>
      <u/>
      <sz val="10"/>
      <color theme="1"/>
      <name val="Verdana"/>
      <family val="2"/>
    </font>
    <font>
      <b/>
      <sz val="12"/>
      <name val="Verdana"/>
      <family val="2"/>
    </font>
    <font>
      <b/>
      <sz val="12"/>
      <color theme="0"/>
      <name val="Verdana"/>
      <family val="2"/>
    </font>
  </fonts>
  <fills count="8">
    <fill>
      <patternFill patternType="none"/>
    </fill>
    <fill>
      <patternFill patternType="gray125"/>
    </fill>
    <fill>
      <patternFill patternType="solid">
        <fgColor rgb="FFC6EFCE"/>
      </patternFill>
    </fill>
    <fill>
      <patternFill patternType="solid">
        <fgColor rgb="FFF2F2F2"/>
      </patternFill>
    </fill>
    <fill>
      <patternFill patternType="solid">
        <fgColor theme="0" tint="-4.9989318521683403E-2"/>
        <bgColor indexed="64"/>
      </patternFill>
    </fill>
    <fill>
      <patternFill patternType="solid">
        <fgColor rgb="FF3EA8B9"/>
        <bgColor indexed="64"/>
      </patternFill>
    </fill>
    <fill>
      <patternFill patternType="solid">
        <fgColor rgb="FFF2F2F2"/>
        <bgColor indexed="64"/>
      </patternFill>
    </fill>
    <fill>
      <patternFill patternType="solid">
        <fgColor rgb="FF3E454D"/>
        <bgColor indexed="64"/>
      </patternFill>
    </fill>
  </fills>
  <borders count="33">
    <border>
      <left/>
      <right/>
      <top/>
      <bottom/>
      <diagonal/>
    </border>
    <border>
      <left style="thin">
        <color rgb="FF7F7F7F"/>
      </left>
      <right style="thin">
        <color rgb="FF7F7F7F"/>
      </right>
      <top style="thin">
        <color rgb="FF7F7F7F"/>
      </top>
      <bottom style="thin">
        <color rgb="FF7F7F7F"/>
      </bottom>
      <diagonal/>
    </border>
    <border>
      <left/>
      <right/>
      <top style="thin">
        <color rgb="FF7F7F7F"/>
      </top>
      <bottom style="thin">
        <color rgb="FF7F7F7F"/>
      </bottom>
      <diagonal/>
    </border>
    <border>
      <left/>
      <right/>
      <top style="thin">
        <color indexed="64"/>
      </top>
      <bottom/>
      <diagonal/>
    </border>
    <border>
      <left/>
      <right/>
      <top style="thin">
        <color rgb="FF7F7F7F"/>
      </top>
      <bottom/>
      <diagonal/>
    </border>
    <border>
      <left style="thin">
        <color rgb="FF7F7F7F"/>
      </left>
      <right/>
      <top style="thin">
        <color rgb="FF7F7F7F"/>
      </top>
      <bottom style="thin">
        <color rgb="FF7F7F7F"/>
      </bottom>
      <diagonal/>
    </border>
    <border>
      <left/>
      <right style="thin">
        <color rgb="FF7F7F7F"/>
      </right>
      <top style="thin">
        <color rgb="FF7F7F7F"/>
      </top>
      <bottom style="thin">
        <color rgb="FF7F7F7F"/>
      </bottom>
      <diagonal/>
    </border>
    <border>
      <left/>
      <right/>
      <top/>
      <bottom style="thin">
        <color rgb="FF7F7F7F"/>
      </bottom>
      <diagonal/>
    </border>
    <border>
      <left style="thin">
        <color rgb="FF7F7F7F"/>
      </left>
      <right style="thin">
        <color rgb="FF7F7F7F"/>
      </right>
      <top style="thin">
        <color rgb="FF7F7F7F"/>
      </top>
      <bottom/>
      <diagonal/>
    </border>
    <border>
      <left style="thin">
        <color rgb="FF7F7F7F"/>
      </left>
      <right/>
      <top style="thin">
        <color rgb="FF7F7F7F"/>
      </top>
      <bottom/>
      <diagonal/>
    </border>
    <border>
      <left/>
      <right style="thin">
        <color rgb="FF7F7F7F"/>
      </right>
      <top style="thin">
        <color rgb="FF7F7F7F"/>
      </top>
      <bottom/>
      <diagonal/>
    </border>
    <border>
      <left style="medium">
        <color rgb="FF7F7F7F"/>
      </left>
      <right style="thin">
        <color rgb="FF7F7F7F"/>
      </right>
      <top style="medium">
        <color rgb="FF7F7F7F"/>
      </top>
      <bottom style="thin">
        <color rgb="FF7F7F7F"/>
      </bottom>
      <diagonal/>
    </border>
    <border>
      <left style="thin">
        <color rgb="FF7F7F7F"/>
      </left>
      <right style="thin">
        <color rgb="FF7F7F7F"/>
      </right>
      <top style="medium">
        <color rgb="FF7F7F7F"/>
      </top>
      <bottom style="thin">
        <color rgb="FF7F7F7F"/>
      </bottom>
      <diagonal/>
    </border>
    <border>
      <left style="thin">
        <color rgb="FF7F7F7F"/>
      </left>
      <right style="medium">
        <color rgb="FF7F7F7F"/>
      </right>
      <top style="medium">
        <color rgb="FF7F7F7F"/>
      </top>
      <bottom style="thin">
        <color rgb="FF7F7F7F"/>
      </bottom>
      <diagonal/>
    </border>
    <border>
      <left style="medium">
        <color rgb="FF7F7F7F"/>
      </left>
      <right style="thin">
        <color rgb="FF7F7F7F"/>
      </right>
      <top style="thin">
        <color rgb="FF7F7F7F"/>
      </top>
      <bottom style="thin">
        <color rgb="FF7F7F7F"/>
      </bottom>
      <diagonal/>
    </border>
    <border>
      <left style="thin">
        <color rgb="FF7F7F7F"/>
      </left>
      <right style="medium">
        <color rgb="FF7F7F7F"/>
      </right>
      <top style="thin">
        <color rgb="FF7F7F7F"/>
      </top>
      <bottom style="thin">
        <color rgb="FF7F7F7F"/>
      </bottom>
      <diagonal/>
    </border>
    <border>
      <left style="medium">
        <color rgb="FF7F7F7F"/>
      </left>
      <right style="thin">
        <color rgb="FF7F7F7F"/>
      </right>
      <top style="thin">
        <color rgb="FF7F7F7F"/>
      </top>
      <bottom style="medium">
        <color rgb="FF7F7F7F"/>
      </bottom>
      <diagonal/>
    </border>
    <border>
      <left style="thin">
        <color rgb="FF7F7F7F"/>
      </left>
      <right style="thin">
        <color rgb="FF7F7F7F"/>
      </right>
      <top style="thin">
        <color rgb="FF7F7F7F"/>
      </top>
      <bottom style="medium">
        <color rgb="FF7F7F7F"/>
      </bottom>
      <diagonal/>
    </border>
    <border>
      <left style="thin">
        <color rgb="FF7F7F7F"/>
      </left>
      <right style="medium">
        <color rgb="FF7F7F7F"/>
      </right>
      <top style="thin">
        <color rgb="FF7F7F7F"/>
      </top>
      <bottom style="medium">
        <color rgb="FF7F7F7F"/>
      </bottom>
      <diagonal/>
    </border>
    <border>
      <left style="medium">
        <color rgb="FF7F7F7F"/>
      </left>
      <right style="thin">
        <color rgb="FF7F7F7F"/>
      </right>
      <top style="thin">
        <color rgb="FF7F7F7F"/>
      </top>
      <bottom/>
      <diagonal/>
    </border>
    <border>
      <left style="thin">
        <color rgb="FF7F7F7F"/>
      </left>
      <right style="medium">
        <color rgb="FF7F7F7F"/>
      </right>
      <top style="thin">
        <color rgb="FF7F7F7F"/>
      </top>
      <bottom/>
      <diagonal/>
    </border>
    <border>
      <left/>
      <right style="thin">
        <color rgb="FF7F7F7F"/>
      </right>
      <top/>
      <bottom style="thin">
        <color rgb="FF7F7F7F"/>
      </bottom>
      <diagonal/>
    </border>
    <border>
      <left style="thin">
        <color rgb="FF7F7F7F"/>
      </left>
      <right/>
      <top style="thin">
        <color rgb="FF7F7F7F"/>
      </top>
      <bottom style="medium">
        <color rgb="FF7F7F7F"/>
      </bottom>
      <diagonal/>
    </border>
    <border>
      <left/>
      <right style="thin">
        <color rgb="FF7F7F7F"/>
      </right>
      <top style="thin">
        <color rgb="FF7F7F7F"/>
      </top>
      <bottom style="medium">
        <color rgb="FF7F7F7F"/>
      </bottom>
      <diagonal/>
    </border>
    <border>
      <left style="thin">
        <color rgb="FF7F7F7F"/>
      </left>
      <right/>
      <top/>
      <bottom style="thin">
        <color rgb="FF7F7F7F"/>
      </bottom>
      <diagonal/>
    </border>
    <border>
      <left/>
      <right/>
      <top style="medium">
        <color rgb="FF7F7F7F"/>
      </top>
      <bottom style="thin">
        <color rgb="FF7F7F7F"/>
      </bottom>
      <diagonal/>
    </border>
    <border>
      <left/>
      <right style="medium">
        <color rgb="FF7F7F7F"/>
      </right>
      <top style="medium">
        <color rgb="FF7F7F7F"/>
      </top>
      <bottom style="thin">
        <color rgb="FF7F7F7F"/>
      </bottom>
      <diagonal/>
    </border>
    <border>
      <left/>
      <right/>
      <top style="thin">
        <color rgb="FF7F7F7F"/>
      </top>
      <bottom style="medium">
        <color rgb="FF7F7F7F"/>
      </bottom>
      <diagonal/>
    </border>
    <border>
      <left/>
      <right style="medium">
        <color rgb="FF7F7F7F"/>
      </right>
      <top style="thin">
        <color rgb="FF7F7F7F"/>
      </top>
      <bottom style="medium">
        <color rgb="FF7F7F7F"/>
      </bottom>
      <diagonal/>
    </border>
    <border>
      <left style="medium">
        <color rgb="FF7F7F7F"/>
      </left>
      <right style="thin">
        <color rgb="FF7F7F7F"/>
      </right>
      <top style="medium">
        <color rgb="FF7F7F7F"/>
      </top>
      <bottom style="medium">
        <color rgb="FF7F7F7F"/>
      </bottom>
      <diagonal/>
    </border>
    <border>
      <left style="thin">
        <color rgb="FF7F7F7F"/>
      </left>
      <right style="thin">
        <color rgb="FF7F7F7F"/>
      </right>
      <top style="medium">
        <color rgb="FF7F7F7F"/>
      </top>
      <bottom style="medium">
        <color rgb="FF7F7F7F"/>
      </bottom>
      <diagonal/>
    </border>
    <border>
      <left/>
      <right/>
      <top style="medium">
        <color rgb="FF7F7F7F"/>
      </top>
      <bottom style="medium">
        <color rgb="FF7F7F7F"/>
      </bottom>
      <diagonal/>
    </border>
    <border>
      <left/>
      <right style="medium">
        <color rgb="FF7F7F7F"/>
      </right>
      <top style="medium">
        <color rgb="FF7F7F7F"/>
      </top>
      <bottom style="medium">
        <color rgb="FF7F7F7F"/>
      </bottom>
      <diagonal/>
    </border>
  </borders>
  <cellStyleXfs count="3">
    <xf numFmtId="0" fontId="0" fillId="0" borderId="0"/>
    <xf numFmtId="0" fontId="1" fillId="2" borderId="0" applyNumberFormat="0" applyBorder="0" applyAlignment="0" applyProtection="0"/>
    <xf numFmtId="0" fontId="2" fillId="3" borderId="1" applyNumberFormat="0" applyAlignment="0" applyProtection="0"/>
  </cellStyleXfs>
  <cellXfs count="122">
    <xf numFmtId="0" fontId="0" fillId="0" borderId="0" xfId="0"/>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164" fontId="11" fillId="0" borderId="0" xfId="1" applyNumberFormat="1" applyFont="1" applyFill="1" applyBorder="1" applyAlignment="1" applyProtection="1">
      <alignment horizontal="center" vertical="center"/>
    </xf>
    <xf numFmtId="0" fontId="10" fillId="0" borderId="0" xfId="0" applyFont="1" applyAlignment="1">
      <alignment vertical="center"/>
    </xf>
    <xf numFmtId="164" fontId="10" fillId="0" borderId="0" xfId="1" applyNumberFormat="1" applyFont="1" applyFill="1" applyBorder="1" applyAlignment="1" applyProtection="1">
      <alignment horizontal="center" vertical="center"/>
    </xf>
    <xf numFmtId="0" fontId="6" fillId="0" borderId="0" xfId="0" applyFont="1" applyAlignment="1">
      <alignment horizontal="center" vertical="center"/>
    </xf>
    <xf numFmtId="0" fontId="19" fillId="0" borderId="0" xfId="0" applyFont="1" applyAlignment="1">
      <alignment vertical="center"/>
    </xf>
    <xf numFmtId="0" fontId="18" fillId="0" borderId="0" xfId="0" applyFont="1" applyAlignment="1">
      <alignment vertical="center"/>
    </xf>
    <xf numFmtId="0" fontId="18" fillId="0" borderId="0" xfId="0" applyFont="1" applyAlignment="1">
      <alignment horizontal="left" vertical="center"/>
    </xf>
    <xf numFmtId="165" fontId="7" fillId="0" borderId="0" xfId="0" applyNumberFormat="1" applyFont="1" applyAlignment="1">
      <alignment vertical="center"/>
    </xf>
    <xf numFmtId="0" fontId="8" fillId="0" borderId="2" xfId="2" applyNumberFormat="1" applyFont="1" applyFill="1" applyBorder="1" applyAlignment="1" applyProtection="1">
      <alignment horizontal="center" vertical="center"/>
    </xf>
    <xf numFmtId="0" fontId="10" fillId="0" borderId="0" xfId="0" applyFont="1" applyAlignment="1">
      <alignment horizontal="center" vertical="center"/>
    </xf>
    <xf numFmtId="0" fontId="8" fillId="0" borderId="4" xfId="2" applyNumberFormat="1" applyFont="1" applyFill="1" applyBorder="1" applyAlignment="1" applyProtection="1">
      <alignment horizontal="center" vertical="center"/>
    </xf>
    <xf numFmtId="0" fontId="9" fillId="0" borderId="0" xfId="0" applyFont="1" applyAlignment="1">
      <alignment horizontal="center" vertical="center"/>
    </xf>
    <xf numFmtId="0" fontId="21" fillId="0" borderId="0" xfId="0" applyFont="1" applyAlignment="1">
      <alignment horizontal="center" vertical="center"/>
    </xf>
    <xf numFmtId="0" fontId="8" fillId="0" borderId="0" xfId="2" applyNumberFormat="1" applyFont="1" applyFill="1" applyBorder="1" applyAlignment="1" applyProtection="1">
      <alignment horizontal="center" vertical="center"/>
    </xf>
    <xf numFmtId="165" fontId="8" fillId="0" borderId="1" xfId="2" applyNumberFormat="1" applyFont="1" applyFill="1" applyAlignment="1" applyProtection="1">
      <alignment horizontal="center" vertical="center"/>
    </xf>
    <xf numFmtId="0" fontId="8" fillId="0" borderId="1" xfId="2" applyNumberFormat="1" applyFont="1" applyFill="1" applyAlignment="1" applyProtection="1">
      <alignment horizontal="center" vertical="center"/>
    </xf>
    <xf numFmtId="2" fontId="8" fillId="0" borderId="1" xfId="2" applyNumberFormat="1" applyFont="1" applyFill="1" applyAlignment="1" applyProtection="1">
      <alignment horizontal="center" vertical="center"/>
    </xf>
    <xf numFmtId="9" fontId="8" fillId="0" borderId="1" xfId="2" applyNumberFormat="1" applyFont="1" applyFill="1" applyAlignment="1" applyProtection="1">
      <alignment horizontal="center" vertical="center"/>
    </xf>
    <xf numFmtId="1" fontId="8" fillId="0" borderId="1" xfId="2" applyNumberFormat="1" applyFont="1" applyFill="1" applyAlignment="1" applyProtection="1">
      <alignment horizontal="center" vertical="center"/>
    </xf>
    <xf numFmtId="0" fontId="8" fillId="4" borderId="1" xfId="2" applyNumberFormat="1" applyFont="1" applyFill="1" applyAlignment="1" applyProtection="1">
      <alignment horizontal="center" vertical="center" wrapText="1"/>
    </xf>
    <xf numFmtId="0" fontId="7" fillId="0" borderId="0" xfId="0" applyFont="1" applyAlignment="1">
      <alignment vertical="center" wrapText="1"/>
    </xf>
    <xf numFmtId="0" fontId="18" fillId="0" borderId="0" xfId="0" applyFont="1" applyAlignment="1">
      <alignment vertical="center" wrapText="1"/>
    </xf>
    <xf numFmtId="0" fontId="8" fillId="0" borderId="0" xfId="2" applyNumberFormat="1" applyFont="1" applyFill="1" applyBorder="1" applyAlignment="1" applyProtection="1">
      <alignment vertical="center"/>
    </xf>
    <xf numFmtId="165" fontId="8" fillId="0" borderId="0" xfId="2" applyNumberFormat="1" applyFont="1" applyFill="1" applyBorder="1" applyAlignment="1" applyProtection="1">
      <alignment horizontal="center" vertical="center"/>
    </xf>
    <xf numFmtId="1" fontId="8" fillId="0" borderId="0" xfId="2" applyNumberFormat="1" applyFont="1" applyFill="1" applyBorder="1" applyAlignment="1" applyProtection="1">
      <alignment horizontal="center" vertical="center"/>
    </xf>
    <xf numFmtId="9" fontId="8" fillId="0" borderId="0" xfId="2" applyNumberFormat="1" applyFont="1" applyFill="1" applyBorder="1" applyAlignment="1" applyProtection="1">
      <alignment horizontal="center" vertical="center"/>
    </xf>
    <xf numFmtId="0" fontId="8" fillId="6" borderId="1" xfId="2" applyNumberFormat="1" applyFont="1" applyFill="1" applyAlignment="1" applyProtection="1">
      <alignment horizontal="center" vertical="center" wrapText="1"/>
    </xf>
    <xf numFmtId="0" fontId="13" fillId="0" borderId="4" xfId="0" applyFont="1" applyBorder="1" applyAlignment="1">
      <alignment horizontal="center" vertical="center"/>
    </xf>
    <xf numFmtId="0" fontId="15" fillId="0" borderId="3" xfId="0" applyFont="1" applyBorder="1" applyAlignment="1">
      <alignment horizontal="center"/>
    </xf>
    <xf numFmtId="0" fontId="12" fillId="0" borderId="0" xfId="2" applyNumberFormat="1" applyFont="1" applyFill="1" applyBorder="1" applyAlignment="1" applyProtection="1">
      <alignment horizontal="center" vertical="center"/>
    </xf>
    <xf numFmtId="0" fontId="15" fillId="0" borderId="0" xfId="0" applyFont="1" applyAlignment="1">
      <alignment horizontal="center" vertical="center"/>
    </xf>
    <xf numFmtId="0" fontId="20" fillId="0" borderId="0" xfId="0" applyFont="1" applyAlignment="1">
      <alignment vertical="center" wrapText="1"/>
    </xf>
    <xf numFmtId="0" fontId="8" fillId="4" borderId="8" xfId="2" applyNumberFormat="1" applyFont="1" applyFill="1" applyBorder="1" applyAlignment="1" applyProtection="1">
      <alignment horizontal="center" vertical="center" wrapText="1"/>
    </xf>
    <xf numFmtId="0" fontId="8" fillId="0" borderId="11" xfId="2" applyNumberFormat="1" applyFont="1" applyFill="1" applyBorder="1" applyAlignment="1" applyProtection="1">
      <alignment horizontal="center" vertical="center"/>
    </xf>
    <xf numFmtId="165" fontId="8" fillId="0" borderId="12" xfId="2" applyNumberFormat="1" applyFont="1" applyFill="1" applyBorder="1" applyAlignment="1" applyProtection="1">
      <alignment horizontal="center" vertical="center"/>
    </xf>
    <xf numFmtId="1" fontId="8" fillId="0" borderId="12" xfId="2" applyNumberFormat="1" applyFont="1" applyFill="1" applyBorder="1" applyAlignment="1" applyProtection="1">
      <alignment horizontal="center" vertical="center"/>
    </xf>
    <xf numFmtId="2" fontId="8" fillId="0" borderId="12" xfId="2" applyNumberFormat="1" applyFont="1" applyFill="1" applyBorder="1" applyAlignment="1" applyProtection="1">
      <alignment horizontal="center" vertical="center"/>
    </xf>
    <xf numFmtId="9" fontId="8" fillId="0" borderId="13" xfId="2" applyNumberFormat="1" applyFont="1" applyFill="1" applyBorder="1" applyAlignment="1" applyProtection="1">
      <alignment horizontal="center" vertical="center"/>
    </xf>
    <xf numFmtId="0" fontId="8" fillId="0" borderId="14" xfId="2" applyNumberFormat="1" applyFont="1" applyFill="1" applyBorder="1" applyAlignment="1" applyProtection="1">
      <alignment horizontal="center" vertical="center"/>
    </xf>
    <xf numFmtId="9" fontId="8" fillId="0" borderId="15" xfId="2" applyNumberFormat="1" applyFont="1" applyFill="1" applyBorder="1" applyAlignment="1" applyProtection="1">
      <alignment horizontal="center" vertical="center"/>
    </xf>
    <xf numFmtId="0" fontId="8" fillId="0" borderId="16" xfId="2" applyNumberFormat="1" applyFont="1" applyFill="1" applyBorder="1" applyAlignment="1" applyProtection="1">
      <alignment horizontal="center" vertical="center"/>
    </xf>
    <xf numFmtId="165" fontId="8" fillId="0" borderId="17" xfId="2" applyNumberFormat="1" applyFont="1" applyFill="1" applyBorder="1" applyAlignment="1" applyProtection="1">
      <alignment horizontal="center" vertical="center"/>
    </xf>
    <xf numFmtId="1" fontId="8" fillId="0" borderId="17" xfId="2" applyNumberFormat="1" applyFont="1" applyFill="1" applyBorder="1" applyAlignment="1" applyProtection="1">
      <alignment horizontal="center" vertical="center"/>
    </xf>
    <xf numFmtId="2" fontId="8" fillId="0" borderId="17" xfId="2" applyNumberFormat="1" applyFont="1" applyFill="1" applyBorder="1" applyAlignment="1" applyProtection="1">
      <alignment horizontal="center" vertical="center"/>
    </xf>
    <xf numFmtId="9" fontId="8" fillId="0" borderId="18" xfId="2" applyNumberFormat="1" applyFont="1" applyFill="1" applyBorder="1" applyAlignment="1" applyProtection="1">
      <alignment horizontal="center" vertical="center"/>
    </xf>
    <xf numFmtId="0" fontId="8" fillId="0" borderId="19" xfId="2" applyNumberFormat="1" applyFont="1" applyFill="1" applyBorder="1" applyAlignment="1" applyProtection="1">
      <alignment horizontal="center" vertical="center"/>
    </xf>
    <xf numFmtId="165" fontId="8" fillId="0" borderId="8" xfId="2" applyNumberFormat="1" applyFont="1" applyFill="1" applyBorder="1" applyAlignment="1" applyProtection="1">
      <alignment horizontal="center" vertical="center"/>
    </xf>
    <xf numFmtId="1" fontId="8" fillId="0" borderId="8" xfId="2" applyNumberFormat="1" applyFont="1" applyFill="1" applyBorder="1" applyAlignment="1" applyProtection="1">
      <alignment horizontal="center" vertical="center"/>
    </xf>
    <xf numFmtId="2" fontId="8" fillId="0" borderId="8" xfId="2" applyNumberFormat="1" applyFont="1" applyFill="1" applyBorder="1" applyAlignment="1" applyProtection="1">
      <alignment horizontal="center" vertical="center"/>
    </xf>
    <xf numFmtId="9" fontId="8" fillId="0" borderId="20" xfId="2" applyNumberFormat="1" applyFont="1" applyFill="1" applyBorder="1" applyAlignment="1" applyProtection="1">
      <alignment horizontal="center" vertical="center"/>
    </xf>
    <xf numFmtId="1" fontId="8" fillId="0" borderId="25" xfId="2" applyNumberFormat="1" applyFont="1" applyFill="1" applyBorder="1" applyAlignment="1" applyProtection="1">
      <alignment horizontal="center" vertical="center"/>
    </xf>
    <xf numFmtId="9" fontId="8" fillId="0" borderId="26" xfId="2" applyNumberFormat="1" applyFont="1" applyFill="1" applyBorder="1" applyAlignment="1" applyProtection="1">
      <alignment horizontal="center" vertical="center"/>
    </xf>
    <xf numFmtId="1" fontId="8" fillId="0" borderId="27" xfId="2" applyNumberFormat="1" applyFont="1" applyFill="1" applyBorder="1" applyAlignment="1" applyProtection="1">
      <alignment horizontal="center" vertical="center"/>
    </xf>
    <xf numFmtId="9" fontId="8" fillId="0" borderId="28" xfId="2" applyNumberFormat="1" applyFont="1" applyFill="1" applyBorder="1" applyAlignment="1" applyProtection="1">
      <alignment horizontal="center" vertical="center"/>
    </xf>
    <xf numFmtId="0" fontId="8" fillId="6" borderId="8" xfId="2" applyNumberFormat="1" applyFont="1" applyFill="1" applyBorder="1" applyAlignment="1" applyProtection="1">
      <alignment horizontal="center" vertical="center" wrapText="1"/>
    </xf>
    <xf numFmtId="0" fontId="8" fillId="0" borderId="29" xfId="2" applyNumberFormat="1" applyFont="1" applyFill="1" applyBorder="1" applyAlignment="1" applyProtection="1">
      <alignment horizontal="center" vertical="center"/>
    </xf>
    <xf numFmtId="165" fontId="8" fillId="0" borderId="30" xfId="2" applyNumberFormat="1" applyFont="1" applyFill="1" applyBorder="1" applyAlignment="1" applyProtection="1">
      <alignment horizontal="center" vertical="center"/>
    </xf>
    <xf numFmtId="1" fontId="8" fillId="0" borderId="31" xfId="2" applyNumberFormat="1" applyFont="1" applyFill="1" applyBorder="1" applyAlignment="1" applyProtection="1">
      <alignment horizontal="center" vertical="center"/>
    </xf>
    <xf numFmtId="2" fontId="8" fillId="0" borderId="30" xfId="2" applyNumberFormat="1" applyFont="1" applyFill="1" applyBorder="1" applyAlignment="1" applyProtection="1">
      <alignment horizontal="center" vertical="center"/>
    </xf>
    <xf numFmtId="9" fontId="8" fillId="0" borderId="32" xfId="2" applyNumberFormat="1" applyFont="1" applyFill="1" applyBorder="1" applyAlignment="1" applyProtection="1">
      <alignment horizontal="center" vertical="center"/>
    </xf>
    <xf numFmtId="0" fontId="20" fillId="0" borderId="0" xfId="0" applyFont="1" applyAlignment="1">
      <alignment horizontal="center" vertical="center" wrapText="1"/>
    </xf>
    <xf numFmtId="2" fontId="8" fillId="3" borderId="5" xfId="2" applyNumberFormat="1" applyFont="1" applyBorder="1" applyAlignment="1" applyProtection="1">
      <alignment horizontal="center" vertical="center"/>
    </xf>
    <xf numFmtId="2" fontId="8" fillId="3" borderId="2" xfId="2" applyNumberFormat="1" applyFont="1" applyBorder="1" applyAlignment="1" applyProtection="1">
      <alignment horizontal="center" vertical="center"/>
    </xf>
    <xf numFmtId="2" fontId="8" fillId="3" borderId="6" xfId="2" applyNumberFormat="1" applyFont="1" applyBorder="1" applyAlignment="1" applyProtection="1">
      <alignment horizontal="center" vertical="center"/>
    </xf>
    <xf numFmtId="0" fontId="17" fillId="0" borderId="0" xfId="0" applyFont="1" applyAlignment="1">
      <alignment horizontal="center" vertical="center"/>
    </xf>
    <xf numFmtId="0" fontId="16" fillId="0" borderId="0" xfId="0" applyFont="1" applyAlignment="1">
      <alignment horizontal="center"/>
    </xf>
    <xf numFmtId="0" fontId="8" fillId="0" borderId="0" xfId="0" applyFont="1" applyAlignment="1">
      <alignment horizontal="left" vertical="center" wrapText="1"/>
    </xf>
    <xf numFmtId="0" fontId="8" fillId="0" borderId="0" xfId="0" applyFont="1" applyAlignment="1">
      <alignment horizontal="left" vertical="center"/>
    </xf>
    <xf numFmtId="0" fontId="8" fillId="4" borderId="5" xfId="2" applyNumberFormat="1" applyFont="1" applyFill="1" applyBorder="1" applyAlignment="1" applyProtection="1">
      <alignment horizontal="center" vertical="center"/>
    </xf>
    <xf numFmtId="0" fontId="8" fillId="4" borderId="2" xfId="2" applyNumberFormat="1" applyFont="1" applyFill="1" applyBorder="1" applyAlignment="1" applyProtection="1">
      <alignment horizontal="center" vertical="center"/>
    </xf>
    <xf numFmtId="0" fontId="8" fillId="4" borderId="6" xfId="2" applyNumberFormat="1" applyFont="1" applyFill="1" applyBorder="1" applyAlignment="1" applyProtection="1">
      <alignment horizontal="center" vertical="center"/>
    </xf>
    <xf numFmtId="0" fontId="14" fillId="5" borderId="5" xfId="1" applyNumberFormat="1" applyFont="1" applyFill="1" applyBorder="1" applyAlignment="1" applyProtection="1">
      <alignment horizontal="center" vertical="center"/>
      <protection locked="0"/>
    </xf>
    <xf numFmtId="0" fontId="14" fillId="5" borderId="2" xfId="1" applyNumberFormat="1" applyFont="1" applyFill="1" applyBorder="1" applyAlignment="1" applyProtection="1">
      <alignment horizontal="center" vertical="center"/>
      <protection locked="0"/>
    </xf>
    <xf numFmtId="165" fontId="14" fillId="5" borderId="5" xfId="1" applyNumberFormat="1" applyFont="1" applyFill="1" applyBorder="1" applyAlignment="1" applyProtection="1">
      <alignment horizontal="center" vertical="center"/>
      <protection locked="0"/>
    </xf>
    <xf numFmtId="165" fontId="14" fillId="5" borderId="2" xfId="1" applyNumberFormat="1" applyFont="1" applyFill="1" applyBorder="1" applyAlignment="1" applyProtection="1">
      <alignment horizontal="center" vertical="center"/>
      <protection locked="0"/>
    </xf>
    <xf numFmtId="1" fontId="14" fillId="5" borderId="5" xfId="1" applyNumberFormat="1" applyFont="1" applyFill="1" applyBorder="1" applyAlignment="1" applyProtection="1">
      <alignment horizontal="center" vertical="center"/>
      <protection locked="0"/>
    </xf>
    <xf numFmtId="1" fontId="14" fillId="5" borderId="2" xfId="1" applyNumberFormat="1" applyFont="1" applyFill="1" applyBorder="1" applyAlignment="1" applyProtection="1">
      <alignment horizontal="center" vertical="center"/>
      <protection locked="0"/>
    </xf>
    <xf numFmtId="49" fontId="8" fillId="0" borderId="0" xfId="0" applyNumberFormat="1" applyFont="1" applyAlignment="1">
      <alignment horizontal="left" vertical="center" wrapText="1"/>
    </xf>
    <xf numFmtId="0" fontId="8" fillId="3" borderId="5" xfId="2" applyNumberFormat="1" applyFont="1" applyBorder="1" applyAlignment="1" applyProtection="1">
      <alignment horizontal="center" vertical="center"/>
    </xf>
    <xf numFmtId="0" fontId="8" fillId="3" borderId="2" xfId="2" applyNumberFormat="1" applyFont="1" applyBorder="1" applyAlignment="1" applyProtection="1">
      <alignment horizontal="center" vertical="center"/>
    </xf>
    <xf numFmtId="0" fontId="8" fillId="3" borderId="6" xfId="2" applyNumberFormat="1" applyFont="1" applyBorder="1" applyAlignment="1" applyProtection="1">
      <alignment horizontal="center" vertical="center"/>
    </xf>
    <xf numFmtId="0" fontId="8" fillId="4" borderId="5" xfId="2" applyNumberFormat="1" applyFont="1" applyFill="1" applyBorder="1" applyAlignment="1" applyProtection="1">
      <alignment horizontal="center" vertical="center" wrapText="1"/>
    </xf>
    <xf numFmtId="0" fontId="8" fillId="4" borderId="6" xfId="2" applyNumberFormat="1" applyFont="1" applyFill="1" applyBorder="1" applyAlignment="1" applyProtection="1">
      <alignment horizontal="center" vertical="center" wrapText="1"/>
    </xf>
    <xf numFmtId="0" fontId="22" fillId="0" borderId="7" xfId="0" applyFont="1" applyBorder="1" applyAlignment="1">
      <alignment horizontal="center" vertical="top"/>
    </xf>
    <xf numFmtId="10" fontId="8" fillId="3" borderId="5" xfId="2" applyNumberFormat="1" applyFont="1" applyBorder="1" applyAlignment="1" applyProtection="1">
      <alignment horizontal="center" vertical="center"/>
    </xf>
    <xf numFmtId="10" fontId="8" fillId="3" borderId="2" xfId="2" applyNumberFormat="1" applyFont="1" applyBorder="1" applyAlignment="1" applyProtection="1">
      <alignment horizontal="center" vertical="center"/>
    </xf>
    <xf numFmtId="10" fontId="8" fillId="3" borderId="6" xfId="2" applyNumberFormat="1" applyFont="1" applyBorder="1" applyAlignment="1" applyProtection="1">
      <alignment horizontal="center" vertical="center"/>
    </xf>
    <xf numFmtId="164" fontId="14" fillId="5" borderId="5" xfId="1" applyNumberFormat="1" applyFont="1" applyFill="1" applyBorder="1" applyAlignment="1" applyProtection="1">
      <alignment horizontal="center" vertical="center"/>
      <protection locked="0"/>
    </xf>
    <xf numFmtId="164" fontId="14" fillId="5" borderId="2" xfId="1" applyNumberFormat="1" applyFont="1" applyFill="1" applyBorder="1" applyAlignment="1" applyProtection="1">
      <alignment horizontal="center" vertical="center"/>
      <protection locked="0"/>
    </xf>
    <xf numFmtId="0" fontId="8" fillId="3" borderId="5" xfId="2" applyNumberFormat="1" applyFont="1" applyBorder="1" applyAlignment="1" applyProtection="1">
      <alignment horizontal="center" vertical="center" wrapText="1"/>
    </xf>
    <xf numFmtId="0" fontId="8" fillId="3" borderId="2" xfId="2" applyNumberFormat="1" applyFont="1" applyBorder="1" applyAlignment="1" applyProtection="1">
      <alignment horizontal="center" vertical="center" wrapText="1"/>
    </xf>
    <xf numFmtId="0" fontId="8" fillId="3" borderId="6" xfId="2" applyNumberFormat="1" applyFont="1" applyBorder="1" applyAlignment="1" applyProtection="1">
      <alignment horizontal="center" vertical="center" wrapText="1"/>
    </xf>
    <xf numFmtId="0" fontId="12" fillId="0" borderId="0" xfId="2" applyNumberFormat="1" applyFont="1" applyFill="1" applyBorder="1" applyAlignment="1" applyProtection="1">
      <alignment horizontal="center" vertical="center"/>
    </xf>
    <xf numFmtId="0" fontId="8" fillId="4" borderId="1" xfId="2" applyNumberFormat="1" applyFont="1" applyFill="1" applyAlignment="1" applyProtection="1">
      <alignment horizontal="center" vertical="center"/>
    </xf>
    <xf numFmtId="1" fontId="14" fillId="5" borderId="6" xfId="1" applyNumberFormat="1" applyFont="1" applyFill="1" applyBorder="1" applyAlignment="1" applyProtection="1">
      <alignment horizontal="center" vertical="center"/>
      <protection locked="0"/>
    </xf>
    <xf numFmtId="0" fontId="15" fillId="0" borderId="0" xfId="0" applyFont="1" applyAlignment="1">
      <alignment horizontal="center" vertical="center"/>
    </xf>
    <xf numFmtId="0" fontId="15" fillId="0" borderId="3" xfId="0" applyFont="1" applyBorder="1" applyAlignment="1">
      <alignment horizontal="center"/>
    </xf>
    <xf numFmtId="0" fontId="8" fillId="6" borderId="5" xfId="2" applyNumberFormat="1" applyFont="1" applyFill="1" applyBorder="1" applyAlignment="1" applyProtection="1">
      <alignment horizontal="center" vertical="center" wrapText="1"/>
    </xf>
    <xf numFmtId="0" fontId="8" fillId="6" borderId="6" xfId="2" applyNumberFormat="1" applyFont="1" applyFill="1" applyBorder="1" applyAlignment="1" applyProtection="1">
      <alignment horizontal="center" vertical="center" wrapText="1"/>
    </xf>
    <xf numFmtId="2" fontId="8" fillId="3" borderId="1" xfId="2" applyNumberFormat="1" applyFont="1" applyAlignment="1" applyProtection="1">
      <alignment horizontal="center" vertical="center"/>
    </xf>
    <xf numFmtId="0" fontId="14" fillId="5" borderId="1" xfId="1" applyNumberFormat="1" applyFont="1" applyFill="1" applyBorder="1" applyAlignment="1" applyProtection="1">
      <alignment horizontal="center" vertical="center"/>
      <protection locked="0"/>
    </xf>
    <xf numFmtId="165" fontId="14" fillId="5" borderId="1" xfId="1" applyNumberFormat="1" applyFont="1" applyFill="1" applyBorder="1" applyAlignment="1" applyProtection="1">
      <alignment horizontal="center" vertical="center"/>
      <protection locked="0"/>
    </xf>
    <xf numFmtId="1" fontId="14" fillId="5" borderId="1" xfId="1" applyNumberFormat="1" applyFont="1" applyFill="1" applyBorder="1" applyAlignment="1" applyProtection="1">
      <alignment horizontal="center" vertical="center"/>
      <protection locked="0"/>
    </xf>
    <xf numFmtId="164" fontId="14" fillId="5" borderId="6" xfId="1" applyNumberFormat="1" applyFont="1" applyFill="1" applyBorder="1" applyAlignment="1" applyProtection="1">
      <alignment horizontal="center" vertical="center"/>
      <protection locked="0"/>
    </xf>
    <xf numFmtId="165" fontId="14" fillId="5" borderId="6" xfId="1" applyNumberFormat="1" applyFont="1" applyFill="1" applyBorder="1" applyAlignment="1" applyProtection="1">
      <alignment horizontal="center" vertical="center"/>
      <protection locked="0"/>
    </xf>
    <xf numFmtId="0" fontId="8" fillId="6" borderId="9" xfId="2" applyNumberFormat="1" applyFont="1" applyFill="1" applyBorder="1" applyAlignment="1" applyProtection="1">
      <alignment horizontal="center" vertical="center" wrapText="1"/>
    </xf>
    <xf numFmtId="0" fontId="8" fillId="6" borderId="10" xfId="2" applyNumberFormat="1" applyFont="1" applyFill="1" applyBorder="1" applyAlignment="1" applyProtection="1">
      <alignment horizontal="center" vertical="center" wrapText="1"/>
    </xf>
    <xf numFmtId="0" fontId="23" fillId="7" borderId="5"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6" xfId="0" applyFont="1" applyFill="1" applyBorder="1" applyAlignment="1">
      <alignment horizontal="center" vertical="center"/>
    </xf>
    <xf numFmtId="0" fontId="8" fillId="4" borderId="22" xfId="2" applyNumberFormat="1" applyFont="1" applyFill="1" applyBorder="1" applyAlignment="1" applyProtection="1">
      <alignment horizontal="center" vertical="center" wrapText="1"/>
    </xf>
    <xf numFmtId="0" fontId="8" fillId="4" borderId="23" xfId="2" applyNumberFormat="1" applyFont="1" applyFill="1" applyBorder="1" applyAlignment="1" applyProtection="1">
      <alignment horizontal="center" vertical="center" wrapText="1"/>
    </xf>
    <xf numFmtId="0" fontId="23" fillId="7" borderId="24" xfId="0" applyFont="1" applyFill="1" applyBorder="1" applyAlignment="1">
      <alignment horizontal="center" vertical="center"/>
    </xf>
    <xf numFmtId="0" fontId="23" fillId="7" borderId="7" xfId="0" applyFont="1" applyFill="1" applyBorder="1" applyAlignment="1">
      <alignment horizontal="center" vertical="center"/>
    </xf>
    <xf numFmtId="0" fontId="23" fillId="7" borderId="21" xfId="0" applyFont="1" applyFill="1" applyBorder="1" applyAlignment="1">
      <alignment horizontal="center" vertical="center"/>
    </xf>
  </cellXfs>
  <cellStyles count="3">
    <cellStyle name="Calculation" xfId="2" builtinId="22"/>
    <cellStyle name="Good" xfId="1" builtinId="26"/>
    <cellStyle name="Normal" xfId="0" builtinId="0"/>
  </cellStyles>
  <dxfs count="4">
    <dxf>
      <font>
        <b/>
        <i val="0"/>
        <color theme="0"/>
      </font>
      <fill>
        <patternFill>
          <bgColor rgb="FFCC2156"/>
        </patternFill>
      </fill>
    </dxf>
    <dxf>
      <font>
        <color rgb="FF006100"/>
      </font>
      <fill>
        <patternFill>
          <bgColor rgb="FFC6EFCE"/>
        </patternFill>
      </fill>
    </dxf>
    <dxf>
      <font>
        <b/>
        <i val="0"/>
        <color theme="0"/>
      </font>
      <fill>
        <patternFill>
          <bgColor rgb="FFCC2156"/>
        </patternFill>
      </fill>
    </dxf>
    <dxf>
      <font>
        <b/>
        <i val="0"/>
        <color theme="0"/>
      </font>
      <fill>
        <patternFill>
          <bgColor rgb="FFCC2156"/>
        </patternFill>
      </fill>
    </dxf>
  </dxfs>
  <tableStyles count="0" defaultTableStyle="TableStyleMedium2" defaultPivotStyle="PivotStyleLight16"/>
  <colors>
    <mruColors>
      <color rgb="FF3E454D"/>
      <color rgb="FFF2F2F2"/>
      <color rgb="FFCC2156"/>
      <color rgb="FF00A689"/>
      <color rgb="FF3EA8B9"/>
      <color rgb="FF275D86"/>
      <color rgb="FF85497F"/>
      <color rgb="FF4747A8"/>
      <color rgb="FFBA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121920</xdr:colOff>
      <xdr:row>0</xdr:row>
      <xdr:rowOff>161925</xdr:rowOff>
    </xdr:from>
    <xdr:to>
      <xdr:col>1</xdr:col>
      <xdr:colOff>1519291</xdr:colOff>
      <xdr:row>1</xdr:row>
      <xdr:rowOff>657725</xdr:rowOff>
    </xdr:to>
    <xdr:pic>
      <xdr:nvPicPr>
        <xdr:cNvPr id="5" name="Picture 4">
          <a:extLst>
            <a:ext uri="{FF2B5EF4-FFF2-40B4-BE49-F238E27FC236}">
              <a16:creationId xmlns:a16="http://schemas.microsoft.com/office/drawing/2014/main" id="{E04D48C0-295F-45AC-B110-1097C82855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1920" y="161925"/>
          <a:ext cx="1785991" cy="671060"/>
        </a:xfrm>
        <a:prstGeom prst="rect">
          <a:avLst/>
        </a:prstGeom>
      </xdr:spPr>
    </xdr:pic>
    <xdr:clientData/>
  </xdr:twoCellAnchor>
  <xdr:twoCellAnchor>
    <xdr:from>
      <xdr:col>6</xdr:col>
      <xdr:colOff>161925</xdr:colOff>
      <xdr:row>32</xdr:row>
      <xdr:rowOff>142875</xdr:rowOff>
    </xdr:from>
    <xdr:to>
      <xdr:col>6</xdr:col>
      <xdr:colOff>495300</xdr:colOff>
      <xdr:row>34</xdr:row>
      <xdr:rowOff>64294</xdr:rowOff>
    </xdr:to>
    <xdr:pic>
      <xdr:nvPicPr>
        <xdr:cNvPr id="4" name="Picture 3">
          <a:extLst>
            <a:ext uri="{FF2B5EF4-FFF2-40B4-BE49-F238E27FC236}">
              <a16:creationId xmlns:a16="http://schemas.microsoft.com/office/drawing/2014/main" id="{7D49DC80-1731-4063-9595-C48DFAAF8F8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8334375" y="8124825"/>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142875</xdr:colOff>
      <xdr:row>0</xdr:row>
      <xdr:rowOff>161925</xdr:rowOff>
    </xdr:from>
    <xdr:to>
      <xdr:col>1</xdr:col>
      <xdr:colOff>1778520</xdr:colOff>
      <xdr:row>1</xdr:row>
      <xdr:rowOff>552450</xdr:rowOff>
    </xdr:to>
    <xdr:pic>
      <xdr:nvPicPr>
        <xdr:cNvPr id="3" name="Picture 2">
          <a:extLst>
            <a:ext uri="{FF2B5EF4-FFF2-40B4-BE49-F238E27FC236}">
              <a16:creationId xmlns:a16="http://schemas.microsoft.com/office/drawing/2014/main" id="{9922A119-066F-4838-8D4E-6FEFF5FCE26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2875" y="161925"/>
          <a:ext cx="2016645" cy="571500"/>
        </a:xfrm>
        <a:prstGeom prst="rect">
          <a:avLst/>
        </a:prstGeom>
      </xdr:spPr>
    </xdr:pic>
    <xdr:clientData/>
  </xdr:twoCellAnchor>
  <xdr:twoCellAnchor>
    <xdr:from>
      <xdr:col>6</xdr:col>
      <xdr:colOff>228600</xdr:colOff>
      <xdr:row>32</xdr:row>
      <xdr:rowOff>76200</xdr:rowOff>
    </xdr:from>
    <xdr:to>
      <xdr:col>6</xdr:col>
      <xdr:colOff>561975</xdr:colOff>
      <xdr:row>34</xdr:row>
      <xdr:rowOff>16669</xdr:rowOff>
    </xdr:to>
    <xdr:pic>
      <xdr:nvPicPr>
        <xdr:cNvPr id="6" name="Picture 5">
          <a:extLst>
            <a:ext uri="{FF2B5EF4-FFF2-40B4-BE49-F238E27FC236}">
              <a16:creationId xmlns:a16="http://schemas.microsoft.com/office/drawing/2014/main" id="{F93D90E9-1263-41A7-9370-778E878D529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2272"/>
        <a:stretch>
          <a:fillRect/>
        </a:stretch>
      </xdr:blipFill>
      <xdr:spPr bwMode="auto">
        <a:xfrm>
          <a:off x="8067675" y="11734800"/>
          <a:ext cx="333375" cy="416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0C831F-DB50-4BCF-BB31-8AB202E092A5}">
  <sheetPr>
    <pageSetUpPr fitToPage="1"/>
  </sheetPr>
  <dimension ref="B2:I42"/>
  <sheetViews>
    <sheetView showGridLines="0" tabSelected="1" topLeftCell="A9" zoomScaleNormal="100" workbookViewId="0">
      <selection activeCell="E12" sqref="E12:G12"/>
    </sheetView>
  </sheetViews>
  <sheetFormatPr defaultColWidth="9.140625" defaultRowHeight="14.25" x14ac:dyDescent="0.25"/>
  <cols>
    <col min="1" max="1" width="5.7109375" style="1" customWidth="1"/>
    <col min="2" max="2" width="66.28515625" style="2" bestFit="1" customWidth="1"/>
    <col min="3" max="3" width="15" style="2" customWidth="1"/>
    <col min="4" max="4" width="8.140625" style="2" customWidth="1"/>
    <col min="5" max="6" width="13.7109375" style="2" customWidth="1"/>
    <col min="7" max="7" width="8.7109375" style="1" customWidth="1"/>
    <col min="8" max="8" width="5.7109375" style="1" customWidth="1"/>
    <col min="9" max="9" width="28.85546875" style="11" bestFit="1" customWidth="1"/>
    <col min="10" max="16384" width="9.140625" style="1"/>
  </cols>
  <sheetData>
    <row r="2" spans="2:9" ht="60" customHeight="1" x14ac:dyDescent="0.45">
      <c r="B2" s="72" t="s">
        <v>33</v>
      </c>
      <c r="C2" s="72"/>
      <c r="D2" s="72"/>
      <c r="E2" s="72"/>
      <c r="F2" s="72"/>
      <c r="G2" s="72"/>
    </row>
    <row r="3" spans="2:9" ht="26.25" customHeight="1" x14ac:dyDescent="0.25">
      <c r="B3" s="71" t="s">
        <v>20</v>
      </c>
      <c r="C3" s="71"/>
      <c r="D3" s="71"/>
      <c r="E3" s="71"/>
      <c r="F3" s="71"/>
      <c r="G3" s="71"/>
      <c r="H3" s="3"/>
    </row>
    <row r="4" spans="2:9" ht="26.25" customHeight="1" x14ac:dyDescent="0.25">
      <c r="B4" s="10"/>
      <c r="C4" s="10"/>
      <c r="D4" s="10"/>
      <c r="E4" s="10"/>
      <c r="F4" s="10"/>
      <c r="G4" s="10"/>
      <c r="H4" s="3"/>
    </row>
    <row r="5" spans="2:9" s="4" customFormat="1" ht="43.5" customHeight="1" x14ac:dyDescent="0.25">
      <c r="B5" s="84" t="s">
        <v>34</v>
      </c>
      <c r="C5" s="84"/>
      <c r="D5" s="84"/>
      <c r="E5" s="84"/>
      <c r="F5" s="84"/>
      <c r="G5" s="84"/>
      <c r="H5" s="6"/>
      <c r="I5" s="12"/>
    </row>
    <row r="6" spans="2:9" s="4" customFormat="1" ht="12.75" x14ac:dyDescent="0.25">
      <c r="B6" s="37"/>
      <c r="C6" s="37"/>
      <c r="D6" s="37"/>
      <c r="E6" s="37"/>
      <c r="F6" s="37"/>
      <c r="G6" s="37"/>
      <c r="H6" s="6"/>
      <c r="I6" s="12"/>
    </row>
    <row r="7" spans="2:9" s="4" customFormat="1" ht="12.75" x14ac:dyDescent="0.25">
      <c r="B7" s="74" t="s">
        <v>9</v>
      </c>
      <c r="C7" s="74"/>
      <c r="D7" s="74"/>
      <c r="E7" s="74"/>
      <c r="F7" s="74"/>
      <c r="G7" s="74"/>
      <c r="H7" s="6"/>
      <c r="I7" s="12"/>
    </row>
    <row r="8" spans="2:9" s="4" customFormat="1" ht="12.75" x14ac:dyDescent="0.25">
      <c r="B8" s="37"/>
      <c r="C8" s="37"/>
      <c r="D8" s="37"/>
      <c r="E8" s="37"/>
      <c r="F8" s="37"/>
      <c r="G8" s="37"/>
      <c r="H8" s="6"/>
      <c r="I8" s="12"/>
    </row>
    <row r="9" spans="2:9" s="4" customFormat="1" ht="12.75" x14ac:dyDescent="0.2">
      <c r="B9" s="35"/>
      <c r="C9" s="35"/>
      <c r="D9" s="35"/>
      <c r="E9" s="35"/>
      <c r="F9" s="35"/>
      <c r="G9" s="35"/>
      <c r="I9" s="12"/>
    </row>
    <row r="10" spans="2:9" s="4" customFormat="1" ht="51.75" customHeight="1" x14ac:dyDescent="0.25">
      <c r="B10" s="73" t="s">
        <v>35</v>
      </c>
      <c r="C10" s="73"/>
      <c r="D10" s="73"/>
      <c r="E10" s="73"/>
      <c r="F10" s="73"/>
      <c r="G10" s="74"/>
      <c r="I10" s="12"/>
    </row>
    <row r="11" spans="2:9" s="4" customFormat="1" ht="15" customHeight="1" x14ac:dyDescent="0.25">
      <c r="B11" s="5"/>
      <c r="C11" s="5"/>
      <c r="D11" s="5"/>
      <c r="E11" s="5"/>
      <c r="F11" s="5"/>
      <c r="G11" s="6"/>
      <c r="H11" s="6"/>
      <c r="I11" s="13"/>
    </row>
    <row r="12" spans="2:9" s="4" customFormat="1" ht="15" customHeight="1" x14ac:dyDescent="0.25">
      <c r="B12" s="75" t="s">
        <v>5</v>
      </c>
      <c r="C12" s="76"/>
      <c r="D12" s="77"/>
      <c r="E12" s="78">
        <v>2600123456</v>
      </c>
      <c r="F12" s="79"/>
      <c r="G12" s="79"/>
      <c r="I12" s="13" t="str">
        <f>IF(E12="","Enter Loan Number","")</f>
        <v/>
      </c>
    </row>
    <row r="13" spans="2:9" s="4" customFormat="1" ht="15" customHeight="1" x14ac:dyDescent="0.25">
      <c r="B13" s="75" t="s">
        <v>4</v>
      </c>
      <c r="C13" s="76"/>
      <c r="D13" s="77"/>
      <c r="E13" s="80" t="s">
        <v>7</v>
      </c>
      <c r="F13" s="81"/>
      <c r="G13" s="81"/>
      <c r="I13" s="13" t="str">
        <f>IF(E13="","Enter Borrower Name","")</f>
        <v/>
      </c>
    </row>
    <row r="14" spans="2:9" s="4" customFormat="1" ht="15" customHeight="1" x14ac:dyDescent="0.25">
      <c r="B14" s="75" t="s">
        <v>3</v>
      </c>
      <c r="C14" s="76"/>
      <c r="D14" s="77"/>
      <c r="E14" s="82">
        <v>700</v>
      </c>
      <c r="F14" s="83"/>
      <c r="G14" s="83"/>
      <c r="I14" s="13" t="str">
        <f>IF($E$14="","Enter Borrower Fico","")</f>
        <v/>
      </c>
    </row>
    <row r="15" spans="2:9" s="4" customFormat="1" ht="15" customHeight="1" x14ac:dyDescent="0.25">
      <c r="B15" s="85" t="s">
        <v>23</v>
      </c>
      <c r="C15" s="86"/>
      <c r="D15" s="87"/>
      <c r="E15" s="80">
        <v>300000</v>
      </c>
      <c r="F15" s="81"/>
      <c r="G15" s="81"/>
      <c r="I15" s="13" t="str">
        <f>IF($E$15="","Enter Loan Amount","")</f>
        <v/>
      </c>
    </row>
    <row r="16" spans="2:9" s="4" customFormat="1" ht="15" customHeight="1" x14ac:dyDescent="0.25">
      <c r="B16" s="85" t="s">
        <v>24</v>
      </c>
      <c r="C16" s="86"/>
      <c r="D16" s="87"/>
      <c r="E16" s="80">
        <v>600000</v>
      </c>
      <c r="F16" s="81"/>
      <c r="G16" s="81"/>
      <c r="I16" s="13" t="str">
        <f>IF($E$16="","Enter Appraised Value","")</f>
        <v/>
      </c>
    </row>
    <row r="17" spans="2:9" s="4" customFormat="1" ht="15" customHeight="1" x14ac:dyDescent="0.25">
      <c r="B17" s="15"/>
      <c r="C17" s="20"/>
      <c r="D17" s="20"/>
      <c r="E17" s="20"/>
      <c r="F17" s="20"/>
      <c r="G17" s="7"/>
      <c r="I17" s="13"/>
    </row>
    <row r="18" spans="2:9" s="4" customFormat="1" ht="15" customHeight="1" x14ac:dyDescent="0.25">
      <c r="B18" s="85" t="s">
        <v>0</v>
      </c>
      <c r="C18" s="86"/>
      <c r="D18" s="87"/>
      <c r="E18" s="80">
        <v>500</v>
      </c>
      <c r="F18" s="81"/>
      <c r="G18" s="81"/>
      <c r="I18" s="13" t="str">
        <f>IF(E18="","Enter Estimated Monthly Market Rent from FNMA Form 1007.","")</f>
        <v/>
      </c>
    </row>
    <row r="19" spans="2:9" s="4" customFormat="1" ht="15" customHeight="1" x14ac:dyDescent="0.25">
      <c r="B19" s="85" t="s">
        <v>2</v>
      </c>
      <c r="C19" s="86"/>
      <c r="D19" s="87"/>
      <c r="E19" s="80">
        <v>1000</v>
      </c>
      <c r="F19" s="81"/>
      <c r="G19" s="81"/>
      <c r="I19" s="13" t="str">
        <f>IF(E19="","Enter monthly PITIA","")</f>
        <v/>
      </c>
    </row>
    <row r="20" spans="2:9" s="4" customFormat="1" ht="15" customHeight="1" x14ac:dyDescent="0.25">
      <c r="B20" s="16"/>
      <c r="C20" s="16"/>
      <c r="D20" s="16"/>
      <c r="E20" s="16"/>
      <c r="F20" s="16"/>
      <c r="H20" s="13"/>
      <c r="I20" s="13"/>
    </row>
    <row r="21" spans="2:9" s="4" customFormat="1" ht="15" customHeight="1" x14ac:dyDescent="0.25">
      <c r="B21" s="96" t="s">
        <v>22</v>
      </c>
      <c r="C21" s="97"/>
      <c r="D21" s="98"/>
      <c r="E21" s="94" t="s">
        <v>6</v>
      </c>
      <c r="F21" s="95"/>
      <c r="G21" s="95"/>
      <c r="I21" s="36" t="str">
        <f>IF(E21="No","Does Not Meet Guidelines","")</f>
        <v/>
      </c>
    </row>
    <row r="22" spans="2:9" s="4" customFormat="1" ht="15" customHeight="1" x14ac:dyDescent="0.25">
      <c r="B22" s="96" t="s">
        <v>10</v>
      </c>
      <c r="C22" s="97"/>
      <c r="D22" s="98"/>
      <c r="E22" s="94" t="s">
        <v>6</v>
      </c>
      <c r="F22" s="95"/>
      <c r="G22" s="95"/>
      <c r="I22" s="36" t="str">
        <f>IF(E22="No","Does Not Meet Guidelines","")</f>
        <v/>
      </c>
    </row>
    <row r="23" spans="2:9" s="4" customFormat="1" ht="15" customHeight="1" x14ac:dyDescent="0.25">
      <c r="B23" s="96" t="s">
        <v>11</v>
      </c>
      <c r="C23" s="97"/>
      <c r="D23" s="98"/>
      <c r="E23" s="94" t="s">
        <v>6</v>
      </c>
      <c r="F23" s="95"/>
      <c r="G23" s="95"/>
      <c r="I23" s="36" t="str">
        <f>IF(E23="No","Does Not Meet Guidelines","")</f>
        <v/>
      </c>
    </row>
    <row r="24" spans="2:9" s="4" customFormat="1" ht="15" customHeight="1" x14ac:dyDescent="0.25">
      <c r="B24" s="17"/>
      <c r="C24" s="20"/>
      <c r="D24" s="20"/>
      <c r="E24" s="36"/>
      <c r="F24" s="36"/>
      <c r="G24" s="36"/>
      <c r="I24" s="13" t="str">
        <f>IF(OR(AND($E$26="N/A",I18&lt;&gt;""),AND($E$26="N/A",I19&lt;&gt;"")),"Please complete all fields","")</f>
        <v/>
      </c>
    </row>
    <row r="25" spans="2:9" s="4" customFormat="1" ht="15" customHeight="1" x14ac:dyDescent="0.25">
      <c r="B25" s="85" t="s">
        <v>25</v>
      </c>
      <c r="C25" s="86"/>
      <c r="D25" s="87"/>
      <c r="E25" s="91">
        <f>E15/E16</f>
        <v>0.5</v>
      </c>
      <c r="F25" s="92"/>
      <c r="G25" s="93"/>
      <c r="I25" s="13"/>
    </row>
    <row r="26" spans="2:9" s="4" customFormat="1" ht="15" customHeight="1" x14ac:dyDescent="0.25">
      <c r="B26" s="85" t="s">
        <v>38</v>
      </c>
      <c r="C26" s="86"/>
      <c r="D26" s="87"/>
      <c r="E26" s="68">
        <f>IFERROR(ROUNDDOWN(IF(AND(E18&lt;&gt;"",E19&lt;&gt;""),(E18/E19),"N/A"),2),"N/A")</f>
        <v>0.5</v>
      </c>
      <c r="F26" s="69"/>
      <c r="G26" s="70"/>
      <c r="I26" s="13"/>
    </row>
    <row r="27" spans="2:9" s="4" customFormat="1" ht="15" customHeight="1" x14ac:dyDescent="0.25">
      <c r="B27" s="20"/>
      <c r="C27" s="20"/>
      <c r="D27" s="20"/>
      <c r="E27" s="34" t="str">
        <f>IF(OR(E21="No",E22="No",E23="No"),"Does not meet the mimimum requirement.",IF(OR(E12="",E13="",E14="",E18="",E19="",E21="",E22="",E23=""),"Please Complete All Fields",""))</f>
        <v/>
      </c>
      <c r="F27" s="34"/>
      <c r="G27" s="34"/>
      <c r="I27" s="12"/>
    </row>
    <row r="28" spans="2:9" s="4" customFormat="1" ht="20.100000000000001" customHeight="1" x14ac:dyDescent="0.25">
      <c r="B28" s="90" t="s">
        <v>21</v>
      </c>
      <c r="C28" s="90"/>
      <c r="D28" s="90"/>
      <c r="E28" s="90"/>
      <c r="F28" s="90"/>
      <c r="G28" s="90"/>
      <c r="I28" s="12"/>
    </row>
    <row r="29" spans="2:9" s="27" customFormat="1" ht="36" customHeight="1" x14ac:dyDescent="0.25">
      <c r="B29" s="26" t="s">
        <v>15</v>
      </c>
      <c r="C29" s="26" t="s">
        <v>16</v>
      </c>
      <c r="D29" s="26" t="s">
        <v>17</v>
      </c>
      <c r="E29" s="88" t="s">
        <v>36</v>
      </c>
      <c r="F29" s="89"/>
      <c r="G29" s="26" t="s">
        <v>18</v>
      </c>
      <c r="I29" s="12"/>
    </row>
    <row r="30" spans="2:9" s="4" customFormat="1" ht="15" customHeight="1" x14ac:dyDescent="0.25">
      <c r="B30" s="22" t="str">
        <f>IF($E$27&lt;&gt;"","N/A",IF(AND($E$26&gt;=Matrix!D3,$E$25&lt;=Matrix!F3,$E$15&lt;=Matrix!B3,$E$14&gt;=Matrix!C3),Matrix!A3,IF(AND($E$26&gt;=Matrix!D4,$E$25&lt;=Matrix!F4,$E$15&lt;=Matrix!B4,$E$14&gt;=Matrix!C4),Matrix!A4,IF(AND($E$26&gt;=Matrix!D5,$E$25&lt;=Matrix!F5,$E$15&lt;=Matrix!B5,$E$14&gt;=Matrix!C5),Matrix!A5,IF(AND($E$26&gt;=Matrix!D6,$E$25&lt;=Matrix!F6,$E$15&lt;=Matrix!B6,$E$14&gt;=Matrix!C6),Matrix!A6,IF(AND($E$26&gt;=Matrix!D7,$E$25&lt;=Matrix!F7,$E$15&lt;=Matrix!B7,$E$14&gt;=Matrix!C7),Matrix!A7,IF(AND($E$26&gt;=Matrix!D8,$E$26&lt;=Matrix!E8,$E$25&lt;=Matrix!F8,$E$15&lt;=Matrix!B8,$E$14&gt;=Matrix!C8),Matrix!A8,IF(AND($E$26&gt;=Matrix!D9,$E$26&lt;=Matrix!E9,$E$25&lt;=Matrix!F9,$E$15&lt;=Matrix!B9,$E$14&gt;=Matrix!C9),Matrix!A9,IF(AND($E$26&gt;=Matrix!D10,$E$26&lt;=Matrix!E10,$E$25&lt;=Matrix!F10,$E$15&lt;=Matrix!B10,$E$14&gt;=Matrix!C10),Matrix!A10,IF(AND($E$26&gt;=Matrix!D11,$E$26&lt;=Matrix!E11,$E$25&lt;=Matrix!F11,$E$15&lt;=Matrix!B11,$E$14&gt;=Matrix!C11),Matrix!A11,IF(AND($E$26&gt;=Matrix!D12,$E$26&lt;=Matrix!E12,$E$25&lt;=Matrix!F12,$E$15&lt;=Matrix!B12,$E$14&gt;=Matrix!C12),Matrix!A12,IF(AND($E$26&gt;=Matrix!D13,$E$26&lt;=Matrix!E13,$E$25&lt;=Matrix!F13,$E$15&lt;=Matrix!B13,$E$14&gt;=Matrix!C13),Matrix!A13,IF(AND($E$26&gt;=Matrix!D14,$E$26&lt;=Matrix!E14,$E$25&lt;=Matrix!F14,$E$15&lt;=Matrix!B14,$E$14&gt;=Matrix!C14),Matrix!A14,IF(AND($E$26&gt;=Matrix!D15,$E$26&lt;=Matrix!E15,$E$25&lt;=Matrix!F15,$E$15&lt;=Matrix!B15,$E$14&gt;=Matrix!C15),Matrix!A15,IF(AND($E$26&gt;=Matrix!D16,$E$26&lt;=Matrix!E16,$E$25&lt;=Matrix!F16,$E$15&lt;=Matrix!B16,$E$14&gt;=Matrix!C16),Matrix!A16,IF(AND($E$26&gt;=Matrix!D17,$E$26&lt;=Matrix!E17,$E$25&lt;=Matrix!F17,$E$15&lt;=Matrix!B17,$E$14&gt;=Matrix!C17),Matrix!A17,IF(AND($E$26&gt;=Matrix!D18,$E$26&lt;=Matrix!E18,$E$25&lt;=Matrix!F18,$E$15&lt;=Matrix!B18,$E$14&gt;=Matrix!C18),Matrix!A18,IF(AND($E$26&gt;=Matrix!D19,$E$26&lt;=Matrix!E19,$E$25&lt;=Matrix!F19,$E$15&lt;=Matrix!B19,$E$14&gt;=Matrix!C19),Matrix!A19,"N/A"))))))))))))))))))</f>
        <v>6 months</v>
      </c>
      <c r="C30" s="21">
        <f>IF($E$27&lt;&gt;"","N/A",IF(AND($E$26&gt;=Matrix!D3,$E$25&lt;=Matrix!F3,$E$15&lt;=Matrix!B3,$E$14&gt;=Matrix!C3),Matrix!B3,IF(AND($E$26&gt;=Matrix!D4,$E$25&lt;=Matrix!F4,$E$15&lt;=Matrix!B4,$E$14&gt;=Matrix!C4),Matrix!B4,IF(AND($E$26&gt;=Matrix!D5,$E$25&lt;=Matrix!F5,$E$15&lt;=Matrix!B5,$E$14&gt;=Matrix!C5),Matrix!B5,IF(AND($E$26&gt;=Matrix!D6,$E$25&lt;=Matrix!F6,$E$15&lt;=Matrix!B6,$E$14&gt;=Matrix!C6),Matrix!B6,IF(AND($E$26&gt;=Matrix!D7,$E$25&lt;=Matrix!F7,$E$15&lt;=Matrix!B7,$E$14&gt;=Matrix!C7),Matrix!B7,IF(AND($E$26&gt;=Matrix!D8,$E$26&lt;=Matrix!E8,$E$25&lt;=Matrix!F8,$E$15&lt;=Matrix!B8,$E$14&gt;=Matrix!C8),Matrix!B8,IF(AND($E$26&gt;=Matrix!D9,$E$26&lt;=Matrix!E9,$E$25&lt;=Matrix!F9,$E$15&lt;=Matrix!B9,$E$14&gt;=Matrix!C9),Matrix!B9,IF(AND($E$26&gt;=Matrix!D10,$E$26&lt;=Matrix!E10,$E$25&lt;=Matrix!F10,$E$15&lt;=Matrix!B10,$E$14&gt;=Matrix!C10),Matrix!B10,IF(AND($E$26&gt;=Matrix!D11,$E$26&lt;=Matrix!E11,$E$25&lt;=Matrix!F11,$E$15&lt;=Matrix!B11,$E$14&gt;=Matrix!C11),Matrix!B11,IF(AND($E$26&gt;=Matrix!D12,$E$26&lt;=Matrix!E12,$E$25&lt;=Matrix!F12,$E$15&lt;=Matrix!B12,$E$14&gt;=Matrix!C12),Matrix!B12,IF(AND($E$26&gt;=Matrix!D13,$E$26&lt;=Matrix!E13,$E$25&lt;=Matrix!F13,$E$15&lt;=Matrix!B13,$E$14&gt;=Matrix!C13),Matrix!B13,IF(AND($E$26&gt;=Matrix!D14,$E$26&lt;=Matrix!E14,$E$25&lt;=Matrix!F14,$E$15&lt;=Matrix!B14,$E$14&gt;=Matrix!C14),Matrix!B14,IF(AND($E$26&gt;=Matrix!D15,$E$26&lt;=Matrix!E15,$E$25&lt;=Matrix!F15,$E$15&lt;=Matrix!B15,$E$14&gt;=Matrix!C15),Matrix!B15,IF(AND($E$26&gt;=Matrix!D16,$E$26&lt;=Matrix!E16,$E$25&lt;=Matrix!F16,$E$15&lt;=Matrix!B16,$E$14&gt;=Matrix!C16),Matrix!B16,IF(AND($E$26&gt;=Matrix!D17,$E$26&lt;=Matrix!E17,$E$25&lt;=Matrix!F17,$E$15&lt;=Matrix!B17,$E$14&gt;=Matrix!C17),Matrix!B17,IF(AND($E$26&gt;=Matrix!D18,$E$26&lt;=Matrix!E18,$E$25&lt;=Matrix!F18,$E$15&lt;=Matrix!B18,$E$14&gt;=Matrix!C18),Matrix!B18,IF(AND($E$26&gt;=Matrix!D19,$E$26&lt;=Matrix!E19,$E$25&lt;=Matrix!F19,$E$15&lt;=Matrix!B19,$E$14&gt;=Matrix!C19),Matrix!B19,"N/A"))))))))))))))))))</f>
        <v>1500000</v>
      </c>
      <c r="D30" s="25">
        <f>IF($E$27&lt;&gt;"","N/A",IF(AND($E$26&gt;=Matrix!D3,$E$25&lt;=Matrix!F3,$E$15&lt;=Matrix!B3,$E$14&gt;=Matrix!C3),Matrix!C3,IF(AND($E$26&gt;=Matrix!D4,$E$25&lt;=Matrix!F4,$E$15&lt;=Matrix!B4,$E$14&gt;=Matrix!C4),Matrix!C4,IF(AND($E$26&gt;=Matrix!D5,$E$25&lt;=Matrix!F5,$E$15&lt;=Matrix!B5,$E$14&gt;=Matrix!C5),Matrix!C5,IF(AND($E$26&gt;=Matrix!D6,$E$25&lt;=Matrix!F6,$E$15&lt;=Matrix!B6,$E$14&gt;=Matrix!C6),Matrix!C6,IF(AND($E$26&gt;=Matrix!D7,$E$25&lt;=Matrix!F7,$E$15&lt;=Matrix!B7,$E$14&gt;=Matrix!C7),Matrix!C7,IF(AND($E$26&gt;=Matrix!D8,$E$26&lt;=Matrix!E8,$E$25&lt;=Matrix!F8,$E$15&lt;=Matrix!B8,$E$14&gt;=Matrix!C8),Matrix!C8,IF(AND($E$26&gt;=Matrix!D9,$E$26&lt;=Matrix!E9,$E$25&lt;=Matrix!F9,$E$15&lt;=Matrix!B9,$E$14&gt;=Matrix!C9),Matrix!C9,IF(AND($E$26&gt;=Matrix!D10,$E$26&lt;=Matrix!E10,$E$25&lt;=Matrix!F10,$E$15&lt;=Matrix!B10,$E$14&gt;=Matrix!C10),Matrix!C10,IF(AND($E$26&gt;=Matrix!D11,$E$26&lt;=Matrix!E11,$E$25&lt;=Matrix!F11,$E$15&lt;=Matrix!B11,$E$14&gt;=Matrix!C11),Matrix!C11,IF(AND($E$26&gt;=Matrix!D12,$E$26&lt;=Matrix!E12,$E$25&lt;=Matrix!F12,$E$15&lt;=Matrix!B12,$E$14&gt;=Matrix!C12),Matrix!C12,IF(AND($E$26&gt;=Matrix!D13,$E$26&lt;=Matrix!E13,$E$25&lt;=Matrix!F13,$E$15&lt;=Matrix!B13,$E$14&gt;=Matrix!C13),Matrix!C13,IF(AND($E$26&gt;=Matrix!D14,$E$26&lt;=Matrix!E14,$E$25&lt;=Matrix!F14,$E$15&lt;=Matrix!B14,$E$14&gt;=Matrix!C14),Matrix!C14,IF(AND($E$26&gt;=Matrix!D15,$E$26&lt;=Matrix!E15,$E$25&lt;=Matrix!F15,$E$15&lt;=Matrix!B15,$E$14&gt;=Matrix!C15),Matrix!C15,IF(AND($E$26&gt;=Matrix!D16,$E$26&lt;=Matrix!E16,$E$25&lt;=Matrix!F16,$E$15&lt;=Matrix!B16,$E$14&gt;=Matrix!C16),Matrix!C16,IF(AND($E$26&gt;=Matrix!D17,$E$26&lt;=Matrix!E17,$E$25&lt;=Matrix!F17,$E$15&lt;=Matrix!B17,$E$14&gt;=Matrix!C17),Matrix!C17,IF(AND($E$26&gt;=Matrix!D18,$E$26&lt;=Matrix!E18,$E$25&lt;=Matrix!F18,$E$15&lt;=Matrix!B18,$E$14&gt;=Matrix!C18),Matrix!C18,IF(AND($E$26&gt;=Matrix!D19,$E$26&lt;=Matrix!E19,$E$25&lt;=Matrix!F19,$E$15&lt;=Matrix!B19,$E$14&gt;=Matrix!C19),Matrix!C19,"N/A"))))))))))))))))))</f>
        <v>700</v>
      </c>
      <c r="E30" s="23">
        <f>IF($E$27&lt;&gt;"","N/A",IF(AND($E$26&gt;=Matrix!D3,$E$25&lt;=Matrix!F3,$E$15&lt;=Matrix!B3,$E$14&gt;=Matrix!C3),Matrix!D3,IF(AND($E$26&gt;=Matrix!D4,$E$25&lt;=Matrix!F4,$E$15&lt;=Matrix!B4,$E$14&gt;=Matrix!C4),Matrix!D4,IF(AND($E$26&gt;=Matrix!D5,$E$25&lt;=Matrix!F5,$E$15&lt;=Matrix!B5,$E$14&gt;=Matrix!C5),Matrix!D5,IF(AND($E$26&gt;=Matrix!D6,$E$25&lt;=Matrix!F6,$E$15&lt;=Matrix!B6,$E$14&gt;=Matrix!C6),Matrix!D6,IF(AND($E$26&gt;=Matrix!D7,$E$25&lt;=Matrix!F7,$E$15&lt;=Matrix!B7,$E$14&gt;=Matrix!C7),Matrix!D7,IF(AND($E$26&gt;=Matrix!D8,$E$26&lt;=Matrix!E8,$E$25&lt;=Matrix!F8,$E$15&lt;=Matrix!B8,$E$14&gt;=Matrix!C8),Matrix!D8,IF(AND($E$26&gt;=Matrix!D9,$E$26&lt;=Matrix!E9,$E$25&lt;=Matrix!F9,$E$15&lt;=Matrix!B9,$E$14&gt;=Matrix!C9),Matrix!D9,IF(AND($E$26&gt;=Matrix!D10,$E$26&lt;=Matrix!E10,$E$25&lt;=Matrix!F10,$E$15&lt;=Matrix!B10,$E$14&gt;=Matrix!C10),Matrix!D10,IF(AND($E$26&gt;=Matrix!D11,$E$26&lt;=Matrix!E11,$E$25&lt;=Matrix!F11,$E$15&lt;=Matrix!B11,$E$14&gt;=Matrix!C11),Matrix!D11,IF(AND($E$26&gt;=Matrix!D12,$E$26&lt;=Matrix!E12,$E$25&lt;=Matrix!F12,$E$15&lt;=Matrix!B12,$E$14&gt;=Matrix!C12),Matrix!D12,IF(AND($E$26&gt;=Matrix!D13,$E$26&lt;=Matrix!E13,$E$25&lt;=Matrix!F13,$E$15&lt;=Matrix!B13,$E$14&gt;=Matrix!C13),Matrix!D13,IF(AND($E$26&gt;=Matrix!D14,$E$26&lt;=Matrix!E14,$E$25&lt;=Matrix!F14,$E$15&lt;=Matrix!B14,$E$14&gt;=Matrix!C14),Matrix!D14,IF(AND($E$26&gt;=Matrix!D15,$E$26&lt;=Matrix!E15,$E$25&lt;=Matrix!F15,$E$15&lt;=Matrix!B15,$E$14&gt;=Matrix!C15),Matrix!D15,IF(AND($E$26&gt;=Matrix!D16,$E$26&lt;=Matrix!E16,$E$25&lt;=Matrix!F16,$E$15&lt;=Matrix!B16,$E$14&gt;=Matrix!C16),Matrix!D16,IF(AND($E$26&gt;=Matrix!D17,$E$26&lt;=Matrix!E17,$E$25&lt;=Matrix!F17,$E$15&lt;=Matrix!B17,$E$14&gt;=Matrix!C17),Matrix!D17,IF(AND($E$26&gt;=Matrix!D18,$E$26&lt;=Matrix!E18,$E$25&lt;=Matrix!F18,$E$15&lt;=Matrix!B18,$E$14&gt;=Matrix!C18),Matrix!D18,IF(AND($E$26&gt;=Matrix!D19,$E$26&lt;=Matrix!E19,$E$25&lt;=Matrix!F19,$E$15&lt;=Matrix!B19,$E$14&gt;=Matrix!C19),Matrix!D19,"N/A"))))))))))))))))))</f>
        <v>0</v>
      </c>
      <c r="F30" s="23">
        <f>IF($E$27&lt;&gt;"","N/A",IF(AND($E$26&gt;=Matrix!D3,$E$25&lt;=Matrix!F3,$E$15&lt;=Matrix!B3,$E$14&gt;=Matrix!C3),Matrix!E3,IF(AND($E$26&gt;=Matrix!D4,$E$25&lt;=Matrix!F4,$E$15&lt;=Matrix!B4,$E$14&gt;=Matrix!C4),Matrix!E4,IF(AND($E$26&gt;=Matrix!D5,$E$25&lt;=Matrix!F5,$E$15&lt;=Matrix!B5,$E$14&gt;=Matrix!C5),Matrix!E5,IF(AND($E$26&gt;=Matrix!D6,$E$25&lt;=Matrix!F6,$E$15&lt;=Matrix!B6,$E$14&gt;=Matrix!C6),Matrix!E6,IF(AND($E$26&gt;=Matrix!D7,$E$25&lt;=Matrix!F7,$E$15&lt;=Matrix!B7,$E$14&gt;=Matrix!C7),Matrix!E7,IF(AND($E$26&gt;=Matrix!D8,$E$26&lt;=Matrix!E8,$E$25&lt;=Matrix!F8,$E$15&lt;=Matrix!B8,$E$14&gt;=Matrix!C8),Matrix!E8,IF(AND($E$26&gt;=Matrix!D9,$E$26&lt;=Matrix!E9,$E$25&lt;=Matrix!F9,$E$15&lt;=Matrix!B9,$E$14&gt;=Matrix!C9),Matrix!E9,IF(AND($E$26&gt;=Matrix!D10,$E$26&lt;=Matrix!E10,$E$25&lt;=Matrix!F10,$E$15&lt;=Matrix!B10,$E$14&gt;=Matrix!C10),Matrix!E10,IF(AND($E$26&gt;=Matrix!D11,$E$26&lt;=Matrix!E11,$E$25&lt;=Matrix!F11,$E$15&lt;=Matrix!B11,$E$14&gt;=Matrix!C11),Matrix!E11,IF(AND($E$26&gt;=Matrix!D12,$E$26&lt;=Matrix!E12,$E$25&lt;=Matrix!F12,$E$15&lt;=Matrix!B12,$E$14&gt;=Matrix!C12),Matrix!E12,IF(AND($E$26&gt;=Matrix!D13,$E$26&lt;=Matrix!E13,$E$25&lt;=Matrix!F13,$E$15&lt;=Matrix!B13,$E$14&gt;=Matrix!C13),Matrix!E13,IF(AND($E$26&gt;=Matrix!D14,$E$26&lt;=Matrix!E14,$E$25&lt;=Matrix!F14,$E$15&lt;=Matrix!B14,$E$14&gt;=Matrix!C14),Matrix!E14,IF(AND($E$26&gt;=Matrix!D15,$E$26&lt;=Matrix!E15,$E$25&lt;=Matrix!F15,$E$15&lt;=Matrix!B15,$E$14&gt;=Matrix!C15),Matrix!E15,IF(AND($E$26&gt;=Matrix!D16,$E$26&lt;=Matrix!E16,$E$25&lt;=Matrix!F16,$E$15&lt;=Matrix!B16,$E$14&gt;=Matrix!C16),Matrix!E16,IF(AND($E$26&gt;=Matrix!D17,$E$26&lt;=Matrix!E17,$E$25&lt;=Matrix!F17,$E$15&lt;=Matrix!B17,$E$14&gt;=Matrix!C17),Matrix!E17,IF(AND($E$26&gt;=Matrix!D18,$E$26&lt;=Matrix!E18,$E$25&lt;=Matrix!F18,$E$15&lt;=Matrix!B18,$E$14&gt;=Matrix!C18),Matrix!E18,IF(AND($E$26&gt;=Matrix!D19,$E$26&lt;=Matrix!E19,$E$25&lt;=Matrix!F19,$E$15&lt;=Matrix!B19,$E$14&gt;=Matrix!C19),Matrix!E19,"N/A"))))))))))))))))))</f>
        <v>0.74</v>
      </c>
      <c r="G30" s="24">
        <f>IF($E$27&lt;&gt;"","N/A",IF(AND($E$26&gt;=Matrix!D3,$E$25&lt;=Matrix!F3,$E$15&lt;=Matrix!B3,$E$14&gt;=Matrix!C3),Matrix!F3,IF(AND($E$26&gt;=Matrix!D4,$E$25&lt;=Matrix!F4,$E$15&lt;=Matrix!B4,$E$14&gt;=Matrix!C4),Matrix!F4,IF(AND($E$26&gt;=Matrix!D5,$E$25&lt;=Matrix!F5,$E$15&lt;=Matrix!B5,$E$14&gt;=Matrix!C5),Matrix!F5,IF(AND($E$26&gt;=Matrix!D6,$E$25&lt;=Matrix!F6,$E$15&lt;=Matrix!B6,$E$14&gt;=Matrix!C6),Matrix!F6,IF(AND($E$26&gt;=Matrix!D7,$E$25&lt;=Matrix!F7,$E$15&lt;=Matrix!B7,$E$14&gt;=Matrix!C7),Matrix!F7,IF(AND($E$26&gt;=Matrix!D8,$E$26&lt;=Matrix!E8,$E$25&lt;=Matrix!F8,$E$15&lt;=Matrix!B8,$E$14&gt;=Matrix!C8),Matrix!F8,IF(AND($E$26&gt;=Matrix!D9,$E$26&lt;=Matrix!E9,$E$25&lt;=Matrix!F9,$E$15&lt;=Matrix!B9,$E$14&gt;=Matrix!C9),Matrix!F9,IF(AND($E$26&gt;=Matrix!D10,$E$26&lt;=Matrix!E10,$E$25&lt;=Matrix!F10,$E$15&lt;=Matrix!B10,$E$14&gt;=Matrix!C10),Matrix!F10,IF(AND($E$26&gt;=Matrix!D11,$E$26&lt;=Matrix!E11,$E$25&lt;=Matrix!F11,$E$15&lt;=Matrix!B11,$E$14&gt;=Matrix!C11),Matrix!F11,IF(AND($E$26&gt;=Matrix!D12,$E$26&lt;=Matrix!E12,$E$25&lt;=Matrix!F12,$E$15&lt;=Matrix!B12,$E$14&gt;=Matrix!C12),Matrix!F12,IF(AND($E$26&gt;=Matrix!D13,$E$26&lt;=Matrix!E13,$E$25&lt;=Matrix!F13,$E$15&lt;=Matrix!B13,$E$14&gt;=Matrix!C13),Matrix!F13,IF(AND($E$26&gt;=Matrix!D14,$E$26&lt;=Matrix!E14,$E$25&lt;=Matrix!F14,$E$15&lt;=Matrix!B14,$E$14&gt;=Matrix!C14),Matrix!F14,IF(AND($E$26&gt;=Matrix!D15,$E$26&lt;=Matrix!E15,$E$25&lt;=Matrix!F15,$E$15&lt;=Matrix!B15,$E$14&gt;=Matrix!C15),Matrix!F15,IF(AND($E$26&gt;=Matrix!D16,$E$26&lt;=Matrix!E16,$E$25&lt;=Matrix!F16,$E$15&lt;=Matrix!B16,$E$14&gt;=Matrix!C16),Matrix!F16,IF(AND($E$26&gt;=Matrix!D17,$E$26&lt;=Matrix!E17,$E$25&lt;=Matrix!F17,$E$15&lt;=Matrix!B17,$E$14&gt;=Matrix!C17),Matrix!F17,IF(AND($E$26&gt;=Matrix!D18,$E$26&lt;=Matrix!E18,$E$25&lt;=Matrix!F18,$E$15&lt;=Matrix!B18,$E$14&gt;=Matrix!C18),Matrix!F18,IF(AND($E$26&gt;=Matrix!D19,$E$26&lt;=Matrix!E19,$E$25&lt;=Matrix!F19,$E$15&lt;=Matrix!B19,$E$14&gt;=Matrix!C19),Matrix!F19,"N/A"))))))))))))))))))</f>
        <v>0.7</v>
      </c>
      <c r="I30" s="12"/>
    </row>
    <row r="31" spans="2:9" s="4" customFormat="1" ht="15" customHeight="1" x14ac:dyDescent="0.25">
      <c r="B31" s="19"/>
      <c r="C31" s="19"/>
      <c r="D31" s="19"/>
      <c r="E31" s="19"/>
      <c r="F31" s="19"/>
      <c r="I31" s="12"/>
    </row>
    <row r="32" spans="2:9" s="4" customFormat="1" ht="15" customHeight="1" x14ac:dyDescent="0.25">
      <c r="B32" s="19"/>
      <c r="C32" s="19"/>
      <c r="D32" s="19"/>
      <c r="E32" s="19"/>
      <c r="F32" s="19"/>
      <c r="G32" s="18"/>
      <c r="I32" s="12"/>
    </row>
    <row r="33" spans="2:9" s="4" customFormat="1" ht="15" customHeight="1" x14ac:dyDescent="0.25">
      <c r="B33" s="2"/>
      <c r="C33" s="2"/>
      <c r="D33" s="2"/>
      <c r="E33" s="2"/>
      <c r="F33" s="2"/>
      <c r="G33" s="1"/>
      <c r="I33" s="12"/>
    </row>
    <row r="34" spans="2:9" s="4" customFormat="1" ht="40.5" customHeight="1" x14ac:dyDescent="0.25">
      <c r="B34" s="67" t="s">
        <v>40</v>
      </c>
      <c r="C34" s="67"/>
      <c r="D34" s="67"/>
      <c r="E34" s="67"/>
      <c r="F34" s="67"/>
      <c r="G34" s="38"/>
      <c r="I34" s="12"/>
    </row>
    <row r="35" spans="2:9" s="4" customFormat="1" ht="15" customHeight="1" x14ac:dyDescent="0.25">
      <c r="B35" s="2"/>
      <c r="C35" s="2"/>
      <c r="D35" s="2"/>
      <c r="E35" s="2"/>
      <c r="F35" s="2"/>
      <c r="G35" s="1"/>
      <c r="I35" s="12"/>
    </row>
    <row r="36" spans="2:9" s="4" customFormat="1" ht="15" customHeight="1" x14ac:dyDescent="0.25">
      <c r="B36" s="2"/>
      <c r="C36" s="2"/>
      <c r="D36" s="2"/>
      <c r="E36" s="2"/>
      <c r="F36" s="2"/>
      <c r="G36" s="1"/>
      <c r="I36" s="12"/>
    </row>
    <row r="37" spans="2:9" s="4" customFormat="1" ht="15" customHeight="1" x14ac:dyDescent="0.25">
      <c r="B37" s="2"/>
      <c r="C37" s="2"/>
      <c r="D37" s="2"/>
      <c r="E37" s="2"/>
      <c r="F37" s="2"/>
      <c r="G37" s="1"/>
      <c r="I37" s="12"/>
    </row>
    <row r="38" spans="2:9" s="4" customFormat="1" ht="15" customHeight="1" x14ac:dyDescent="0.25">
      <c r="B38" s="2"/>
      <c r="C38" s="2"/>
      <c r="D38" s="2"/>
      <c r="E38" s="2"/>
      <c r="F38" s="2"/>
      <c r="G38" s="1"/>
      <c r="I38" s="12"/>
    </row>
    <row r="39" spans="2:9" s="4" customFormat="1" ht="15" customHeight="1" x14ac:dyDescent="0.25">
      <c r="B39" s="2"/>
      <c r="C39" s="2"/>
      <c r="D39" s="2"/>
      <c r="E39" s="2"/>
      <c r="F39" s="2"/>
      <c r="G39" s="1"/>
      <c r="I39" s="12"/>
    </row>
    <row r="40" spans="2:9" s="4" customFormat="1" ht="15" customHeight="1" x14ac:dyDescent="0.25">
      <c r="B40" s="2"/>
      <c r="C40" s="2"/>
      <c r="D40" s="2"/>
      <c r="E40" s="2"/>
      <c r="F40" s="2"/>
      <c r="G40" s="1"/>
      <c r="I40" s="12"/>
    </row>
    <row r="42" spans="2:9" ht="24" customHeight="1" x14ac:dyDescent="0.25"/>
  </sheetData>
  <sheetProtection sheet="1" objects="1" scenarios="1" selectLockedCells="1"/>
  <mergeCells count="32">
    <mergeCell ref="B15:D15"/>
    <mergeCell ref="E15:G15"/>
    <mergeCell ref="B16:D16"/>
    <mergeCell ref="E16:G16"/>
    <mergeCell ref="E29:F29"/>
    <mergeCell ref="B19:D19"/>
    <mergeCell ref="B28:G28"/>
    <mergeCell ref="B25:D25"/>
    <mergeCell ref="E25:G25"/>
    <mergeCell ref="E19:G19"/>
    <mergeCell ref="E21:G21"/>
    <mergeCell ref="E22:G22"/>
    <mergeCell ref="E23:G23"/>
    <mergeCell ref="B21:D21"/>
    <mergeCell ref="B22:D22"/>
    <mergeCell ref="B23:D23"/>
    <mergeCell ref="B34:F34"/>
    <mergeCell ref="E26:G26"/>
    <mergeCell ref="B3:G3"/>
    <mergeCell ref="B2:G2"/>
    <mergeCell ref="B10:G10"/>
    <mergeCell ref="B7:G7"/>
    <mergeCell ref="B12:D12"/>
    <mergeCell ref="E12:G12"/>
    <mergeCell ref="E13:G13"/>
    <mergeCell ref="E14:G14"/>
    <mergeCell ref="E18:G18"/>
    <mergeCell ref="B5:G5"/>
    <mergeCell ref="B13:D13"/>
    <mergeCell ref="B14:D14"/>
    <mergeCell ref="B18:D18"/>
    <mergeCell ref="B26:D26"/>
  </mergeCells>
  <conditionalFormatting sqref="E24:G24">
    <cfRule type="containsText" dxfId="3" priority="8" operator="containsText" text="Does Not Meet Guidelines">
      <formula>NOT(ISERROR(SEARCH("Does Not Meet Guidelines",E24)))</formula>
    </cfRule>
  </conditionalFormatting>
  <conditionalFormatting sqref="I21:I23">
    <cfRule type="containsText" dxfId="2" priority="2" operator="containsText" text="Does Not Meet Guidelines">
      <formula>NOT(ISERROR(SEARCH("Does Not Meet Guidelines",I21)))</formula>
    </cfRule>
  </conditionalFormatting>
  <dataValidations xWindow="709" yWindow="796" count="3">
    <dataValidation allowBlank="1" showInputMessage="1" showErrorMessage="1" promptTitle="Choose option" sqref="E12:F13" xr:uid="{C972296A-2C11-4057-9F98-910539EA6910}"/>
    <dataValidation allowBlank="1" showErrorMessage="1" prompt=" " sqref="E24:G24" xr:uid="{9C0A19BA-2413-4C6A-9120-3DEDCE515869}"/>
    <dataValidation type="list" allowBlank="1" showInputMessage="1" showErrorMessage="1" promptTitle="Choose option from dropdown list" prompt=" " sqref="E21:F23 G22:G23" xr:uid="{7415F287-CC8E-4D3F-B7A8-C8949EF871CF}">
      <formula1>"Yes,No"</formula1>
    </dataValidation>
  </dataValidations>
  <pageMargins left="0.2" right="0.2" top="0.25" bottom="0.25" header="0.3" footer="0.3"/>
  <pageSetup scale="3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E68C6-E9EE-4860-94C7-D2DCBA13291D}">
  <sheetPr>
    <pageSetUpPr fitToPage="1"/>
  </sheetPr>
  <dimension ref="B2:K34"/>
  <sheetViews>
    <sheetView showGridLines="0" zoomScaleNormal="100" workbookViewId="0">
      <selection activeCell="E12" sqref="E12:G12"/>
    </sheetView>
  </sheetViews>
  <sheetFormatPr defaultColWidth="9.140625" defaultRowHeight="14.25" x14ac:dyDescent="0.25"/>
  <cols>
    <col min="1" max="1" width="5.7109375" style="1" customWidth="1"/>
    <col min="2" max="2" width="66.28515625" style="2" customWidth="1"/>
    <col min="3" max="3" width="15" style="2" customWidth="1"/>
    <col min="4" max="4" width="8.140625" style="2" customWidth="1"/>
    <col min="5" max="5" width="13.7109375" style="1" customWidth="1"/>
    <col min="6" max="6" width="8.7109375" style="1" customWidth="1"/>
    <col min="7" max="7" width="11" style="11" customWidth="1"/>
    <col min="8" max="8" width="6" style="1" customWidth="1"/>
    <col min="9" max="16384" width="9.140625" style="1"/>
  </cols>
  <sheetData>
    <row r="2" spans="2:9" ht="60" customHeight="1" x14ac:dyDescent="0.45">
      <c r="B2" s="72" t="s">
        <v>33</v>
      </c>
      <c r="C2" s="72"/>
      <c r="D2" s="72"/>
      <c r="E2" s="72"/>
      <c r="F2" s="72"/>
      <c r="G2" s="72"/>
    </row>
    <row r="3" spans="2:9" ht="26.25" customHeight="1" x14ac:dyDescent="0.25">
      <c r="B3" s="71" t="s">
        <v>8</v>
      </c>
      <c r="C3" s="71"/>
      <c r="D3" s="71"/>
      <c r="E3" s="71"/>
      <c r="F3" s="71"/>
      <c r="G3" s="71"/>
    </row>
    <row r="4" spans="2:9" ht="26.25" customHeight="1" x14ac:dyDescent="0.25">
      <c r="B4" s="10"/>
      <c r="C4" s="10"/>
      <c r="D4" s="10"/>
      <c r="E4" s="10"/>
      <c r="F4" s="3"/>
    </row>
    <row r="5" spans="2:9" s="4" customFormat="1" ht="43.5" customHeight="1" x14ac:dyDescent="0.25">
      <c r="B5" s="84" t="s">
        <v>34</v>
      </c>
      <c r="C5" s="84"/>
      <c r="D5" s="84"/>
      <c r="E5" s="84"/>
      <c r="F5" s="84"/>
      <c r="G5" s="84"/>
    </row>
    <row r="6" spans="2:9" s="4" customFormat="1" ht="12.75" x14ac:dyDescent="0.25">
      <c r="B6" s="37"/>
      <c r="C6" s="37"/>
      <c r="D6" s="37"/>
      <c r="E6" s="37"/>
      <c r="F6" s="6"/>
      <c r="G6" s="12"/>
    </row>
    <row r="7" spans="2:9" s="4" customFormat="1" ht="12.75" x14ac:dyDescent="0.25">
      <c r="B7" s="74" t="s">
        <v>9</v>
      </c>
      <c r="C7" s="74"/>
      <c r="D7" s="74"/>
      <c r="E7" s="74"/>
      <c r="F7" s="6"/>
      <c r="G7" s="12"/>
    </row>
    <row r="8" spans="2:9" s="4" customFormat="1" ht="12.75" x14ac:dyDescent="0.25">
      <c r="B8" s="102"/>
      <c r="C8" s="102"/>
      <c r="D8" s="102"/>
      <c r="E8" s="102"/>
      <c r="F8" s="102"/>
      <c r="G8" s="102"/>
    </row>
    <row r="9" spans="2:9" s="4" customFormat="1" ht="12.75" x14ac:dyDescent="0.2">
      <c r="B9" s="103"/>
      <c r="C9" s="103"/>
      <c r="D9" s="103"/>
      <c r="E9" s="103"/>
      <c r="F9" s="103"/>
      <c r="G9" s="103"/>
    </row>
    <row r="10" spans="2:9" s="4" customFormat="1" ht="51.75" customHeight="1" x14ac:dyDescent="0.25">
      <c r="B10" s="73" t="s">
        <v>37</v>
      </c>
      <c r="C10" s="73"/>
      <c r="D10" s="73"/>
      <c r="E10" s="73"/>
      <c r="G10" s="12"/>
    </row>
    <row r="11" spans="2:9" s="4" customFormat="1" ht="15" customHeight="1" x14ac:dyDescent="0.25">
      <c r="B11" s="5"/>
      <c r="C11" s="5"/>
      <c r="D11" s="5"/>
      <c r="E11" s="6"/>
      <c r="F11" s="6"/>
      <c r="G11" s="13"/>
    </row>
    <row r="12" spans="2:9" s="4" customFormat="1" ht="15" customHeight="1" x14ac:dyDescent="0.25">
      <c r="B12" s="100" t="s">
        <v>5</v>
      </c>
      <c r="C12" s="100"/>
      <c r="D12" s="100"/>
      <c r="E12" s="107">
        <v>2600123456</v>
      </c>
      <c r="F12" s="107"/>
      <c r="G12" s="107"/>
      <c r="I12" s="13" t="str">
        <f>IF(E12="","Enter Loan Number","")</f>
        <v/>
      </c>
    </row>
    <row r="13" spans="2:9" s="4" customFormat="1" ht="15" customHeight="1" x14ac:dyDescent="0.25">
      <c r="B13" s="100" t="s">
        <v>4</v>
      </c>
      <c r="C13" s="100"/>
      <c r="D13" s="100"/>
      <c r="E13" s="108" t="s">
        <v>7</v>
      </c>
      <c r="F13" s="108"/>
      <c r="G13" s="108"/>
      <c r="I13" s="13" t="str">
        <f>IF(E13="","Enter Borrower Name","")</f>
        <v/>
      </c>
    </row>
    <row r="14" spans="2:9" s="4" customFormat="1" ht="15" customHeight="1" x14ac:dyDescent="0.25">
      <c r="B14" s="100" t="s">
        <v>3</v>
      </c>
      <c r="C14" s="100"/>
      <c r="D14" s="100"/>
      <c r="E14" s="109">
        <v>720</v>
      </c>
      <c r="F14" s="109"/>
      <c r="G14" s="109"/>
      <c r="I14" s="13" t="str">
        <f>IF(E14="","Enter Borrower Fico","")</f>
        <v/>
      </c>
    </row>
    <row r="15" spans="2:9" s="4" customFormat="1" ht="15" customHeight="1" x14ac:dyDescent="0.25">
      <c r="B15" s="100" t="s">
        <v>23</v>
      </c>
      <c r="C15" s="100"/>
      <c r="D15" s="100"/>
      <c r="E15" s="80">
        <v>300000</v>
      </c>
      <c r="F15" s="81"/>
      <c r="G15" s="111"/>
      <c r="I15" s="13" t="str">
        <f>IF(E15="","Enter Loan Amount","")</f>
        <v/>
      </c>
    </row>
    <row r="16" spans="2:9" s="4" customFormat="1" ht="15" customHeight="1" x14ac:dyDescent="0.25">
      <c r="B16" s="100" t="s">
        <v>24</v>
      </c>
      <c r="C16" s="100"/>
      <c r="D16" s="100"/>
      <c r="E16" s="80">
        <v>600000</v>
      </c>
      <c r="F16" s="81"/>
      <c r="G16" s="111"/>
      <c r="I16" s="13" t="str">
        <f>IF(E16="","Enter Appraised Value","")</f>
        <v/>
      </c>
    </row>
    <row r="17" spans="2:11" s="4" customFormat="1" ht="15" customHeight="1" x14ac:dyDescent="0.25">
      <c r="B17" s="100" t="s">
        <v>19</v>
      </c>
      <c r="C17" s="100"/>
      <c r="D17" s="100"/>
      <c r="E17" s="82" t="s">
        <v>31</v>
      </c>
      <c r="F17" s="83"/>
      <c r="G17" s="101"/>
      <c r="I17" s="13" t="str">
        <f>IF(E17="","Choose Rate/Term or Cash Out","")</f>
        <v/>
      </c>
    </row>
    <row r="18" spans="2:11" s="4" customFormat="1" ht="15" customHeight="1" x14ac:dyDescent="0.25">
      <c r="B18" s="29"/>
      <c r="C18" s="29"/>
      <c r="D18" s="29"/>
      <c r="E18" s="9"/>
      <c r="F18" s="9"/>
      <c r="G18" s="13"/>
    </row>
    <row r="19" spans="2:11" s="4" customFormat="1" ht="15" customHeight="1" x14ac:dyDescent="0.25">
      <c r="B19" s="100" t="s">
        <v>0</v>
      </c>
      <c r="C19" s="100"/>
      <c r="D19" s="100"/>
      <c r="E19" s="108">
        <v>900</v>
      </c>
      <c r="F19" s="108"/>
      <c r="G19" s="108"/>
    </row>
    <row r="20" spans="2:11" s="4" customFormat="1" ht="15" customHeight="1" x14ac:dyDescent="0.25">
      <c r="B20" s="100" t="s">
        <v>1</v>
      </c>
      <c r="C20" s="100"/>
      <c r="D20" s="100"/>
      <c r="E20" s="108">
        <v>1400</v>
      </c>
      <c r="F20" s="108"/>
      <c r="G20" s="108"/>
      <c r="I20" s="4" t="str">
        <f>IF(E20="","Use Existing Lease Monthly Rent for qualifying (permitted with the evidence of receipt even though current rent exceeds estimated rent per appraiser).","")</f>
        <v/>
      </c>
    </row>
    <row r="21" spans="2:11" s="4" customFormat="1" ht="15" customHeight="1" x14ac:dyDescent="0.25">
      <c r="B21" s="100" t="s">
        <v>2</v>
      </c>
      <c r="C21" s="100"/>
      <c r="D21" s="100"/>
      <c r="E21" s="108">
        <v>1300</v>
      </c>
      <c r="F21" s="108"/>
      <c r="G21" s="108"/>
    </row>
    <row r="22" spans="2:11" s="4" customFormat="1" ht="15" customHeight="1" x14ac:dyDescent="0.25">
      <c r="B22" s="8"/>
      <c r="C22" s="8"/>
      <c r="D22" s="8"/>
      <c r="G22" s="12"/>
    </row>
    <row r="23" spans="2:11" s="4" customFormat="1" ht="15" customHeight="1" x14ac:dyDescent="0.25">
      <c r="B23" s="100" t="s">
        <v>10</v>
      </c>
      <c r="C23" s="100"/>
      <c r="D23" s="100"/>
      <c r="E23" s="94" t="s">
        <v>6</v>
      </c>
      <c r="F23" s="95"/>
      <c r="G23" s="110"/>
      <c r="I23" s="99" t="str">
        <f>IF(E23="No","Does not meet guidelines.","")</f>
        <v/>
      </c>
      <c r="J23" s="99"/>
      <c r="K23" s="99"/>
    </row>
    <row r="24" spans="2:11" s="4" customFormat="1" ht="15" customHeight="1" x14ac:dyDescent="0.25">
      <c r="B24" s="8"/>
      <c r="C24" s="8"/>
      <c r="D24" s="8"/>
      <c r="G24" s="12"/>
    </row>
    <row r="25" spans="2:11" s="4" customFormat="1" ht="15" customHeight="1" x14ac:dyDescent="0.25">
      <c r="B25" s="85" t="s">
        <v>25</v>
      </c>
      <c r="C25" s="86"/>
      <c r="D25" s="87"/>
      <c r="E25" s="91">
        <f>E15/E16</f>
        <v>0.5</v>
      </c>
      <c r="F25" s="92"/>
      <c r="G25" s="93"/>
    </row>
    <row r="26" spans="2:11" s="4" customFormat="1" ht="15" customHeight="1" x14ac:dyDescent="0.25">
      <c r="B26" s="100" t="s">
        <v>38</v>
      </c>
      <c r="C26" s="100"/>
      <c r="D26" s="100"/>
      <c r="E26" s="106">
        <f>IFERROR(ROUNDDOWN((MIN(E20,E19)/E21),2),"N/A")</f>
        <v>0.69</v>
      </c>
      <c r="F26" s="106"/>
      <c r="G26" s="106"/>
      <c r="J26" s="14"/>
    </row>
    <row r="27" spans="2:11" s="4" customFormat="1" ht="15" customHeight="1" x14ac:dyDescent="0.25">
      <c r="B27" s="20"/>
      <c r="C27" s="20"/>
      <c r="D27" s="20"/>
      <c r="E27" s="34" t="str">
        <f>IF(E23="No","Does not meet the mimimum requirement.",IF(OR(E12="",E13="",E14="",E15="",E16="",E17="",E19="",E20="",E21="",E23=""),"Please Complete All Fields",""))</f>
        <v/>
      </c>
      <c r="F27" s="34"/>
      <c r="G27" s="34"/>
      <c r="J27" s="14"/>
    </row>
    <row r="28" spans="2:11" s="4" customFormat="1" ht="20.100000000000001" customHeight="1" x14ac:dyDescent="0.25">
      <c r="B28" s="90" t="s">
        <v>21</v>
      </c>
      <c r="C28" s="90"/>
      <c r="D28" s="90"/>
      <c r="E28" s="90"/>
      <c r="F28" s="90"/>
      <c r="G28" s="90"/>
      <c r="I28" s="12"/>
    </row>
    <row r="29" spans="2:11" s="27" customFormat="1" ht="36" customHeight="1" x14ac:dyDescent="0.25">
      <c r="B29" s="33" t="s">
        <v>15</v>
      </c>
      <c r="C29" s="33" t="s">
        <v>16</v>
      </c>
      <c r="D29" s="33" t="s">
        <v>17</v>
      </c>
      <c r="E29" s="104" t="s">
        <v>36</v>
      </c>
      <c r="F29" s="105"/>
      <c r="G29" s="33" t="s">
        <v>18</v>
      </c>
      <c r="I29" s="28"/>
    </row>
    <row r="30" spans="2:11" s="4" customFormat="1" ht="15" customHeight="1" x14ac:dyDescent="0.25">
      <c r="B30" s="22" t="str">
        <f>IF($E$27&lt;&gt;"","N/A",IF(AND($E$17="Rate/Term",$E$26&gt;=Matrix!D4,$E$25&lt;=Matrix!F4,$E$15&lt;=Matrix!B4,$E$14&gt;=Matrix!C4),Matrix!A4,IF(AND($E$17="Rate/Term",$E$26&gt;=Matrix!D5,$E$25&lt;=Matrix!F5,$E$15&lt;=Matrix!B5,$E$14&gt;=Matrix!C5),Matrix!A5,IF(AND($E$17="Rate/Term",$E$26&gt;=Matrix!D6,$E$25&lt;=Matrix!F6,$E$15&lt;=Matrix!B6,$E$14&gt;=Matrix!C6),Matrix!A6,IF(AND($E$17="Rate/Term",$E$26&gt;=Matrix!D7,$E$25&lt;=Matrix!F7,$E$15&lt;=Matrix!B7,$E$14&gt;=Matrix!C7),Matrix!A7,IF(AND($E$17="Rate/Term",$E$26&gt;=Matrix!D8,$E$26&lt;=Matrix!E8,$E$25&lt;=Matrix!F8,$E$15&lt;=Matrix!B8,$E$14&gt;=Matrix!C8),Matrix!A8,IF(AND($E$17="Rate/Term",$E$26&gt;=Matrix!D9,$E$26&lt;=Matrix!E9,$E$25&lt;=Matrix!F9,$E$15&lt;=Matrix!B9,$E$14&gt;=Matrix!C9),Matrix!A9,IF(AND($E$17="Rate/Term",$E$26&gt;=Matrix!D10,$E$26&lt;=Matrix!E10,$E$25&lt;=Matrix!F10,$E$15&lt;=Matrix!B10,$E$14&gt;=Matrix!C10),Matrix!A10,IF(AND($E$17="Rate/Term",$E$26&gt;=Matrix!D11,$E$26&lt;=Matrix!E11,$E$25&lt;=Matrix!F11,$E$15&lt;=Matrix!B11,$E$14&gt;=Matrix!C11),Matrix!A11,IF(AND($E$17="Rate/Term",$E$26&gt;=Matrix!D12,$E$26&lt;=Matrix!E12,$E$25&lt;=Matrix!F12,$E$15&lt;=Matrix!B12,$E$14&gt;=Matrix!C12),Matrix!A12,IF(AND($E$17="Rate/Term",$E$26&gt;=Matrix!D13,$E$26&lt;=Matrix!E13,$E$25&lt;=Matrix!F13,$E$15&lt;=Matrix!B13,$E$14&gt;=Matrix!C13),Matrix!A13,IF(AND($E$17="Rate/Term",$E$26&gt;=Matrix!D14,$E$26&lt;=Matrix!E14,$E$25&lt;=Matrix!F14,$E$15&lt;=Matrix!B14,$E$14&gt;=Matrix!C14),Matrix!A14,IF(AND($E$17="Rate/Term",$E$26&gt;=Matrix!D15,$E$26&lt;=Matrix!E15,$E$25&lt;=Matrix!F15,$E$15&lt;=Matrix!B15,$E$14&gt;=Matrix!C15),Matrix!A15,IF(AND($E$17="Rate/Term",$E$26&gt;=Matrix!D16,$E$26&lt;=Matrix!E16,$E$25&lt;=Matrix!F16,$E$15&lt;=Matrix!B16,$E$14&gt;=Matrix!C16),Matrix!A16,IF(AND($E$17="Rate/Term",$E$26&gt;=Matrix!D17,$E$26&lt;=Matrix!E17,$E$25&lt;=Matrix!F17,$E$15&lt;=Matrix!B17,$E$14&gt;=Matrix!C17),Matrix!A17,IF(AND($E$17="Rate/Term",$E$26&gt;=Matrix!D18,$E$26&lt;=Matrix!E18,$E$25&lt;=Matrix!F18,$E$15&lt;=Matrix!B18,$E$14&gt;=Matrix!C18),Matrix!A18,IF(AND($E$17="Rate/Term",$E$26&gt;=Matrix!D19,$E$26&lt;=Matrix!E19,$E$25&lt;=Matrix!F19,$E$15&lt;=Matrix!B19,$E$14&gt;=Matrix!C19),Matrix!A19,IF(AND($E$17="Cash Out",$E$26&gt;=Matrix!D22,$E$26&lt;=Matrix!E22,$E$25&lt;=Matrix!F22,$E$15&lt;=Matrix!B22,$E$14&gt;=Matrix!C22),Matrix!A22,IF(AND($E$17="Cash Out",$E$26&gt;=Matrix!D23,$E$25&lt;=Matrix!F23,$E$15&lt;=Matrix!B23,$E$14&gt;=Matrix!C23),Matrix!A23,IF(AND($E$17="Cash Out",$E$26&gt;=Matrix!D24,$E$25&lt;=Matrix!F24,$E$15&lt;=Matrix!B24,$E$14&gt;=Matrix!C24),Matrix!A24,IF(AND($E$17="Cash Out",$E$26&gt;=Matrix!D25,$E$25&lt;=Matrix!F25,$E$15&lt;=Matrix!B25,$E$14&gt;=Matrix!C25),Matrix!A25,IF(AND($E$17="Cash Out",$E$26&gt;=Matrix!D26,$E$25&lt;=Matrix!F26,$E$15&lt;=Matrix!B26,$E$14&gt;=Matrix!C26),Matrix!A26,IF(AND($E$17="Cash Out",$E$26&gt;=Matrix!D27,$E$25&lt;=Matrix!F27,$E$15&lt;=Matrix!B27,$E$14&gt;=Matrix!C27),Matrix!A27,IF(AND($E$17="Cash Out",$E$26&gt;=Matrix!D28,$E$26&lt;=Matrix!E28,$E$25&lt;=Matrix!F28,$E$15&lt;=Matrix!B28,$E$14&gt;=Matrix!C28),Matrix!A28,IF(AND($E$17="Cash Out",$E$26&gt;=Matrix!D29,$E$26&lt;=Matrix!E29,$E$25&lt;=Matrix!F29,$E$15&lt;=Matrix!B29,$E$14&gt;=Matrix!C29),Matrix!A29,IF(AND($E$17="Cash Out",$E$26&gt;=Matrix!D30,$E$26&lt;=Matrix!E30,$E$25&lt;=Matrix!F30,$E$15&lt;=Matrix!B30,$E$14&gt;=Matrix!C30),Matrix!A30,IF(AND($E$17="Cash Out",$E$26&gt;=Matrix!D31,$E$26&lt;=Matrix!E31,$E$25&lt;=Matrix!F31,$E$15&lt;=Matrix!B31,$E$14&gt;=Matrix!C31),Matrix!A31,IF(AND($E$17="Cash Out",$E$26&gt;=Matrix!D32,$E$26&lt;=Matrix!E32,$E$25&lt;=Matrix!F32,$E$15&lt;=Matrix!B32,$E$14&gt;=Matrix!C32),Matrix!A32,"N/A"))))))))))))))))))))))))))))</f>
        <v>6 months</v>
      </c>
      <c r="C30" s="21">
        <f>IF($E$27&lt;&gt;"","N/A",IF(AND($E$17="Rate/Term",$E$26&gt;=Matrix!D4,$E$25&lt;=Matrix!F4,$E$15&lt;=Matrix!B4,$E$14&gt;=Matrix!C4),Matrix!B4,IF(AND($E$17="Rate/Term",$E$26&gt;=Matrix!D5,$E$25&lt;=Matrix!F5,$E$15&lt;=Matrix!B5,$E$14&gt;=Matrix!C5),Matrix!B5,IF(AND($E$17="Rate/Term",$E$26&gt;=Matrix!D6,$E$25&lt;=Matrix!F6,$E$15&lt;=Matrix!B6,$E$14&gt;=Matrix!C6),Matrix!B6,IF(AND($E$17="Rate/Term",$E$26&gt;=Matrix!D7,$E$25&lt;=Matrix!F7,$E$15&lt;=Matrix!B7,$E$14&gt;=Matrix!C7),Matrix!B7,IF(AND($E$17="Rate/Term",$E$26&gt;=Matrix!D8,$E$26&lt;=Matrix!E8,$E$25&lt;=Matrix!F8,$E$15&lt;=Matrix!B8,$E$14&gt;=Matrix!C8),Matrix!B8,IF(AND($E$17="Rate/Term",$E$26&gt;=Matrix!D9,$E$26&lt;=Matrix!E9,$E$25&lt;=Matrix!F9,$E$15&lt;=Matrix!B9,$E$14&gt;=Matrix!C9),Matrix!B9,IF(AND($E$17="Rate/Term",$E$26&gt;=Matrix!D10,$E$26&lt;=Matrix!E10,$E$25&lt;=Matrix!F10,$E$15&lt;=Matrix!B10,$E$14&gt;=Matrix!C10),Matrix!B10,IF(AND($E$17="Rate/Term",$E$26&gt;=Matrix!D11,$E$26&lt;=Matrix!E11,$E$25&lt;=Matrix!F11,$E$15&lt;=Matrix!B11,$E$14&gt;=Matrix!C11),Matrix!B11,IF(AND($E$17="Rate/Term",$E$26&gt;=Matrix!D12,$E$26&lt;=Matrix!E12,$E$25&lt;=Matrix!F12,$E$15&lt;=Matrix!B12,$E$14&gt;=Matrix!C12),Matrix!B12,IF(AND($E$17="Rate/Term",$E$26&gt;=Matrix!D13,$E$26&lt;=Matrix!E13,$E$25&lt;=Matrix!F13,$E$15&lt;=Matrix!B13,$E$14&gt;=Matrix!C13),Matrix!B13,IF(AND($E$17="Rate/Term",$E$26&gt;=Matrix!D14,$E$26&lt;=Matrix!E14,$E$25&lt;=Matrix!F14,$E$15&lt;=Matrix!B14,$E$14&gt;=Matrix!C14),Matrix!B14,IF(AND($E$17="Rate/Term",$E$26&gt;=Matrix!D15,$E$26&lt;=Matrix!E15,$E$25&lt;=Matrix!F15,$E$15&lt;=Matrix!B15,$E$14&gt;=Matrix!C15),Matrix!B15,IF(AND($E$17="Rate/Term",$E$26&gt;=Matrix!D16,$E$26&lt;=Matrix!E16,$E$25&lt;=Matrix!F16,$E$15&lt;=Matrix!B16,$E$14&gt;=Matrix!C16),Matrix!B16,IF(AND($E$17="Rate/Term",$E$26&gt;=Matrix!D17,$E$26&lt;=Matrix!E17,$E$25&lt;=Matrix!F17,$E$15&lt;=Matrix!B17,$E$14&gt;=Matrix!C17),Matrix!B17,IF(AND($E$17="Rate/Term",$E$26&gt;=Matrix!D18,$E$26&lt;=Matrix!E18,$E$25&lt;=Matrix!F18,$E$15&lt;=Matrix!B18,$E$14&gt;=Matrix!C18),Matrix!B18,IF(AND($E$17="Rate/Term",$E$26&gt;=Matrix!D19,$E$26&lt;=Matrix!E19,$E$25&lt;=Matrix!F19,$E$15&lt;=Matrix!B19,$E$14&gt;=Matrix!C19),Matrix!B19,IF(AND($E$17="Cash Out",$E$26&gt;=Matrix!D22,$E$26&lt;=Matrix!E22,$E$25&lt;=Matrix!F22,$E$15&lt;=Matrix!B22,$E$14&gt;=Matrix!C22),Matrix!B22,IF(AND($E$17="Cash Out",$E$26&gt;=Matrix!D23,$E$25&lt;=Matrix!F23,$E$15&lt;=Matrix!B23,$E$14&gt;=Matrix!C23),Matrix!B23,IF(AND($E$17="Cash Out",$E$26&gt;=Matrix!D24,$E$25&lt;=Matrix!F24,$E$15&lt;=Matrix!B24,$E$14&gt;=Matrix!C24),Matrix!B24,IF(AND($E$17="Cash Out",$E$26&gt;=Matrix!D25,$E$25&lt;=Matrix!F25,$E$15&lt;=Matrix!B25,$E$14&gt;=Matrix!C25),Matrix!B25,IF(AND($E$17="Cash Out",$E$26&gt;=Matrix!D26,$E$25&lt;=Matrix!F26,$E$15&lt;=Matrix!B26,$E$14&gt;=Matrix!C26),Matrix!B26,IF(AND($E$17="Cash Out",$E$26&gt;=Matrix!D27,$E$25&lt;=Matrix!F27,$E$15&lt;=Matrix!B27,$E$14&gt;=Matrix!C27),Matrix!B27,IF(AND($E$17="Cash Out",$E$26&gt;=Matrix!D28,$E$26&lt;=Matrix!E28,$E$25&lt;=Matrix!F28,$E$15&lt;=Matrix!B28,$E$14&gt;=Matrix!C28),Matrix!B28,IF(AND($E$17="Cash Out",$E$26&gt;=Matrix!D29,$E$26&lt;=Matrix!E29,$E$25&lt;=Matrix!F29,$E$15&lt;=Matrix!B29,$E$14&gt;=Matrix!C29),Matrix!B29,IF(AND($E$17="Cash Out",$E$26&gt;=Matrix!D30,$E$26&lt;=Matrix!E30,$E$25&lt;=Matrix!F30,$E$15&lt;=Matrix!B30,$E$14&gt;=Matrix!C30),Matrix!B30,IF(AND($E$17="Cash Out",$E$26&gt;=Matrix!D31,$E$26&lt;=Matrix!E31,$E$25&lt;=Matrix!F31,$E$15&lt;=Matrix!B31,$E$14&gt;=Matrix!C31),Matrix!B31,IF(AND($E$17="Cash Out",$E$26&gt;=Matrix!D32,$E$26&lt;=Matrix!E32,$E$25&lt;=Matrix!F32,$E$15&lt;=Matrix!B32,$E$14&gt;=Matrix!C32),Matrix!B32,"N/A"))))))))))))))))))))))))))))</f>
        <v>1500000</v>
      </c>
      <c r="D30" s="25">
        <f>IF($E$27&lt;&gt;"","N/A",IF(AND($E$17="Rate/Term",$E$26&gt;=Matrix!D4,$E$25&lt;=Matrix!F4,$E$15&lt;=Matrix!B4,$E$14&gt;=Matrix!C4),Matrix!C4,IF(AND($E$17="Rate/Term",$E$26&gt;=Matrix!D5,$E$25&lt;=Matrix!F5,$E$15&lt;=Matrix!B5,$E$14&gt;=Matrix!C5),Matrix!C5,IF(AND($E$17="Rate/Term",$E$26&gt;=Matrix!D6,$E$25&lt;=Matrix!F6,$E$15&lt;=Matrix!B6,$E$14&gt;=Matrix!C6),Matrix!C6,IF(AND($E$17="Rate/Term",$E$26&gt;=Matrix!D7,$E$25&lt;=Matrix!F7,$E$15&lt;=Matrix!B7,$E$14&gt;=Matrix!C7),Matrix!C7,IF(AND($E$17="Rate/Term",$E$26&gt;=Matrix!D8,$E$26&lt;=Matrix!E8,$E$25&lt;=Matrix!F8,$E$15&lt;=Matrix!B8,$E$14&gt;=Matrix!C8),Matrix!C8,IF(AND($E$17="Rate/Term",$E$26&gt;=Matrix!D9,$E$26&lt;=Matrix!E9,$E$25&lt;=Matrix!F9,$E$15&lt;=Matrix!B9,$E$14&gt;=Matrix!C9),Matrix!C9,IF(AND($E$17="Rate/Term",$E$26&gt;=Matrix!D10,$E$26&lt;=Matrix!E10,$E$25&lt;=Matrix!F10,$E$15&lt;=Matrix!B10,$E$14&gt;=Matrix!C10),Matrix!C10,IF(AND($E$17="Rate/Term",$E$26&gt;=Matrix!D11,$E$26&lt;=Matrix!E11,$E$25&lt;=Matrix!F11,$E$15&lt;=Matrix!B11,$E$14&gt;=Matrix!C11),Matrix!C11,IF(AND($E$17="Rate/Term",$E$26&gt;=Matrix!D12,$E$26&lt;=Matrix!E12,$E$25&lt;=Matrix!F12,$E$15&lt;=Matrix!B12,$E$14&gt;=Matrix!C12),Matrix!C12,IF(AND($E$17="Rate/Term",$E$26&gt;=Matrix!D13,$E$26&lt;=Matrix!E13,$E$25&lt;=Matrix!F13,$E$15&lt;=Matrix!B13,$E$14&gt;=Matrix!C13),Matrix!C13,IF(AND($E$17="Rate/Term",$E$26&gt;=Matrix!D14,$E$26&lt;=Matrix!E14,$E$25&lt;=Matrix!F14,$E$15&lt;=Matrix!B14,$E$14&gt;=Matrix!C14),Matrix!C14,IF(AND($E$17="Rate/Term",$E$26&gt;=Matrix!D15,$E$26&lt;=Matrix!E15,$E$25&lt;=Matrix!F15,$E$15&lt;=Matrix!B15,$E$14&gt;=Matrix!C15),Matrix!C15,IF(AND($E$17="Rate/Term",$E$26&gt;=Matrix!D16,$E$26&lt;=Matrix!E16,$E$25&lt;=Matrix!F16,$E$15&lt;=Matrix!B16,$E$14&gt;=Matrix!C16),Matrix!C16,IF(AND($E$17="Rate/Term",$E$26&gt;=Matrix!D17,$E$26&lt;=Matrix!E17,$E$25&lt;=Matrix!F17,$E$15&lt;=Matrix!B17,$E$14&gt;=Matrix!C17),Matrix!C17,IF(AND($E$17="Rate/Term",$E$26&gt;=Matrix!D18,$E$26&lt;=Matrix!E18,$E$25&lt;=Matrix!F18,$E$15&lt;=Matrix!B18,$E$14&gt;=Matrix!C18),Matrix!C18,IF(AND($E$17="Rate/Term",$E$26&gt;=Matrix!D19,$E$26&lt;=Matrix!E19,$E$25&lt;=Matrix!F19,$E$15&lt;=Matrix!B19,$E$14&gt;=Matrix!C19),Matrix!C19,IF(AND($E$17="Cash Out",$E$26&gt;=Matrix!D22,$E$26&lt;=Matrix!E22,$E$25&lt;=Matrix!F22,$E$15&lt;=Matrix!B22,$E$14&gt;=Matrix!C22),Matrix!C22,IF(AND($E$17="Cash Out",$E$26&gt;=Matrix!D23,$E$25&lt;=Matrix!F23,$E$15&lt;=Matrix!B23,$E$14&gt;=Matrix!C23),Matrix!C23,IF(AND($E$17="Cash Out",$E$26&gt;=Matrix!D24,$E$25&lt;=Matrix!F24,$E$15&lt;=Matrix!B24,$E$14&gt;=Matrix!C24),Matrix!C24,IF(AND($E$17="Cash Out",$E$26&gt;=Matrix!D25,$E$25&lt;=Matrix!F25,$E$15&lt;=Matrix!B25,$E$14&gt;=Matrix!C25),Matrix!C25,IF(AND($E$17="Cash Out",$E$26&gt;=Matrix!D26,$E$25&lt;=Matrix!F26,$E$15&lt;=Matrix!B26,$E$14&gt;=Matrix!C26),Matrix!C26,IF(AND($E$17="Cash Out",$E$26&gt;=Matrix!D27,$E$25&lt;=Matrix!F27,$E$15&lt;=Matrix!B27,$E$14&gt;=Matrix!C27),Matrix!C27,IF(AND($E$17="Cash Out",$E$26&gt;=Matrix!D28,$E$26&lt;=Matrix!E28,$E$25&lt;=Matrix!F28,$E$15&lt;=Matrix!B28,$E$14&gt;=Matrix!C28),Matrix!C28,IF(AND($E$17="Cash Out",$E$26&gt;=Matrix!D29,$E$26&lt;=Matrix!E29,$E$25&lt;=Matrix!F29,$E$15&lt;=Matrix!B29,$E$14&gt;=Matrix!C29),Matrix!C29,IF(AND($E$17="Cash Out",$E$26&gt;=Matrix!D30,$E$26&lt;=Matrix!E30,$E$25&lt;=Matrix!F30,$E$15&lt;=Matrix!B30,$E$14&gt;=Matrix!C30),Matrix!C30,IF(AND($E$17="Cash Out",$E$26&gt;=Matrix!D31,$E$26&lt;=Matrix!E31,$E$25&lt;=Matrix!F31,$E$15&lt;=Matrix!B31,$E$14&gt;=Matrix!C31),Matrix!C31,IF(AND($E$17="Cash Out",$E$26&gt;=Matrix!D32,$E$26&lt;=Matrix!E32,$E$25&lt;=Matrix!F32,$E$15&lt;=Matrix!B32,$E$14&gt;=Matrix!C32),Matrix!C32,"N/A"))))))))))))))))))))))))))))</f>
        <v>720</v>
      </c>
      <c r="E30" s="23">
        <f>IF($E$27&lt;&gt;"","N/A",IF(AND($E$17="Rate/Term",$E$26&gt;=Matrix!D4,$E$25&lt;=Matrix!F4,$E$15&lt;=Matrix!B4,$E$14&gt;=Matrix!C4),Matrix!D4,IF(AND($E$17="Rate/Term",$E$26&gt;=Matrix!D5,$E$25&lt;=Matrix!F5,$E$15&lt;=Matrix!B5,$E$14&gt;=Matrix!C5),Matrix!D5,IF(AND($E$17="Rate/Term",$E$26&gt;=Matrix!D6,$E$25&lt;=Matrix!F6,$E$15&lt;=Matrix!B6,$E$14&gt;=Matrix!C6),Matrix!D6,IF(AND($E$17="Rate/Term",$E$26&gt;=Matrix!D7,$E$25&lt;=Matrix!F7,$E$15&lt;=Matrix!B7,$E$14&gt;=Matrix!C7),Matrix!D7,IF(AND($E$17="Rate/Term",$E$26&gt;=Matrix!D8,$E$26&lt;=Matrix!E8,$E$25&lt;=Matrix!F8,$E$15&lt;=Matrix!B8,$E$14&gt;=Matrix!C8),Matrix!D8,IF(AND($E$17="Rate/Term",$E$26&gt;=Matrix!D9,$E$26&lt;=Matrix!E9,$E$25&lt;=Matrix!F9,$E$15&lt;=Matrix!B9,$E$14&gt;=Matrix!C9),Matrix!D9,IF(AND($E$17="Rate/Term",$E$26&gt;=Matrix!D10,$E$26&lt;=Matrix!E10,$E$25&lt;=Matrix!F10,$E$15&lt;=Matrix!B10,$E$14&gt;=Matrix!C10),Matrix!D10,IF(AND($E$17="Rate/Term",$E$26&gt;=Matrix!D11,$E$26&lt;=Matrix!E11,$E$25&lt;=Matrix!F11,$E$15&lt;=Matrix!B11,$E$14&gt;=Matrix!C11),Matrix!D11,IF(AND($E$17="Rate/Term",$E$26&gt;=Matrix!D12,$E$26&lt;=Matrix!E12,$E$25&lt;=Matrix!F12,$E$15&lt;=Matrix!B12,$E$14&gt;=Matrix!C12),Matrix!D12,IF(AND($E$17="Rate/Term",$E$26&gt;=Matrix!D13,$E$26&lt;=Matrix!E13,$E$25&lt;=Matrix!F13,$E$15&lt;=Matrix!B13,$E$14&gt;=Matrix!C13),Matrix!D13,IF(AND($E$17="Rate/Term",$E$26&gt;=Matrix!D14,$E$26&lt;=Matrix!E14,$E$25&lt;=Matrix!F14,$E$15&lt;=Matrix!B14,$E$14&gt;=Matrix!C14),Matrix!D14,IF(AND($E$17="Rate/Term",$E$26&gt;=Matrix!D15,$E$26&lt;=Matrix!E15,$E$25&lt;=Matrix!F15,$E$15&lt;=Matrix!B15,$E$14&gt;=Matrix!C15),Matrix!D15,IF(AND($E$17="Rate/Term",$E$26&gt;=Matrix!D16,$E$26&lt;=Matrix!E16,$E$25&lt;=Matrix!F16,$E$15&lt;=Matrix!B16,$E$14&gt;=Matrix!C16),Matrix!D16,IF(AND($E$17="Rate/Term",$E$26&gt;=Matrix!D17,$E$26&lt;=Matrix!E17,$E$25&lt;=Matrix!F17,$E$15&lt;=Matrix!B17,$E$14&gt;=Matrix!C17),Matrix!D17,IF(AND($E$17="Rate/Term",$E$26&gt;=Matrix!D18,$E$26&lt;=Matrix!E18,$E$25&lt;=Matrix!F18,$E$15&lt;=Matrix!B18,$E$14&gt;=Matrix!C18),Matrix!D18,IF(AND($E$17="Rate/Term",$E$26&gt;=Matrix!D19,$E$26&lt;=Matrix!E19,$E$25&lt;=Matrix!F19,$E$15&lt;=Matrix!B19,$E$14&gt;=Matrix!C19),Matrix!D19,IF(AND($E$17="Cash Out",$E$26&gt;=Matrix!D22,$E$26&lt;=Matrix!E22,$E$25&lt;=Matrix!F22,$E$15&lt;=Matrix!B22,$E$14&gt;=Matrix!C22),Matrix!D22,IF(AND($E$17="Cash Out",$E$26&gt;=Matrix!D23,$E$25&lt;=Matrix!F23,$E$15&lt;=Matrix!B23,$E$14&gt;=Matrix!C23),Matrix!D23,IF(AND($E$17="Cash Out",$E$26&gt;=Matrix!D24,$E$25&lt;=Matrix!F24,$E$15&lt;=Matrix!B24,$E$14&gt;=Matrix!C24),Matrix!D24,IF(AND($E$17="Cash Out",$E$26&gt;=Matrix!D25,$E$25&lt;=Matrix!F25,$E$15&lt;=Matrix!B25,$E$14&gt;=Matrix!C25),Matrix!D25,IF(AND($E$17="Cash Out",$E$26&gt;=Matrix!D26,$E$25&lt;=Matrix!F26,$E$15&lt;=Matrix!B26,$E$14&gt;=Matrix!C26),Matrix!D26,IF(AND($E$17="Cash Out",$E$26&gt;=Matrix!D27,$E$25&lt;=Matrix!F27,$E$15&lt;=Matrix!B27,$E$14&gt;=Matrix!C27),Matrix!D27,IF(AND($E$17="Cash Out",$E$26&gt;=Matrix!D28,$E$26&lt;=Matrix!E28,$E$25&lt;=Matrix!F28,$E$15&lt;=Matrix!B28,$E$14&gt;=Matrix!C28),Matrix!D28,IF(AND($E$17="Cash Out",$E$26&gt;=Matrix!D29,$E$26&lt;=Matrix!E29,$E$25&lt;=Matrix!F29,$E$15&lt;=Matrix!B29,$E$14&gt;=Matrix!C29),Matrix!D29,IF(AND($E$17="Cash Out",$E$26&gt;=Matrix!D30,$E$26&lt;=Matrix!E30,$E$25&lt;=Matrix!F30,$E$15&lt;=Matrix!B30,$E$14&gt;=Matrix!C30),Matrix!D30,IF(AND($E$17="Cash Out",$E$26&gt;=Matrix!D31,$E$26&lt;=Matrix!E31,$E$25&lt;=Matrix!F31,$E$15&lt;=Matrix!B31,$E$14&gt;=Matrix!C31),Matrix!D31,IF(AND($E$17="Cash Out",$E$26&gt;=Matrix!D32,$E$26&lt;=Matrix!E32,$E$25&lt;=Matrix!F32,$E$15&lt;=Matrix!B32,$E$14&gt;=Matrix!C32),Matrix!D32,"N/A"))))))))))))))))))))))))))))</f>
        <v>0</v>
      </c>
      <c r="F30" s="23">
        <f>IF($E$27&lt;&gt;"","N/A",IF(AND($E$17="Rate/Term",$E$26&gt;=Matrix!D4,$E$25&lt;=Matrix!F4,$E$15&lt;=Matrix!B4,$E$14&gt;=Matrix!C4),Matrix!E4,IF(AND($E$17="Rate/Term",$E$26&gt;=Matrix!D5,$E$25&lt;=Matrix!F5,$E$15&lt;=Matrix!B5,$E$14&gt;=Matrix!C5),Matrix!E5,IF(AND($E$17="Rate/Term",$E$26&gt;=Matrix!D6,$E$25&lt;=Matrix!F6,$E$15&lt;=Matrix!B6,$E$14&gt;=Matrix!C6),Matrix!E6,IF(AND($E$17="Rate/Term",$E$26&gt;=Matrix!D7,$E$25&lt;=Matrix!F7,$E$15&lt;=Matrix!B7,$E$14&gt;=Matrix!C7),Matrix!E7,IF(AND($E$17="Rate/Term",$E$26&gt;=Matrix!D8,$E$26&lt;=Matrix!E8,$E$25&lt;=Matrix!F8,$E$15&lt;=Matrix!B8,$E$14&gt;=Matrix!C8),Matrix!E8,IF(AND($E$17="Rate/Term",$E$26&gt;=Matrix!D9,$E$26&lt;=Matrix!E9,$E$25&lt;=Matrix!F9,$E$15&lt;=Matrix!B9,$E$14&gt;=Matrix!C9),Matrix!E9,IF(AND($E$17="Rate/Term",$E$26&gt;=Matrix!D10,$E$26&lt;=Matrix!E10,$E$25&lt;=Matrix!F10,$E$15&lt;=Matrix!B10,$E$14&gt;=Matrix!C10),Matrix!E10,IF(AND($E$17="Rate/Term",$E$26&gt;=Matrix!D11,$E$26&lt;=Matrix!E11,$E$25&lt;=Matrix!F11,$E$15&lt;=Matrix!B11,$E$14&gt;=Matrix!C11),Matrix!E11,IF(AND($E$17="Rate/Term",$E$26&gt;=Matrix!D12,$E$26&lt;=Matrix!E12,$E$25&lt;=Matrix!F12,$E$15&lt;=Matrix!B12,$E$14&gt;=Matrix!C12),Matrix!E12,IF(AND($E$17="Rate/Term",$E$26&gt;=Matrix!D13,$E$26&lt;=Matrix!E13,$E$25&lt;=Matrix!F13,$E$15&lt;=Matrix!B13,$E$14&gt;=Matrix!C13),Matrix!E13,IF(AND($E$17="Rate/Term",$E$26&gt;=Matrix!D14,$E$26&lt;=Matrix!E14,$E$25&lt;=Matrix!F14,$E$15&lt;=Matrix!B14,$E$14&gt;=Matrix!C14),Matrix!E14,IF(AND($E$17="Rate/Term",$E$26&gt;=Matrix!D15,$E$26&lt;=Matrix!E15,$E$25&lt;=Matrix!F15,$E$15&lt;=Matrix!B15,$E$14&gt;=Matrix!C15),Matrix!E15,IF(AND($E$17="Rate/Term",$E$26&gt;=Matrix!D16,$E$26&lt;=Matrix!E16,$E$25&lt;=Matrix!F16,$E$15&lt;=Matrix!B16,$E$14&gt;=Matrix!C16),Matrix!E16,IF(AND($E$17="Rate/Term",$E$26&gt;=Matrix!D17,$E$26&lt;=Matrix!E17,$E$25&lt;=Matrix!F17,$E$15&lt;=Matrix!B17,$E$14&gt;=Matrix!C17),Matrix!E17,IF(AND($E$17="Rate/Term",$E$26&gt;=Matrix!D18,$E$26&lt;=Matrix!E18,$E$25&lt;=Matrix!F18,$E$15&lt;=Matrix!B18,$E$14&gt;=Matrix!C18),Matrix!E18,IF(AND($E$17="Rate/Term",$E$26&gt;=Matrix!D19,$E$26&lt;=Matrix!E19,$E$25&lt;=Matrix!F19,$E$15&lt;=Matrix!B19,$E$14&gt;=Matrix!C19),Matrix!E19,IF(AND($E$17="Cash Out",$E$26&gt;=Matrix!D22,$E$26&lt;=Matrix!E22,$E$25&lt;=Matrix!F22,$E$15&lt;=Matrix!B22,$E$14&gt;=Matrix!C22),Matrix!E22,IF(AND($E$17="Cash Out",$E$26&gt;=Matrix!D23,$E$25&lt;=Matrix!F23,$E$15&lt;=Matrix!B23,$E$14&gt;=Matrix!C23),Matrix!E23,IF(AND($E$17="Cash Out",$E$26&gt;=Matrix!D24,$E$25&lt;=Matrix!F24,$E$15&lt;=Matrix!B24,$E$14&gt;=Matrix!C24),Matrix!E24,IF(AND($E$17="Cash Out",$E$26&gt;=Matrix!D25,$E$25&lt;=Matrix!F25,$E$15&lt;=Matrix!B25,$E$14&gt;=Matrix!C25),Matrix!E25,IF(AND($E$17="Cash Out",$E$26&gt;=Matrix!D26,$E$25&lt;=Matrix!F26,$E$15&lt;=Matrix!B26,$E$14&gt;=Matrix!C26),Matrix!E26,IF(AND($E$17="Cash Out",$E$26&gt;=Matrix!D27,$E$25&lt;=Matrix!F27,$E$15&lt;=Matrix!B27,$E$14&gt;=Matrix!C27),Matrix!E27,IF(AND($E$17="Cash Out",$E$26&gt;=Matrix!D28,$E$26&lt;=Matrix!E28,$E$25&lt;=Matrix!F28,$E$15&lt;=Matrix!B28,$E$14&gt;=Matrix!C28),Matrix!E28,IF(AND($E$17="Cash Out",$E$26&gt;=Matrix!D29,$E$26&lt;=Matrix!E29,$E$25&lt;=Matrix!F29,$E$15&lt;=Matrix!B29,$E$14&gt;=Matrix!C29),Matrix!E29,IF(AND($E$17="Cash Out",$E$26&gt;=Matrix!D30,$E$26&lt;=Matrix!E30,$E$25&lt;=Matrix!F30,$E$15&lt;=Matrix!B30,$E$14&gt;=Matrix!C30),Matrix!E30,IF(AND($E$17="Cash Out",$E$26&gt;=Matrix!D31,$E$26&lt;=Matrix!E31,$E$25&lt;=Matrix!F31,$E$15&lt;=Matrix!B31,$E$14&gt;=Matrix!C31),Matrix!E31,IF(AND($E$17="Cash Out",$E$26&gt;=Matrix!D32,$E$26&lt;=Matrix!E32,$E$25&lt;=Matrix!F32,$E$15&lt;=Matrix!B32,$E$14&gt;=Matrix!C32),Matrix!E32,"N/A"))))))))))))))))))))))))))))</f>
        <v>0.74</v>
      </c>
      <c r="G30" s="24">
        <f>IF($E$27&lt;&gt;"","N/A",IF(AND($E$17="Rate/Term",$E$26&gt;=Matrix!D4,$E$25&lt;=Matrix!F4,$E$15&lt;=Matrix!B4,$E$14&gt;=Matrix!C4),Matrix!F4,IF(AND($E$17="Rate/Term",$E$26&gt;=Matrix!D5,$E$25&lt;=Matrix!F5,$E$15&lt;=Matrix!B5,$E$14&gt;=Matrix!C5),Matrix!F5,IF(AND($E$17="Rate/Term",$E$26&gt;=Matrix!D6,$E$25&lt;=Matrix!F6,$E$15&lt;=Matrix!B6,$E$14&gt;=Matrix!C6),Matrix!F6,IF(AND($E$17="Rate/Term",$E$26&gt;=Matrix!D7,$E$25&lt;=Matrix!F7,$E$15&lt;=Matrix!B7,$E$14&gt;=Matrix!C7),Matrix!F7,IF(AND($E$17="Rate/Term",$E$26&gt;=Matrix!D8,$E$26&lt;=Matrix!E8,$E$25&lt;=Matrix!F8,$E$15&lt;=Matrix!B8,$E$14&gt;=Matrix!C8),Matrix!F8,IF(AND($E$17="Rate/Term",$E$26&gt;=Matrix!D9,$E$26&lt;=Matrix!E9,$E$25&lt;=Matrix!F9,$E$15&lt;=Matrix!B9,$E$14&gt;=Matrix!C9),Matrix!F9,IF(AND($E$17="Rate/Term",$E$26&gt;=Matrix!D10,$E$26&lt;=Matrix!E10,$E$25&lt;=Matrix!F10,$E$15&lt;=Matrix!B10,$E$14&gt;=Matrix!C10),Matrix!F10,IF(AND($E$17="Rate/Term",$E$26&gt;=Matrix!D11,$E$26&lt;=Matrix!E11,$E$25&lt;=Matrix!F11,$E$15&lt;=Matrix!B11,$E$14&gt;=Matrix!C11),Matrix!F11,IF(AND($E$17="Rate/Term",$E$26&gt;=Matrix!D12,$E$26&lt;=Matrix!E12,$E$25&lt;=Matrix!F12,$E$15&lt;=Matrix!B12,$E$14&gt;=Matrix!C12),Matrix!F12,IF(AND($E$17="Rate/Term",$E$26&gt;=Matrix!D13,$E$26&lt;=Matrix!E13,$E$25&lt;=Matrix!F13,$E$15&lt;=Matrix!B13,$E$14&gt;=Matrix!C13),Matrix!F13,IF(AND($E$17="Rate/Term",$E$26&gt;=Matrix!D14,$E$26&lt;=Matrix!E14,$E$25&lt;=Matrix!F14,$E$15&lt;=Matrix!B14,$E$14&gt;=Matrix!C14),Matrix!F14,IF(AND($E$17="Rate/Term",$E$26&gt;=Matrix!D15,$E$26&lt;=Matrix!E15,$E$25&lt;=Matrix!F15,$E$15&lt;=Matrix!B15,$E$14&gt;=Matrix!C15),Matrix!F15,IF(AND($E$17="Rate/Term",$E$26&gt;=Matrix!D16,$E$26&lt;=Matrix!E16,$E$25&lt;=Matrix!F16,$E$15&lt;=Matrix!B16,$E$14&gt;=Matrix!C16),Matrix!F16,IF(AND($E$17="Rate/Term",$E$26&gt;=Matrix!D17,$E$26&lt;=Matrix!E17,$E$25&lt;=Matrix!F17,$E$15&lt;=Matrix!B17,$E$14&gt;=Matrix!C17),Matrix!F17,IF(AND($E$17="Rate/Term",$E$26&gt;=Matrix!D18,$E$26&lt;=Matrix!E18,$E$25&lt;=Matrix!F18,$E$15&lt;=Matrix!B18,$E$14&gt;=Matrix!C18),Matrix!F18,IF(AND($E$17="Rate/Term",$E$26&gt;=Matrix!D19,$E$26&lt;=Matrix!E19,$E$25&lt;=Matrix!F19,$E$15&lt;=Matrix!B19,$E$14&gt;=Matrix!C19),Matrix!F19,IF(AND($E$17="Cash Out",$E$26&gt;=Matrix!D22,$E$26&lt;=Matrix!E22,$E$25&lt;=Matrix!F22,$E$15&lt;=Matrix!B22,$E$14&gt;=Matrix!C22),Matrix!F22,IF(AND($E$17="Cash Out",$E$26&gt;=Matrix!D23,$E$25&lt;=Matrix!F23,$E$15&lt;=Matrix!B23,$E$14&gt;=Matrix!C23),Matrix!F23,IF(AND($E$17="Cash Out",$E$26&gt;=Matrix!D24,$E$25&lt;=Matrix!F24,$E$15&lt;=Matrix!B24,$E$14&gt;=Matrix!C24),Matrix!F24,IF(AND($E$17="Cash Out",$E$26&gt;=Matrix!D25,$E$25&lt;=Matrix!F25,$E$15&lt;=Matrix!B25,$E$14&gt;=Matrix!C25),Matrix!F25,IF(AND($E$17="Cash Out",$E$26&gt;=Matrix!D26,$E$25&lt;=Matrix!F26,$E$15&lt;=Matrix!B26,$E$14&gt;=Matrix!C26),Matrix!F26,IF(AND($E$17="Cash Out",$E$26&gt;=Matrix!D27,$E$25&lt;=Matrix!F27,$E$15&lt;=Matrix!B27,$E$14&gt;=Matrix!C27),Matrix!F27,IF(AND($E$17="Cash Out",$E$26&gt;=Matrix!D28,$E$26&lt;=Matrix!E28,$E$25&lt;=Matrix!F28,$E$15&lt;=Matrix!B28,$E$14&gt;=Matrix!C28),Matrix!F28,IF(AND($E$17="Cash Out",$E$26&gt;=Matrix!D29,$E$26&lt;=Matrix!E29,$E$25&lt;=Matrix!F29,$E$15&lt;=Matrix!B29,$E$14&gt;=Matrix!C29),Matrix!F29,IF(AND($E$17="Cash Out",$E$26&gt;=Matrix!D30,$E$26&lt;=Matrix!E30,$E$25&lt;=Matrix!F30,$E$15&lt;=Matrix!B30,$E$14&gt;=Matrix!C30),Matrix!F30,IF(AND($E$17="Cash Out",$E$26&gt;=Matrix!D31,$E$26&lt;=Matrix!E31,$E$25&lt;=Matrix!F31,$E$15&lt;=Matrix!B31,$E$14&gt;=Matrix!C31),Matrix!F31,IF(AND($E$17="Cash Out",$E$26&gt;=Matrix!D32,$E$26&lt;=Matrix!E32,$E$25&lt;=Matrix!F32,$E$15&lt;=Matrix!B32,$E$14&gt;=Matrix!C32),Matrix!F32,"N/A"))))))))))))))))))))))))))))</f>
        <v>0.6</v>
      </c>
      <c r="I30" s="12"/>
    </row>
    <row r="31" spans="2:11" s="4" customFormat="1" ht="15" customHeight="1" x14ac:dyDescent="0.25">
      <c r="B31" s="20"/>
      <c r="C31" s="30"/>
      <c r="D31" s="31"/>
      <c r="E31" s="20"/>
      <c r="F31" s="32"/>
      <c r="G31" s="20"/>
      <c r="I31" s="12"/>
    </row>
    <row r="32" spans="2:11" s="4" customFormat="1" ht="15" customHeight="1" x14ac:dyDescent="0.25">
      <c r="B32" s="20"/>
      <c r="C32" s="30"/>
      <c r="D32" s="31"/>
      <c r="E32" s="20"/>
      <c r="F32" s="32"/>
      <c r="G32" s="20"/>
      <c r="I32" s="12"/>
    </row>
    <row r="33" spans="2:9" s="4" customFormat="1" ht="15" customHeight="1" x14ac:dyDescent="0.25">
      <c r="B33" s="20"/>
      <c r="C33" s="30"/>
      <c r="D33" s="31"/>
      <c r="E33" s="20"/>
      <c r="F33" s="32"/>
      <c r="G33" s="20"/>
      <c r="I33" s="12"/>
    </row>
    <row r="34" spans="2:9" ht="38.25" customHeight="1" x14ac:dyDescent="0.25">
      <c r="B34" s="67" t="s">
        <v>39</v>
      </c>
      <c r="C34" s="67"/>
      <c r="D34" s="67"/>
      <c r="E34" s="67"/>
      <c r="F34" s="67"/>
    </row>
  </sheetData>
  <sheetProtection sheet="1" objects="1" scenarios="1" selectLockedCells="1"/>
  <mergeCells count="37">
    <mergeCell ref="B16:D16"/>
    <mergeCell ref="E15:G15"/>
    <mergeCell ref="E16:G16"/>
    <mergeCell ref="B25:D25"/>
    <mergeCell ref="E25:G25"/>
    <mergeCell ref="E26:G26"/>
    <mergeCell ref="B10:E10"/>
    <mergeCell ref="B7:E7"/>
    <mergeCell ref="B8:E8"/>
    <mergeCell ref="B9:E9"/>
    <mergeCell ref="E12:G12"/>
    <mergeCell ref="E13:G13"/>
    <mergeCell ref="E14:G14"/>
    <mergeCell ref="E19:G19"/>
    <mergeCell ref="E20:G20"/>
    <mergeCell ref="E21:G21"/>
    <mergeCell ref="B23:D23"/>
    <mergeCell ref="E23:G23"/>
    <mergeCell ref="B20:D20"/>
    <mergeCell ref="B21:D21"/>
    <mergeCell ref="B15:D15"/>
    <mergeCell ref="I23:K23"/>
    <mergeCell ref="B3:G3"/>
    <mergeCell ref="B2:G2"/>
    <mergeCell ref="B28:G28"/>
    <mergeCell ref="B34:F34"/>
    <mergeCell ref="B17:D17"/>
    <mergeCell ref="E17:G17"/>
    <mergeCell ref="B12:D12"/>
    <mergeCell ref="B13:D13"/>
    <mergeCell ref="B14:D14"/>
    <mergeCell ref="B26:D26"/>
    <mergeCell ref="B5:G5"/>
    <mergeCell ref="F8:G8"/>
    <mergeCell ref="F9:G9"/>
    <mergeCell ref="B19:D19"/>
    <mergeCell ref="E29:F29"/>
  </mergeCells>
  <conditionalFormatting sqref="G31:G33">
    <cfRule type="containsText" dxfId="1" priority="6" operator="containsText" text="Yes">
      <formula>NOT(ISERROR(SEARCH("Yes",G31)))</formula>
    </cfRule>
  </conditionalFormatting>
  <conditionalFormatting sqref="I23">
    <cfRule type="containsText" dxfId="0" priority="4" operator="containsText" text="Does Not Meet Guidelines">
      <formula>NOT(ISERROR(SEARCH("Does Not Meet Guidelines",I23)))</formula>
    </cfRule>
  </conditionalFormatting>
  <dataValidations count="3">
    <dataValidation allowBlank="1" showInputMessage="1" showErrorMessage="1" promptTitle="Choose option" sqref="E12:E13" xr:uid="{6C172A5A-1462-4AF6-BF87-3011EBF1BA08}"/>
    <dataValidation type="list" allowBlank="1" showInputMessage="1" showErrorMessage="1" promptTitle="Choose option from dropdown list" sqref="E17:G17" xr:uid="{FEA24CAD-FDF2-47BE-9079-1A9277B4AC7E}">
      <formula1>"Rate/Term,Cash Out"</formula1>
    </dataValidation>
    <dataValidation type="list" allowBlank="1" showInputMessage="1" showErrorMessage="1" promptTitle="Choose option from dropdown list" prompt=" " sqref="E23" xr:uid="{22E6E977-C263-46B9-B472-A331A7D30825}">
      <formula1>"Yes,No"</formula1>
    </dataValidation>
  </dataValidations>
  <pageMargins left="0.2" right="0.2" top="0.25" bottom="0.25" header="0.3" footer="0.3"/>
  <pageSetup scale="9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BCBE0-BE6C-472F-A7A1-8F624B6E3750}">
  <dimension ref="A1:G32"/>
  <sheetViews>
    <sheetView workbookViewId="0">
      <selection activeCell="D3" sqref="D3"/>
    </sheetView>
  </sheetViews>
  <sheetFormatPr defaultColWidth="9.140625" defaultRowHeight="15" x14ac:dyDescent="0.25"/>
  <cols>
    <col min="1" max="1" width="66.28515625" bestFit="1" customWidth="1"/>
    <col min="2" max="2" width="13" bestFit="1" customWidth="1"/>
    <col min="3" max="3" width="6.42578125" bestFit="1" customWidth="1"/>
    <col min="4" max="4" width="12.5703125" bestFit="1" customWidth="1"/>
    <col min="5" max="5" width="12.5703125" customWidth="1"/>
    <col min="6" max="6" width="10.7109375" customWidth="1"/>
    <col min="7" max="7" width="25.5703125" customWidth="1"/>
  </cols>
  <sheetData>
    <row r="1" spans="1:7" x14ac:dyDescent="0.25">
      <c r="A1" s="114" t="s">
        <v>27</v>
      </c>
      <c r="B1" s="115"/>
      <c r="C1" s="115"/>
      <c r="D1" s="115"/>
      <c r="E1" s="115"/>
      <c r="F1" s="116"/>
    </row>
    <row r="2" spans="1:7" ht="26.25" thickBot="1" x14ac:dyDescent="0.3">
      <c r="A2" s="39" t="s">
        <v>15</v>
      </c>
      <c r="B2" s="39" t="s">
        <v>16</v>
      </c>
      <c r="C2" s="39" t="s">
        <v>17</v>
      </c>
      <c r="D2" s="117" t="s">
        <v>36</v>
      </c>
      <c r="E2" s="118"/>
      <c r="F2" s="39" t="s">
        <v>29</v>
      </c>
    </row>
    <row r="3" spans="1:7" x14ac:dyDescent="0.25">
      <c r="A3" s="40" t="s">
        <v>12</v>
      </c>
      <c r="B3" s="41">
        <v>1000000</v>
      </c>
      <c r="C3" s="42">
        <v>720</v>
      </c>
      <c r="D3" s="43">
        <v>1</v>
      </c>
      <c r="E3" s="43" t="s">
        <v>32</v>
      </c>
      <c r="F3" s="44">
        <v>0.85</v>
      </c>
      <c r="G3" s="32" t="s">
        <v>30</v>
      </c>
    </row>
    <row r="4" spans="1:7" x14ac:dyDescent="0.25">
      <c r="A4" s="45" t="s">
        <v>12</v>
      </c>
      <c r="B4" s="21">
        <v>1000000</v>
      </c>
      <c r="C4" s="25">
        <v>640</v>
      </c>
      <c r="D4" s="23">
        <v>1</v>
      </c>
      <c r="E4" s="23" t="s">
        <v>32</v>
      </c>
      <c r="F4" s="46">
        <v>0.8</v>
      </c>
    </row>
    <row r="5" spans="1:7" ht="15.75" thickBot="1" x14ac:dyDescent="0.3">
      <c r="A5" s="47" t="s">
        <v>12</v>
      </c>
      <c r="B5" s="48">
        <v>1000000</v>
      </c>
      <c r="C5" s="49">
        <v>620</v>
      </c>
      <c r="D5" s="50">
        <v>1</v>
      </c>
      <c r="E5" s="50" t="s">
        <v>32</v>
      </c>
      <c r="F5" s="51">
        <v>0.75</v>
      </c>
    </row>
    <row r="6" spans="1:7" x14ac:dyDescent="0.25">
      <c r="A6" s="40" t="s">
        <v>12</v>
      </c>
      <c r="B6" s="41">
        <v>1500000</v>
      </c>
      <c r="C6" s="42">
        <v>660</v>
      </c>
      <c r="D6" s="43">
        <v>1</v>
      </c>
      <c r="E6" s="43" t="s">
        <v>32</v>
      </c>
      <c r="F6" s="44">
        <v>0.8</v>
      </c>
    </row>
    <row r="7" spans="1:7" x14ac:dyDescent="0.25">
      <c r="A7" s="45" t="s">
        <v>12</v>
      </c>
      <c r="B7" s="21">
        <v>1500000</v>
      </c>
      <c r="C7" s="25">
        <v>640</v>
      </c>
      <c r="D7" s="23">
        <v>1</v>
      </c>
      <c r="E7" s="23" t="s">
        <v>32</v>
      </c>
      <c r="F7" s="46">
        <v>0.75</v>
      </c>
    </row>
    <row r="8" spans="1:7" ht="15.75" thickBot="1" x14ac:dyDescent="0.3">
      <c r="A8" s="47" t="s">
        <v>12</v>
      </c>
      <c r="B8" s="48">
        <v>1500000</v>
      </c>
      <c r="C8" s="49">
        <v>620</v>
      </c>
      <c r="D8" s="50">
        <v>1</v>
      </c>
      <c r="E8" s="50" t="s">
        <v>32</v>
      </c>
      <c r="F8" s="51">
        <v>0.7</v>
      </c>
    </row>
    <row r="9" spans="1:7" x14ac:dyDescent="0.25">
      <c r="A9" s="40" t="s">
        <v>14</v>
      </c>
      <c r="B9" s="41">
        <v>2000000</v>
      </c>
      <c r="C9" s="42">
        <v>740</v>
      </c>
      <c r="D9" s="43">
        <v>1</v>
      </c>
      <c r="E9" s="43" t="s">
        <v>32</v>
      </c>
      <c r="F9" s="44">
        <v>0.8</v>
      </c>
    </row>
    <row r="10" spans="1:7" x14ac:dyDescent="0.25">
      <c r="A10" s="45" t="s">
        <v>14</v>
      </c>
      <c r="B10" s="21">
        <v>2000000</v>
      </c>
      <c r="C10" s="25">
        <v>700</v>
      </c>
      <c r="D10" s="23">
        <v>1</v>
      </c>
      <c r="E10" s="23" t="s">
        <v>32</v>
      </c>
      <c r="F10" s="46">
        <v>0.75</v>
      </c>
    </row>
    <row r="11" spans="1:7" x14ac:dyDescent="0.25">
      <c r="A11" s="45" t="s">
        <v>14</v>
      </c>
      <c r="B11" s="21">
        <v>2000000</v>
      </c>
      <c r="C11" s="25">
        <v>640</v>
      </c>
      <c r="D11" s="23">
        <v>1</v>
      </c>
      <c r="E11" s="23" t="s">
        <v>32</v>
      </c>
      <c r="F11" s="46">
        <v>0.7</v>
      </c>
    </row>
    <row r="12" spans="1:7" ht="15.75" thickBot="1" x14ac:dyDescent="0.3">
      <c r="A12" s="47" t="s">
        <v>14</v>
      </c>
      <c r="B12" s="48">
        <v>2000000</v>
      </c>
      <c r="C12" s="49">
        <v>620</v>
      </c>
      <c r="D12" s="50">
        <v>1</v>
      </c>
      <c r="E12" s="50" t="s">
        <v>32</v>
      </c>
      <c r="F12" s="51">
        <v>0.65</v>
      </c>
    </row>
    <row r="13" spans="1:7" x14ac:dyDescent="0.25">
      <c r="A13" s="40" t="s">
        <v>14</v>
      </c>
      <c r="B13" s="41">
        <v>2500000</v>
      </c>
      <c r="C13" s="42">
        <v>700</v>
      </c>
      <c r="D13" s="43">
        <v>1</v>
      </c>
      <c r="E13" s="43" t="s">
        <v>32</v>
      </c>
      <c r="F13" s="44">
        <v>0.7</v>
      </c>
    </row>
    <row r="14" spans="1:7" ht="15.75" thickBot="1" x14ac:dyDescent="0.3">
      <c r="A14" s="47" t="s">
        <v>14</v>
      </c>
      <c r="B14" s="48">
        <v>2500000</v>
      </c>
      <c r="C14" s="49">
        <v>660</v>
      </c>
      <c r="D14" s="50">
        <v>1</v>
      </c>
      <c r="E14" s="50" t="s">
        <v>32</v>
      </c>
      <c r="F14" s="51">
        <v>0.65</v>
      </c>
    </row>
    <row r="15" spans="1:7" x14ac:dyDescent="0.25">
      <c r="A15" s="40" t="s">
        <v>12</v>
      </c>
      <c r="B15" s="41">
        <v>1000000</v>
      </c>
      <c r="C15" s="42">
        <v>660</v>
      </c>
      <c r="D15" s="43">
        <v>0.75</v>
      </c>
      <c r="E15" s="43">
        <v>0.99</v>
      </c>
      <c r="F15" s="44">
        <v>0.75</v>
      </c>
    </row>
    <row r="16" spans="1:7" x14ac:dyDescent="0.25">
      <c r="A16" s="45" t="s">
        <v>12</v>
      </c>
      <c r="B16" s="21">
        <v>1500000</v>
      </c>
      <c r="C16" s="25">
        <v>700</v>
      </c>
      <c r="D16" s="23">
        <v>0.75</v>
      </c>
      <c r="E16" s="23">
        <v>0.99</v>
      </c>
      <c r="F16" s="46">
        <v>0.75</v>
      </c>
    </row>
    <row r="17" spans="1:6" ht="15.75" thickBot="1" x14ac:dyDescent="0.3">
      <c r="A17" s="47" t="s">
        <v>14</v>
      </c>
      <c r="B17" s="48">
        <v>2000000</v>
      </c>
      <c r="C17" s="49">
        <v>700</v>
      </c>
      <c r="D17" s="50">
        <v>0.75</v>
      </c>
      <c r="E17" s="50">
        <v>0.99</v>
      </c>
      <c r="F17" s="51">
        <v>0.75</v>
      </c>
    </row>
    <row r="18" spans="1:6" x14ac:dyDescent="0.25">
      <c r="A18" s="40" t="s">
        <v>13</v>
      </c>
      <c r="B18" s="41">
        <v>1500000</v>
      </c>
      <c r="C18" s="57">
        <v>700</v>
      </c>
      <c r="D18" s="43">
        <v>0</v>
      </c>
      <c r="E18" s="43">
        <v>0.74</v>
      </c>
      <c r="F18" s="58">
        <v>0.7</v>
      </c>
    </row>
    <row r="19" spans="1:6" ht="15.75" thickBot="1" x14ac:dyDescent="0.3">
      <c r="A19" s="47" t="s">
        <v>14</v>
      </c>
      <c r="B19" s="48">
        <v>2000000</v>
      </c>
      <c r="C19" s="59">
        <v>700</v>
      </c>
      <c r="D19" s="50">
        <v>0</v>
      </c>
      <c r="E19" s="50">
        <v>0.74</v>
      </c>
      <c r="F19" s="60">
        <v>0.7</v>
      </c>
    </row>
    <row r="20" spans="1:6" x14ac:dyDescent="0.25">
      <c r="A20" s="119" t="s">
        <v>28</v>
      </c>
      <c r="B20" s="120"/>
      <c r="C20" s="120"/>
      <c r="D20" s="120"/>
      <c r="E20" s="120"/>
      <c r="F20" s="121"/>
    </row>
    <row r="21" spans="1:6" ht="26.25" thickBot="1" x14ac:dyDescent="0.3">
      <c r="A21" s="61" t="s">
        <v>15</v>
      </c>
      <c r="B21" s="61" t="s">
        <v>16</v>
      </c>
      <c r="C21" s="61" t="s">
        <v>17</v>
      </c>
      <c r="D21" s="112" t="s">
        <v>26</v>
      </c>
      <c r="E21" s="113"/>
      <c r="F21" s="61" t="s">
        <v>18</v>
      </c>
    </row>
    <row r="22" spans="1:6" x14ac:dyDescent="0.25">
      <c r="A22" s="40" t="s">
        <v>13</v>
      </c>
      <c r="B22" s="41">
        <v>1000000</v>
      </c>
      <c r="C22" s="42">
        <v>660</v>
      </c>
      <c r="D22" s="43">
        <v>1</v>
      </c>
      <c r="E22" s="43" t="s">
        <v>32</v>
      </c>
      <c r="F22" s="44">
        <v>0.7</v>
      </c>
    </row>
    <row r="23" spans="1:6" ht="15.75" thickBot="1" x14ac:dyDescent="0.3">
      <c r="A23" s="47" t="s">
        <v>13</v>
      </c>
      <c r="B23" s="48">
        <v>1000000</v>
      </c>
      <c r="C23" s="49">
        <v>620</v>
      </c>
      <c r="D23" s="50">
        <v>1</v>
      </c>
      <c r="E23" s="50" t="s">
        <v>32</v>
      </c>
      <c r="F23" s="51">
        <v>0.65</v>
      </c>
    </row>
    <row r="24" spans="1:6" x14ac:dyDescent="0.25">
      <c r="A24" s="40" t="s">
        <v>13</v>
      </c>
      <c r="B24" s="41">
        <v>1500000</v>
      </c>
      <c r="C24" s="42">
        <v>700</v>
      </c>
      <c r="D24" s="43">
        <v>1</v>
      </c>
      <c r="E24" s="43" t="s">
        <v>32</v>
      </c>
      <c r="F24" s="44">
        <v>0.75</v>
      </c>
    </row>
    <row r="25" spans="1:6" x14ac:dyDescent="0.25">
      <c r="A25" s="45" t="s">
        <v>13</v>
      </c>
      <c r="B25" s="21">
        <v>1500000</v>
      </c>
      <c r="C25" s="25">
        <v>680</v>
      </c>
      <c r="D25" s="23">
        <v>1</v>
      </c>
      <c r="E25" s="23" t="s">
        <v>32</v>
      </c>
      <c r="F25" s="46">
        <v>0.7</v>
      </c>
    </row>
    <row r="26" spans="1:6" ht="15.75" thickBot="1" x14ac:dyDescent="0.3">
      <c r="A26" s="47" t="s">
        <v>13</v>
      </c>
      <c r="B26" s="48">
        <v>1500000</v>
      </c>
      <c r="C26" s="49">
        <v>660</v>
      </c>
      <c r="D26" s="50">
        <v>1</v>
      </c>
      <c r="E26" s="50" t="s">
        <v>32</v>
      </c>
      <c r="F26" s="51">
        <v>0.65</v>
      </c>
    </row>
    <row r="27" spans="1:6" x14ac:dyDescent="0.25">
      <c r="A27" s="40" t="s">
        <v>13</v>
      </c>
      <c r="B27" s="41">
        <v>2000000</v>
      </c>
      <c r="C27" s="42">
        <v>660</v>
      </c>
      <c r="D27" s="43">
        <v>1</v>
      </c>
      <c r="E27" s="43" t="s">
        <v>32</v>
      </c>
      <c r="F27" s="44">
        <v>0.65</v>
      </c>
    </row>
    <row r="28" spans="1:6" ht="15.75" thickBot="1" x14ac:dyDescent="0.3">
      <c r="A28" s="52" t="s">
        <v>13</v>
      </c>
      <c r="B28" s="53">
        <v>2500000</v>
      </c>
      <c r="C28" s="54">
        <v>700</v>
      </c>
      <c r="D28" s="55">
        <v>1</v>
      </c>
      <c r="E28" s="55" t="s">
        <v>32</v>
      </c>
      <c r="F28" s="56">
        <v>0.6</v>
      </c>
    </row>
    <row r="29" spans="1:6" x14ac:dyDescent="0.25">
      <c r="A29" s="40" t="s">
        <v>13</v>
      </c>
      <c r="B29" s="41">
        <v>1500000</v>
      </c>
      <c r="C29" s="42">
        <v>700</v>
      </c>
      <c r="D29" s="43">
        <v>0.75</v>
      </c>
      <c r="E29" s="43">
        <v>0.99</v>
      </c>
      <c r="F29" s="44">
        <v>0.75</v>
      </c>
    </row>
    <row r="30" spans="1:6" x14ac:dyDescent="0.25">
      <c r="A30" s="45" t="s">
        <v>13</v>
      </c>
      <c r="B30" s="21">
        <v>1500000</v>
      </c>
      <c r="C30" s="25">
        <v>680</v>
      </c>
      <c r="D30" s="23">
        <v>0.75</v>
      </c>
      <c r="E30" s="23">
        <v>0.99</v>
      </c>
      <c r="F30" s="46">
        <v>0.7</v>
      </c>
    </row>
    <row r="31" spans="1:6" ht="15.75" thickBot="1" x14ac:dyDescent="0.3">
      <c r="A31" s="47" t="s">
        <v>13</v>
      </c>
      <c r="B31" s="48">
        <v>1500000</v>
      </c>
      <c r="C31" s="49">
        <v>660</v>
      </c>
      <c r="D31" s="50">
        <v>0.75</v>
      </c>
      <c r="E31" s="50">
        <v>0.99</v>
      </c>
      <c r="F31" s="51">
        <v>0.65</v>
      </c>
    </row>
    <row r="32" spans="1:6" ht="15.75" thickBot="1" x14ac:dyDescent="0.3">
      <c r="A32" s="62" t="s">
        <v>13</v>
      </c>
      <c r="B32" s="63">
        <v>1500000</v>
      </c>
      <c r="C32" s="64">
        <v>720</v>
      </c>
      <c r="D32" s="65">
        <v>0</v>
      </c>
      <c r="E32" s="65">
        <v>0.74</v>
      </c>
      <c r="F32" s="66">
        <v>0.6</v>
      </c>
    </row>
  </sheetData>
  <sheetProtection sheet="1" objects="1" scenarios="1" selectLockedCells="1"/>
  <mergeCells count="4">
    <mergeCell ref="D21:E21"/>
    <mergeCell ref="A1:F1"/>
    <mergeCell ref="D2:E2"/>
    <mergeCell ref="A20:F2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4E30E915240C419DC5EC27D2AFBA8C" ma:contentTypeVersion="19" ma:contentTypeDescription="Create a new document." ma:contentTypeScope="" ma:versionID="b2b3d9d56d6b007408b20665cbaa8efa">
  <xsd:schema xmlns:xsd="http://www.w3.org/2001/XMLSchema" xmlns:xs="http://www.w3.org/2001/XMLSchema" xmlns:p="http://schemas.microsoft.com/office/2006/metadata/properties" xmlns:ns2="43f938aa-6e45-44cf-9eb7-c45649c7eecd" xmlns:ns3="3d80558c-59b6-4c50-90e2-7e990f58da17" targetNamespace="http://schemas.microsoft.com/office/2006/metadata/properties" ma:root="true" ma:fieldsID="4a56fe706e63cc3c1ea6f652584070b7" ns2:_="" ns3:_="">
    <xsd:import namespace="43f938aa-6e45-44cf-9eb7-c45649c7eecd"/>
    <xsd:import namespace="3d80558c-59b6-4c50-90e2-7e990f58da1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element ref="ns2:Link"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f938aa-6e45-44cf-9eb7-c45649c7ee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952df24-fd79-4b9d-aeed-c756e0d498f7"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Link" ma:index="25"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d80558c-59b6-4c50-90e2-7e990f58da1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27da6fcd-a32d-4ae0-93d0-bfc2d2abe22e}" ma:internalName="TaxCatchAll" ma:showField="CatchAllData" ma:web="3d80558c-59b6-4c50-90e2-7e990f58da1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3f938aa-6e45-44cf-9eb7-c45649c7eecd">
      <Terms xmlns="http://schemas.microsoft.com/office/infopath/2007/PartnerControls"/>
    </lcf76f155ced4ddcb4097134ff3c332f>
    <TaxCatchAll xmlns="3d80558c-59b6-4c50-90e2-7e990f58da17" xsi:nil="true"/>
    <Link xmlns="43f938aa-6e45-44cf-9eb7-c45649c7eecd">
      <Url xsi:nil="true"/>
      <Description xsi:nil="true"/>
    </Link>
  </documentManagement>
</p:properties>
</file>

<file path=customXml/itemProps1.xml><?xml version="1.0" encoding="utf-8"?>
<ds:datastoreItem xmlns:ds="http://schemas.openxmlformats.org/officeDocument/2006/customXml" ds:itemID="{31F023F1-F4E6-4EC4-8A88-437D018E72EE}"/>
</file>

<file path=customXml/itemProps2.xml><?xml version="1.0" encoding="utf-8"?>
<ds:datastoreItem xmlns:ds="http://schemas.openxmlformats.org/officeDocument/2006/customXml" ds:itemID="{80147B9E-2EEF-4573-B9E8-B7A49365B782}">
  <ds:schemaRefs>
    <ds:schemaRef ds:uri="http://schemas.microsoft.com/sharepoint/v3/contenttype/forms"/>
  </ds:schemaRefs>
</ds:datastoreItem>
</file>

<file path=customXml/itemProps3.xml><?xml version="1.0" encoding="utf-8"?>
<ds:datastoreItem xmlns:ds="http://schemas.openxmlformats.org/officeDocument/2006/customXml" ds:itemID="{092C0595-86E1-420A-9632-9CCD3ED78224}">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3d80558c-59b6-4c50-90e2-7e990f58da17"/>
    <ds:schemaRef ds:uri="43f938aa-6e45-44cf-9eb7-c45649c7eecd"/>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Purchase</vt:lpstr>
      <vt:lpstr>Refinance</vt:lpstr>
      <vt:lpstr>Matrix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Plummer</dc:creator>
  <cp:lastModifiedBy>Adrianne Francey</cp:lastModifiedBy>
  <cp:lastPrinted>2022-01-25T16:17:18Z</cp:lastPrinted>
  <dcterms:created xsi:type="dcterms:W3CDTF">2021-04-15T20:48:54Z</dcterms:created>
  <dcterms:modified xsi:type="dcterms:W3CDTF">2026-05-04T16:07:07Z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0x010100264E30E915240C419DC5EC27D2AFBA8C</vt:lpwstr>
  </property>
  <property fmtid="{D5CDD505-2E9C-101B-9397-08002B2CF9AE}" pid="3" name="MediaServiceImageTags">
    <vt:lpwstr/>
  </property>
</Properties>
</file>