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283" documentId="8_{13DF6327-3641-4602-8560-5BC51D3D4528}" xr6:coauthVersionLast="47" xr6:coauthVersionMax="47" xr10:uidLastSave="{24841BA5-8CF5-4AB1-838A-35411FB40EBE}"/>
  <bookViews>
    <workbookView xWindow="-108" yWindow="-108" windowWidth="23256" windowHeight="12576" tabRatio="906" activeTab="7" xr2:uid="{89C5C77C-8D2F-43EB-9B5E-68E9BDA728F8}"/>
  </bookViews>
  <sheets>
    <sheet name="Demo XLOOKUP" sheetId="13" r:id="rId1"/>
    <sheet name="Index" sheetId="2" r:id="rId2"/>
    <sheet name="Match" sheetId="3" r:id="rId3"/>
    <sheet name="Index+Match" sheetId="4" r:id="rId4"/>
    <sheet name="XLOOKUP Ex 1" sheetId="15" r:id="rId5"/>
    <sheet name="XLOOKUP Ex 1 complete" sheetId="16" r:id="rId6"/>
    <sheet name="Index Match Ex 1" sheetId="12" r:id="rId7"/>
    <sheet name="Index Match 2" sheetId="7" r:id="rId8"/>
    <sheet name="Index Match 2 Complete" sheetId="8" r:id="rId9"/>
    <sheet name="Index Match Exercise 3" sheetId="5" r:id="rId10"/>
    <sheet name="Index Match Exercise 3 complete" sheetId="6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6" l="1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I3" i="4"/>
  <c r="R3" i="3"/>
  <c r="R2" i="3"/>
  <c r="B25" i="12"/>
  <c r="B23" i="12"/>
  <c r="B21" i="12"/>
  <c r="N11" i="8"/>
  <c r="N4" i="8"/>
  <c r="N5" i="8"/>
  <c r="N6" i="8"/>
  <c r="N7" i="8"/>
  <c r="N8" i="8"/>
  <c r="N9" i="8"/>
  <c r="N10" i="8"/>
  <c r="N3" i="8"/>
  <c r="N4" i="6"/>
  <c r="N5" i="6"/>
  <c r="N6" i="6"/>
  <c r="N7" i="6"/>
  <c r="N9" i="6"/>
  <c r="N10" i="6"/>
  <c r="N11" i="6"/>
  <c r="N12" i="6"/>
  <c r="N3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N8" i="6" s="1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<sst xmlns="http://schemas.openxmlformats.org/spreadsheetml/2006/main" count="3220" uniqueCount="815">
  <si>
    <t>Invoice number</t>
  </si>
  <si>
    <t>Product</t>
  </si>
  <si>
    <t>ID Number</t>
  </si>
  <si>
    <t xml:space="preserve">Sales Person </t>
  </si>
  <si>
    <t>Manager</t>
  </si>
  <si>
    <t>Location</t>
  </si>
  <si>
    <t>Sales Person</t>
  </si>
  <si>
    <t>Department</t>
  </si>
  <si>
    <t>Number of customers</t>
  </si>
  <si>
    <t>inv294</t>
  </si>
  <si>
    <t>laptop</t>
  </si>
  <si>
    <t>Andi Reid</t>
  </si>
  <si>
    <t>Marketing</t>
  </si>
  <si>
    <t>Mackenzie Arias</t>
  </si>
  <si>
    <t>Dublin</t>
  </si>
  <si>
    <t>inv230</t>
  </si>
  <si>
    <t>printer</t>
  </si>
  <si>
    <t>Cleo Trujillo</t>
  </si>
  <si>
    <t>Sales</t>
  </si>
  <si>
    <t>Alec Stone</t>
  </si>
  <si>
    <t>London</t>
  </si>
  <si>
    <t>inv166</t>
  </si>
  <si>
    <t>phone</t>
  </si>
  <si>
    <t>Apollo Kirby</t>
  </si>
  <si>
    <t>IT</t>
  </si>
  <si>
    <t>Catalina Galvan</t>
  </si>
  <si>
    <t>Glasgow</t>
  </si>
  <si>
    <t>inv102</t>
  </si>
  <si>
    <t>monitor</t>
  </si>
  <si>
    <t>Skyla Stokes</t>
  </si>
  <si>
    <t>Finance</t>
  </si>
  <si>
    <t>Cardiff</t>
  </si>
  <si>
    <t>inv38</t>
  </si>
  <si>
    <t>speakers</t>
  </si>
  <si>
    <t>Santana Robinson</t>
  </si>
  <si>
    <t>HR</t>
  </si>
  <si>
    <t>Belfast</t>
  </si>
  <si>
    <t>inv26</t>
  </si>
  <si>
    <t>camera</t>
  </si>
  <si>
    <t>Nora Ahmed</t>
  </si>
  <si>
    <t>inv90</t>
  </si>
  <si>
    <t>mouse</t>
  </si>
  <si>
    <t>Harry Frazier</t>
  </si>
  <si>
    <t>inv154</t>
  </si>
  <si>
    <t>keyboard</t>
  </si>
  <si>
    <t>Octavia Owen</t>
  </si>
  <si>
    <t>inv218</t>
  </si>
  <si>
    <t>Cannon Soto</t>
  </si>
  <si>
    <t>inv282</t>
  </si>
  <si>
    <t>Brynlee Yates</t>
  </si>
  <si>
    <t>inv346</t>
  </si>
  <si>
    <t>Braylon Silva</t>
  </si>
  <si>
    <t>inv410</t>
  </si>
  <si>
    <t>Lucia Olsen</t>
  </si>
  <si>
    <t>inv474</t>
  </si>
  <si>
    <t>Skyler Mullins</t>
  </si>
  <si>
    <t>inv538</t>
  </si>
  <si>
    <t>Maliyah Barnett</t>
  </si>
  <si>
    <t>inv602</t>
  </si>
  <si>
    <t>Stephen Thornton</t>
  </si>
  <si>
    <t>inv666</t>
  </si>
  <si>
    <t>Haisley Murray</t>
  </si>
  <si>
    <t>Kingsley Chase</t>
  </si>
  <si>
    <t>inv730</t>
  </si>
  <si>
    <t>Ashton Hamilton</t>
  </si>
  <si>
    <t>Angie Cohen</t>
  </si>
  <si>
    <t>inv794</t>
  </si>
  <si>
    <t>inv858</t>
  </si>
  <si>
    <t>inv922</t>
  </si>
  <si>
    <t>inv986</t>
  </si>
  <si>
    <t>inv1050</t>
  </si>
  <si>
    <t>inv1114</t>
  </si>
  <si>
    <t>inv1178</t>
  </si>
  <si>
    <t>inv1242</t>
  </si>
  <si>
    <t>inv1306</t>
  </si>
  <si>
    <t>inv1370</t>
  </si>
  <si>
    <t>inv1434</t>
  </si>
  <si>
    <t>inv1498</t>
  </si>
  <si>
    <t>inv1562</t>
  </si>
  <si>
    <t>inv1626</t>
  </si>
  <si>
    <t>inv1690</t>
  </si>
  <si>
    <t>inv1754</t>
  </si>
  <si>
    <t>inv1818</t>
  </si>
  <si>
    <t xml:space="preserve">Letters </t>
  </si>
  <si>
    <t>Months</t>
  </si>
  <si>
    <t>a</t>
  </si>
  <si>
    <t>January</t>
  </si>
  <si>
    <t>b</t>
  </si>
  <si>
    <t>February</t>
  </si>
  <si>
    <t>c</t>
  </si>
  <si>
    <t>March</t>
  </si>
  <si>
    <t>d</t>
  </si>
  <si>
    <t>April</t>
  </si>
  <si>
    <t>e</t>
  </si>
  <si>
    <t>May</t>
  </si>
  <si>
    <t>f</t>
  </si>
  <si>
    <t>June</t>
  </si>
  <si>
    <t>g</t>
  </si>
  <si>
    <t>July</t>
  </si>
  <si>
    <t>h</t>
  </si>
  <si>
    <t>August</t>
  </si>
  <si>
    <t>i</t>
  </si>
  <si>
    <t>September</t>
  </si>
  <si>
    <t>j</t>
  </si>
  <si>
    <t>October</t>
  </si>
  <si>
    <t>k</t>
  </si>
  <si>
    <t>November</t>
  </si>
  <si>
    <t>L</t>
  </si>
  <si>
    <t>December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</si>
  <si>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</si>
  <si>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</si>
  <si>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</si>
  <si>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</si>
  <si>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</si>
  <si>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</si>
  <si>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</si>
  <si>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</si>
  <si>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</si>
  <si>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</si>
  <si>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</si>
  <si>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</si>
  <si>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</si>
  <si>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</si>
  <si>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Position</t>
  </si>
  <si>
    <t>Basic</t>
  </si>
  <si>
    <t>Job Code</t>
  </si>
  <si>
    <t>Surname</t>
  </si>
  <si>
    <t>First Name</t>
  </si>
  <si>
    <t xml:space="preserve">Job Code </t>
  </si>
  <si>
    <t>Accounts</t>
  </si>
  <si>
    <t>Squires</t>
  </si>
  <si>
    <t>Denise</t>
  </si>
  <si>
    <t>Tech Supp</t>
  </si>
  <si>
    <t>Engineer</t>
  </si>
  <si>
    <t>Scarlett</t>
  </si>
  <si>
    <t>Dawn</t>
  </si>
  <si>
    <t>Accountant</t>
  </si>
  <si>
    <t>Brown</t>
  </si>
  <si>
    <t>Amber</t>
  </si>
  <si>
    <t>Lock</t>
  </si>
  <si>
    <t>Claire</t>
  </si>
  <si>
    <t>Tele Sales</t>
  </si>
  <si>
    <t>Roberts</t>
  </si>
  <si>
    <t>Dave</t>
  </si>
  <si>
    <t>Training</t>
  </si>
  <si>
    <t>Trainer</t>
  </si>
  <si>
    <t>Walker</t>
  </si>
  <si>
    <t>Derek</t>
  </si>
  <si>
    <t>Clerk</t>
  </si>
  <si>
    <t>Keenan</t>
  </si>
  <si>
    <t>Brian</t>
  </si>
  <si>
    <t>Admin</t>
  </si>
  <si>
    <t>Kirby</t>
  </si>
  <si>
    <t>Carol</t>
  </si>
  <si>
    <t>Lawton</t>
  </si>
  <si>
    <t>Charlie</t>
  </si>
  <si>
    <t>Seage</t>
  </si>
  <si>
    <t>Debbie</t>
  </si>
  <si>
    <t>Hansmayer</t>
  </si>
  <si>
    <t>Audrey</t>
  </si>
  <si>
    <t>Little</t>
  </si>
  <si>
    <t>Chris</t>
  </si>
  <si>
    <t>Higgins</t>
  </si>
  <si>
    <t>Bill</t>
  </si>
  <si>
    <t>Adams</t>
  </si>
  <si>
    <t>Alan</t>
  </si>
  <si>
    <t>Amane</t>
  </si>
  <si>
    <t>Averil</t>
  </si>
  <si>
    <t>Hardy</t>
  </si>
  <si>
    <t>Angela</t>
  </si>
  <si>
    <t>Elloway</t>
  </si>
  <si>
    <t>Dennis</t>
  </si>
  <si>
    <t>Thomas</t>
  </si>
  <si>
    <t>Andy</t>
  </si>
  <si>
    <t>Management</t>
  </si>
  <si>
    <t>Cutler</t>
  </si>
  <si>
    <t>Andrew</t>
  </si>
  <si>
    <t>Corbet</t>
  </si>
  <si>
    <t>David</t>
  </si>
  <si>
    <t>Saywell</t>
  </si>
  <si>
    <t>Brenda</t>
  </si>
  <si>
    <t>Inglis</t>
  </si>
  <si>
    <t>Bob</t>
  </si>
  <si>
    <t>Days</t>
  </si>
  <si>
    <t>Q1</t>
  </si>
  <si>
    <t>Q2</t>
  </si>
  <si>
    <t>Q3</t>
  </si>
  <si>
    <t>Q4</t>
  </si>
  <si>
    <t>Monday</t>
  </si>
  <si>
    <t>Tuesday</t>
  </si>
  <si>
    <t>Wednesday</t>
  </si>
  <si>
    <t>Thursday</t>
  </si>
  <si>
    <t>Friday</t>
  </si>
  <si>
    <t>Saturday</t>
  </si>
  <si>
    <t>Sunday</t>
  </si>
  <si>
    <t>INDEX 3rd row and 3rd Column</t>
  </si>
  <si>
    <t xml:space="preserve">Match Wednesday from the days </t>
  </si>
  <si>
    <t>Q4 Value for Wednesday</t>
  </si>
  <si>
    <t>Solutions</t>
  </si>
  <si>
    <t>Emp ID</t>
  </si>
  <si>
    <t>Last Name</t>
  </si>
  <si>
    <t>Name</t>
  </si>
  <si>
    <t>Division</t>
  </si>
  <si>
    <t>Salary</t>
  </si>
  <si>
    <t>Start Date</t>
  </si>
  <si>
    <t>Birth Date</t>
  </si>
  <si>
    <t>Hazel</t>
  </si>
  <si>
    <t>Gorton</t>
  </si>
  <si>
    <t>Hazel Gorton</t>
  </si>
  <si>
    <t>Accounting Assist.</t>
  </si>
  <si>
    <t>Accounting</t>
  </si>
  <si>
    <t>Copier</t>
  </si>
  <si>
    <t xml:space="preserve">Name </t>
  </si>
  <si>
    <t>Liza</t>
  </si>
  <si>
    <t>Preston</t>
  </si>
  <si>
    <t>Liza Preston</t>
  </si>
  <si>
    <t>Mechanical Engineer</t>
  </si>
  <si>
    <t>Engineering</t>
  </si>
  <si>
    <t>Printer</t>
  </si>
  <si>
    <t>Robert</t>
  </si>
  <si>
    <t>Tercan</t>
  </si>
  <si>
    <t>Robert Tercan</t>
  </si>
  <si>
    <t>Group Admin. Assist.</t>
  </si>
  <si>
    <t>R and D</t>
  </si>
  <si>
    <t>Howard</t>
  </si>
  <si>
    <t>Smith</t>
  </si>
  <si>
    <t>Howard Smith</t>
  </si>
  <si>
    <t>Design Assist.</t>
  </si>
  <si>
    <t>Art</t>
  </si>
  <si>
    <t>Maxine</t>
  </si>
  <si>
    <t>Albert</t>
  </si>
  <si>
    <t>Maxine Albert</t>
  </si>
  <si>
    <t>Joe</t>
  </si>
  <si>
    <t>Gonzales</t>
  </si>
  <si>
    <t>Joe Gonzales</t>
  </si>
  <si>
    <t>Unit Mgr.</t>
  </si>
  <si>
    <t>Admin.</t>
  </si>
  <si>
    <t>Gail</t>
  </si>
  <si>
    <t>Scote</t>
  </si>
  <si>
    <t>Gail Scote</t>
  </si>
  <si>
    <t>Design Specialist</t>
  </si>
  <si>
    <t>Fax</t>
  </si>
  <si>
    <t>Alyssa</t>
  </si>
  <si>
    <t>Mann</t>
  </si>
  <si>
    <t>Alyssa Mann</t>
  </si>
  <si>
    <t>Sheryl</t>
  </si>
  <si>
    <t>Kane</t>
  </si>
  <si>
    <t>Sheryl Kane</t>
  </si>
  <si>
    <t>Brad</t>
  </si>
  <si>
    <t>McKormick</t>
  </si>
  <si>
    <t>Brad McKormick</t>
  </si>
  <si>
    <t>Lead Engineer</t>
  </si>
  <si>
    <t>Kendrick</t>
  </si>
  <si>
    <t>Hapsbuch</t>
  </si>
  <si>
    <t>Kendrick Hapsbuch</t>
  </si>
  <si>
    <t>Admin. Assist.</t>
  </si>
  <si>
    <t>Ellen</t>
  </si>
  <si>
    <t>Price</t>
  </si>
  <si>
    <t>Ellen Price</t>
  </si>
  <si>
    <t>Felix</t>
  </si>
  <si>
    <t>Foss</t>
  </si>
  <si>
    <t>Felix Foss</t>
  </si>
  <si>
    <t>Research Scientist</t>
  </si>
  <si>
    <t>Mark</t>
  </si>
  <si>
    <t>Henders</t>
  </si>
  <si>
    <t>Mark Henders</t>
  </si>
  <si>
    <t>Allen</t>
  </si>
  <si>
    <t>Plant</t>
  </si>
  <si>
    <t>Allen Plant</t>
  </si>
  <si>
    <t>Ari</t>
  </si>
  <si>
    <t>Solomon</t>
  </si>
  <si>
    <t>Ari Solomon</t>
  </si>
  <si>
    <t>Software Engineer</t>
  </si>
  <si>
    <t>Sam</t>
  </si>
  <si>
    <t>Berwick</t>
  </si>
  <si>
    <t>Sam Berwick</t>
  </si>
  <si>
    <t>Sales Rep.</t>
  </si>
  <si>
    <t>Toni</t>
  </si>
  <si>
    <t>Asonte</t>
  </si>
  <si>
    <t>Toni Asonte</t>
  </si>
  <si>
    <t>Jeremy</t>
  </si>
  <si>
    <t>Dorfberg</t>
  </si>
  <si>
    <t>Jeremy Dorfberg</t>
  </si>
  <si>
    <t>Frank</t>
  </si>
  <si>
    <t>Bellwood</t>
  </si>
  <si>
    <t>Frank Bellwood</t>
  </si>
  <si>
    <t>Product Marketer</t>
  </si>
  <si>
    <t>Ralph</t>
  </si>
  <si>
    <t>Taylor</t>
  </si>
  <si>
    <t>Ralph Taylor</t>
  </si>
  <si>
    <t>Group Mgr.</t>
  </si>
  <si>
    <t>Linda</t>
  </si>
  <si>
    <t>Cooper</t>
  </si>
  <si>
    <t>Linda Cooper</t>
  </si>
  <si>
    <t>Burt</t>
  </si>
  <si>
    <t>Constance</t>
  </si>
  <si>
    <t>Burt Constance</t>
  </si>
  <si>
    <t>Matt</t>
  </si>
  <si>
    <t>Seidel</t>
  </si>
  <si>
    <t>Matt Seidel</t>
  </si>
  <si>
    <t>Brent</t>
  </si>
  <si>
    <t>Cronwith</t>
  </si>
  <si>
    <t>Brent Cronwith</t>
  </si>
  <si>
    <t>Technician</t>
  </si>
  <si>
    <t>North</t>
  </si>
  <si>
    <t>Robert North</t>
  </si>
  <si>
    <t>Sandrae</t>
  </si>
  <si>
    <t>Simpson</t>
  </si>
  <si>
    <t>Sandrae Simpson</t>
  </si>
  <si>
    <t>Technician Assist.</t>
  </si>
  <si>
    <t>Phillip</t>
  </si>
  <si>
    <t>Richards</t>
  </si>
  <si>
    <t>Phillip Richards</t>
  </si>
  <si>
    <t>Randy</t>
  </si>
  <si>
    <t>Sindole</t>
  </si>
  <si>
    <t>Randy Sindole</t>
  </si>
  <si>
    <t>Ariel</t>
  </si>
  <si>
    <t>Sofer</t>
  </si>
  <si>
    <t>Ariel Sofer</t>
  </si>
  <si>
    <t>Senior Engineer</t>
  </si>
  <si>
    <t>Bobby</t>
  </si>
  <si>
    <t>Berg</t>
  </si>
  <si>
    <t>Bobby Berg</t>
  </si>
  <si>
    <t>Engineering Mgr.</t>
  </si>
  <si>
    <t>Donald</t>
  </si>
  <si>
    <t>Lark</t>
  </si>
  <si>
    <t>Donald Lark</t>
  </si>
  <si>
    <t>Ellen Smith</t>
  </si>
  <si>
    <t>Nate</t>
  </si>
  <si>
    <t>Cane</t>
  </si>
  <si>
    <t>Nate Cane</t>
  </si>
  <si>
    <t>Tuome</t>
  </si>
  <si>
    <t>Vuanuo</t>
  </si>
  <si>
    <t>Tuome Vuanuo</t>
  </si>
  <si>
    <t>Anna</t>
  </si>
  <si>
    <t>Selznick</t>
  </si>
  <si>
    <t>Anna Selznick</t>
  </si>
  <si>
    <t>Mary</t>
  </si>
  <si>
    <t>Cash</t>
  </si>
  <si>
    <t>Mary Cash</t>
  </si>
  <si>
    <t>Tadeuz</t>
  </si>
  <si>
    <t>Szcznyck</t>
  </si>
  <si>
    <t>Tadeuz Szcznyck</t>
  </si>
  <si>
    <t>Midori</t>
  </si>
  <si>
    <t>Kaneko</t>
  </si>
  <si>
    <t>Midori Kaneko</t>
  </si>
  <si>
    <t>Lisa</t>
  </si>
  <si>
    <t>Ygarre</t>
  </si>
  <si>
    <t>Lisa Ygarre</t>
  </si>
  <si>
    <t>Bill Hardy</t>
  </si>
  <si>
    <t>Chief Scientist</t>
  </si>
  <si>
    <t>Susan</t>
  </si>
  <si>
    <t>Beech</t>
  </si>
  <si>
    <t>Susan Beech</t>
  </si>
  <si>
    <t>Sara</t>
  </si>
  <si>
    <t>Morton</t>
  </si>
  <si>
    <t>Sara Morton</t>
  </si>
  <si>
    <t>Alice</t>
  </si>
  <si>
    <t>Raye</t>
  </si>
  <si>
    <t>Alice Raye</t>
  </si>
  <si>
    <t>Cindy</t>
  </si>
  <si>
    <t>Stone</t>
  </si>
  <si>
    <t>Cindy Stone</t>
  </si>
  <si>
    <t>Tammy</t>
  </si>
  <si>
    <t>Wu</t>
  </si>
  <si>
    <t>Tammy Wu</t>
  </si>
  <si>
    <t>Sandra</t>
  </si>
  <si>
    <t>Barth</t>
  </si>
  <si>
    <t>Sandra Barth</t>
  </si>
  <si>
    <t>Everett</t>
  </si>
  <si>
    <t>Townes</t>
  </si>
  <si>
    <t>Everett Townes</t>
  </si>
  <si>
    <t>Pete</t>
  </si>
  <si>
    <t>Lampstone</t>
  </si>
  <si>
    <t>Pete Lampstone</t>
  </si>
  <si>
    <t>David Price</t>
  </si>
  <si>
    <t>Jules</t>
  </si>
  <si>
    <t>Ferngood</t>
  </si>
  <si>
    <t>Jules Ferngood</t>
  </si>
  <si>
    <t>Pam</t>
  </si>
  <si>
    <t>Kegler</t>
  </si>
  <si>
    <t>Pam Kegler</t>
  </si>
  <si>
    <t>Jessica</t>
  </si>
  <si>
    <t>White</t>
  </si>
  <si>
    <t>Jessica White</t>
  </si>
  <si>
    <t>Tom</t>
  </si>
  <si>
    <t>Bell</t>
  </si>
  <si>
    <t>Tom Bell</t>
  </si>
  <si>
    <t>Karen</t>
  </si>
  <si>
    <t>Quan</t>
  </si>
  <si>
    <t>Karen Quan</t>
  </si>
  <si>
    <t>Leslie</t>
  </si>
  <si>
    <t>Smythe</t>
  </si>
  <si>
    <t>Leslie Smythe</t>
  </si>
  <si>
    <t>Tommie</t>
  </si>
  <si>
    <t>Kellerman</t>
  </si>
  <si>
    <t>Tommie Kellerman</t>
  </si>
  <si>
    <t>Iain</t>
  </si>
  <si>
    <t>Stewart</t>
  </si>
  <si>
    <t>Iain Stewart</t>
  </si>
  <si>
    <t>Alexandra</t>
  </si>
  <si>
    <t>Lempert</t>
  </si>
  <si>
    <t>Alexandra Lempert</t>
  </si>
  <si>
    <t>Davison</t>
  </si>
  <si>
    <t>Karen Davison</t>
  </si>
  <si>
    <t>Bates</t>
  </si>
  <si>
    <t>Lisa Bates</t>
  </si>
  <si>
    <t>Evelyn</t>
  </si>
  <si>
    <t>Sargent</t>
  </si>
  <si>
    <t>Evelyn Sargent</t>
  </si>
  <si>
    <t>Lise-Anne</t>
  </si>
  <si>
    <t>Tuppman</t>
  </si>
  <si>
    <t>Lise-Anne Tuppman</t>
  </si>
  <si>
    <t>Robbins</t>
  </si>
  <si>
    <t>Bob Robbins</t>
  </si>
  <si>
    <t>Weston</t>
  </si>
  <si>
    <t>Sam Weston</t>
  </si>
  <si>
    <t>Theo</t>
  </si>
  <si>
    <t>Kourios</t>
  </si>
  <si>
    <t>Theo Kourios</t>
  </si>
  <si>
    <t>Rose</t>
  </si>
  <si>
    <t>Wells</t>
  </si>
  <si>
    <t>Rose Wells</t>
  </si>
  <si>
    <t>Coyne</t>
  </si>
  <si>
    <t>Dennis Coyne</t>
  </si>
  <si>
    <t>Sherrie</t>
  </si>
  <si>
    <t>Dixon-Waite</t>
  </si>
  <si>
    <t>Sherrie Dixon-Waite</t>
  </si>
  <si>
    <t>Boughton</t>
  </si>
  <si>
    <t>Frank Boughton</t>
  </si>
  <si>
    <t>Cummins</t>
  </si>
  <si>
    <t>Dave Cummins</t>
  </si>
  <si>
    <t>Jaime</t>
  </si>
  <si>
    <t>Melendez</t>
  </si>
  <si>
    <t>Jaime Melendez</t>
  </si>
  <si>
    <t>Janet</t>
  </si>
  <si>
    <t>Miller</t>
  </si>
  <si>
    <t>Janet Miller</t>
  </si>
  <si>
    <t>Jason</t>
  </si>
  <si>
    <t>Jason Wells</t>
  </si>
  <si>
    <t>Eric</t>
  </si>
  <si>
    <t>Levine</t>
  </si>
  <si>
    <t>Eric Levine</t>
  </si>
  <si>
    <t>Ed</t>
  </si>
  <si>
    <t>Nelson</t>
  </si>
  <si>
    <t>Ed Nelson</t>
  </si>
  <si>
    <t>Cathy</t>
  </si>
  <si>
    <t>Abdul</t>
  </si>
  <si>
    <t>Cathy Abdul</t>
  </si>
  <si>
    <t>Isolde</t>
  </si>
  <si>
    <t>Alstain</t>
  </si>
  <si>
    <t>Isolde Alstain</t>
  </si>
  <si>
    <t>Steven</t>
  </si>
  <si>
    <t>Chu</t>
  </si>
  <si>
    <t>Steven Chu</t>
  </si>
  <si>
    <t>Sammler</t>
  </si>
  <si>
    <t>Mark Sammler</t>
  </si>
  <si>
    <t>Farley</t>
  </si>
  <si>
    <t>Sam Farley</t>
  </si>
  <si>
    <t>Alex</t>
  </si>
  <si>
    <t>Hodge</t>
  </si>
  <si>
    <t>Alex Hodge</t>
  </si>
  <si>
    <t>Melia</t>
  </si>
  <si>
    <t>Brwyne</t>
  </si>
  <si>
    <t>Melia Brwyne</t>
  </si>
  <si>
    <t>Stephanie</t>
  </si>
  <si>
    <t>Alexi</t>
  </si>
  <si>
    <t>Stephanie Alexi</t>
  </si>
  <si>
    <t>Eileen</t>
  </si>
  <si>
    <t>Barton</t>
  </si>
  <si>
    <t>Eileen Barton</t>
  </si>
  <si>
    <t>Aaron</t>
  </si>
  <si>
    <t>Able</t>
  </si>
  <si>
    <t>Aaron Able</t>
  </si>
  <si>
    <t>Malcolm</t>
  </si>
  <si>
    <t>Goldberg</t>
  </si>
  <si>
    <t>Malcolm Goldberg</t>
  </si>
  <si>
    <t>Daoud</t>
  </si>
  <si>
    <t>Al-Sabah</t>
  </si>
  <si>
    <t>Daoud Al-Sabah</t>
  </si>
  <si>
    <t>Caroline</t>
  </si>
  <si>
    <t>Fein</t>
  </si>
  <si>
    <t>Caroline Fein</t>
  </si>
  <si>
    <t>Michael</t>
  </si>
  <si>
    <t>Lin</t>
  </si>
  <si>
    <t>Michael Lin</t>
  </si>
  <si>
    <t>Rowena</t>
  </si>
  <si>
    <t>Bankler</t>
  </si>
  <si>
    <t>Rowena Bankler</t>
  </si>
  <si>
    <t>Megan</t>
  </si>
  <si>
    <t>Homes</t>
  </si>
  <si>
    <t>Megan Homes</t>
  </si>
  <si>
    <t>Melissa</t>
  </si>
  <si>
    <t>Zostoc</t>
  </si>
  <si>
    <t>Melissa Zostoc</t>
  </si>
  <si>
    <t>Barbara</t>
  </si>
  <si>
    <t>Barbara Smith</t>
  </si>
  <si>
    <t>Barber</t>
  </si>
  <si>
    <t>Lisa Barber</t>
  </si>
  <si>
    <t>Ursula</t>
  </si>
  <si>
    <t>Mueller</t>
  </si>
  <si>
    <t>Ursula Mueller</t>
  </si>
  <si>
    <t>McGuire</t>
  </si>
  <si>
    <t>Ellen McGuire</t>
  </si>
  <si>
    <t>Miguel</t>
  </si>
  <si>
    <t>Johnson</t>
  </si>
  <si>
    <t>Miguel Johnson</t>
  </si>
  <si>
    <t>Carla</t>
  </si>
  <si>
    <t>Sampson</t>
  </si>
  <si>
    <t>Carla Sampson</t>
  </si>
  <si>
    <t>Rich</t>
  </si>
  <si>
    <t>Rich Smith</t>
  </si>
  <si>
    <t>Jean</t>
  </si>
  <si>
    <t>Fontaine</t>
  </si>
  <si>
    <t>Jean Fontaine</t>
  </si>
  <si>
    <t>Kris</t>
  </si>
  <si>
    <t>Kris Mueller</t>
  </si>
  <si>
    <t>Hilda</t>
  </si>
  <si>
    <t>Wolf</t>
  </si>
  <si>
    <t>Hilda Wolf</t>
  </si>
  <si>
    <t>Rob</t>
  </si>
  <si>
    <t>Corwick</t>
  </si>
  <si>
    <t>Rob Corwick</t>
  </si>
  <si>
    <t>Felice</t>
  </si>
  <si>
    <t>Aruda</t>
  </si>
  <si>
    <t>Felice Aruda</t>
  </si>
  <si>
    <t>Charles</t>
  </si>
  <si>
    <t>Cortlandt</t>
  </si>
  <si>
    <t>Charles Cortlandt</t>
  </si>
  <si>
    <t>Erika</t>
  </si>
  <si>
    <t>Larssen</t>
  </si>
  <si>
    <t>Erika Larssen</t>
  </si>
  <si>
    <t>Office Manager</t>
  </si>
  <si>
    <t>Martinez</t>
  </si>
  <si>
    <t>Sara Martinez</t>
  </si>
  <si>
    <t>Cara</t>
  </si>
  <si>
    <t>West</t>
  </si>
  <si>
    <t>Cara West</t>
  </si>
  <si>
    <t>Larry</t>
  </si>
  <si>
    <t>Franklin</t>
  </si>
  <si>
    <t>Larry Franklin</t>
  </si>
  <si>
    <t>Robin</t>
  </si>
  <si>
    <t>Petry</t>
  </si>
  <si>
    <t>Robin Petry</t>
  </si>
  <si>
    <t>Mollie</t>
  </si>
  <si>
    <t>Maguire</t>
  </si>
  <si>
    <t>Mollie Maguire</t>
  </si>
  <si>
    <t>Wes</t>
  </si>
  <si>
    <t>Gladstone</t>
  </si>
  <si>
    <t>Wes Gladstone</t>
  </si>
  <si>
    <t>Jay</t>
  </si>
  <si>
    <t>Silverberg</t>
  </si>
  <si>
    <t>Jay Silverberg</t>
  </si>
  <si>
    <t>Full name</t>
  </si>
  <si>
    <t>NUM</t>
  </si>
  <si>
    <t>FIRST</t>
  </si>
  <si>
    <t>LAST</t>
  </si>
  <si>
    <t>EMP#</t>
  </si>
  <si>
    <t>DIVISION</t>
  </si>
  <si>
    <t>DEPT</t>
  </si>
  <si>
    <t>DATE of HIRE</t>
  </si>
  <si>
    <t>BEN</t>
  </si>
  <si>
    <t>HRS</t>
  </si>
  <si>
    <t>HOURLY RATE</t>
  </si>
  <si>
    <t>GROSS PAY</t>
  </si>
  <si>
    <t>Kling</t>
  </si>
  <si>
    <t>GW29</t>
  </si>
  <si>
    <t>Germany</t>
  </si>
  <si>
    <t>Water Rides</t>
  </si>
  <si>
    <t>R</t>
  </si>
  <si>
    <t>Sean</t>
  </si>
  <si>
    <t>Willis</t>
  </si>
  <si>
    <t>GBW09</t>
  </si>
  <si>
    <t>Great Britain</t>
  </si>
  <si>
    <t>D</t>
  </si>
  <si>
    <t>Colleen</t>
  </si>
  <si>
    <t>Abel</t>
  </si>
  <si>
    <t>CW58</t>
  </si>
  <si>
    <t>Canada</t>
  </si>
  <si>
    <t>DRH</t>
  </si>
  <si>
    <t>Teri</t>
  </si>
  <si>
    <t>Binga</t>
  </si>
  <si>
    <t>AW55</t>
  </si>
  <si>
    <t>Australia</t>
  </si>
  <si>
    <t>RH</t>
  </si>
  <si>
    <t>Culbert</t>
  </si>
  <si>
    <t>GBC07</t>
  </si>
  <si>
    <t>Children's Rides</t>
  </si>
  <si>
    <t>Kristen</t>
  </si>
  <si>
    <t>DeVinney</t>
  </si>
  <si>
    <t>GBS45</t>
  </si>
  <si>
    <t>Shows</t>
  </si>
  <si>
    <t>Lorrie</t>
  </si>
  <si>
    <t>Sullivan</t>
  </si>
  <si>
    <t>AW04</t>
  </si>
  <si>
    <t>DH</t>
  </si>
  <si>
    <t>Geoff</t>
  </si>
  <si>
    <t>GBA48</t>
  </si>
  <si>
    <t>Adult Rides</t>
  </si>
  <si>
    <t>Paul</t>
  </si>
  <si>
    <t>Martin</t>
  </si>
  <si>
    <t>GC02</t>
  </si>
  <si>
    <t>Ted</t>
  </si>
  <si>
    <t>Hayes</t>
  </si>
  <si>
    <t>GBA33</t>
  </si>
  <si>
    <t>Theresa</t>
  </si>
  <si>
    <t>Califano</t>
  </si>
  <si>
    <t>CW19</t>
  </si>
  <si>
    <t>Grace</t>
  </si>
  <si>
    <t>Sloan</t>
  </si>
  <si>
    <t>AS12</t>
  </si>
  <si>
    <t>Sue</t>
  </si>
  <si>
    <t>Petty</t>
  </si>
  <si>
    <t>GW11</t>
  </si>
  <si>
    <t>Jane</t>
  </si>
  <si>
    <t>Winters</t>
  </si>
  <si>
    <t>GBA23</t>
  </si>
  <si>
    <t>Katie</t>
  </si>
  <si>
    <t>CS32</t>
  </si>
  <si>
    <t>Helen</t>
  </si>
  <si>
    <t>GA57</t>
  </si>
  <si>
    <t>Barry</t>
  </si>
  <si>
    <t>Bally</t>
  </si>
  <si>
    <t>GC04</t>
  </si>
  <si>
    <t>Cheryl</t>
  </si>
  <si>
    <t>Halal</t>
  </si>
  <si>
    <t>CA26</t>
  </si>
  <si>
    <t>DR</t>
  </si>
  <si>
    <t>Harry</t>
  </si>
  <si>
    <t>Swayne</t>
  </si>
  <si>
    <t>GC25</t>
  </si>
  <si>
    <t>Shing</t>
  </si>
  <si>
    <t>Chen</t>
  </si>
  <si>
    <t>GBC05</t>
  </si>
  <si>
    <t>Seth</t>
  </si>
  <si>
    <t>CC76</t>
  </si>
  <si>
    <t>Ambrose</t>
  </si>
  <si>
    <t>GW14</t>
  </si>
  <si>
    <t>Hume</t>
  </si>
  <si>
    <t>GBS59</t>
  </si>
  <si>
    <t>Murray</t>
  </si>
  <si>
    <t>GBW47</t>
  </si>
  <si>
    <t>James</t>
  </si>
  <si>
    <t>GBC11</t>
  </si>
  <si>
    <t>George</t>
  </si>
  <si>
    <t>Gorski</t>
  </si>
  <si>
    <t>CA18</t>
  </si>
  <si>
    <t>H</t>
  </si>
  <si>
    <t>Hoffman</t>
  </si>
  <si>
    <t>GBS57</t>
  </si>
  <si>
    <t>Dean</t>
  </si>
  <si>
    <t>Kramer</t>
  </si>
  <si>
    <t>AC49</t>
  </si>
  <si>
    <t>Hill</t>
  </si>
  <si>
    <t>GW18</t>
  </si>
  <si>
    <t>Julia</t>
  </si>
  <si>
    <t>GBA19</t>
  </si>
  <si>
    <t>Jacqueline</t>
  </si>
  <si>
    <t>Banks</t>
  </si>
  <si>
    <t>AS03</t>
  </si>
  <si>
    <t>Jeffrey</t>
  </si>
  <si>
    <t>Strong</t>
  </si>
  <si>
    <t>GW04</t>
  </si>
  <si>
    <t>Jeri Lynn</t>
  </si>
  <si>
    <t>MacFall</t>
  </si>
  <si>
    <t>AW07</t>
  </si>
  <si>
    <t>Sung</t>
  </si>
  <si>
    <t>Kim</t>
  </si>
  <si>
    <t>GA49</t>
  </si>
  <si>
    <t>Theodore</t>
  </si>
  <si>
    <t>Ness</t>
  </si>
  <si>
    <t>CA08</t>
  </si>
  <si>
    <t>Hinkelman</t>
  </si>
  <si>
    <t>GW15</t>
  </si>
  <si>
    <t>Cuffaro</t>
  </si>
  <si>
    <t>GBC08</t>
  </si>
  <si>
    <t>Reese</t>
  </si>
  <si>
    <t>CS15</t>
  </si>
  <si>
    <t>Joanne</t>
  </si>
  <si>
    <t>Parker</t>
  </si>
  <si>
    <t>AW09</t>
  </si>
  <si>
    <t>Drake</t>
  </si>
  <si>
    <t>GBA34</t>
  </si>
  <si>
    <t>GBC29</t>
  </si>
  <si>
    <t>Laura</t>
  </si>
  <si>
    <t>Reagan</t>
  </si>
  <si>
    <t>GBW77</t>
  </si>
  <si>
    <t>GS40</t>
  </si>
  <si>
    <t>GW32</t>
  </si>
  <si>
    <t>Peter</t>
  </si>
  <si>
    <t>AW24</t>
  </si>
  <si>
    <t>Altman</t>
  </si>
  <si>
    <t>GC12</t>
  </si>
  <si>
    <t>Fred</t>
  </si>
  <si>
    <t>Mallory</t>
  </si>
  <si>
    <t>CA06</t>
  </si>
  <si>
    <t>Molly</t>
  </si>
  <si>
    <t>Steadman</t>
  </si>
  <si>
    <t>GBC65</t>
  </si>
  <si>
    <t>Greg</t>
  </si>
  <si>
    <t>Connors</t>
  </si>
  <si>
    <t>GBC49</t>
  </si>
  <si>
    <t>Kathy</t>
  </si>
  <si>
    <t>Mayron</t>
  </si>
  <si>
    <t>GBA29</t>
  </si>
  <si>
    <t>GS07</t>
  </si>
  <si>
    <t>Richardson</t>
  </si>
  <si>
    <t>GBA28</t>
  </si>
  <si>
    <t>Melanie</t>
  </si>
  <si>
    <t>Bowers</t>
  </si>
  <si>
    <t>AA35</t>
  </si>
  <si>
    <t>Kyle</t>
  </si>
  <si>
    <t>Earnhart</t>
  </si>
  <si>
    <t>GBS16</t>
  </si>
  <si>
    <t>Lance</t>
  </si>
  <si>
    <t>Davies</t>
  </si>
  <si>
    <t>GBC64</t>
  </si>
  <si>
    <t>Anne</t>
  </si>
  <si>
    <t>Davidson</t>
  </si>
  <si>
    <t>CC23</t>
  </si>
  <si>
    <t>Doug</t>
  </si>
  <si>
    <t>Briscoll</t>
  </si>
  <si>
    <t>CA40</t>
  </si>
  <si>
    <t>Feldsott</t>
  </si>
  <si>
    <t>GW37</t>
  </si>
  <si>
    <t>Steve</t>
  </si>
  <si>
    <t>Singer</t>
  </si>
  <si>
    <t>AS29</t>
  </si>
  <si>
    <t>Tucker</t>
  </si>
  <si>
    <t>GBA14</t>
  </si>
  <si>
    <t>Henry</t>
  </si>
  <si>
    <t>Paterson</t>
  </si>
  <si>
    <t>GC20</t>
  </si>
  <si>
    <t>Brooks</t>
  </si>
  <si>
    <t>Hillen</t>
  </si>
  <si>
    <t>GBA21</t>
  </si>
  <si>
    <t>Dominick</t>
  </si>
  <si>
    <t>Mazza</t>
  </si>
  <si>
    <t>GBC09</t>
  </si>
  <si>
    <t>Jennifer</t>
  </si>
  <si>
    <t>Snyder</t>
  </si>
  <si>
    <t>CW30</t>
  </si>
  <si>
    <t>Joshua</t>
  </si>
  <si>
    <t>Maccaluso</t>
  </si>
  <si>
    <t>AW69</t>
  </si>
  <si>
    <t>Wheeler</t>
  </si>
  <si>
    <t>GBW05</t>
  </si>
  <si>
    <t>Todd</t>
  </si>
  <si>
    <t>Masters</t>
  </si>
  <si>
    <t>GBS69</t>
  </si>
  <si>
    <t>Karina</t>
  </si>
  <si>
    <t>GW30</t>
  </si>
  <si>
    <t>Edward</t>
  </si>
  <si>
    <t>Trelly</t>
  </si>
  <si>
    <t>AC27</t>
  </si>
  <si>
    <t>Christina</t>
  </si>
  <si>
    <t>Lillie</t>
  </si>
  <si>
    <t>GBA24</t>
  </si>
  <si>
    <t>Lewis</t>
  </si>
  <si>
    <t>AW58</t>
  </si>
  <si>
    <t>Jerry</t>
  </si>
  <si>
    <t>McDonald</t>
  </si>
  <si>
    <t>GA08</t>
  </si>
  <si>
    <t>Lynne</t>
  </si>
  <si>
    <t>Simmons</t>
  </si>
  <si>
    <t>AC17</t>
  </si>
  <si>
    <t>Lindsey</t>
  </si>
  <si>
    <t>Winger</t>
  </si>
  <si>
    <t>AA25</t>
  </si>
  <si>
    <t>Reed</t>
  </si>
  <si>
    <t>CW03</t>
  </si>
  <si>
    <t>Paula</t>
  </si>
  <si>
    <t>Robinson</t>
  </si>
  <si>
    <t>GA23</t>
  </si>
  <si>
    <t>William</t>
  </si>
  <si>
    <t>GBW66</t>
  </si>
  <si>
    <t>Shirley</t>
  </si>
  <si>
    <t>Dandrow</t>
  </si>
  <si>
    <t>CC45</t>
  </si>
  <si>
    <t>GS54</t>
  </si>
  <si>
    <t>Maria</t>
  </si>
  <si>
    <t>Switzer</t>
  </si>
  <si>
    <t>GC26</t>
  </si>
  <si>
    <t>John</t>
  </si>
  <si>
    <t>Jacobs</t>
  </si>
  <si>
    <t>GA27</t>
  </si>
  <si>
    <t>Bradley</t>
  </si>
  <si>
    <t>GBW12</t>
  </si>
  <si>
    <t>Frieda</t>
  </si>
  <si>
    <t>AA02</t>
  </si>
  <si>
    <t>Holly</t>
  </si>
  <si>
    <t>GC07</t>
  </si>
  <si>
    <t>Tim</t>
  </si>
  <si>
    <t>Barthoff</t>
  </si>
  <si>
    <t>GW47</t>
  </si>
  <si>
    <t>Esther</t>
  </si>
  <si>
    <t>Williams</t>
  </si>
  <si>
    <t>AW39</t>
  </si>
  <si>
    <t>CS79</t>
  </si>
  <si>
    <t>Marianne</t>
  </si>
  <si>
    <t>Calvin</t>
  </si>
  <si>
    <t>AS23</t>
  </si>
  <si>
    <t>Richard</t>
  </si>
  <si>
    <t>Gibbs</t>
  </si>
  <si>
    <t>GC24</t>
  </si>
  <si>
    <t>Owens</t>
  </si>
  <si>
    <t>AW48</t>
  </si>
  <si>
    <t>AC53</t>
  </si>
  <si>
    <t>Whitney</t>
  </si>
  <si>
    <t>GS09</t>
  </si>
  <si>
    <t>Erin</t>
  </si>
  <si>
    <t>AA70</t>
  </si>
  <si>
    <t>Amy</t>
  </si>
  <si>
    <t>Tooley</t>
  </si>
  <si>
    <t>AW59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</si>
</sst>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1" xfId="0" applyFont="1" applyBorder="1"/>
    <xf numFmtId="0" fontId="3" fillId="2" borderId="0" xfId="0" applyFont="1" applyFill="1"/>
    <xf numFmtId="0" fontId="3" fillId="0" borderId="0" xfId="0" applyFont="1"/>
    <xf numFmtId="164" fontId="2" fillId="0" borderId="1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3" fillId="2" borderId="2" xfId="0" applyFont="1" applyFill="1" applyBorder="1"/>
    <xf numFmtId="14" fontId="3" fillId="2" borderId="2" xfId="0" applyNumberFormat="1" applyFont="1" applyFill="1" applyBorder="1"/>
    <xf numFmtId="14" fontId="3" fillId="0" borderId="0" xfId="0" applyNumberFormat="1" applyFont="1"/>
    <xf numFmtId="14" fontId="3" fillId="2" borderId="0" xfId="0" applyNumberFormat="1" applyFont="1" applyFill="1"/>
    <xf numFmtId="4" fontId="3" fillId="2" borderId="0" xfId="0" applyNumberFormat="1" applyFont="1" applyFill="1"/>
    <xf numFmtId="0" fontId="3" fillId="0" borderId="3" xfId="0" applyFont="1" applyBorder="1"/>
    <xf numFmtId="14" fontId="3" fillId="0" borderId="3" xfId="0" applyNumberFormat="1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6" fillId="0" borderId="0" xfId="0" applyFont="1"/>
    <xf numFmtId="0" fontId="0" fillId="3" borderId="0" xfId="0" applyFill="1"/>
    <xf numFmtId="6" fontId="0" fillId="0" borderId="0" xfId="0" applyNumberFormat="1"/>
    <xf numFmtId="0" fontId="6" fillId="0" borderId="6" xfId="0" applyFont="1" applyBorder="1" applyAlignment="1">
      <alignment horizontal="right"/>
    </xf>
  </cellXfs>
  <cellStyles count="15">
    <cellStyle name="Comma 2" xfId="9" xr:uid="{C424825E-F876-4A27-92EC-90F242662BB2}"/>
    <cellStyle name="Comma 3" xfId="14" xr:uid="{12C7B7E3-5B1A-40F6-AB72-56E5ED949A71}"/>
    <cellStyle name="Comma 4" xfId="2" xr:uid="{6479E4FC-E42D-48CC-A2A1-30A0BDF9A1AC}"/>
    <cellStyle name="Currency 4" xfId="6" xr:uid="{7C715D18-50B4-4690-94BC-4983ADF7871B}"/>
    <cellStyle name="Normal" xfId="0" builtinId="0"/>
    <cellStyle name="Normal 2" xfId="12" xr:uid="{7F0D7A7C-61CC-4D9C-B4FF-78A32ABE28BC}"/>
    <cellStyle name="Normal 2 2" xfId="4" xr:uid="{807C615D-E779-4BC0-9663-DB767E81277C}"/>
    <cellStyle name="Normal 2 3 2" xfId="11" xr:uid="{65A6779A-2511-4265-87FC-18CD58AD261D}"/>
    <cellStyle name="Normal 3" xfId="1" xr:uid="{A72FDF7C-382A-4AD7-8C55-53D54FA52195}"/>
    <cellStyle name="Normal 3 2 2" xfId="10" xr:uid="{9C0DC6A7-4EAC-4799-8F3A-1A108FE2D092}"/>
    <cellStyle name="Normal 5 2" xfId="5" xr:uid="{965F63A4-81D6-46F9-A35E-3A4CEA31324E}"/>
    <cellStyle name="Normal 6" xfId="7" xr:uid="{6EE983C1-2A88-4195-BF9E-0E2070B2461B}"/>
    <cellStyle name="Percent 2" xfId="8" xr:uid="{6D442499-5876-4F55-B585-C8AC0A442B15}"/>
    <cellStyle name="Percent 3" xfId="13" xr:uid="{93B606D8-A6AF-4A28-B3C7-EC89DB709F66}"/>
    <cellStyle name="Percent 4" xfId="3" xr:uid="{CF45ECA3-C332-4AD4-BC5A-8AE632B597ED}"/>
  </cellStyles>
  <dxfs count="2">
    <dxf>
      <numFmt numFmtId="10" formatCode="&quot;£&quot;#,##0;[Red]\-&quot;£&quot;#,##0"/>
    </dxf>
    <dxf>
      <numFmt numFmtId="10" formatCode="&quot;£&quot;#,##0;[Red]\-&quot;£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584835</xdr:colOff>
      <xdr:row>2</xdr:row>
      <xdr:rowOff>0</xdr:rowOff>
    </xdr:from>
    <xdr:to>
      <xdr:col>14</xdr:col>
      <xdr:colOff>539115</xdr:colOff>
      <xdr:row>17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98DC54-2B56-35CC-4847-7834D899B37A}"/>
            </a:ext>
          </a:extLst>
        </xdr:cNvPr>
        <xdr:cNvSpPr txBox="1"/>
      </xdr:nvSpPr>
      <xdr:spPr>
        <a:xfrm>
          <a:off x="4956810" y="361950"/>
          <a:ext cx="4221480" cy="27374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Use</a:t>
          </a:r>
          <a:r>
            <a:rPr lang="en-GB" sz="1100" baseline="0"/>
            <a:t> Xlookup to fill in which position the candidate is applying for.  The job codes are held in the vacancies table </a:t>
          </a:r>
        </a:p>
        <a:p>
          <a:endParaRPr lang="en-GB" sz="1100" baseline="0"/>
        </a:p>
        <a:p>
          <a:r>
            <a:rPr lang="en-GB" sz="1100"/>
            <a:t>1) in cell D4 type </a:t>
          </a:r>
        </a:p>
        <a:p>
          <a:r>
            <a:rPr lang="en-GB" sz="1100"/>
            <a:t>=XLOOKUP(C4,vacancies[Job Code],vacancies[Position])</a:t>
          </a:r>
        </a:p>
        <a:p>
          <a:endParaRPr lang="en-GB" sz="1100"/>
        </a:p>
        <a:p>
          <a:r>
            <a:rPr lang="en-GB" sz="1100"/>
            <a:t>2) use the fill handle to fill this down to the remaining</a:t>
          </a:r>
          <a:r>
            <a:rPr lang="en-GB" sz="1100" baseline="0"/>
            <a:t> cells in column D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441960</xdr:colOff>
      <xdr:row>2</xdr:row>
      <xdr:rowOff>76200</xdr:rowOff>
    </xdr:from>
    <xdr:to>
      <xdr:col>13</xdr:col>
      <xdr:colOff>396240</xdr:colOff>
      <xdr:row>17</xdr:row>
      <xdr:rowOff>99060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D1D12D-B4C1-4069-9AB6-A1DBFD7D0BA1}"/>
            </a:ext>
          </a:extLst>
        </xdr:cNvPr>
        <xdr:cNvSpPr txBox="1"/>
      </xdr:nvSpPr>
      <xdr:spPr>
        <a:xfrm>
          <a:off x="4244340" y="441960"/>
          <a:ext cx="4221480" cy="2766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Use</a:t>
          </a:r>
          <a:r>
            <a:rPr lang="en-GB" sz="1100" baseline="0"/>
            <a:t> Xlookup to fill in which position the candidate is applying for.  The job codes are held in the vacancies table </a:t>
          </a:r>
        </a:p>
        <a:p>
          <a:endParaRPr lang="en-GB" sz="1100" baseline="0"/>
        </a:p>
        <a:p>
          <a:r>
            <a:rPr lang="en-GB" sz="1100"/>
            <a:t>1) in cell D4 type </a:t>
          </a:r>
        </a:p>
        <a:p>
          <a:r>
            <a:rPr lang="en-GB" sz="1100"/>
            <a:t>=XLOOKUP(C4,vacancies[Job Code],vacancies[Position])</a:t>
          </a:r>
        </a:p>
        <a:p>
          <a:endParaRPr lang="en-GB" sz="1100"/>
        </a:p>
        <a:p>
          <a:r>
            <a:rPr lang="en-GB" sz="1100"/>
            <a:t>2) use the fill handle to fill this down to the remaining</a:t>
          </a:r>
          <a:r>
            <a:rPr lang="en-GB" sz="1100" baseline="0"/>
            <a:t> cells in column D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76200</xdr:rowOff>
    </xdr:from>
    <xdr:to>
      <xdr:col>17</xdr:col>
      <xdr:colOff>38100</xdr:colOff>
      <xdr:row>14</xdr:row>
      <xdr:rowOff>129540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9CAB51-6F65-76D2-69B3-C13E4F5D28F1}"/>
            </a:ext>
          </a:extLst>
        </xdr:cNvPr>
        <xdr:cNvSpPr txBox="1"/>
      </xdr:nvSpPr>
      <xdr:spPr>
        <a:xfrm>
          <a:off x="5562600" y="259080"/>
          <a:ext cx="4838700" cy="2430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In cell B12 use Index to find the value in the 3rd row and 3rd Column from the days table</a:t>
          </a:r>
        </a:p>
        <a:p>
          <a:r>
            <a:rPr lang="en-GB" sz="1100"/>
            <a:t>	</a:t>
          </a:r>
          <a:r>
            <a:rPr lang="en-GB" sz="1100" b="1"/>
            <a:t>Select Cell B12</a:t>
          </a:r>
        </a:p>
        <a:p>
          <a:r>
            <a:rPr lang="en-GB" sz="1100" b="1"/>
            <a:t>	type =index(days,3,3)</a:t>
          </a:r>
        </a:p>
        <a:p>
          <a:r>
            <a:rPr lang="en-GB" sz="1100" b="1"/>
            <a:t>	the answer should be 23397</a:t>
          </a:r>
        </a:p>
        <a:p>
          <a:endParaRPr lang="en-GB" sz="1100" b="1"/>
        </a:p>
        <a:p>
          <a:r>
            <a:rPr lang="en-GB" sz="1100" b="0"/>
            <a:t>2)</a:t>
          </a:r>
          <a:r>
            <a:rPr lang="en-GB" sz="1100" b="0" baseline="0"/>
            <a:t> Use match to find what position Wednesday is in the days of the week</a:t>
          </a:r>
        </a:p>
        <a:p>
          <a:r>
            <a:rPr lang="en-GB" sz="1100" b="0" baseline="0"/>
            <a:t>	</a:t>
          </a:r>
          <a:r>
            <a:rPr lang="en-GB" sz="1100" b="1" baseline="0"/>
            <a:t>Select Cell B14</a:t>
          </a:r>
        </a:p>
        <a:p>
          <a:r>
            <a:rPr lang="en-GB" sz="1100" b="1" baseline="0"/>
            <a:t>	Type  =match("Wednesday",days[Days],0)</a:t>
          </a:r>
        </a:p>
        <a:p>
          <a:r>
            <a:rPr lang="en-GB" sz="1100" b="1" baseline="0"/>
            <a:t>	The answer should be 3</a:t>
          </a:r>
        </a:p>
        <a:p>
          <a:endParaRPr lang="en-GB" sz="1100" b="1" baseline="0"/>
        </a:p>
        <a:p>
          <a:r>
            <a:rPr lang="en-GB" sz="1100" b="0" baseline="0"/>
            <a:t>3) Use index and match together to find the Q4 value for Wednesday</a:t>
          </a:r>
        </a:p>
        <a:p>
          <a:r>
            <a:rPr lang="en-GB" sz="1100" b="0"/>
            <a:t>	</a:t>
          </a:r>
          <a:r>
            <a:rPr lang="en-GB" sz="1100" b="1"/>
            <a:t>Select Cell B16</a:t>
          </a:r>
        </a:p>
        <a:p>
          <a:r>
            <a:rPr lang="en-GB" sz="1100" b="1"/>
            <a:t>	Type =INDEX(days,MATCH("Wednesday",days[Days],0),5)</a:t>
          </a:r>
        </a:p>
        <a:p>
          <a:r>
            <a:rPr lang="en-GB" sz="1100" b="1"/>
            <a:t>	The answer should be 51474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441960</xdr:colOff>
      <xdr:row>14</xdr:row>
      <xdr:rowOff>144780</xdr:rowOff>
    </xdr:from>
    <xdr:to>
      <xdr:col>19</xdr:col>
      <xdr:colOff>198120</xdr:colOff>
      <xdr:row>22</xdr:row>
      <xdr:rowOff>60960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FE9ED5-9C5D-4DF2-8924-8387F52F0224}"/>
            </a:ext>
          </a:extLst>
        </xdr:cNvPr>
        <xdr:cNvSpPr txBox="1"/>
      </xdr:nvSpPr>
      <xdr:spPr>
        <a:xfrm>
          <a:off x="6766560" y="2705100"/>
          <a:ext cx="4823460" cy="1379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Use the Index and Match functions to retrieve the information required in cells M3:M11</a:t>
          </a:r>
        </a:p>
        <a:p>
          <a:endParaRPr lang="en-GB" sz="110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</xdr:colOff>
      <xdr:row>14</xdr:row>
      <xdr:rowOff>53340</xdr:rowOff>
    </xdr:from>
    <xdr:to>
      <xdr:col>19</xdr:col>
      <xdr:colOff>106680</xdr:colOff>
      <xdr:row>19</xdr:row>
      <xdr:rowOff>137160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3482B9-D38A-443D-AC47-F25A7DF7C1EC}"/>
            </a:ext>
          </a:extLst>
        </xdr:cNvPr>
        <xdr:cNvSpPr txBox="1"/>
      </xdr:nvSpPr>
      <xdr:spPr>
        <a:xfrm>
          <a:off x="8602980" y="2613660"/>
          <a:ext cx="4823460" cy="998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Use the Index and Match functions to retrieve the information required in cells N3:N12</a:t>
          </a:r>
        </a:p>
        <a:p>
          <a:endParaRPr lang="en-GB" sz="1100"/>
        </a:p>
        <a:p>
          <a:r>
            <a:rPr lang="en-GB" sz="1100"/>
            <a:t>You may want to use named ranges to help or format</a:t>
          </a:r>
          <a:r>
            <a:rPr lang="en-GB" sz="1100" baseline="0"/>
            <a:t> the data as a table </a:t>
          </a:r>
        </a:p>
        <a:p>
          <a:endParaRPr lang="en-GB" sz="1100" baseline="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8D871D-4570-46D4-891A-FF92197DDA65}" name="staff" displayName="staff" ref="L2:Q19" totalsRowShown="0">
  <autoFilter ref="L2:Q19" xr:uid="{C28D871D-4570-46D4-891A-FF92197DDA65}"/>
  <tableColumns count="6">
    <tableColumn id="1" xr3:uid="{5E239CF2-5AE9-42B0-AFB0-B8D5BF7BF036}" name="Sales Person"/>
    <tableColumn id="2" xr3:uid="{A6856A4B-9EFE-46A6-908E-059989330038}" name="ID Number"/>
    <tableColumn id="3" xr3:uid="{74DDBD5B-A9CB-407F-8F11-C28E5CC22F37}" name="Department"/>
    <tableColumn id="4" xr3:uid="{FB4C756F-B94B-48C1-8ECE-1ECF5A563F34}" name="Manager"/>
    <tableColumn id="5" xr3:uid="{181DB504-C7B2-4887-9A7A-17C7B921E0B5}" name="Number of customers"/>
    <tableColumn id="6" xr3:uid="{33A492CB-4958-4A83-879F-2BB3A737F652}" name="Loc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2248019-B5C2-46A6-8D0F-222ECD86B734}" name="Staffindex" displayName="Staffindex" ref="J1:O18" totalsRowShown="0">
  <autoFilter ref="J1:O18" xr:uid="{92248019-B5C2-46A6-8D0F-222ECD86B734}"/>
  <tableColumns count="6">
    <tableColumn id="1" xr3:uid="{155AF68A-5B71-49DB-B0CE-2B34F752F479}" name="Sales Person"/>
    <tableColumn id="2" xr3:uid="{B5AABF1D-C17C-4014-964D-2F1AD41335CD}" name="ID Number"/>
    <tableColumn id="3" xr3:uid="{702477C5-546E-4162-9C22-5D49028F8E8D}" name="Department"/>
    <tableColumn id="4" xr3:uid="{6F8F5AC0-300B-4295-B0C4-BB315F30FBA9}" name="Manager"/>
    <tableColumn id="5" xr3:uid="{22DCF9E2-D9A0-4D5A-A9EF-09077D4388FB}" name="Number of customers"/>
    <tableColumn id="6" xr3:uid="{DA4B5539-14E3-4163-A292-AFA6A661E981}" name="Loca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914CE1-3DFC-42AD-8B99-D3634A1A4521}" name="Staffmatch" displayName="Staffmatch" ref="J1:O18" totalsRowShown="0">
  <autoFilter ref="J1:O18" xr:uid="{3F914CE1-3DFC-42AD-8B99-D3634A1A4521}"/>
  <tableColumns count="6">
    <tableColumn id="1" xr3:uid="{74983B1C-9B15-460D-92FF-AC417E092645}" name="Sales Person"/>
    <tableColumn id="2" xr3:uid="{DC86AFB4-2D5F-4DE5-B757-98C584C23005}" name="ID Number"/>
    <tableColumn id="3" xr3:uid="{A59A48EE-370E-4F13-B1F3-71498D326BBC}" name="Department"/>
    <tableColumn id="4" xr3:uid="{2096537E-2751-4961-86E6-2D65D24ACEF3}" name="Manager"/>
    <tableColumn id="5" xr3:uid="{DB0D599A-A8D2-43D9-A942-1F130F77EB02}" name="Number of customers"/>
    <tableColumn id="6" xr3:uid="{DD716109-9D7A-4DC3-8436-6FED20AB18C4}" name="Loca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15C012-F618-431C-9D95-F5F42A1D81C8}" name="Staffindexmatch" displayName="Staffindexmatch" ref="A1:F18" totalsRowShown="0">
  <autoFilter ref="A1:F18" xr:uid="{3615C012-F618-431C-9D95-F5F42A1D81C8}"/>
  <tableColumns count="6">
    <tableColumn id="1" xr3:uid="{68EAFA4A-848F-435F-8332-D24FEA077F7D}" name="Sales Person"/>
    <tableColumn id="2" xr3:uid="{7D1C814A-E6CE-4381-AD0B-8E30B9DF54A1}" name="ID Number"/>
    <tableColumn id="3" xr3:uid="{0EFCDCE2-18EA-4E73-BCE7-5BBF4294663E}" name="Department"/>
    <tableColumn id="4" xr3:uid="{D86AFBC4-D1F8-4633-ACEC-E770E63C1233}" name="Manager"/>
    <tableColumn id="5" xr3:uid="{59D335CD-1857-4438-BBDF-DBF554CF24E8}" name="Number of customers"/>
    <tableColumn id="6" xr3:uid="{E14ADB62-B067-4828-8AD1-69F747F4F940}" name="Loca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B316FEF-A4D2-43F5-8C6C-E3A9E69C0BE9}" name="vacancies" displayName="vacancies" ref="P2:S24" totalsRowShown="0">
  <autoFilter ref="P2:S24" xr:uid="{3B316FEF-A4D2-43F5-8C6C-E3A9E69C0BE9}"/>
  <tableColumns count="4">
    <tableColumn id="1" xr3:uid="{E34F45C5-DE74-46B7-888B-57955577DFD1}" name="Department"/>
    <tableColumn id="2" xr3:uid="{206A5209-EDB2-451A-8945-C29FAE4A4300}" name="Position"/>
    <tableColumn id="3" xr3:uid="{4AC1F221-7C35-4253-887F-7321C789BF99}" name="Basic" dataDxfId="1"/>
    <tableColumn id="4" xr3:uid="{E7055941-1064-41DC-9DE3-4390FFA9177D}" name="Job Cod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CD7EB99-9195-4109-B4CD-DCEB3536992A}" name="vacancies10" displayName="vacancies10" ref="P2:S24" totalsRowShown="0">
  <autoFilter ref="P2:S24" xr:uid="{3B316FEF-A4D2-43F5-8C6C-E3A9E69C0BE9}"/>
  <tableColumns count="4">
    <tableColumn id="1" xr3:uid="{7125FE69-0D37-4C23-9745-878AA39F18C8}" name="Department"/>
    <tableColumn id="2" xr3:uid="{7AF7BB27-7D9E-41C2-B539-047FF95A8C83}" name="Position"/>
    <tableColumn id="3" xr3:uid="{D5BF8CF5-5249-4859-AAE1-0886478865D1}" name="Basic" dataDxfId="0"/>
    <tableColumn id="4" xr3:uid="{02767C58-ADC4-441A-8968-3E0EE626A888}" name="Job Cod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7AA91-572A-407E-A726-08B3575CCFCD}" name="days" displayName="days" ref="A1:E8" totalsRowShown="0">
  <autoFilter ref="A1:E8" xr:uid="{01C7AA91-572A-407E-A726-08B3575CCFCD}"/>
  <tableColumns count="5">
    <tableColumn id="1" xr3:uid="{D8B67DCA-513A-4A90-B683-F28C850F746F}" name="Days"/>
    <tableColumn id="2" xr3:uid="{C94F2664-7126-4900-9F68-6C861137BAB1}" name="Q1"/>
    <tableColumn id="3" xr3:uid="{C6D61EC2-DCA4-411B-BECD-CD82AF386EF1}" name="Q2"/>
    <tableColumn id="4" xr3:uid="{EB1F071C-B75B-4EE1-95ED-655842815016}" name="Q3"/>
    <tableColumn id="5" xr3:uid="{C74913C9-6FE9-4CBD-9D04-B90E1DD25526}" name="Q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9409-71F0-4062-BD55-DC4932318D0A}">
  <dimension ref="A2:Q36"/>
  <sheetViews>
    <sheetView workbookViewId="0">
      <selection activeCell="I10" sqref="I10"/>
    </sheetView>
  </sheetViews>
  <sheetFormatPr defaultRowHeight="14.45"/>
  <cols>
    <col min="1" max="1" width="13.7109375" bestFit="1" customWidth="1"/>
    <col min="3" max="3" width="9.7109375" bestFit="1" customWidth="1"/>
    <col min="4" max="4" width="11.5703125" bestFit="1" customWidth="1"/>
    <col min="12" max="12" width="15.7109375" bestFit="1" customWidth="1"/>
    <col min="13" max="13" width="12" customWidth="1"/>
    <col min="14" max="14" width="13" customWidth="1"/>
    <col min="15" max="15" width="14.28515625" bestFit="1" customWidth="1"/>
    <col min="16" max="16" width="21.140625" customWidth="1"/>
    <col min="17" max="17" width="10.140625" customWidth="1"/>
  </cols>
  <sheetData>
    <row r="2" spans="1:17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L2" t="s">
        <v>6</v>
      </c>
      <c r="M2" t="s">
        <v>2</v>
      </c>
      <c r="N2" t="s">
        <v>7</v>
      </c>
      <c r="O2" t="s">
        <v>4</v>
      </c>
      <c r="P2" t="s">
        <v>8</v>
      </c>
      <c r="Q2" t="s">
        <v>5</v>
      </c>
    </row>
    <row r="3" spans="1:17">
      <c r="A3" t="s">
        <v>9</v>
      </c>
      <c r="B3" t="s">
        <v>10</v>
      </c>
      <c r="C3">
        <v>10803</v>
      </c>
      <c r="D3" s="19"/>
      <c r="E3" s="19"/>
      <c r="F3" s="19"/>
      <c r="L3" t="s">
        <v>11</v>
      </c>
      <c r="M3">
        <v>10467</v>
      </c>
      <c r="N3" t="s">
        <v>12</v>
      </c>
      <c r="O3" t="s">
        <v>13</v>
      </c>
      <c r="P3">
        <v>80</v>
      </c>
      <c r="Q3" t="s">
        <v>14</v>
      </c>
    </row>
    <row r="4" spans="1:17">
      <c r="A4" t="s">
        <v>15</v>
      </c>
      <c r="B4" t="s">
        <v>16</v>
      </c>
      <c r="C4">
        <v>10859</v>
      </c>
      <c r="D4" s="19"/>
      <c r="E4" s="19"/>
      <c r="F4" s="19"/>
      <c r="L4" t="s">
        <v>17</v>
      </c>
      <c r="M4">
        <v>10523</v>
      </c>
      <c r="N4" t="s">
        <v>18</v>
      </c>
      <c r="O4" t="s">
        <v>19</v>
      </c>
      <c r="P4">
        <v>45</v>
      </c>
      <c r="Q4" t="s">
        <v>20</v>
      </c>
    </row>
    <row r="5" spans="1:17">
      <c r="A5" t="s">
        <v>21</v>
      </c>
      <c r="B5" t="s">
        <v>22</v>
      </c>
      <c r="C5">
        <v>10915</v>
      </c>
      <c r="D5" s="19"/>
      <c r="E5" s="19"/>
      <c r="F5" s="19"/>
      <c r="L5" t="s">
        <v>23</v>
      </c>
      <c r="M5">
        <v>10579</v>
      </c>
      <c r="N5" t="s">
        <v>24</v>
      </c>
      <c r="O5" t="s">
        <v>25</v>
      </c>
      <c r="P5">
        <v>45</v>
      </c>
      <c r="Q5" t="s">
        <v>26</v>
      </c>
    </row>
    <row r="6" spans="1:17">
      <c r="A6" t="s">
        <v>27</v>
      </c>
      <c r="B6" t="s">
        <v>28</v>
      </c>
      <c r="C6">
        <v>10971</v>
      </c>
      <c r="D6" s="19"/>
      <c r="E6" s="19"/>
      <c r="F6" s="19"/>
      <c r="L6" t="s">
        <v>29</v>
      </c>
      <c r="M6">
        <v>10635</v>
      </c>
      <c r="N6" t="s">
        <v>30</v>
      </c>
      <c r="O6" t="s">
        <v>13</v>
      </c>
      <c r="P6">
        <v>84</v>
      </c>
      <c r="Q6" t="s">
        <v>31</v>
      </c>
    </row>
    <row r="7" spans="1:17">
      <c r="A7" t="s">
        <v>32</v>
      </c>
      <c r="B7" t="s">
        <v>33</v>
      </c>
      <c r="C7">
        <v>11027</v>
      </c>
      <c r="D7" s="19"/>
      <c r="E7" s="19"/>
      <c r="F7" s="19"/>
      <c r="L7" t="s">
        <v>34</v>
      </c>
      <c r="M7">
        <v>10691</v>
      </c>
      <c r="N7" t="s">
        <v>35</v>
      </c>
      <c r="O7" t="s">
        <v>19</v>
      </c>
      <c r="P7">
        <v>75</v>
      </c>
      <c r="Q7" t="s">
        <v>36</v>
      </c>
    </row>
    <row r="8" spans="1:17">
      <c r="A8" t="s">
        <v>37</v>
      </c>
      <c r="B8" t="s">
        <v>38</v>
      </c>
      <c r="C8">
        <v>11083</v>
      </c>
      <c r="D8" s="19"/>
      <c r="E8" s="19"/>
      <c r="F8" s="19"/>
      <c r="L8" t="s">
        <v>39</v>
      </c>
      <c r="M8">
        <v>10747</v>
      </c>
      <c r="N8" t="s">
        <v>12</v>
      </c>
      <c r="O8" t="s">
        <v>25</v>
      </c>
      <c r="P8">
        <v>74</v>
      </c>
      <c r="Q8" t="s">
        <v>14</v>
      </c>
    </row>
    <row r="9" spans="1:17">
      <c r="A9" t="s">
        <v>40</v>
      </c>
      <c r="B9" t="s">
        <v>41</v>
      </c>
      <c r="C9">
        <v>11139</v>
      </c>
      <c r="D9" s="19"/>
      <c r="E9" s="19"/>
      <c r="F9" s="19"/>
      <c r="L9" t="s">
        <v>42</v>
      </c>
      <c r="M9">
        <v>10803</v>
      </c>
      <c r="N9" t="s">
        <v>18</v>
      </c>
      <c r="O9" t="s">
        <v>13</v>
      </c>
      <c r="P9">
        <v>57</v>
      </c>
      <c r="Q9" t="s">
        <v>20</v>
      </c>
    </row>
    <row r="10" spans="1:17">
      <c r="A10" t="s">
        <v>43</v>
      </c>
      <c r="B10" t="s">
        <v>44</v>
      </c>
      <c r="C10">
        <v>11195</v>
      </c>
      <c r="D10" s="19"/>
      <c r="E10" s="19"/>
      <c r="F10" s="19"/>
      <c r="L10" t="s">
        <v>45</v>
      </c>
      <c r="M10">
        <v>10859</v>
      </c>
      <c r="N10" t="s">
        <v>24</v>
      </c>
      <c r="O10" t="s">
        <v>19</v>
      </c>
      <c r="P10">
        <v>97</v>
      </c>
      <c r="Q10" t="s">
        <v>26</v>
      </c>
    </row>
    <row r="11" spans="1:17">
      <c r="A11" t="s">
        <v>46</v>
      </c>
      <c r="B11" t="s">
        <v>10</v>
      </c>
      <c r="C11">
        <v>11251</v>
      </c>
      <c r="D11" s="19"/>
      <c r="E11" s="19"/>
      <c r="F11" s="19"/>
      <c r="L11" t="s">
        <v>47</v>
      </c>
      <c r="M11">
        <v>10915</v>
      </c>
      <c r="N11" t="s">
        <v>30</v>
      </c>
      <c r="O11" t="s">
        <v>25</v>
      </c>
      <c r="P11">
        <v>75</v>
      </c>
      <c r="Q11" t="s">
        <v>31</v>
      </c>
    </row>
    <row r="12" spans="1:17">
      <c r="A12" t="s">
        <v>48</v>
      </c>
      <c r="B12" t="s">
        <v>16</v>
      </c>
      <c r="C12">
        <v>11307</v>
      </c>
      <c r="D12" s="19"/>
      <c r="E12" s="19"/>
      <c r="F12" s="19"/>
      <c r="L12" t="s">
        <v>49</v>
      </c>
      <c r="M12">
        <v>10971</v>
      </c>
      <c r="N12" t="s">
        <v>35</v>
      </c>
      <c r="O12" t="s">
        <v>13</v>
      </c>
      <c r="P12">
        <v>40</v>
      </c>
      <c r="Q12" t="s">
        <v>36</v>
      </c>
    </row>
    <row r="13" spans="1:17">
      <c r="A13" t="s">
        <v>50</v>
      </c>
      <c r="B13" t="s">
        <v>22</v>
      </c>
      <c r="C13">
        <v>11363</v>
      </c>
      <c r="D13" s="19"/>
      <c r="E13" s="19"/>
      <c r="F13" s="19"/>
      <c r="L13" t="s">
        <v>51</v>
      </c>
      <c r="M13">
        <v>11027</v>
      </c>
      <c r="N13" t="s">
        <v>12</v>
      </c>
      <c r="O13" t="s">
        <v>19</v>
      </c>
      <c r="P13">
        <v>53</v>
      </c>
      <c r="Q13" t="s">
        <v>14</v>
      </c>
    </row>
    <row r="14" spans="1:17">
      <c r="A14" t="s">
        <v>52</v>
      </c>
      <c r="B14" t="s">
        <v>28</v>
      </c>
      <c r="C14">
        <v>10467</v>
      </c>
      <c r="D14" s="19"/>
      <c r="E14" s="19"/>
      <c r="F14" s="19"/>
      <c r="L14" t="s">
        <v>53</v>
      </c>
      <c r="M14">
        <v>11083</v>
      </c>
      <c r="N14" t="s">
        <v>18</v>
      </c>
      <c r="O14" t="s">
        <v>25</v>
      </c>
      <c r="P14">
        <v>63</v>
      </c>
      <c r="Q14" t="s">
        <v>20</v>
      </c>
    </row>
    <row r="15" spans="1:17">
      <c r="A15" t="s">
        <v>54</v>
      </c>
      <c r="B15" t="s">
        <v>33</v>
      </c>
      <c r="C15">
        <v>10523</v>
      </c>
      <c r="D15" s="19"/>
      <c r="E15" s="19"/>
      <c r="F15" s="19"/>
      <c r="L15" t="s">
        <v>55</v>
      </c>
      <c r="M15">
        <v>11139</v>
      </c>
      <c r="N15" t="s">
        <v>24</v>
      </c>
      <c r="O15" t="s">
        <v>13</v>
      </c>
      <c r="P15">
        <v>67</v>
      </c>
      <c r="Q15" t="s">
        <v>26</v>
      </c>
    </row>
    <row r="16" spans="1:17">
      <c r="A16" t="s">
        <v>56</v>
      </c>
      <c r="B16" t="s">
        <v>38</v>
      </c>
      <c r="C16">
        <v>10579</v>
      </c>
      <c r="D16" s="19"/>
      <c r="E16" s="19"/>
      <c r="F16" s="19"/>
      <c r="L16" t="s">
        <v>57</v>
      </c>
      <c r="M16">
        <v>11195</v>
      </c>
      <c r="N16" t="s">
        <v>30</v>
      </c>
      <c r="O16" t="s">
        <v>19</v>
      </c>
      <c r="P16">
        <v>45</v>
      </c>
      <c r="Q16" t="s">
        <v>31</v>
      </c>
    </row>
    <row r="17" spans="1:17">
      <c r="A17" t="s">
        <v>58</v>
      </c>
      <c r="B17" t="s">
        <v>41</v>
      </c>
      <c r="C17">
        <v>10635</v>
      </c>
      <c r="D17" s="19"/>
      <c r="E17" s="19"/>
      <c r="F17" s="19"/>
      <c r="L17" t="s">
        <v>59</v>
      </c>
      <c r="M17">
        <v>11251</v>
      </c>
      <c r="N17" t="s">
        <v>35</v>
      </c>
      <c r="O17" t="s">
        <v>25</v>
      </c>
      <c r="P17">
        <v>41</v>
      </c>
      <c r="Q17" t="s">
        <v>36</v>
      </c>
    </row>
    <row r="18" spans="1:17">
      <c r="A18" t="s">
        <v>60</v>
      </c>
      <c r="B18" t="s">
        <v>44</v>
      </c>
      <c r="C18">
        <v>10691</v>
      </c>
      <c r="D18" s="19"/>
      <c r="E18" s="19"/>
      <c r="F18" s="19"/>
      <c r="L18" t="s">
        <v>61</v>
      </c>
      <c r="M18">
        <v>11307</v>
      </c>
      <c r="N18" t="s">
        <v>12</v>
      </c>
      <c r="O18" t="s">
        <v>62</v>
      </c>
      <c r="P18">
        <v>59</v>
      </c>
      <c r="Q18" t="s">
        <v>14</v>
      </c>
    </row>
    <row r="19" spans="1:17">
      <c r="A19" t="s">
        <v>63</v>
      </c>
      <c r="B19" t="s">
        <v>10</v>
      </c>
      <c r="C19">
        <v>10747</v>
      </c>
      <c r="D19" s="19"/>
      <c r="E19" s="19"/>
      <c r="F19" s="19"/>
      <c r="L19" t="s">
        <v>64</v>
      </c>
      <c r="M19">
        <v>11363</v>
      </c>
      <c r="N19" t="s">
        <v>18</v>
      </c>
      <c r="O19" t="s">
        <v>65</v>
      </c>
      <c r="P19">
        <v>83</v>
      </c>
      <c r="Q19" t="s">
        <v>20</v>
      </c>
    </row>
    <row r="20" spans="1:17">
      <c r="A20" t="s">
        <v>66</v>
      </c>
      <c r="B20" t="s">
        <v>16</v>
      </c>
      <c r="C20">
        <v>10803</v>
      </c>
      <c r="D20" s="19"/>
      <c r="E20" s="19"/>
      <c r="F20" s="19"/>
    </row>
    <row r="21" spans="1:17">
      <c r="A21" t="s">
        <v>67</v>
      </c>
      <c r="B21" t="s">
        <v>22</v>
      </c>
      <c r="C21">
        <v>10859</v>
      </c>
      <c r="D21" s="19"/>
      <c r="E21" s="19"/>
      <c r="F21" s="19"/>
    </row>
    <row r="22" spans="1:17">
      <c r="A22" t="s">
        <v>68</v>
      </c>
      <c r="B22" t="s">
        <v>28</v>
      </c>
      <c r="C22">
        <v>10915</v>
      </c>
      <c r="D22" s="19"/>
      <c r="E22" s="19"/>
      <c r="F22" s="19"/>
    </row>
    <row r="23" spans="1:17">
      <c r="A23" t="s">
        <v>69</v>
      </c>
      <c r="B23" t="s">
        <v>33</v>
      </c>
      <c r="C23">
        <v>10971</v>
      </c>
      <c r="D23" s="19"/>
      <c r="E23" s="19"/>
      <c r="F23" s="19"/>
    </row>
    <row r="24" spans="1:17">
      <c r="A24" t="s">
        <v>70</v>
      </c>
      <c r="B24" t="s">
        <v>38</v>
      </c>
      <c r="C24">
        <v>11027</v>
      </c>
      <c r="D24" s="19"/>
      <c r="E24" s="19"/>
      <c r="F24" s="19"/>
    </row>
    <row r="25" spans="1:17">
      <c r="A25" t="s">
        <v>71</v>
      </c>
      <c r="B25" t="s">
        <v>41</v>
      </c>
      <c r="C25">
        <v>11083</v>
      </c>
      <c r="D25" s="19"/>
      <c r="E25" s="19"/>
      <c r="F25" s="19"/>
    </row>
    <row r="26" spans="1:17">
      <c r="A26" t="s">
        <v>72</v>
      </c>
      <c r="B26" t="s">
        <v>44</v>
      </c>
      <c r="C26">
        <v>11139</v>
      </c>
      <c r="D26" s="19"/>
      <c r="E26" s="19"/>
      <c r="F26" s="19"/>
    </row>
    <row r="27" spans="1:17">
      <c r="A27" t="s">
        <v>73</v>
      </c>
      <c r="B27" t="s">
        <v>10</v>
      </c>
      <c r="C27">
        <v>11195</v>
      </c>
      <c r="D27" s="19"/>
      <c r="E27" s="19"/>
      <c r="F27" s="19"/>
    </row>
    <row r="28" spans="1:17">
      <c r="A28" t="s">
        <v>74</v>
      </c>
      <c r="B28" t="s">
        <v>16</v>
      </c>
      <c r="C28">
        <v>11251</v>
      </c>
      <c r="D28" s="19"/>
      <c r="E28" s="19"/>
      <c r="F28" s="19"/>
    </row>
    <row r="29" spans="1:17">
      <c r="A29" t="s">
        <v>75</v>
      </c>
      <c r="B29" t="s">
        <v>22</v>
      </c>
      <c r="C29">
        <v>11307</v>
      </c>
      <c r="D29" s="19"/>
      <c r="E29" s="19"/>
      <c r="F29" s="19"/>
    </row>
    <row r="30" spans="1:17">
      <c r="A30" t="s">
        <v>76</v>
      </c>
      <c r="B30" t="s">
        <v>28</v>
      </c>
      <c r="C30">
        <v>11363</v>
      </c>
      <c r="D30" s="19"/>
      <c r="E30" s="19"/>
      <c r="F30" s="19"/>
    </row>
    <row r="31" spans="1:17">
      <c r="A31" t="s">
        <v>77</v>
      </c>
      <c r="B31" t="s">
        <v>33</v>
      </c>
      <c r="C31">
        <v>10467</v>
      </c>
      <c r="D31" s="19"/>
      <c r="E31" s="19"/>
      <c r="F31" s="19"/>
    </row>
    <row r="32" spans="1:17">
      <c r="A32" t="s">
        <v>78</v>
      </c>
      <c r="B32" t="s">
        <v>38</v>
      </c>
      <c r="C32">
        <v>10523</v>
      </c>
      <c r="D32" s="19"/>
      <c r="E32" s="19"/>
      <c r="F32" s="19"/>
    </row>
    <row r="33" spans="1:6">
      <c r="A33" t="s">
        <v>79</v>
      </c>
      <c r="B33" t="s">
        <v>41</v>
      </c>
      <c r="C33">
        <v>10579</v>
      </c>
      <c r="D33" s="19"/>
      <c r="E33" s="19"/>
      <c r="F33" s="19"/>
    </row>
    <row r="34" spans="1:6">
      <c r="A34" t="s">
        <v>80</v>
      </c>
      <c r="B34" t="s">
        <v>44</v>
      </c>
      <c r="C34">
        <v>10635</v>
      </c>
      <c r="D34" s="19"/>
      <c r="E34" s="19"/>
      <c r="F34" s="19"/>
    </row>
    <row r="35" spans="1:6">
      <c r="A35" t="s">
        <v>81</v>
      </c>
      <c r="B35" t="s">
        <v>10</v>
      </c>
      <c r="C35">
        <v>10691</v>
      </c>
      <c r="D35" s="19"/>
      <c r="E35" s="19"/>
      <c r="F35" s="19"/>
    </row>
    <row r="36" spans="1:6">
      <c r="A36" t="s">
        <v>82</v>
      </c>
      <c r="B36" t="s">
        <v>16</v>
      </c>
      <c r="C36">
        <v>10747</v>
      </c>
      <c r="D36" s="19"/>
      <c r="E36" s="19"/>
      <c r="F36" s="19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66D4-585A-498B-9C5E-0DA1D4B7BCE4}">
  <dimension ref="A1:N95"/>
  <sheetViews>
    <sheetView workbookViewId="0">
      <selection activeCell="M15" sqref="M15"/>
    </sheetView>
  </sheetViews>
  <sheetFormatPr defaultRowHeight="14.45"/>
  <cols>
    <col min="5" max="5" width="10.42578125" customWidth="1"/>
    <col min="7" max="7" width="16.7109375" style="2" bestFit="1" customWidth="1"/>
    <col min="10" max="10" width="14.42578125" customWidth="1"/>
    <col min="11" max="11" width="11.85546875" customWidth="1"/>
    <col min="13" max="13" width="16.28515625" customWidth="1"/>
  </cols>
  <sheetData>
    <row r="1" spans="1:14">
      <c r="A1" s="7" t="s">
        <v>554</v>
      </c>
      <c r="B1" s="7" t="s">
        <v>555</v>
      </c>
      <c r="C1" s="7" t="s">
        <v>556</v>
      </c>
      <c r="D1" s="7" t="s">
        <v>557</v>
      </c>
      <c r="E1" s="7" t="s">
        <v>558</v>
      </c>
      <c r="F1" s="7" t="s">
        <v>559</v>
      </c>
      <c r="G1" s="8" t="s">
        <v>560</v>
      </c>
      <c r="H1" s="7" t="s">
        <v>561</v>
      </c>
      <c r="I1" s="7" t="s">
        <v>562</v>
      </c>
      <c r="J1" s="7" t="s">
        <v>563</v>
      </c>
      <c r="K1" s="7" t="s">
        <v>564</v>
      </c>
    </row>
    <row r="2" spans="1:14">
      <c r="A2" s="9">
        <v>1356</v>
      </c>
      <c r="B2" s="9" t="s">
        <v>354</v>
      </c>
      <c r="C2" s="9" t="s">
        <v>565</v>
      </c>
      <c r="D2" s="9" t="s">
        <v>566</v>
      </c>
      <c r="E2" s="9" t="s">
        <v>567</v>
      </c>
      <c r="F2" s="9" t="s">
        <v>568</v>
      </c>
      <c r="G2" s="10">
        <f>39806+(365*10)</f>
        <v>43456</v>
      </c>
      <c r="H2" s="9" t="s">
        <v>569</v>
      </c>
      <c r="I2" s="9">
        <v>35.5</v>
      </c>
      <c r="J2" s="9">
        <v>12.5</v>
      </c>
      <c r="K2" s="9">
        <v>443.75</v>
      </c>
      <c r="M2" s="3" t="s">
        <v>557</v>
      </c>
      <c r="N2" t="s">
        <v>566</v>
      </c>
    </row>
    <row r="3" spans="1:14">
      <c r="A3" s="5">
        <v>1357</v>
      </c>
      <c r="B3" s="5" t="s">
        <v>570</v>
      </c>
      <c r="C3" s="5" t="s">
        <v>571</v>
      </c>
      <c r="D3" s="5" t="s">
        <v>572</v>
      </c>
      <c r="E3" s="5" t="s">
        <v>573</v>
      </c>
      <c r="F3" s="5" t="s">
        <v>568</v>
      </c>
      <c r="G3" s="11">
        <f>39634+(365*10)</f>
        <v>43284</v>
      </c>
      <c r="H3" s="5" t="s">
        <v>574</v>
      </c>
      <c r="I3" s="5">
        <v>35.5</v>
      </c>
      <c r="J3" s="5">
        <v>13.3</v>
      </c>
      <c r="K3" s="5">
        <v>472.15</v>
      </c>
      <c r="M3" s="3" t="s">
        <v>554</v>
      </c>
    </row>
    <row r="4" spans="1:14">
      <c r="A4" s="4">
        <v>1358</v>
      </c>
      <c r="B4" s="4" t="s">
        <v>575</v>
      </c>
      <c r="C4" s="4" t="s">
        <v>576</v>
      </c>
      <c r="D4" s="4" t="s">
        <v>577</v>
      </c>
      <c r="E4" s="4" t="s">
        <v>578</v>
      </c>
      <c r="F4" s="4" t="s">
        <v>568</v>
      </c>
      <c r="G4" s="12">
        <f>39655+(365*10)</f>
        <v>43305</v>
      </c>
      <c r="H4" s="4" t="s">
        <v>579</v>
      </c>
      <c r="I4" s="4">
        <v>42</v>
      </c>
      <c r="J4" s="4">
        <v>16.75</v>
      </c>
      <c r="K4" s="4">
        <v>703.5</v>
      </c>
      <c r="M4" s="3" t="s">
        <v>555</v>
      </c>
    </row>
    <row r="5" spans="1:14">
      <c r="A5" s="5">
        <v>1359</v>
      </c>
      <c r="B5" s="5" t="s">
        <v>580</v>
      </c>
      <c r="C5" s="5" t="s">
        <v>581</v>
      </c>
      <c r="D5" s="5" t="s">
        <v>582</v>
      </c>
      <c r="E5" s="5" t="s">
        <v>583</v>
      </c>
      <c r="F5" s="5" t="s">
        <v>568</v>
      </c>
      <c r="G5" s="11">
        <f>39240+(365*10)</f>
        <v>42890</v>
      </c>
      <c r="H5" s="5" t="s">
        <v>584</v>
      </c>
      <c r="I5" s="5">
        <v>40</v>
      </c>
      <c r="J5" s="5">
        <v>8.75</v>
      </c>
      <c r="K5" s="5">
        <v>350</v>
      </c>
      <c r="M5" s="3" t="s">
        <v>556</v>
      </c>
    </row>
    <row r="6" spans="1:14">
      <c r="A6" s="4">
        <v>1360</v>
      </c>
      <c r="B6" s="4" t="s">
        <v>283</v>
      </c>
      <c r="C6" s="4" t="s">
        <v>585</v>
      </c>
      <c r="D6" s="4" t="s">
        <v>586</v>
      </c>
      <c r="E6" s="4" t="s">
        <v>573</v>
      </c>
      <c r="F6" s="4" t="s">
        <v>587</v>
      </c>
      <c r="G6" s="12">
        <f>39245+(365*10)</f>
        <v>42895</v>
      </c>
      <c r="H6" s="4" t="s">
        <v>579</v>
      </c>
      <c r="I6" s="4">
        <v>40</v>
      </c>
      <c r="J6" s="4">
        <v>12.6</v>
      </c>
      <c r="K6" s="4">
        <v>504</v>
      </c>
      <c r="M6" s="3" t="s">
        <v>558</v>
      </c>
    </row>
    <row r="7" spans="1:14">
      <c r="A7" s="5">
        <v>1361</v>
      </c>
      <c r="B7" s="5" t="s">
        <v>588</v>
      </c>
      <c r="C7" s="5" t="s">
        <v>589</v>
      </c>
      <c r="D7" s="5" t="s">
        <v>590</v>
      </c>
      <c r="E7" s="5" t="s">
        <v>573</v>
      </c>
      <c r="F7" s="5" t="s">
        <v>591</v>
      </c>
      <c r="G7" s="11">
        <f>39604+(365*10)</f>
        <v>43254</v>
      </c>
      <c r="H7" s="5" t="s">
        <v>574</v>
      </c>
      <c r="I7" s="5">
        <v>35</v>
      </c>
      <c r="J7" s="5">
        <v>24</v>
      </c>
      <c r="K7" s="5">
        <v>840</v>
      </c>
      <c r="M7" s="3" t="s">
        <v>559</v>
      </c>
    </row>
    <row r="8" spans="1:14">
      <c r="A8" s="4">
        <v>1362</v>
      </c>
      <c r="B8" s="4" t="s">
        <v>592</v>
      </c>
      <c r="C8" s="4" t="s">
        <v>593</v>
      </c>
      <c r="D8" s="4" t="s">
        <v>594</v>
      </c>
      <c r="E8" s="4" t="s">
        <v>583</v>
      </c>
      <c r="F8" s="4" t="s">
        <v>568</v>
      </c>
      <c r="G8" s="12">
        <f>39144+(365*10)</f>
        <v>42794</v>
      </c>
      <c r="H8" s="4" t="s">
        <v>595</v>
      </c>
      <c r="I8" s="4">
        <v>15.5</v>
      </c>
      <c r="J8" s="4">
        <v>12.6</v>
      </c>
      <c r="K8" s="4">
        <v>195.3</v>
      </c>
      <c r="M8" s="6" t="s">
        <v>560</v>
      </c>
    </row>
    <row r="9" spans="1:14">
      <c r="A9" s="5">
        <v>1363</v>
      </c>
      <c r="B9" s="5" t="s">
        <v>596</v>
      </c>
      <c r="C9" s="5" t="s">
        <v>137</v>
      </c>
      <c r="D9" s="5" t="s">
        <v>597</v>
      </c>
      <c r="E9" s="5" t="s">
        <v>573</v>
      </c>
      <c r="F9" s="5" t="s">
        <v>598</v>
      </c>
      <c r="G9" s="11">
        <f>39630+(365*10)</f>
        <v>43280</v>
      </c>
      <c r="H9" s="5" t="s">
        <v>574</v>
      </c>
      <c r="I9" s="5">
        <v>40</v>
      </c>
      <c r="J9" s="5">
        <v>6.5</v>
      </c>
      <c r="K9" s="5">
        <v>260</v>
      </c>
      <c r="M9" s="3" t="s">
        <v>561</v>
      </c>
    </row>
    <row r="10" spans="1:14">
      <c r="A10" s="4">
        <v>1364</v>
      </c>
      <c r="B10" s="4" t="s">
        <v>599</v>
      </c>
      <c r="C10" s="4" t="s">
        <v>600</v>
      </c>
      <c r="D10" s="4" t="s">
        <v>601</v>
      </c>
      <c r="E10" s="4" t="s">
        <v>567</v>
      </c>
      <c r="F10" s="4" t="s">
        <v>587</v>
      </c>
      <c r="G10" s="12">
        <f>39557+(365*10)</f>
        <v>43207</v>
      </c>
      <c r="H10" s="4" t="s">
        <v>579</v>
      </c>
      <c r="I10" s="4">
        <v>40</v>
      </c>
      <c r="J10" s="4">
        <v>6.5</v>
      </c>
      <c r="K10" s="4">
        <v>260</v>
      </c>
      <c r="M10" s="3" t="s">
        <v>562</v>
      </c>
    </row>
    <row r="11" spans="1:14">
      <c r="A11" s="5">
        <v>1365</v>
      </c>
      <c r="B11" s="5" t="s">
        <v>602</v>
      </c>
      <c r="C11" s="5" t="s">
        <v>603</v>
      </c>
      <c r="D11" s="5" t="s">
        <v>604</v>
      </c>
      <c r="E11" s="5" t="s">
        <v>573</v>
      </c>
      <c r="F11" s="5" t="s">
        <v>598</v>
      </c>
      <c r="G11" s="11">
        <f>39789+(365*10)</f>
        <v>43439</v>
      </c>
      <c r="H11" s="5" t="s">
        <v>569</v>
      </c>
      <c r="I11" s="5">
        <v>32</v>
      </c>
      <c r="J11" s="5">
        <v>8.75</v>
      </c>
      <c r="K11" s="5">
        <v>280</v>
      </c>
      <c r="M11" s="3" t="s">
        <v>563</v>
      </c>
    </row>
    <row r="12" spans="1:14">
      <c r="A12" s="4">
        <v>1366</v>
      </c>
      <c r="B12" s="4" t="s">
        <v>605</v>
      </c>
      <c r="C12" s="4" t="s">
        <v>606</v>
      </c>
      <c r="D12" s="4" t="s">
        <v>607</v>
      </c>
      <c r="E12" s="4" t="s">
        <v>578</v>
      </c>
      <c r="F12" s="4" t="s">
        <v>568</v>
      </c>
      <c r="G12" s="12">
        <f>39870+(365*10)</f>
        <v>43520</v>
      </c>
      <c r="H12" s="4" t="s">
        <v>584</v>
      </c>
      <c r="I12" s="4">
        <v>35</v>
      </c>
      <c r="J12" s="4">
        <v>12.1</v>
      </c>
      <c r="K12" s="4">
        <v>423.5</v>
      </c>
      <c r="M12" s="3" t="s">
        <v>564</v>
      </c>
    </row>
    <row r="13" spans="1:14">
      <c r="A13" s="5">
        <v>1367</v>
      </c>
      <c r="B13" s="5" t="s">
        <v>608</v>
      </c>
      <c r="C13" s="5" t="s">
        <v>609</v>
      </c>
      <c r="D13" s="5" t="s">
        <v>610</v>
      </c>
      <c r="E13" s="5" t="s">
        <v>583</v>
      </c>
      <c r="F13" s="5" t="s">
        <v>591</v>
      </c>
      <c r="G13" s="11">
        <f>39388+(365*10)</f>
        <v>43038</v>
      </c>
      <c r="H13" s="5" t="s">
        <v>595</v>
      </c>
      <c r="I13" s="5">
        <v>40</v>
      </c>
      <c r="J13" s="5">
        <v>15.5</v>
      </c>
      <c r="K13" s="5">
        <v>620</v>
      </c>
    </row>
    <row r="14" spans="1:14">
      <c r="A14" s="4">
        <v>1368</v>
      </c>
      <c r="B14" s="4" t="s">
        <v>611</v>
      </c>
      <c r="C14" s="4" t="s">
        <v>612</v>
      </c>
      <c r="D14" s="4" t="s">
        <v>613</v>
      </c>
      <c r="E14" s="4" t="s">
        <v>567</v>
      </c>
      <c r="F14" s="4" t="s">
        <v>568</v>
      </c>
      <c r="G14" s="12">
        <f>40147+(365*10)</f>
        <v>43797</v>
      </c>
      <c r="H14" s="4" t="s">
        <v>579</v>
      </c>
      <c r="I14" s="4">
        <v>40</v>
      </c>
      <c r="J14" s="4">
        <v>6.5</v>
      </c>
      <c r="K14" s="4">
        <v>260</v>
      </c>
    </row>
    <row r="15" spans="1:14">
      <c r="A15" s="5">
        <v>1369</v>
      </c>
      <c r="B15" s="5" t="s">
        <v>614</v>
      </c>
      <c r="C15" s="5" t="s">
        <v>615</v>
      </c>
      <c r="D15" s="5" t="s">
        <v>616</v>
      </c>
      <c r="E15" s="5" t="s">
        <v>573</v>
      </c>
      <c r="F15" s="5" t="s">
        <v>598</v>
      </c>
      <c r="G15" s="11">
        <f>39393+(365*10)</f>
        <v>43043</v>
      </c>
      <c r="H15" s="5" t="s">
        <v>595</v>
      </c>
      <c r="I15" s="5">
        <v>35</v>
      </c>
      <c r="J15" s="5">
        <v>12.6</v>
      </c>
      <c r="K15" s="5">
        <v>441</v>
      </c>
    </row>
    <row r="16" spans="1:14">
      <c r="A16" s="4">
        <v>1370</v>
      </c>
      <c r="B16" s="4" t="s">
        <v>617</v>
      </c>
      <c r="C16" s="4" t="s">
        <v>225</v>
      </c>
      <c r="D16" s="4" t="s">
        <v>618</v>
      </c>
      <c r="E16" s="4" t="s">
        <v>578</v>
      </c>
      <c r="F16" s="4" t="s">
        <v>591</v>
      </c>
      <c r="G16" s="12">
        <f>39726+(365*10)</f>
        <v>43376</v>
      </c>
      <c r="H16" s="4" t="s">
        <v>595</v>
      </c>
      <c r="I16" s="4">
        <v>40</v>
      </c>
      <c r="J16" s="4">
        <v>15</v>
      </c>
      <c r="K16" s="4">
        <v>600</v>
      </c>
    </row>
    <row r="17" spans="1:11">
      <c r="A17" s="5">
        <v>1371</v>
      </c>
      <c r="B17" s="5" t="s">
        <v>619</v>
      </c>
      <c r="C17" s="5" t="s">
        <v>398</v>
      </c>
      <c r="D17" s="5" t="s">
        <v>620</v>
      </c>
      <c r="E17" s="5" t="s">
        <v>567</v>
      </c>
      <c r="F17" s="5" t="s">
        <v>598</v>
      </c>
      <c r="G17" s="11">
        <f>39936+(365*10)</f>
        <v>43586</v>
      </c>
      <c r="H17" s="5"/>
      <c r="I17" s="5">
        <v>42</v>
      </c>
      <c r="J17" s="5">
        <v>15.5</v>
      </c>
      <c r="K17" s="5">
        <v>651</v>
      </c>
    </row>
    <row r="18" spans="1:11">
      <c r="A18" s="4">
        <v>1372</v>
      </c>
      <c r="B18" s="4" t="s">
        <v>621</v>
      </c>
      <c r="C18" s="4" t="s">
        <v>622</v>
      </c>
      <c r="D18" s="4" t="s">
        <v>623</v>
      </c>
      <c r="E18" s="4" t="s">
        <v>567</v>
      </c>
      <c r="F18" s="4" t="s">
        <v>587</v>
      </c>
      <c r="G18" s="12">
        <f>39187+(365*10)</f>
        <v>42837</v>
      </c>
      <c r="H18" s="4" t="s">
        <v>574</v>
      </c>
      <c r="I18" s="4">
        <v>40</v>
      </c>
      <c r="J18" s="4">
        <v>21.5</v>
      </c>
      <c r="K18" s="4">
        <v>860</v>
      </c>
    </row>
    <row r="19" spans="1:11">
      <c r="A19" s="5">
        <v>1373</v>
      </c>
      <c r="B19" s="5" t="s">
        <v>624</v>
      </c>
      <c r="C19" s="5" t="s">
        <v>625</v>
      </c>
      <c r="D19" s="5" t="s">
        <v>626</v>
      </c>
      <c r="E19" s="5" t="s">
        <v>578</v>
      </c>
      <c r="F19" s="5" t="s">
        <v>598</v>
      </c>
      <c r="G19" s="11">
        <f>39845+(365*10)</f>
        <v>43495</v>
      </c>
      <c r="H19" s="5" t="s">
        <v>627</v>
      </c>
      <c r="I19" s="5">
        <v>35.5</v>
      </c>
      <c r="J19" s="5">
        <v>13.3</v>
      </c>
      <c r="K19" s="5">
        <v>472.15</v>
      </c>
    </row>
    <row r="20" spans="1:11">
      <c r="A20" s="4">
        <v>1374</v>
      </c>
      <c r="B20" s="4" t="s">
        <v>628</v>
      </c>
      <c r="C20" s="4" t="s">
        <v>629</v>
      </c>
      <c r="D20" s="4" t="s">
        <v>630</v>
      </c>
      <c r="E20" s="4" t="s">
        <v>567</v>
      </c>
      <c r="F20" s="4" t="s">
        <v>587</v>
      </c>
      <c r="G20" s="12">
        <f>40177+(365*10)</f>
        <v>43827</v>
      </c>
      <c r="H20" s="4"/>
      <c r="I20" s="4">
        <v>40</v>
      </c>
      <c r="J20" s="4">
        <v>21.5</v>
      </c>
      <c r="K20" s="4">
        <v>860</v>
      </c>
    </row>
    <row r="21" spans="1:11">
      <c r="A21" s="5">
        <v>1375</v>
      </c>
      <c r="B21" s="5" t="s">
        <v>631</v>
      </c>
      <c r="C21" s="5" t="s">
        <v>632</v>
      </c>
      <c r="D21" s="5" t="s">
        <v>633</v>
      </c>
      <c r="E21" s="5" t="s">
        <v>573</v>
      </c>
      <c r="F21" s="5" t="s">
        <v>587</v>
      </c>
      <c r="G21" s="11">
        <f>39302+(365*10)</f>
        <v>42952</v>
      </c>
      <c r="H21" s="5" t="s">
        <v>569</v>
      </c>
      <c r="I21" s="5">
        <v>35.5</v>
      </c>
      <c r="J21" s="5">
        <v>13.3</v>
      </c>
      <c r="K21" s="5">
        <v>472.15</v>
      </c>
    </row>
    <row r="22" spans="1:11">
      <c r="A22" s="4">
        <v>1376</v>
      </c>
      <c r="B22" s="4" t="s">
        <v>634</v>
      </c>
      <c r="C22" s="4" t="s">
        <v>420</v>
      </c>
      <c r="D22" s="4" t="s">
        <v>635</v>
      </c>
      <c r="E22" s="4" t="s">
        <v>578</v>
      </c>
      <c r="F22" s="4" t="s">
        <v>587</v>
      </c>
      <c r="G22" s="12">
        <f>39543+(365*10)</f>
        <v>43193</v>
      </c>
      <c r="H22" s="4" t="s">
        <v>579</v>
      </c>
      <c r="I22" s="4">
        <v>32</v>
      </c>
      <c r="J22" s="4">
        <v>5.5</v>
      </c>
      <c r="K22" s="4">
        <v>176</v>
      </c>
    </row>
    <row r="23" spans="1:11">
      <c r="A23" s="5">
        <v>1377</v>
      </c>
      <c r="B23" s="5" t="s">
        <v>182</v>
      </c>
      <c r="C23" s="5" t="s">
        <v>636</v>
      </c>
      <c r="D23" s="5" t="s">
        <v>637</v>
      </c>
      <c r="E23" s="5" t="s">
        <v>567</v>
      </c>
      <c r="F23" s="5" t="s">
        <v>568</v>
      </c>
      <c r="G23" s="11">
        <f>39838+(365*10)</f>
        <v>43488</v>
      </c>
      <c r="H23" s="5" t="s">
        <v>595</v>
      </c>
      <c r="I23" s="5">
        <v>35.5</v>
      </c>
      <c r="J23" s="5">
        <v>12.5</v>
      </c>
      <c r="K23" s="5">
        <v>443.75</v>
      </c>
    </row>
    <row r="24" spans="1:11">
      <c r="A24" s="4">
        <v>1378</v>
      </c>
      <c r="B24" s="4" t="s">
        <v>161</v>
      </c>
      <c r="C24" s="4" t="s">
        <v>638</v>
      </c>
      <c r="D24" s="4" t="s">
        <v>639</v>
      </c>
      <c r="E24" s="4" t="s">
        <v>573</v>
      </c>
      <c r="F24" s="4" t="s">
        <v>591</v>
      </c>
      <c r="G24" s="12">
        <f>39214+(365*10)</f>
        <v>42864</v>
      </c>
      <c r="H24" s="4" t="s">
        <v>595</v>
      </c>
      <c r="I24" s="4">
        <v>40</v>
      </c>
      <c r="J24" s="4">
        <v>7.22</v>
      </c>
      <c r="K24" s="4">
        <v>288.8</v>
      </c>
    </row>
    <row r="25" spans="1:11">
      <c r="A25" s="5">
        <v>1379</v>
      </c>
      <c r="B25" s="5" t="s">
        <v>219</v>
      </c>
      <c r="C25" s="5" t="s">
        <v>640</v>
      </c>
      <c r="D25" s="5" t="s">
        <v>641</v>
      </c>
      <c r="E25" s="5" t="s">
        <v>573</v>
      </c>
      <c r="F25" s="5" t="s">
        <v>568</v>
      </c>
      <c r="G25" s="11">
        <f>39609+(365*10)</f>
        <v>43259</v>
      </c>
      <c r="H25" s="5" t="s">
        <v>595</v>
      </c>
      <c r="I25" s="5">
        <v>40</v>
      </c>
      <c r="J25" s="5">
        <v>12.6</v>
      </c>
      <c r="K25" s="5">
        <v>504</v>
      </c>
    </row>
    <row r="26" spans="1:11">
      <c r="A26" s="4">
        <v>1380</v>
      </c>
      <c r="B26" s="4" t="s">
        <v>642</v>
      </c>
      <c r="C26" s="4" t="s">
        <v>510</v>
      </c>
      <c r="D26" s="4" t="s">
        <v>643</v>
      </c>
      <c r="E26" s="4" t="s">
        <v>573</v>
      </c>
      <c r="F26" s="4" t="s">
        <v>587</v>
      </c>
      <c r="G26" s="12">
        <f>39732+(365*10)</f>
        <v>43382</v>
      </c>
      <c r="H26" s="4" t="s">
        <v>595</v>
      </c>
      <c r="I26" s="4">
        <v>35.5</v>
      </c>
      <c r="J26" s="4">
        <v>13.3</v>
      </c>
      <c r="K26" s="4">
        <v>472.15</v>
      </c>
    </row>
    <row r="27" spans="1:11">
      <c r="A27" s="5">
        <v>1381</v>
      </c>
      <c r="B27" s="5" t="s">
        <v>644</v>
      </c>
      <c r="C27" s="5" t="s">
        <v>645</v>
      </c>
      <c r="D27" s="5" t="s">
        <v>646</v>
      </c>
      <c r="E27" s="5" t="s">
        <v>578</v>
      </c>
      <c r="F27" s="5" t="s">
        <v>598</v>
      </c>
      <c r="G27" s="11">
        <f>39575+(365*10)</f>
        <v>43225</v>
      </c>
      <c r="H27" s="5" t="s">
        <v>647</v>
      </c>
      <c r="I27" s="5">
        <v>40</v>
      </c>
      <c r="J27" s="5">
        <v>22</v>
      </c>
      <c r="K27" s="5">
        <v>880</v>
      </c>
    </row>
    <row r="28" spans="1:11">
      <c r="A28" s="4">
        <v>1382</v>
      </c>
      <c r="B28" s="4" t="s">
        <v>599</v>
      </c>
      <c r="C28" s="4" t="s">
        <v>648</v>
      </c>
      <c r="D28" s="4" t="s">
        <v>649</v>
      </c>
      <c r="E28" s="4" t="s">
        <v>573</v>
      </c>
      <c r="F28" s="4" t="s">
        <v>591</v>
      </c>
      <c r="G28" s="12">
        <f>39801+(365*10)</f>
        <v>43451</v>
      </c>
      <c r="H28" s="4" t="s">
        <v>647</v>
      </c>
      <c r="I28" s="4">
        <v>40</v>
      </c>
      <c r="J28" s="4">
        <v>22</v>
      </c>
      <c r="K28" s="4">
        <v>880</v>
      </c>
    </row>
    <row r="29" spans="1:11">
      <c r="A29" s="5">
        <v>1383</v>
      </c>
      <c r="B29" s="5" t="s">
        <v>650</v>
      </c>
      <c r="C29" s="5" t="s">
        <v>651</v>
      </c>
      <c r="D29" s="5" t="s">
        <v>652</v>
      </c>
      <c r="E29" s="5" t="s">
        <v>583</v>
      </c>
      <c r="F29" s="5" t="s">
        <v>587</v>
      </c>
      <c r="G29" s="11">
        <f>39622+(365*10)</f>
        <v>43272</v>
      </c>
      <c r="H29" s="5" t="s">
        <v>584</v>
      </c>
      <c r="I29" s="5">
        <v>40</v>
      </c>
      <c r="J29" s="5">
        <v>15</v>
      </c>
      <c r="K29" s="5">
        <v>600</v>
      </c>
    </row>
    <row r="30" spans="1:11">
      <c r="A30" s="4">
        <v>1384</v>
      </c>
      <c r="B30" s="4" t="s">
        <v>153</v>
      </c>
      <c r="C30" s="4" t="s">
        <v>653</v>
      </c>
      <c r="D30" s="4" t="s">
        <v>654</v>
      </c>
      <c r="E30" s="4" t="s">
        <v>567</v>
      </c>
      <c r="F30" s="4" t="s">
        <v>568</v>
      </c>
      <c r="G30" s="12">
        <f>39650+(365*10)</f>
        <v>43300</v>
      </c>
      <c r="H30" s="4"/>
      <c r="I30" s="4">
        <v>35.5</v>
      </c>
      <c r="J30" s="4">
        <v>12.5</v>
      </c>
      <c r="K30" s="4">
        <v>443.75</v>
      </c>
    </row>
    <row r="31" spans="1:11">
      <c r="A31" s="5">
        <v>1385</v>
      </c>
      <c r="B31" s="5" t="s">
        <v>655</v>
      </c>
      <c r="C31" s="5" t="s">
        <v>225</v>
      </c>
      <c r="D31" s="5" t="s">
        <v>656</v>
      </c>
      <c r="E31" s="5" t="s">
        <v>573</v>
      </c>
      <c r="F31" s="5" t="s">
        <v>598</v>
      </c>
      <c r="G31" s="11">
        <f>39861+(365*10)</f>
        <v>43511</v>
      </c>
      <c r="H31" s="5" t="s">
        <v>584</v>
      </c>
      <c r="I31" s="5">
        <v>25</v>
      </c>
      <c r="J31" s="5">
        <v>8.52</v>
      </c>
      <c r="K31" s="5">
        <v>213</v>
      </c>
    </row>
    <row r="32" spans="1:11">
      <c r="A32" s="4">
        <v>1386</v>
      </c>
      <c r="B32" s="4" t="s">
        <v>657</v>
      </c>
      <c r="C32" s="4" t="s">
        <v>658</v>
      </c>
      <c r="D32" s="4" t="s">
        <v>659</v>
      </c>
      <c r="E32" s="4" t="s">
        <v>583</v>
      </c>
      <c r="F32" s="4" t="s">
        <v>591</v>
      </c>
      <c r="G32" s="12">
        <f>39846+(365*10)</f>
        <v>43496</v>
      </c>
      <c r="H32" s="4" t="s">
        <v>647</v>
      </c>
      <c r="I32" s="4">
        <v>40</v>
      </c>
      <c r="J32" s="4">
        <v>8.75</v>
      </c>
      <c r="K32" s="4">
        <v>350</v>
      </c>
    </row>
    <row r="33" spans="1:11">
      <c r="A33" s="5">
        <v>1387</v>
      </c>
      <c r="B33" s="5" t="s">
        <v>660</v>
      </c>
      <c r="C33" s="5" t="s">
        <v>661</v>
      </c>
      <c r="D33" s="5" t="s">
        <v>662</v>
      </c>
      <c r="E33" s="5" t="s">
        <v>567</v>
      </c>
      <c r="F33" s="5" t="s">
        <v>568</v>
      </c>
      <c r="G33" s="11">
        <f>39149+(365*10)</f>
        <v>42799</v>
      </c>
      <c r="H33" s="5" t="s">
        <v>569</v>
      </c>
      <c r="I33" s="5">
        <v>40</v>
      </c>
      <c r="J33" s="5">
        <v>19.5</v>
      </c>
      <c r="K33" s="5">
        <v>780</v>
      </c>
    </row>
    <row r="34" spans="1:11">
      <c r="A34" s="4">
        <v>1388</v>
      </c>
      <c r="B34" s="4" t="s">
        <v>663</v>
      </c>
      <c r="C34" s="4" t="s">
        <v>664</v>
      </c>
      <c r="D34" s="4" t="s">
        <v>665</v>
      </c>
      <c r="E34" s="4" t="s">
        <v>583</v>
      </c>
      <c r="F34" s="4" t="s">
        <v>568</v>
      </c>
      <c r="G34" s="12">
        <f>39180+(365*10)</f>
        <v>42830</v>
      </c>
      <c r="H34" s="4"/>
      <c r="I34" s="4">
        <v>40</v>
      </c>
      <c r="J34" s="4">
        <v>21.5</v>
      </c>
      <c r="K34" s="4">
        <v>860</v>
      </c>
    </row>
    <row r="35" spans="1:11">
      <c r="A35" s="5">
        <v>1389</v>
      </c>
      <c r="B35" s="5" t="s">
        <v>666</v>
      </c>
      <c r="C35" s="5" t="s">
        <v>667</v>
      </c>
      <c r="D35" s="5" t="s">
        <v>668</v>
      </c>
      <c r="E35" s="5" t="s">
        <v>567</v>
      </c>
      <c r="F35" s="5" t="s">
        <v>598</v>
      </c>
      <c r="G35" s="11">
        <f>39401+(365*10)</f>
        <v>43051</v>
      </c>
      <c r="H35" s="5" t="s">
        <v>579</v>
      </c>
      <c r="I35" s="5">
        <v>40</v>
      </c>
      <c r="J35" s="5">
        <v>15.5</v>
      </c>
      <c r="K35" s="5">
        <v>620</v>
      </c>
    </row>
    <row r="36" spans="1:11">
      <c r="A36" s="4">
        <v>1390</v>
      </c>
      <c r="B36" s="4" t="s">
        <v>669</v>
      </c>
      <c r="C36" s="4" t="s">
        <v>670</v>
      </c>
      <c r="D36" s="4" t="s">
        <v>671</v>
      </c>
      <c r="E36" s="4" t="s">
        <v>578</v>
      </c>
      <c r="F36" s="4" t="s">
        <v>598</v>
      </c>
      <c r="G36" s="12">
        <f>39298+(365*10)</f>
        <v>42948</v>
      </c>
      <c r="H36" s="4" t="s">
        <v>579</v>
      </c>
      <c r="I36" s="4">
        <v>32</v>
      </c>
      <c r="J36" s="4">
        <v>5.5</v>
      </c>
      <c r="K36" s="4">
        <v>176</v>
      </c>
    </row>
    <row r="37" spans="1:11">
      <c r="A37" s="5">
        <v>1391</v>
      </c>
      <c r="B37" s="5" t="s">
        <v>248</v>
      </c>
      <c r="C37" s="5" t="s">
        <v>672</v>
      </c>
      <c r="D37" s="5" t="s">
        <v>673</v>
      </c>
      <c r="E37" s="5" t="s">
        <v>567</v>
      </c>
      <c r="F37" s="5" t="s">
        <v>568</v>
      </c>
      <c r="G37" s="11">
        <f>39760+(365*10)</f>
        <v>43410</v>
      </c>
      <c r="H37" s="5" t="s">
        <v>647</v>
      </c>
      <c r="I37" s="5">
        <v>40</v>
      </c>
      <c r="J37" s="5">
        <v>19.5</v>
      </c>
      <c r="K37" s="5">
        <v>780</v>
      </c>
    </row>
    <row r="38" spans="1:11">
      <c r="A38" s="4">
        <v>1392</v>
      </c>
      <c r="B38" s="4" t="s">
        <v>219</v>
      </c>
      <c r="C38" s="4" t="s">
        <v>674</v>
      </c>
      <c r="D38" s="4" t="s">
        <v>675</v>
      </c>
      <c r="E38" s="4" t="s">
        <v>573</v>
      </c>
      <c r="F38" s="4" t="s">
        <v>587</v>
      </c>
      <c r="G38" s="12">
        <f>39343+(365*10)</f>
        <v>42993</v>
      </c>
      <c r="H38" s="4" t="s">
        <v>579</v>
      </c>
      <c r="I38" s="4">
        <v>40</v>
      </c>
      <c r="J38" s="4">
        <v>12.6</v>
      </c>
      <c r="K38" s="4">
        <v>504</v>
      </c>
    </row>
    <row r="39" spans="1:11">
      <c r="A39" s="5">
        <v>1393</v>
      </c>
      <c r="B39" s="5" t="s">
        <v>324</v>
      </c>
      <c r="C39" s="5" t="s">
        <v>676</v>
      </c>
      <c r="D39" s="5" t="s">
        <v>677</v>
      </c>
      <c r="E39" s="5" t="s">
        <v>578</v>
      </c>
      <c r="F39" s="5" t="s">
        <v>591</v>
      </c>
      <c r="G39" s="11">
        <f>39311+(365*10)</f>
        <v>42961</v>
      </c>
      <c r="H39" s="5" t="s">
        <v>647</v>
      </c>
      <c r="I39" s="5">
        <v>32</v>
      </c>
      <c r="J39" s="5">
        <v>5.5</v>
      </c>
      <c r="K39" s="5">
        <v>176</v>
      </c>
    </row>
    <row r="40" spans="1:11">
      <c r="A40" s="4">
        <v>1394</v>
      </c>
      <c r="B40" s="4" t="s">
        <v>678</v>
      </c>
      <c r="C40" s="4" t="s">
        <v>679</v>
      </c>
      <c r="D40" s="4" t="s">
        <v>680</v>
      </c>
      <c r="E40" s="4" t="s">
        <v>583</v>
      </c>
      <c r="F40" s="4" t="s">
        <v>568</v>
      </c>
      <c r="G40" s="12">
        <f>39317+(365*10)</f>
        <v>42967</v>
      </c>
      <c r="H40" s="4" t="s">
        <v>647</v>
      </c>
      <c r="I40" s="4">
        <v>40</v>
      </c>
      <c r="J40" s="4">
        <v>21.5</v>
      </c>
      <c r="K40" s="4">
        <v>860</v>
      </c>
    </row>
    <row r="41" spans="1:11">
      <c r="A41" s="5">
        <v>1395</v>
      </c>
      <c r="B41" s="5" t="s">
        <v>351</v>
      </c>
      <c r="C41" s="5" t="s">
        <v>681</v>
      </c>
      <c r="D41" s="5" t="s">
        <v>682</v>
      </c>
      <c r="E41" s="5" t="s">
        <v>573</v>
      </c>
      <c r="F41" s="5" t="s">
        <v>598</v>
      </c>
      <c r="G41" s="11">
        <f>39429+(365*10)</f>
        <v>43079</v>
      </c>
      <c r="H41" s="5" t="s">
        <v>569</v>
      </c>
      <c r="I41" s="5">
        <v>25</v>
      </c>
      <c r="J41" s="5">
        <v>8.52</v>
      </c>
      <c r="K41" s="5">
        <v>213</v>
      </c>
    </row>
    <row r="42" spans="1:11">
      <c r="A42" s="4">
        <v>1396</v>
      </c>
      <c r="B42" s="4" t="s">
        <v>642</v>
      </c>
      <c r="C42" s="4" t="s">
        <v>576</v>
      </c>
      <c r="D42" s="4" t="s">
        <v>683</v>
      </c>
      <c r="E42" s="4" t="s">
        <v>573</v>
      </c>
      <c r="F42" s="4" t="s">
        <v>587</v>
      </c>
      <c r="G42" s="12">
        <f>39849+(365*10)</f>
        <v>43499</v>
      </c>
      <c r="H42" s="4"/>
      <c r="I42" s="4">
        <v>35</v>
      </c>
      <c r="J42" s="4">
        <v>12.1</v>
      </c>
      <c r="K42" s="4">
        <v>423.5</v>
      </c>
    </row>
    <row r="43" spans="1:11">
      <c r="A43" s="5">
        <v>1397</v>
      </c>
      <c r="B43" s="5" t="s">
        <v>684</v>
      </c>
      <c r="C43" s="5" t="s">
        <v>685</v>
      </c>
      <c r="D43" s="5" t="s">
        <v>686</v>
      </c>
      <c r="E43" s="5" t="s">
        <v>573</v>
      </c>
      <c r="F43" s="5" t="s">
        <v>568</v>
      </c>
      <c r="G43" s="11">
        <f>40037+(365*10)</f>
        <v>43687</v>
      </c>
      <c r="H43" s="5" t="s">
        <v>584</v>
      </c>
      <c r="I43" s="5">
        <v>35</v>
      </c>
      <c r="J43" s="5">
        <v>24</v>
      </c>
      <c r="K43" s="5">
        <v>840</v>
      </c>
    </row>
    <row r="44" spans="1:11">
      <c r="A44" s="4">
        <v>1398</v>
      </c>
      <c r="B44" s="4" t="s">
        <v>150</v>
      </c>
      <c r="C44" s="4" t="s">
        <v>225</v>
      </c>
      <c r="D44" s="4" t="s">
        <v>687</v>
      </c>
      <c r="E44" s="4" t="s">
        <v>567</v>
      </c>
      <c r="F44" s="4" t="s">
        <v>591</v>
      </c>
      <c r="G44" s="12">
        <f>39391+(365*10)</f>
        <v>43041</v>
      </c>
      <c r="H44" s="4" t="s">
        <v>574</v>
      </c>
      <c r="I44" s="4">
        <v>40</v>
      </c>
      <c r="J44" s="4">
        <v>19.5</v>
      </c>
      <c r="K44" s="4">
        <v>780</v>
      </c>
    </row>
    <row r="45" spans="1:11">
      <c r="A45" s="5">
        <v>1399</v>
      </c>
      <c r="B45" s="5" t="s">
        <v>337</v>
      </c>
      <c r="C45" s="5" t="s">
        <v>497</v>
      </c>
      <c r="D45" s="5" t="s">
        <v>688</v>
      </c>
      <c r="E45" s="5" t="s">
        <v>567</v>
      </c>
      <c r="F45" s="5" t="s">
        <v>568</v>
      </c>
      <c r="G45" s="11">
        <f>39777+(365*10)</f>
        <v>43427</v>
      </c>
      <c r="H45" s="5" t="s">
        <v>574</v>
      </c>
      <c r="I45" s="5">
        <v>35.5</v>
      </c>
      <c r="J45" s="5">
        <v>12.5</v>
      </c>
      <c r="K45" s="5">
        <v>443.75</v>
      </c>
    </row>
    <row r="46" spans="1:11">
      <c r="A46" s="4">
        <v>1400</v>
      </c>
      <c r="B46" s="4" t="s">
        <v>689</v>
      </c>
      <c r="C46" s="4" t="s">
        <v>266</v>
      </c>
      <c r="D46" s="4" t="s">
        <v>690</v>
      </c>
      <c r="E46" s="4" t="s">
        <v>583</v>
      </c>
      <c r="F46" s="4" t="s">
        <v>568</v>
      </c>
      <c r="G46" s="12">
        <f>39599+(365*10)</f>
        <v>43249</v>
      </c>
      <c r="H46" s="4"/>
      <c r="I46" s="4">
        <v>40</v>
      </c>
      <c r="J46" s="4">
        <v>8.75</v>
      </c>
      <c r="K46" s="4">
        <v>350</v>
      </c>
    </row>
    <row r="47" spans="1:11">
      <c r="A47" s="5">
        <v>1401</v>
      </c>
      <c r="B47" s="5" t="s">
        <v>337</v>
      </c>
      <c r="C47" s="5" t="s">
        <v>691</v>
      </c>
      <c r="D47" s="5" t="s">
        <v>692</v>
      </c>
      <c r="E47" s="5" t="s">
        <v>567</v>
      </c>
      <c r="F47" s="5" t="s">
        <v>587</v>
      </c>
      <c r="G47" s="11">
        <f>39700+(365*10)</f>
        <v>43350</v>
      </c>
      <c r="H47" s="5" t="s">
        <v>647</v>
      </c>
      <c r="I47" s="5">
        <v>29.5</v>
      </c>
      <c r="J47" s="5">
        <v>6.5</v>
      </c>
      <c r="K47" s="5">
        <v>191.75</v>
      </c>
    </row>
    <row r="48" spans="1:11">
      <c r="A48" s="4">
        <v>1402</v>
      </c>
      <c r="B48" s="4" t="s">
        <v>693</v>
      </c>
      <c r="C48" s="4" t="s">
        <v>694</v>
      </c>
      <c r="D48" s="4" t="s">
        <v>695</v>
      </c>
      <c r="E48" s="4" t="s">
        <v>578</v>
      </c>
      <c r="F48" s="4" t="s">
        <v>598</v>
      </c>
      <c r="G48" s="12">
        <f>39250+(365*10)</f>
        <v>42900</v>
      </c>
      <c r="H48" s="4" t="s">
        <v>574</v>
      </c>
      <c r="I48" s="4">
        <v>38</v>
      </c>
      <c r="J48" s="4">
        <v>15.5</v>
      </c>
      <c r="K48" s="4">
        <v>589</v>
      </c>
    </row>
    <row r="49" spans="1:11">
      <c r="A49" s="5">
        <v>1403</v>
      </c>
      <c r="B49" s="5" t="s">
        <v>696</v>
      </c>
      <c r="C49" s="5" t="s">
        <v>697</v>
      </c>
      <c r="D49" s="5" t="s">
        <v>698</v>
      </c>
      <c r="E49" s="5" t="s">
        <v>573</v>
      </c>
      <c r="F49" s="5" t="s">
        <v>587</v>
      </c>
      <c r="G49" s="11">
        <f>39309+(365*10)</f>
        <v>42959</v>
      </c>
      <c r="H49" s="5" t="s">
        <v>595</v>
      </c>
      <c r="I49" s="5">
        <v>40</v>
      </c>
      <c r="J49" s="5">
        <v>22</v>
      </c>
      <c r="K49" s="5">
        <v>880</v>
      </c>
    </row>
    <row r="50" spans="1:11">
      <c r="A50" s="4">
        <v>1404</v>
      </c>
      <c r="B50" s="4" t="s">
        <v>699</v>
      </c>
      <c r="C50" s="4" t="s">
        <v>700</v>
      </c>
      <c r="D50" s="4" t="s">
        <v>701</v>
      </c>
      <c r="E50" s="4" t="s">
        <v>573</v>
      </c>
      <c r="F50" s="4" t="s">
        <v>587</v>
      </c>
      <c r="G50" s="12">
        <f>39756+(365*10)</f>
        <v>43406</v>
      </c>
      <c r="H50" s="4"/>
      <c r="I50" s="4">
        <v>38</v>
      </c>
      <c r="J50" s="4">
        <v>15.5</v>
      </c>
      <c r="K50" s="4">
        <v>589</v>
      </c>
    </row>
    <row r="51" spans="1:11">
      <c r="A51" s="5">
        <v>1405</v>
      </c>
      <c r="B51" s="5" t="s">
        <v>702</v>
      </c>
      <c r="C51" s="5" t="s">
        <v>703</v>
      </c>
      <c r="D51" s="5" t="s">
        <v>704</v>
      </c>
      <c r="E51" s="5" t="s">
        <v>573</v>
      </c>
      <c r="F51" s="5" t="s">
        <v>598</v>
      </c>
      <c r="G51" s="11">
        <f>39587+(365*10)</f>
        <v>43237</v>
      </c>
      <c r="H51" s="5" t="s">
        <v>627</v>
      </c>
      <c r="I51" s="5">
        <v>40</v>
      </c>
      <c r="J51" s="5">
        <v>8.2200000000000006</v>
      </c>
      <c r="K51" s="5">
        <v>328.8</v>
      </c>
    </row>
    <row r="52" spans="1:11">
      <c r="A52" s="4">
        <v>1406</v>
      </c>
      <c r="B52" s="4" t="s">
        <v>163</v>
      </c>
      <c r="C52" s="4" t="s">
        <v>307</v>
      </c>
      <c r="D52" s="4" t="s">
        <v>705</v>
      </c>
      <c r="E52" s="4" t="s">
        <v>567</v>
      </c>
      <c r="F52" s="4" t="s">
        <v>591</v>
      </c>
      <c r="G52" s="12">
        <f>39825+(365*10)</f>
        <v>43475</v>
      </c>
      <c r="H52" s="4"/>
      <c r="I52" s="4">
        <v>40</v>
      </c>
      <c r="J52" s="4">
        <v>19.5</v>
      </c>
      <c r="K52" s="4">
        <v>780</v>
      </c>
    </row>
    <row r="53" spans="1:11">
      <c r="A53" s="5">
        <v>1407</v>
      </c>
      <c r="B53" s="5" t="s">
        <v>483</v>
      </c>
      <c r="C53" s="5" t="s">
        <v>706</v>
      </c>
      <c r="D53" s="5" t="s">
        <v>707</v>
      </c>
      <c r="E53" s="5" t="s">
        <v>573</v>
      </c>
      <c r="F53" s="5" t="s">
        <v>598</v>
      </c>
      <c r="G53" s="11">
        <f>39530+(365*10)</f>
        <v>43180</v>
      </c>
      <c r="H53" s="5" t="s">
        <v>595</v>
      </c>
      <c r="I53" s="5">
        <v>35</v>
      </c>
      <c r="J53" s="5">
        <v>24</v>
      </c>
      <c r="K53" s="5">
        <v>840</v>
      </c>
    </row>
    <row r="54" spans="1:11">
      <c r="A54" s="4">
        <v>1408</v>
      </c>
      <c r="B54" s="4" t="s">
        <v>708</v>
      </c>
      <c r="C54" s="4" t="s">
        <v>709</v>
      </c>
      <c r="D54" s="4" t="s">
        <v>710</v>
      </c>
      <c r="E54" s="4" t="s">
        <v>583</v>
      </c>
      <c r="F54" s="4" t="s">
        <v>598</v>
      </c>
      <c r="G54" s="12">
        <f>39787+(365*10)</f>
        <v>43437</v>
      </c>
      <c r="H54" s="4" t="s">
        <v>627</v>
      </c>
      <c r="I54" s="4">
        <v>15.5</v>
      </c>
      <c r="J54" s="4">
        <v>6.5</v>
      </c>
      <c r="K54" s="4">
        <v>100.75</v>
      </c>
    </row>
    <row r="55" spans="1:11">
      <c r="A55" s="5">
        <v>1409</v>
      </c>
      <c r="B55" s="5" t="s">
        <v>711</v>
      </c>
      <c r="C55" s="5" t="s">
        <v>712</v>
      </c>
      <c r="D55" s="5" t="s">
        <v>713</v>
      </c>
      <c r="E55" s="5" t="s">
        <v>573</v>
      </c>
      <c r="F55" s="5" t="s">
        <v>591</v>
      </c>
      <c r="G55" s="11">
        <f>39363+(365*10)</f>
        <v>43013</v>
      </c>
      <c r="H55" s="5" t="s">
        <v>647</v>
      </c>
      <c r="I55" s="5">
        <v>40</v>
      </c>
      <c r="J55" s="5">
        <v>22</v>
      </c>
      <c r="K55" s="5">
        <v>880</v>
      </c>
    </row>
    <row r="56" spans="1:11">
      <c r="A56" s="4">
        <v>1410</v>
      </c>
      <c r="B56" s="4" t="s">
        <v>714</v>
      </c>
      <c r="C56" s="4" t="s">
        <v>715</v>
      </c>
      <c r="D56" s="4" t="s">
        <v>716</v>
      </c>
      <c r="E56" s="4" t="s">
        <v>573</v>
      </c>
      <c r="F56" s="4" t="s">
        <v>587</v>
      </c>
      <c r="G56" s="12">
        <f>39446+(365*10)</f>
        <v>43096</v>
      </c>
      <c r="H56" s="4" t="s">
        <v>579</v>
      </c>
      <c r="I56" s="4">
        <v>32</v>
      </c>
      <c r="J56" s="4">
        <v>5.5</v>
      </c>
      <c r="K56" s="4">
        <v>176</v>
      </c>
    </row>
    <row r="57" spans="1:11">
      <c r="A57" s="5">
        <v>1411</v>
      </c>
      <c r="B57" s="5" t="s">
        <v>717</v>
      </c>
      <c r="C57" s="5" t="s">
        <v>718</v>
      </c>
      <c r="D57" s="5" t="s">
        <v>719</v>
      </c>
      <c r="E57" s="5" t="s">
        <v>578</v>
      </c>
      <c r="F57" s="5" t="s">
        <v>587</v>
      </c>
      <c r="G57" s="11">
        <f>39544+(365*10)</f>
        <v>43194</v>
      </c>
      <c r="H57" s="5" t="s">
        <v>584</v>
      </c>
      <c r="I57" s="5">
        <v>25</v>
      </c>
      <c r="J57" s="5">
        <v>8.52</v>
      </c>
      <c r="K57" s="5">
        <v>213</v>
      </c>
    </row>
    <row r="58" spans="1:11">
      <c r="A58" s="4">
        <v>1412</v>
      </c>
      <c r="B58" s="4" t="s">
        <v>720</v>
      </c>
      <c r="C58" s="4" t="s">
        <v>721</v>
      </c>
      <c r="D58" s="4" t="s">
        <v>722</v>
      </c>
      <c r="E58" s="4" t="s">
        <v>578</v>
      </c>
      <c r="F58" s="4" t="s">
        <v>598</v>
      </c>
      <c r="G58" s="12">
        <f>39594+(365*10)</f>
        <v>43244</v>
      </c>
      <c r="H58" s="4" t="s">
        <v>569</v>
      </c>
      <c r="I58" s="4">
        <v>38</v>
      </c>
      <c r="J58" s="4">
        <v>15.5</v>
      </c>
      <c r="K58" s="4">
        <v>589</v>
      </c>
    </row>
    <row r="59" spans="1:11">
      <c r="A59" s="5">
        <v>1413</v>
      </c>
      <c r="B59" s="5" t="s">
        <v>644</v>
      </c>
      <c r="C59" s="5" t="s">
        <v>723</v>
      </c>
      <c r="D59" s="5" t="s">
        <v>724</v>
      </c>
      <c r="E59" s="5" t="s">
        <v>567</v>
      </c>
      <c r="F59" s="5" t="s">
        <v>568</v>
      </c>
      <c r="G59" s="11">
        <f>39785+(365*10)</f>
        <v>43435</v>
      </c>
      <c r="H59" s="5" t="s">
        <v>579</v>
      </c>
      <c r="I59" s="5">
        <v>35.5</v>
      </c>
      <c r="J59" s="5">
        <v>12.5</v>
      </c>
      <c r="K59" s="5">
        <v>443.75</v>
      </c>
    </row>
    <row r="60" spans="1:11">
      <c r="A60" s="4">
        <v>1414</v>
      </c>
      <c r="B60" s="4" t="s">
        <v>725</v>
      </c>
      <c r="C60" s="4" t="s">
        <v>726</v>
      </c>
      <c r="D60" s="4" t="s">
        <v>727</v>
      </c>
      <c r="E60" s="4" t="s">
        <v>583</v>
      </c>
      <c r="F60" s="4" t="s">
        <v>591</v>
      </c>
      <c r="G60" s="12">
        <f>39726+(365*10)</f>
        <v>43376</v>
      </c>
      <c r="H60" s="4" t="s">
        <v>569</v>
      </c>
      <c r="I60" s="4">
        <v>40</v>
      </c>
      <c r="J60" s="4">
        <v>21.5</v>
      </c>
      <c r="K60" s="4">
        <v>860</v>
      </c>
    </row>
    <row r="61" spans="1:11">
      <c r="A61" s="5">
        <v>1415</v>
      </c>
      <c r="B61" s="5" t="s">
        <v>153</v>
      </c>
      <c r="C61" s="5" t="s">
        <v>728</v>
      </c>
      <c r="D61" s="5" t="s">
        <v>729</v>
      </c>
      <c r="E61" s="5" t="s">
        <v>573</v>
      </c>
      <c r="F61" s="5" t="s">
        <v>598</v>
      </c>
      <c r="G61" s="11">
        <f>39184+(365*10)</f>
        <v>42834</v>
      </c>
      <c r="H61" s="5"/>
      <c r="I61" s="5">
        <v>38</v>
      </c>
      <c r="J61" s="5">
        <v>15.5</v>
      </c>
      <c r="K61" s="5">
        <v>589</v>
      </c>
    </row>
    <row r="62" spans="1:11">
      <c r="A62" s="4">
        <v>1416</v>
      </c>
      <c r="B62" s="4" t="s">
        <v>730</v>
      </c>
      <c r="C62" s="4" t="s">
        <v>731</v>
      </c>
      <c r="D62" s="4" t="s">
        <v>732</v>
      </c>
      <c r="E62" s="4" t="s">
        <v>567</v>
      </c>
      <c r="F62" s="4" t="s">
        <v>587</v>
      </c>
      <c r="G62" s="12">
        <f>39749+(365*10)</f>
        <v>43399</v>
      </c>
      <c r="H62" s="4" t="s">
        <v>584</v>
      </c>
      <c r="I62" s="4">
        <v>40</v>
      </c>
      <c r="J62" s="4">
        <v>21.5</v>
      </c>
      <c r="K62" s="4">
        <v>860</v>
      </c>
    </row>
    <row r="63" spans="1:11">
      <c r="A63" s="5">
        <v>1417</v>
      </c>
      <c r="B63" s="5" t="s">
        <v>733</v>
      </c>
      <c r="C63" s="5" t="s">
        <v>734</v>
      </c>
      <c r="D63" s="5" t="s">
        <v>735</v>
      </c>
      <c r="E63" s="5" t="s">
        <v>573</v>
      </c>
      <c r="F63" s="5" t="s">
        <v>598</v>
      </c>
      <c r="G63" s="11">
        <f>39828+(365*10)</f>
        <v>43478</v>
      </c>
      <c r="H63" s="5" t="s">
        <v>584</v>
      </c>
      <c r="I63" s="5">
        <v>35</v>
      </c>
      <c r="J63" s="5">
        <v>24</v>
      </c>
      <c r="K63" s="5">
        <v>840</v>
      </c>
    </row>
    <row r="64" spans="1:11">
      <c r="A64" s="4">
        <v>1418</v>
      </c>
      <c r="B64" s="4" t="s">
        <v>736</v>
      </c>
      <c r="C64" s="4" t="s">
        <v>737</v>
      </c>
      <c r="D64" s="4" t="s">
        <v>738</v>
      </c>
      <c r="E64" s="4" t="s">
        <v>573</v>
      </c>
      <c r="F64" s="4" t="s">
        <v>587</v>
      </c>
      <c r="G64" s="12">
        <f>39731+(365*10)</f>
        <v>43381</v>
      </c>
      <c r="H64" s="4"/>
      <c r="I64" s="4">
        <v>40</v>
      </c>
      <c r="J64" s="4">
        <v>21.5</v>
      </c>
      <c r="K64" s="4">
        <v>860</v>
      </c>
    </row>
    <row r="65" spans="1:11">
      <c r="A65" s="5">
        <v>1419</v>
      </c>
      <c r="B65" s="5" t="s">
        <v>739</v>
      </c>
      <c r="C65" s="5" t="s">
        <v>740</v>
      </c>
      <c r="D65" s="5" t="s">
        <v>741</v>
      </c>
      <c r="E65" s="5" t="s">
        <v>578</v>
      </c>
      <c r="F65" s="5" t="s">
        <v>568</v>
      </c>
      <c r="G65" s="11">
        <f>39240+(365*10)</f>
        <v>42890</v>
      </c>
      <c r="H65" s="5"/>
      <c r="I65" s="5">
        <v>25</v>
      </c>
      <c r="J65" s="5">
        <v>8.52</v>
      </c>
      <c r="K65" s="5">
        <v>213</v>
      </c>
    </row>
    <row r="66" spans="1:11">
      <c r="A66" s="4">
        <v>1420</v>
      </c>
      <c r="B66" s="4" t="s">
        <v>742</v>
      </c>
      <c r="C66" s="4" t="s">
        <v>743</v>
      </c>
      <c r="D66" s="4" t="s">
        <v>744</v>
      </c>
      <c r="E66" s="4" t="s">
        <v>583</v>
      </c>
      <c r="F66" s="4" t="s">
        <v>568</v>
      </c>
      <c r="G66" s="12">
        <f>39836+(365*10)</f>
        <v>43486</v>
      </c>
      <c r="H66" s="4" t="s">
        <v>579</v>
      </c>
      <c r="I66" s="4">
        <v>40</v>
      </c>
      <c r="J66" s="4">
        <v>21.5</v>
      </c>
      <c r="K66" s="4">
        <v>860</v>
      </c>
    </row>
    <row r="67" spans="1:11">
      <c r="A67" s="5">
        <v>1421</v>
      </c>
      <c r="B67" s="5" t="s">
        <v>163</v>
      </c>
      <c r="C67" s="5" t="s">
        <v>745</v>
      </c>
      <c r="D67" s="5" t="s">
        <v>746</v>
      </c>
      <c r="E67" s="5" t="s">
        <v>573</v>
      </c>
      <c r="F67" s="5" t="s">
        <v>568</v>
      </c>
      <c r="G67" s="11">
        <f>39308+(365*10)</f>
        <v>42958</v>
      </c>
      <c r="H67" s="5" t="s">
        <v>569</v>
      </c>
      <c r="I67" s="5">
        <v>38</v>
      </c>
      <c r="J67" s="5">
        <v>15.5</v>
      </c>
      <c r="K67" s="5">
        <v>589</v>
      </c>
    </row>
    <row r="68" spans="1:11">
      <c r="A68" s="4">
        <v>1422</v>
      </c>
      <c r="B68" s="4" t="s">
        <v>747</v>
      </c>
      <c r="C68" s="4" t="s">
        <v>748</v>
      </c>
      <c r="D68" s="4" t="s">
        <v>749</v>
      </c>
      <c r="E68" s="4" t="s">
        <v>573</v>
      </c>
      <c r="F68" s="4" t="s">
        <v>591</v>
      </c>
      <c r="G68" s="12">
        <f>39409+(365*10)</f>
        <v>43059</v>
      </c>
      <c r="H68" s="4" t="s">
        <v>627</v>
      </c>
      <c r="I68" s="4">
        <v>40</v>
      </c>
      <c r="J68" s="4">
        <v>12.6</v>
      </c>
      <c r="K68" s="4">
        <v>504</v>
      </c>
    </row>
    <row r="69" spans="1:11">
      <c r="A69" s="5">
        <v>1423</v>
      </c>
      <c r="B69" s="5" t="s">
        <v>750</v>
      </c>
      <c r="C69" s="5" t="s">
        <v>576</v>
      </c>
      <c r="D69" s="5" t="s">
        <v>751</v>
      </c>
      <c r="E69" s="5" t="s">
        <v>567</v>
      </c>
      <c r="F69" s="5" t="s">
        <v>568</v>
      </c>
      <c r="G69" s="11">
        <f>39825+(365*10)</f>
        <v>43475</v>
      </c>
      <c r="H69" s="5" t="s">
        <v>595</v>
      </c>
      <c r="I69" s="5">
        <v>42</v>
      </c>
      <c r="J69" s="5">
        <v>16.75</v>
      </c>
      <c r="K69" s="5">
        <v>703.5</v>
      </c>
    </row>
    <row r="70" spans="1:11">
      <c r="A70" s="4">
        <v>1424</v>
      </c>
      <c r="B70" s="4" t="s">
        <v>752</v>
      </c>
      <c r="C70" s="4" t="s">
        <v>753</v>
      </c>
      <c r="D70" s="4" t="s">
        <v>754</v>
      </c>
      <c r="E70" s="4" t="s">
        <v>583</v>
      </c>
      <c r="F70" s="4" t="s">
        <v>587</v>
      </c>
      <c r="G70" s="12">
        <f>39616+(365*10)</f>
        <v>43266</v>
      </c>
      <c r="H70" s="4" t="s">
        <v>627</v>
      </c>
      <c r="I70" s="4">
        <v>40</v>
      </c>
      <c r="J70" s="4">
        <v>8.75</v>
      </c>
      <c r="K70" s="4">
        <v>350</v>
      </c>
    </row>
    <row r="71" spans="1:11">
      <c r="A71" s="5">
        <v>1425</v>
      </c>
      <c r="B71" s="5" t="s">
        <v>755</v>
      </c>
      <c r="C71" s="5" t="s">
        <v>756</v>
      </c>
      <c r="D71" s="5" t="s">
        <v>757</v>
      </c>
      <c r="E71" s="5" t="s">
        <v>573</v>
      </c>
      <c r="F71" s="5" t="s">
        <v>598</v>
      </c>
      <c r="G71" s="11">
        <f>39597+(365*10)</f>
        <v>43247</v>
      </c>
      <c r="H71" s="5" t="s">
        <v>584</v>
      </c>
      <c r="I71" s="5">
        <v>25</v>
      </c>
      <c r="J71" s="5">
        <v>8.52</v>
      </c>
      <c r="K71" s="5">
        <v>213</v>
      </c>
    </row>
    <row r="72" spans="1:11">
      <c r="A72" s="4">
        <v>1426</v>
      </c>
      <c r="B72" s="4" t="s">
        <v>483</v>
      </c>
      <c r="C72" s="4" t="s">
        <v>758</v>
      </c>
      <c r="D72" s="4" t="s">
        <v>759</v>
      </c>
      <c r="E72" s="4" t="s">
        <v>583</v>
      </c>
      <c r="F72" s="4" t="s">
        <v>568</v>
      </c>
      <c r="G72" s="12">
        <f>39199+(365*10)</f>
        <v>42849</v>
      </c>
      <c r="H72" s="4"/>
      <c r="I72" s="4">
        <v>15.5</v>
      </c>
      <c r="J72" s="4">
        <v>6.5</v>
      </c>
      <c r="K72" s="4">
        <v>100.75</v>
      </c>
    </row>
    <row r="73" spans="1:11">
      <c r="A73" s="5">
        <v>1427</v>
      </c>
      <c r="B73" s="5" t="s">
        <v>760</v>
      </c>
      <c r="C73" s="5" t="s">
        <v>761</v>
      </c>
      <c r="D73" s="5" t="s">
        <v>762</v>
      </c>
      <c r="E73" s="5" t="s">
        <v>567</v>
      </c>
      <c r="F73" s="5" t="s">
        <v>598</v>
      </c>
      <c r="G73" s="11">
        <f>40001+(365*10)</f>
        <v>43651</v>
      </c>
      <c r="H73" s="5" t="s">
        <v>627</v>
      </c>
      <c r="I73" s="5">
        <v>40</v>
      </c>
      <c r="J73" s="5">
        <v>15.5</v>
      </c>
      <c r="K73" s="5">
        <v>620</v>
      </c>
    </row>
    <row r="74" spans="1:11">
      <c r="A74" s="4">
        <v>1428</v>
      </c>
      <c r="B74" s="4" t="s">
        <v>763</v>
      </c>
      <c r="C74" s="4" t="s">
        <v>764</v>
      </c>
      <c r="D74" s="4" t="s">
        <v>765</v>
      </c>
      <c r="E74" s="4" t="s">
        <v>583</v>
      </c>
      <c r="F74" s="4" t="s">
        <v>587</v>
      </c>
      <c r="G74" s="12">
        <f>39409+(365*10)</f>
        <v>43059</v>
      </c>
      <c r="H74" s="4" t="s">
        <v>569</v>
      </c>
      <c r="I74" s="4">
        <v>35</v>
      </c>
      <c r="J74" s="4">
        <v>12.1</v>
      </c>
      <c r="K74" s="4">
        <v>423.5</v>
      </c>
    </row>
    <row r="75" spans="1:11">
      <c r="A75" s="5">
        <v>1429</v>
      </c>
      <c r="B75" s="5" t="s">
        <v>766</v>
      </c>
      <c r="C75" s="5" t="s">
        <v>767</v>
      </c>
      <c r="D75" s="5" t="s">
        <v>768</v>
      </c>
      <c r="E75" s="5" t="s">
        <v>583</v>
      </c>
      <c r="F75" s="5" t="s">
        <v>598</v>
      </c>
      <c r="G75" s="11">
        <f>39845+(365*10)</f>
        <v>43495</v>
      </c>
      <c r="H75" s="5" t="s">
        <v>627</v>
      </c>
      <c r="I75" s="5">
        <v>35</v>
      </c>
      <c r="J75" s="5">
        <v>24</v>
      </c>
      <c r="K75" s="5">
        <v>840</v>
      </c>
    </row>
    <row r="76" spans="1:11">
      <c r="A76" s="4">
        <v>1430</v>
      </c>
      <c r="B76" s="4" t="s">
        <v>161</v>
      </c>
      <c r="C76" s="4" t="s">
        <v>769</v>
      </c>
      <c r="D76" s="4" t="s">
        <v>770</v>
      </c>
      <c r="E76" s="4" t="s">
        <v>578</v>
      </c>
      <c r="F76" s="4" t="s">
        <v>568</v>
      </c>
      <c r="G76" s="12">
        <f>39168+(365*10)</f>
        <v>42818</v>
      </c>
      <c r="H76" s="4" t="s">
        <v>574</v>
      </c>
      <c r="I76" s="4">
        <v>35.5</v>
      </c>
      <c r="J76" s="4">
        <v>13.3</v>
      </c>
      <c r="K76" s="4">
        <v>472.15</v>
      </c>
    </row>
    <row r="77" spans="1:11">
      <c r="A77" s="5">
        <v>1431</v>
      </c>
      <c r="B77" s="5" t="s">
        <v>771</v>
      </c>
      <c r="C77" s="5" t="s">
        <v>772</v>
      </c>
      <c r="D77" s="5" t="s">
        <v>773</v>
      </c>
      <c r="E77" s="5" t="s">
        <v>567</v>
      </c>
      <c r="F77" s="5" t="s">
        <v>598</v>
      </c>
      <c r="G77" s="11">
        <f>39789+(365*10)</f>
        <v>43439</v>
      </c>
      <c r="H77" s="5"/>
      <c r="I77" s="5">
        <v>29.5</v>
      </c>
      <c r="J77" s="5">
        <v>6.5</v>
      </c>
      <c r="K77" s="5">
        <v>191.75</v>
      </c>
    </row>
    <row r="78" spans="1:11">
      <c r="A78" s="4">
        <v>1432</v>
      </c>
      <c r="B78" s="4" t="s">
        <v>774</v>
      </c>
      <c r="C78" s="4" t="s">
        <v>576</v>
      </c>
      <c r="D78" s="4" t="s">
        <v>775</v>
      </c>
      <c r="E78" s="4" t="s">
        <v>573</v>
      </c>
      <c r="F78" s="4" t="s">
        <v>568</v>
      </c>
      <c r="G78" s="12">
        <f>39369+(365*10)</f>
        <v>43019</v>
      </c>
      <c r="H78" s="4" t="s">
        <v>627</v>
      </c>
      <c r="I78" s="4">
        <v>40</v>
      </c>
      <c r="J78" s="4">
        <v>15.5</v>
      </c>
      <c r="K78" s="4">
        <v>620</v>
      </c>
    </row>
    <row r="79" spans="1:11">
      <c r="A79" s="5">
        <v>1433</v>
      </c>
      <c r="B79" s="5" t="s">
        <v>776</v>
      </c>
      <c r="C79" s="5" t="s">
        <v>777</v>
      </c>
      <c r="D79" s="5" t="s">
        <v>778</v>
      </c>
      <c r="E79" s="5" t="s">
        <v>578</v>
      </c>
      <c r="F79" s="5" t="s">
        <v>587</v>
      </c>
      <c r="G79" s="11">
        <f>39521+(365*10)</f>
        <v>43171</v>
      </c>
      <c r="H79" s="5" t="s">
        <v>627</v>
      </c>
      <c r="I79" s="5">
        <v>35</v>
      </c>
      <c r="J79" s="5">
        <v>12.1</v>
      </c>
      <c r="K79" s="5">
        <v>423.5</v>
      </c>
    </row>
    <row r="80" spans="1:11">
      <c r="A80" s="4">
        <v>1434</v>
      </c>
      <c r="B80" s="4" t="s">
        <v>667</v>
      </c>
      <c r="C80" s="4" t="s">
        <v>225</v>
      </c>
      <c r="D80" s="4" t="s">
        <v>779</v>
      </c>
      <c r="E80" s="4" t="s">
        <v>567</v>
      </c>
      <c r="F80" s="4" t="s">
        <v>591</v>
      </c>
      <c r="G80" s="12">
        <f>39413+(365*10)</f>
        <v>43063</v>
      </c>
      <c r="H80" s="4" t="s">
        <v>584</v>
      </c>
      <c r="I80" s="4">
        <v>42</v>
      </c>
      <c r="J80" s="4">
        <v>24</v>
      </c>
      <c r="K80" s="13">
        <v>1008</v>
      </c>
    </row>
    <row r="81" spans="1:11">
      <c r="A81" s="5">
        <v>1435</v>
      </c>
      <c r="B81" s="5" t="s">
        <v>780</v>
      </c>
      <c r="C81" s="5" t="s">
        <v>781</v>
      </c>
      <c r="D81" s="5" t="s">
        <v>782</v>
      </c>
      <c r="E81" s="5" t="s">
        <v>567</v>
      </c>
      <c r="F81" s="5" t="s">
        <v>587</v>
      </c>
      <c r="G81" s="11">
        <f>39967+(365*10)</f>
        <v>43617</v>
      </c>
      <c r="H81" s="5" t="s">
        <v>584</v>
      </c>
      <c r="I81" s="5">
        <v>29.5</v>
      </c>
      <c r="J81" s="5">
        <v>13.3</v>
      </c>
      <c r="K81" s="5">
        <v>392.35</v>
      </c>
    </row>
    <row r="82" spans="1:11">
      <c r="A82" s="4">
        <v>1436</v>
      </c>
      <c r="B82" s="4" t="s">
        <v>783</v>
      </c>
      <c r="C82" s="4" t="s">
        <v>784</v>
      </c>
      <c r="D82" s="4" t="s">
        <v>785</v>
      </c>
      <c r="E82" s="4" t="s">
        <v>567</v>
      </c>
      <c r="F82" s="4" t="s">
        <v>598</v>
      </c>
      <c r="G82" s="12">
        <f>39725+(365*10)</f>
        <v>43375</v>
      </c>
      <c r="H82" s="4" t="s">
        <v>627</v>
      </c>
      <c r="I82" s="4">
        <v>40</v>
      </c>
      <c r="J82" s="4">
        <v>6.5</v>
      </c>
      <c r="K82" s="4">
        <v>260</v>
      </c>
    </row>
    <row r="83" spans="1:11">
      <c r="A83" s="5">
        <v>1437</v>
      </c>
      <c r="B83" s="5" t="s">
        <v>786</v>
      </c>
      <c r="C83" s="5" t="s">
        <v>224</v>
      </c>
      <c r="D83" s="5" t="s">
        <v>787</v>
      </c>
      <c r="E83" s="5" t="s">
        <v>573</v>
      </c>
      <c r="F83" s="5" t="s">
        <v>568</v>
      </c>
      <c r="G83" s="11">
        <f>39858+(365*10)</f>
        <v>43508</v>
      </c>
      <c r="H83" s="5" t="s">
        <v>627</v>
      </c>
      <c r="I83" s="5">
        <v>40</v>
      </c>
      <c r="J83" s="5">
        <v>7.22</v>
      </c>
      <c r="K83" s="5">
        <v>288.8</v>
      </c>
    </row>
    <row r="84" spans="1:11">
      <c r="A84" s="4">
        <v>1438</v>
      </c>
      <c r="B84" s="4" t="s">
        <v>788</v>
      </c>
      <c r="C84" s="4" t="s">
        <v>581</v>
      </c>
      <c r="D84" s="4" t="s">
        <v>789</v>
      </c>
      <c r="E84" s="4" t="s">
        <v>583</v>
      </c>
      <c r="F84" s="4" t="s">
        <v>598</v>
      </c>
      <c r="G84" s="12">
        <f>39861+(365*10)</f>
        <v>43511</v>
      </c>
      <c r="H84" s="4" t="s">
        <v>569</v>
      </c>
      <c r="I84" s="4">
        <v>40</v>
      </c>
      <c r="J84" s="4">
        <v>12.1</v>
      </c>
      <c r="K84" s="4">
        <v>484</v>
      </c>
    </row>
    <row r="85" spans="1:11">
      <c r="A85" s="5">
        <v>1439</v>
      </c>
      <c r="B85" s="5" t="s">
        <v>790</v>
      </c>
      <c r="C85" s="5" t="s">
        <v>288</v>
      </c>
      <c r="D85" s="5" t="s">
        <v>791</v>
      </c>
      <c r="E85" s="5" t="s">
        <v>567</v>
      </c>
      <c r="F85" s="5" t="s">
        <v>587</v>
      </c>
      <c r="G85" s="11">
        <f>39311+(365*10)</f>
        <v>42961</v>
      </c>
      <c r="H85" s="5" t="s">
        <v>574</v>
      </c>
      <c r="I85" s="5">
        <v>29.5</v>
      </c>
      <c r="J85" s="5">
        <v>16.75</v>
      </c>
      <c r="K85" s="5">
        <v>494.13</v>
      </c>
    </row>
    <row r="86" spans="1:11">
      <c r="A86" s="4">
        <v>1440</v>
      </c>
      <c r="B86" s="4" t="s">
        <v>792</v>
      </c>
      <c r="C86" s="4" t="s">
        <v>793</v>
      </c>
      <c r="D86" s="4" t="s">
        <v>794</v>
      </c>
      <c r="E86" s="4" t="s">
        <v>567</v>
      </c>
      <c r="F86" s="4" t="s">
        <v>568</v>
      </c>
      <c r="G86" s="12">
        <f>39382+(365*10)</f>
        <v>43032</v>
      </c>
      <c r="H86" s="4" t="s">
        <v>569</v>
      </c>
      <c r="I86" s="4">
        <v>40</v>
      </c>
      <c r="J86" s="4">
        <v>6.5</v>
      </c>
      <c r="K86" s="4">
        <v>260</v>
      </c>
    </row>
    <row r="87" spans="1:11">
      <c r="A87" s="5">
        <v>1441</v>
      </c>
      <c r="B87" s="5" t="s">
        <v>795</v>
      </c>
      <c r="C87" s="5" t="s">
        <v>796</v>
      </c>
      <c r="D87" s="5" t="s">
        <v>797</v>
      </c>
      <c r="E87" s="5" t="s">
        <v>583</v>
      </c>
      <c r="F87" s="5" t="s">
        <v>568</v>
      </c>
      <c r="G87" s="11">
        <f>39795+(365*10)</f>
        <v>43445</v>
      </c>
      <c r="H87" s="5" t="s">
        <v>569</v>
      </c>
      <c r="I87" s="5">
        <v>40</v>
      </c>
      <c r="J87" s="5">
        <v>19.5</v>
      </c>
      <c r="K87" s="5">
        <v>780</v>
      </c>
    </row>
    <row r="88" spans="1:11">
      <c r="A88" s="4">
        <v>1442</v>
      </c>
      <c r="B88" s="4" t="s">
        <v>605</v>
      </c>
      <c r="C88" s="4" t="s">
        <v>436</v>
      </c>
      <c r="D88" s="4" t="s">
        <v>798</v>
      </c>
      <c r="E88" s="4" t="s">
        <v>578</v>
      </c>
      <c r="F88" s="4" t="s">
        <v>591</v>
      </c>
      <c r="G88" s="12">
        <f>39511+(365*10)</f>
        <v>43161</v>
      </c>
      <c r="H88" s="4" t="s">
        <v>647</v>
      </c>
      <c r="I88" s="4">
        <v>40</v>
      </c>
      <c r="J88" s="4">
        <v>22</v>
      </c>
      <c r="K88" s="4">
        <v>880</v>
      </c>
    </row>
    <row r="89" spans="1:11">
      <c r="A89" s="5">
        <v>1443</v>
      </c>
      <c r="B89" s="5" t="s">
        <v>799</v>
      </c>
      <c r="C89" s="5" t="s">
        <v>800</v>
      </c>
      <c r="D89" s="5" t="s">
        <v>801</v>
      </c>
      <c r="E89" s="5" t="s">
        <v>583</v>
      </c>
      <c r="F89" s="5" t="s">
        <v>591</v>
      </c>
      <c r="G89" s="11">
        <f>39652+(365*10)</f>
        <v>43302</v>
      </c>
      <c r="H89" s="5"/>
      <c r="I89" s="5">
        <v>40</v>
      </c>
      <c r="J89" s="5">
        <v>15</v>
      </c>
      <c r="K89" s="5">
        <v>600</v>
      </c>
    </row>
    <row r="90" spans="1:11">
      <c r="A90" s="4">
        <v>1444</v>
      </c>
      <c r="B90" s="4" t="s">
        <v>802</v>
      </c>
      <c r="C90" s="4" t="s">
        <v>803</v>
      </c>
      <c r="D90" s="4" t="s">
        <v>804</v>
      </c>
      <c r="E90" s="4" t="s">
        <v>567</v>
      </c>
      <c r="F90" s="4" t="s">
        <v>587</v>
      </c>
      <c r="G90" s="12">
        <f>39836+(365*10)</f>
        <v>43486</v>
      </c>
      <c r="H90" s="4"/>
      <c r="I90" s="4">
        <v>29.5</v>
      </c>
      <c r="J90" s="4">
        <v>15</v>
      </c>
      <c r="K90" s="4">
        <v>442.5</v>
      </c>
    </row>
    <row r="91" spans="1:11">
      <c r="A91" s="5">
        <v>1445</v>
      </c>
      <c r="B91" s="5" t="s">
        <v>357</v>
      </c>
      <c r="C91" s="5" t="s">
        <v>805</v>
      </c>
      <c r="D91" s="5" t="s">
        <v>806</v>
      </c>
      <c r="E91" s="5" t="s">
        <v>583</v>
      </c>
      <c r="F91" s="5" t="s">
        <v>568</v>
      </c>
      <c r="G91" s="11">
        <f>39509+(365*10)</f>
        <v>43159</v>
      </c>
      <c r="H91" s="5" t="s">
        <v>584</v>
      </c>
      <c r="I91" s="5">
        <v>15.5</v>
      </c>
      <c r="J91" s="5">
        <v>5.5</v>
      </c>
      <c r="K91" s="5">
        <v>85.25</v>
      </c>
    </row>
    <row r="92" spans="1:11">
      <c r="A92" s="4">
        <v>1446</v>
      </c>
      <c r="B92" s="4" t="s">
        <v>699</v>
      </c>
      <c r="C92" s="4" t="s">
        <v>172</v>
      </c>
      <c r="D92" s="4" t="s">
        <v>807</v>
      </c>
      <c r="E92" s="4" t="s">
        <v>583</v>
      </c>
      <c r="F92" s="4" t="s">
        <v>587</v>
      </c>
      <c r="G92" s="12">
        <f>39806+(365*10)</f>
        <v>43456</v>
      </c>
      <c r="H92" s="4" t="s">
        <v>627</v>
      </c>
      <c r="I92" s="4">
        <v>40</v>
      </c>
      <c r="J92" s="4">
        <v>16.75</v>
      </c>
      <c r="K92" s="4">
        <v>670</v>
      </c>
    </row>
    <row r="93" spans="1:11">
      <c r="A93" s="5">
        <v>1447</v>
      </c>
      <c r="B93" s="5" t="s">
        <v>273</v>
      </c>
      <c r="C93" s="5" t="s">
        <v>808</v>
      </c>
      <c r="D93" s="5" t="s">
        <v>809</v>
      </c>
      <c r="E93" s="5" t="s">
        <v>567</v>
      </c>
      <c r="F93" s="5" t="s">
        <v>591</v>
      </c>
      <c r="G93" s="11">
        <f>39414+(365*10)</f>
        <v>43064</v>
      </c>
      <c r="H93" s="5" t="s">
        <v>569</v>
      </c>
      <c r="I93" s="5">
        <v>40</v>
      </c>
      <c r="J93" s="5">
        <v>7.22</v>
      </c>
      <c r="K93" s="5"/>
    </row>
    <row r="94" spans="1:11">
      <c r="A94" s="4">
        <v>1448</v>
      </c>
      <c r="B94" s="4" t="s">
        <v>810</v>
      </c>
      <c r="C94" s="4" t="s">
        <v>581</v>
      </c>
      <c r="D94" s="4" t="s">
        <v>811</v>
      </c>
      <c r="E94" s="4" t="s">
        <v>583</v>
      </c>
      <c r="F94" s="4" t="s">
        <v>598</v>
      </c>
      <c r="G94" s="12">
        <f>39911+(365*10)</f>
        <v>43561</v>
      </c>
      <c r="H94" s="4" t="s">
        <v>584</v>
      </c>
      <c r="I94" s="4">
        <v>40</v>
      </c>
      <c r="J94" s="4">
        <v>12.1</v>
      </c>
      <c r="K94" s="4">
        <v>484</v>
      </c>
    </row>
    <row r="95" spans="1:11">
      <c r="A95" s="14">
        <v>1449</v>
      </c>
      <c r="B95" s="14" t="s">
        <v>812</v>
      </c>
      <c r="C95" s="14" t="s">
        <v>813</v>
      </c>
      <c r="D95" s="14" t="s">
        <v>814</v>
      </c>
      <c r="E95" s="14" t="s">
        <v>583</v>
      </c>
      <c r="F95" s="14" t="s">
        <v>568</v>
      </c>
      <c r="G95" s="15">
        <f>39692+(365*10)</f>
        <v>43342</v>
      </c>
      <c r="H95" s="14"/>
      <c r="I95" s="14">
        <v>15.5</v>
      </c>
      <c r="J95" s="14">
        <v>6.5</v>
      </c>
      <c r="K95" s="14">
        <v>100.75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F0B9-7D0B-4752-BE6F-241D8004AB6A}">
  <dimension ref="A1:N95"/>
  <sheetViews>
    <sheetView workbookViewId="0">
      <selection activeCell="Q5" sqref="Q5"/>
    </sheetView>
  </sheetViews>
  <sheetFormatPr defaultRowHeight="14.45"/>
  <cols>
    <col min="5" max="5" width="10.42578125" customWidth="1"/>
    <col min="7" max="7" width="16.7109375" style="2" bestFit="1" customWidth="1"/>
    <col min="10" max="10" width="14.42578125" customWidth="1"/>
    <col min="11" max="11" width="11.85546875" customWidth="1"/>
    <col min="13" max="13" width="16.28515625" customWidth="1"/>
    <col min="14" max="14" width="10.85546875" bestFit="1" customWidth="1"/>
  </cols>
  <sheetData>
    <row r="1" spans="1:14">
      <c r="A1" s="7" t="s">
        <v>554</v>
      </c>
      <c r="B1" s="7" t="s">
        <v>555</v>
      </c>
      <c r="C1" s="7" t="s">
        <v>556</v>
      </c>
      <c r="D1" s="7" t="s">
        <v>557</v>
      </c>
      <c r="E1" s="7" t="s">
        <v>558</v>
      </c>
      <c r="F1" s="7" t="s">
        <v>559</v>
      </c>
      <c r="G1" s="8" t="s">
        <v>560</v>
      </c>
      <c r="H1" s="7" t="s">
        <v>561</v>
      </c>
      <c r="I1" s="7" t="s">
        <v>562</v>
      </c>
      <c r="J1" s="7" t="s">
        <v>563</v>
      </c>
      <c r="K1" s="7" t="s">
        <v>564</v>
      </c>
    </row>
    <row r="2" spans="1:14">
      <c r="A2" s="9">
        <v>1356</v>
      </c>
      <c r="B2" s="9" t="s">
        <v>354</v>
      </c>
      <c r="C2" s="9" t="s">
        <v>565</v>
      </c>
      <c r="D2" s="9" t="s">
        <v>566</v>
      </c>
      <c r="E2" s="9" t="s">
        <v>567</v>
      </c>
      <c r="F2" s="9" t="s">
        <v>568</v>
      </c>
      <c r="G2" s="10">
        <f>39806+(365*10)</f>
        <v>43456</v>
      </c>
      <c r="H2" s="9" t="s">
        <v>569</v>
      </c>
      <c r="I2" s="9">
        <v>35.5</v>
      </c>
      <c r="J2" s="9">
        <v>12.5</v>
      </c>
      <c r="K2" s="9">
        <v>443.75</v>
      </c>
      <c r="M2" s="3" t="s">
        <v>557</v>
      </c>
      <c r="N2" s="21" t="s">
        <v>566</v>
      </c>
    </row>
    <row r="3" spans="1:14">
      <c r="A3" s="5">
        <v>1357</v>
      </c>
      <c r="B3" s="5" t="s">
        <v>570</v>
      </c>
      <c r="C3" s="5" t="s">
        <v>571</v>
      </c>
      <c r="D3" s="5" t="s">
        <v>572</v>
      </c>
      <c r="E3" s="5" t="s">
        <v>573</v>
      </c>
      <c r="F3" s="5" t="s">
        <v>568</v>
      </c>
      <c r="G3" s="11">
        <f>39634+(365*10)</f>
        <v>43284</v>
      </c>
      <c r="H3" s="5" t="s">
        <v>574</v>
      </c>
      <c r="I3" s="5">
        <v>35.5</v>
      </c>
      <c r="J3" s="5">
        <v>13.3</v>
      </c>
      <c r="K3" s="5">
        <v>472.15</v>
      </c>
      <c r="M3" s="3" t="s">
        <v>554</v>
      </c>
      <c r="N3" s="21">
        <f>INDEX($A$2:$K$95,MATCH($N$2,$D$2:$D$95,0),MATCH(M3,$A$1:$K$1,0))</f>
        <v>1356</v>
      </c>
    </row>
    <row r="4" spans="1:14">
      <c r="A4" s="4">
        <v>1358</v>
      </c>
      <c r="B4" s="4" t="s">
        <v>575</v>
      </c>
      <c r="C4" s="4" t="s">
        <v>576</v>
      </c>
      <c r="D4" s="4" t="s">
        <v>577</v>
      </c>
      <c r="E4" s="4" t="s">
        <v>578</v>
      </c>
      <c r="F4" s="4" t="s">
        <v>568</v>
      </c>
      <c r="G4" s="12">
        <f>39655+(365*10)</f>
        <v>43305</v>
      </c>
      <c r="H4" s="4" t="s">
        <v>579</v>
      </c>
      <c r="I4" s="4">
        <v>42</v>
      </c>
      <c r="J4" s="4">
        <v>16.75</v>
      </c>
      <c r="K4" s="4">
        <v>703.5</v>
      </c>
      <c r="M4" s="3" t="s">
        <v>555</v>
      </c>
      <c r="N4" s="21" t="str">
        <f t="shared" ref="N4:N12" si="0">INDEX($A$2:$K$95,MATCH($N$2,$D$2:$D$95,0),MATCH(M4,$A$1:$K$1,0))</f>
        <v>Sara</v>
      </c>
    </row>
    <row r="5" spans="1:14">
      <c r="A5" s="5">
        <v>1359</v>
      </c>
      <c r="B5" s="5" t="s">
        <v>580</v>
      </c>
      <c r="C5" s="5" t="s">
        <v>581</v>
      </c>
      <c r="D5" s="5" t="s">
        <v>582</v>
      </c>
      <c r="E5" s="5" t="s">
        <v>583</v>
      </c>
      <c r="F5" s="5" t="s">
        <v>568</v>
      </c>
      <c r="G5" s="11">
        <f>39240+(365*10)</f>
        <v>42890</v>
      </c>
      <c r="H5" s="5" t="s">
        <v>584</v>
      </c>
      <c r="I5" s="5">
        <v>40</v>
      </c>
      <c r="J5" s="5">
        <v>8.75</v>
      </c>
      <c r="K5" s="5">
        <v>350</v>
      </c>
      <c r="M5" s="3" t="s">
        <v>556</v>
      </c>
      <c r="N5" s="21" t="str">
        <f t="shared" si="0"/>
        <v>Kling</v>
      </c>
    </row>
    <row r="6" spans="1:14">
      <c r="A6" s="4">
        <v>1360</v>
      </c>
      <c r="B6" s="4" t="s">
        <v>283</v>
      </c>
      <c r="C6" s="4" t="s">
        <v>585</v>
      </c>
      <c r="D6" s="4" t="s">
        <v>586</v>
      </c>
      <c r="E6" s="4" t="s">
        <v>573</v>
      </c>
      <c r="F6" s="4" t="s">
        <v>587</v>
      </c>
      <c r="G6" s="12">
        <f>39245+(365*10)</f>
        <v>42895</v>
      </c>
      <c r="H6" s="4" t="s">
        <v>579</v>
      </c>
      <c r="I6" s="4">
        <v>40</v>
      </c>
      <c r="J6" s="4">
        <v>12.6</v>
      </c>
      <c r="K6" s="4">
        <v>504</v>
      </c>
      <c r="M6" s="3" t="s">
        <v>558</v>
      </c>
      <c r="N6" s="21" t="str">
        <f t="shared" si="0"/>
        <v>Germany</v>
      </c>
    </row>
    <row r="7" spans="1:14">
      <c r="A7" s="5">
        <v>1361</v>
      </c>
      <c r="B7" s="5" t="s">
        <v>588</v>
      </c>
      <c r="C7" s="5" t="s">
        <v>589</v>
      </c>
      <c r="D7" s="5" t="s">
        <v>590</v>
      </c>
      <c r="E7" s="5" t="s">
        <v>573</v>
      </c>
      <c r="F7" s="5" t="s">
        <v>591</v>
      </c>
      <c r="G7" s="11">
        <f>39604+(365*10)</f>
        <v>43254</v>
      </c>
      <c r="H7" s="5" t="s">
        <v>574</v>
      </c>
      <c r="I7" s="5">
        <v>35</v>
      </c>
      <c r="J7" s="5">
        <v>24</v>
      </c>
      <c r="K7" s="5">
        <v>840</v>
      </c>
      <c r="M7" s="3" t="s">
        <v>559</v>
      </c>
      <c r="N7" s="21" t="str">
        <f t="shared" si="0"/>
        <v>Water Rides</v>
      </c>
    </row>
    <row r="8" spans="1:14">
      <c r="A8" s="4">
        <v>1362</v>
      </c>
      <c r="B8" s="4" t="s">
        <v>592</v>
      </c>
      <c r="C8" s="4" t="s">
        <v>593</v>
      </c>
      <c r="D8" s="4" t="s">
        <v>594</v>
      </c>
      <c r="E8" s="4" t="s">
        <v>583</v>
      </c>
      <c r="F8" s="4" t="s">
        <v>568</v>
      </c>
      <c r="G8" s="12">
        <f>39144+(365*10)</f>
        <v>42794</v>
      </c>
      <c r="H8" s="4" t="s">
        <v>595</v>
      </c>
      <c r="I8" s="4">
        <v>15.5</v>
      </c>
      <c r="J8" s="4">
        <v>12.6</v>
      </c>
      <c r="K8" s="4">
        <v>195.3</v>
      </c>
      <c r="M8" s="6" t="s">
        <v>560</v>
      </c>
      <c r="N8" s="21">
        <f t="shared" si="0"/>
        <v>43456</v>
      </c>
    </row>
    <row r="9" spans="1:14">
      <c r="A9" s="5">
        <v>1363</v>
      </c>
      <c r="B9" s="5" t="s">
        <v>596</v>
      </c>
      <c r="C9" s="5" t="s">
        <v>137</v>
      </c>
      <c r="D9" s="5" t="s">
        <v>597</v>
      </c>
      <c r="E9" s="5" t="s">
        <v>573</v>
      </c>
      <c r="F9" s="5" t="s">
        <v>598</v>
      </c>
      <c r="G9" s="11">
        <f>39630+(365*10)</f>
        <v>43280</v>
      </c>
      <c r="H9" s="5" t="s">
        <v>574</v>
      </c>
      <c r="I9" s="5">
        <v>40</v>
      </c>
      <c r="J9" s="5">
        <v>6.5</v>
      </c>
      <c r="K9" s="5">
        <v>260</v>
      </c>
      <c r="M9" s="3" t="s">
        <v>561</v>
      </c>
      <c r="N9" s="21" t="str">
        <f t="shared" si="0"/>
        <v>R</v>
      </c>
    </row>
    <row r="10" spans="1:14">
      <c r="A10" s="4">
        <v>1364</v>
      </c>
      <c r="B10" s="4" t="s">
        <v>599</v>
      </c>
      <c r="C10" s="4" t="s">
        <v>600</v>
      </c>
      <c r="D10" s="4" t="s">
        <v>601</v>
      </c>
      <c r="E10" s="4" t="s">
        <v>567</v>
      </c>
      <c r="F10" s="4" t="s">
        <v>587</v>
      </c>
      <c r="G10" s="12">
        <f>39557+(365*10)</f>
        <v>43207</v>
      </c>
      <c r="H10" s="4" t="s">
        <v>579</v>
      </c>
      <c r="I10" s="4">
        <v>40</v>
      </c>
      <c r="J10" s="4">
        <v>6.5</v>
      </c>
      <c r="K10" s="4">
        <v>260</v>
      </c>
      <c r="M10" s="3" t="s">
        <v>562</v>
      </c>
      <c r="N10" s="21">
        <f t="shared" si="0"/>
        <v>35.5</v>
      </c>
    </row>
    <row r="11" spans="1:14">
      <c r="A11" s="5">
        <v>1365</v>
      </c>
      <c r="B11" s="5" t="s">
        <v>602</v>
      </c>
      <c r="C11" s="5" t="s">
        <v>603</v>
      </c>
      <c r="D11" s="5" t="s">
        <v>604</v>
      </c>
      <c r="E11" s="5" t="s">
        <v>573</v>
      </c>
      <c r="F11" s="5" t="s">
        <v>598</v>
      </c>
      <c r="G11" s="11">
        <f>39789+(365*10)</f>
        <v>43439</v>
      </c>
      <c r="H11" s="5" t="s">
        <v>569</v>
      </c>
      <c r="I11" s="5">
        <v>32</v>
      </c>
      <c r="J11" s="5">
        <v>8.75</v>
      </c>
      <c r="K11" s="5">
        <v>280</v>
      </c>
      <c r="M11" s="3" t="s">
        <v>563</v>
      </c>
      <c r="N11" s="21">
        <f t="shared" si="0"/>
        <v>12.5</v>
      </c>
    </row>
    <row r="12" spans="1:14">
      <c r="A12" s="4">
        <v>1366</v>
      </c>
      <c r="B12" s="4" t="s">
        <v>605</v>
      </c>
      <c r="C12" s="4" t="s">
        <v>606</v>
      </c>
      <c r="D12" s="4" t="s">
        <v>607</v>
      </c>
      <c r="E12" s="4" t="s">
        <v>578</v>
      </c>
      <c r="F12" s="4" t="s">
        <v>568</v>
      </c>
      <c r="G12" s="12">
        <f>39870+(365*10)</f>
        <v>43520</v>
      </c>
      <c r="H12" s="4" t="s">
        <v>584</v>
      </c>
      <c r="I12" s="4">
        <v>35</v>
      </c>
      <c r="J12" s="4">
        <v>12.1</v>
      </c>
      <c r="K12" s="4">
        <v>423.5</v>
      </c>
      <c r="M12" s="3" t="s">
        <v>564</v>
      </c>
      <c r="N12" s="21">
        <f t="shared" si="0"/>
        <v>443.75</v>
      </c>
    </row>
    <row r="13" spans="1:14">
      <c r="A13" s="5">
        <v>1367</v>
      </c>
      <c r="B13" s="5" t="s">
        <v>608</v>
      </c>
      <c r="C13" s="5" t="s">
        <v>609</v>
      </c>
      <c r="D13" s="5" t="s">
        <v>610</v>
      </c>
      <c r="E13" s="5" t="s">
        <v>583</v>
      </c>
      <c r="F13" s="5" t="s">
        <v>591</v>
      </c>
      <c r="G13" s="11">
        <f>39388+(365*10)</f>
        <v>43038</v>
      </c>
      <c r="H13" s="5" t="s">
        <v>595</v>
      </c>
      <c r="I13" s="5">
        <v>40</v>
      </c>
      <c r="J13" s="5">
        <v>15.5</v>
      </c>
      <c r="K13" s="5">
        <v>620</v>
      </c>
    </row>
    <row r="14" spans="1:14">
      <c r="A14" s="4">
        <v>1368</v>
      </c>
      <c r="B14" s="4" t="s">
        <v>611</v>
      </c>
      <c r="C14" s="4" t="s">
        <v>612</v>
      </c>
      <c r="D14" s="4" t="s">
        <v>613</v>
      </c>
      <c r="E14" s="4" t="s">
        <v>567</v>
      </c>
      <c r="F14" s="4" t="s">
        <v>568</v>
      </c>
      <c r="G14" s="12">
        <f>40147+(365*10)</f>
        <v>43797</v>
      </c>
      <c r="H14" s="4" t="s">
        <v>579</v>
      </c>
      <c r="I14" s="4">
        <v>40</v>
      </c>
      <c r="J14" s="4">
        <v>6.5</v>
      </c>
      <c r="K14" s="4">
        <v>260</v>
      </c>
    </row>
    <row r="15" spans="1:14">
      <c r="A15" s="5">
        <v>1369</v>
      </c>
      <c r="B15" s="5" t="s">
        <v>614</v>
      </c>
      <c r="C15" s="5" t="s">
        <v>615</v>
      </c>
      <c r="D15" s="5" t="s">
        <v>616</v>
      </c>
      <c r="E15" s="5" t="s">
        <v>573</v>
      </c>
      <c r="F15" s="5" t="s">
        <v>598</v>
      </c>
      <c r="G15" s="11">
        <f>39393+(365*10)</f>
        <v>43043</v>
      </c>
      <c r="H15" s="5" t="s">
        <v>595</v>
      </c>
      <c r="I15" s="5">
        <v>35</v>
      </c>
      <c r="J15" s="5">
        <v>12.6</v>
      </c>
      <c r="K15" s="5">
        <v>441</v>
      </c>
    </row>
    <row r="16" spans="1:14">
      <c r="A16" s="4">
        <v>1370</v>
      </c>
      <c r="B16" s="4" t="s">
        <v>617</v>
      </c>
      <c r="C16" s="4" t="s">
        <v>225</v>
      </c>
      <c r="D16" s="4" t="s">
        <v>618</v>
      </c>
      <c r="E16" s="4" t="s">
        <v>578</v>
      </c>
      <c r="F16" s="4" t="s">
        <v>591</v>
      </c>
      <c r="G16" s="12">
        <f>39726+(365*10)</f>
        <v>43376</v>
      </c>
      <c r="H16" s="4" t="s">
        <v>595</v>
      </c>
      <c r="I16" s="4">
        <v>40</v>
      </c>
      <c r="J16" s="4">
        <v>15</v>
      </c>
      <c r="K16" s="4">
        <v>600</v>
      </c>
    </row>
    <row r="17" spans="1:11">
      <c r="A17" s="5">
        <v>1371</v>
      </c>
      <c r="B17" s="5" t="s">
        <v>619</v>
      </c>
      <c r="C17" s="5" t="s">
        <v>398</v>
      </c>
      <c r="D17" s="5" t="s">
        <v>620</v>
      </c>
      <c r="E17" s="5" t="s">
        <v>567</v>
      </c>
      <c r="F17" s="5" t="s">
        <v>598</v>
      </c>
      <c r="G17" s="11">
        <f>39936+(365*10)</f>
        <v>43586</v>
      </c>
      <c r="H17" s="5"/>
      <c r="I17" s="5">
        <v>42</v>
      </c>
      <c r="J17" s="5">
        <v>15.5</v>
      </c>
      <c r="K17" s="5">
        <v>651</v>
      </c>
    </row>
    <row r="18" spans="1:11">
      <c r="A18" s="4">
        <v>1372</v>
      </c>
      <c r="B18" s="4" t="s">
        <v>621</v>
      </c>
      <c r="C18" s="4" t="s">
        <v>622</v>
      </c>
      <c r="D18" s="4" t="s">
        <v>623</v>
      </c>
      <c r="E18" s="4" t="s">
        <v>567</v>
      </c>
      <c r="F18" s="4" t="s">
        <v>587</v>
      </c>
      <c r="G18" s="12">
        <f>39187+(365*10)</f>
        <v>42837</v>
      </c>
      <c r="H18" s="4" t="s">
        <v>574</v>
      </c>
      <c r="I18" s="4">
        <v>40</v>
      </c>
      <c r="J18" s="4">
        <v>21.5</v>
      </c>
      <c r="K18" s="4">
        <v>860</v>
      </c>
    </row>
    <row r="19" spans="1:11">
      <c r="A19" s="5">
        <v>1373</v>
      </c>
      <c r="B19" s="5" t="s">
        <v>624</v>
      </c>
      <c r="C19" s="5" t="s">
        <v>625</v>
      </c>
      <c r="D19" s="5" t="s">
        <v>626</v>
      </c>
      <c r="E19" s="5" t="s">
        <v>578</v>
      </c>
      <c r="F19" s="5" t="s">
        <v>598</v>
      </c>
      <c r="G19" s="11">
        <f>39845+(365*10)</f>
        <v>43495</v>
      </c>
      <c r="H19" s="5" t="s">
        <v>627</v>
      </c>
      <c r="I19" s="5">
        <v>35.5</v>
      </c>
      <c r="J19" s="5">
        <v>13.3</v>
      </c>
      <c r="K19" s="5">
        <v>472.15</v>
      </c>
    </row>
    <row r="20" spans="1:11">
      <c r="A20" s="4">
        <v>1374</v>
      </c>
      <c r="B20" s="4" t="s">
        <v>628</v>
      </c>
      <c r="C20" s="4" t="s">
        <v>629</v>
      </c>
      <c r="D20" s="4" t="s">
        <v>630</v>
      </c>
      <c r="E20" s="4" t="s">
        <v>567</v>
      </c>
      <c r="F20" s="4" t="s">
        <v>587</v>
      </c>
      <c r="G20" s="12">
        <f>40177+(365*10)</f>
        <v>43827</v>
      </c>
      <c r="H20" s="4"/>
      <c r="I20" s="4">
        <v>40</v>
      </c>
      <c r="J20" s="4">
        <v>21.5</v>
      </c>
      <c r="K20" s="4">
        <v>860</v>
      </c>
    </row>
    <row r="21" spans="1:11">
      <c r="A21" s="5">
        <v>1375</v>
      </c>
      <c r="B21" s="5" t="s">
        <v>631</v>
      </c>
      <c r="C21" s="5" t="s">
        <v>632</v>
      </c>
      <c r="D21" s="5" t="s">
        <v>633</v>
      </c>
      <c r="E21" s="5" t="s">
        <v>573</v>
      </c>
      <c r="F21" s="5" t="s">
        <v>587</v>
      </c>
      <c r="G21" s="11">
        <f>39302+(365*10)</f>
        <v>42952</v>
      </c>
      <c r="H21" s="5" t="s">
        <v>569</v>
      </c>
      <c r="I21" s="5">
        <v>35.5</v>
      </c>
      <c r="J21" s="5">
        <v>13.3</v>
      </c>
      <c r="K21" s="5">
        <v>472.15</v>
      </c>
    </row>
    <row r="22" spans="1:11">
      <c r="A22" s="4">
        <v>1376</v>
      </c>
      <c r="B22" s="4" t="s">
        <v>634</v>
      </c>
      <c r="C22" s="4" t="s">
        <v>420</v>
      </c>
      <c r="D22" s="4" t="s">
        <v>635</v>
      </c>
      <c r="E22" s="4" t="s">
        <v>578</v>
      </c>
      <c r="F22" s="4" t="s">
        <v>587</v>
      </c>
      <c r="G22" s="12">
        <f>39543+(365*10)</f>
        <v>43193</v>
      </c>
      <c r="H22" s="4" t="s">
        <v>579</v>
      </c>
      <c r="I22" s="4">
        <v>32</v>
      </c>
      <c r="J22" s="4">
        <v>5.5</v>
      </c>
      <c r="K22" s="4">
        <v>176</v>
      </c>
    </row>
    <row r="23" spans="1:11">
      <c r="A23" s="5">
        <v>1377</v>
      </c>
      <c r="B23" s="5" t="s">
        <v>182</v>
      </c>
      <c r="C23" s="5" t="s">
        <v>636</v>
      </c>
      <c r="D23" s="5" t="s">
        <v>637</v>
      </c>
      <c r="E23" s="5" t="s">
        <v>567</v>
      </c>
      <c r="F23" s="5" t="s">
        <v>568</v>
      </c>
      <c r="G23" s="11">
        <f>39838+(365*10)</f>
        <v>43488</v>
      </c>
      <c r="H23" s="5" t="s">
        <v>595</v>
      </c>
      <c r="I23" s="5">
        <v>35.5</v>
      </c>
      <c r="J23" s="5">
        <v>12.5</v>
      </c>
      <c r="K23" s="5">
        <v>443.75</v>
      </c>
    </row>
    <row r="24" spans="1:11">
      <c r="A24" s="4">
        <v>1378</v>
      </c>
      <c r="B24" s="4" t="s">
        <v>161</v>
      </c>
      <c r="C24" s="4" t="s">
        <v>638</v>
      </c>
      <c r="D24" s="4" t="s">
        <v>639</v>
      </c>
      <c r="E24" s="4" t="s">
        <v>573</v>
      </c>
      <c r="F24" s="4" t="s">
        <v>591</v>
      </c>
      <c r="G24" s="12">
        <f>39214+(365*10)</f>
        <v>42864</v>
      </c>
      <c r="H24" s="4" t="s">
        <v>595</v>
      </c>
      <c r="I24" s="4">
        <v>40</v>
      </c>
      <c r="J24" s="4">
        <v>7.22</v>
      </c>
      <c r="K24" s="4">
        <v>288.8</v>
      </c>
    </row>
    <row r="25" spans="1:11">
      <c r="A25" s="5">
        <v>1379</v>
      </c>
      <c r="B25" s="5" t="s">
        <v>219</v>
      </c>
      <c r="C25" s="5" t="s">
        <v>640</v>
      </c>
      <c r="D25" s="5" t="s">
        <v>641</v>
      </c>
      <c r="E25" s="5" t="s">
        <v>573</v>
      </c>
      <c r="F25" s="5" t="s">
        <v>568</v>
      </c>
      <c r="G25" s="11">
        <f>39609+(365*10)</f>
        <v>43259</v>
      </c>
      <c r="H25" s="5" t="s">
        <v>595</v>
      </c>
      <c r="I25" s="5">
        <v>40</v>
      </c>
      <c r="J25" s="5">
        <v>12.6</v>
      </c>
      <c r="K25" s="5">
        <v>504</v>
      </c>
    </row>
    <row r="26" spans="1:11">
      <c r="A26" s="4">
        <v>1380</v>
      </c>
      <c r="B26" s="4" t="s">
        <v>642</v>
      </c>
      <c r="C26" s="4" t="s">
        <v>510</v>
      </c>
      <c r="D26" s="4" t="s">
        <v>643</v>
      </c>
      <c r="E26" s="4" t="s">
        <v>573</v>
      </c>
      <c r="F26" s="4" t="s">
        <v>587</v>
      </c>
      <c r="G26" s="12">
        <f>39732+(365*10)</f>
        <v>43382</v>
      </c>
      <c r="H26" s="4" t="s">
        <v>595</v>
      </c>
      <c r="I26" s="4">
        <v>35.5</v>
      </c>
      <c r="J26" s="4">
        <v>13.3</v>
      </c>
      <c r="K26" s="4">
        <v>472.15</v>
      </c>
    </row>
    <row r="27" spans="1:11">
      <c r="A27" s="5">
        <v>1381</v>
      </c>
      <c r="B27" s="5" t="s">
        <v>644</v>
      </c>
      <c r="C27" s="5" t="s">
        <v>645</v>
      </c>
      <c r="D27" s="5" t="s">
        <v>646</v>
      </c>
      <c r="E27" s="5" t="s">
        <v>578</v>
      </c>
      <c r="F27" s="5" t="s">
        <v>598</v>
      </c>
      <c r="G27" s="11">
        <f>39575+(365*10)</f>
        <v>43225</v>
      </c>
      <c r="H27" s="5" t="s">
        <v>647</v>
      </c>
      <c r="I27" s="5">
        <v>40</v>
      </c>
      <c r="J27" s="5">
        <v>22</v>
      </c>
      <c r="K27" s="5">
        <v>880</v>
      </c>
    </row>
    <row r="28" spans="1:11">
      <c r="A28" s="4">
        <v>1382</v>
      </c>
      <c r="B28" s="4" t="s">
        <v>599</v>
      </c>
      <c r="C28" s="4" t="s">
        <v>648</v>
      </c>
      <c r="D28" s="4" t="s">
        <v>649</v>
      </c>
      <c r="E28" s="4" t="s">
        <v>573</v>
      </c>
      <c r="F28" s="4" t="s">
        <v>591</v>
      </c>
      <c r="G28" s="12">
        <f>39801+(365*10)</f>
        <v>43451</v>
      </c>
      <c r="H28" s="4" t="s">
        <v>647</v>
      </c>
      <c r="I28" s="4">
        <v>40</v>
      </c>
      <c r="J28" s="4">
        <v>22</v>
      </c>
      <c r="K28" s="4">
        <v>880</v>
      </c>
    </row>
    <row r="29" spans="1:11">
      <c r="A29" s="5">
        <v>1383</v>
      </c>
      <c r="B29" s="5" t="s">
        <v>650</v>
      </c>
      <c r="C29" s="5" t="s">
        <v>651</v>
      </c>
      <c r="D29" s="5" t="s">
        <v>652</v>
      </c>
      <c r="E29" s="5" t="s">
        <v>583</v>
      </c>
      <c r="F29" s="5" t="s">
        <v>587</v>
      </c>
      <c r="G29" s="11">
        <f>39622+(365*10)</f>
        <v>43272</v>
      </c>
      <c r="H29" s="5" t="s">
        <v>584</v>
      </c>
      <c r="I29" s="5">
        <v>40</v>
      </c>
      <c r="J29" s="5">
        <v>15</v>
      </c>
      <c r="K29" s="5">
        <v>600</v>
      </c>
    </row>
    <row r="30" spans="1:11">
      <c r="A30" s="4">
        <v>1384</v>
      </c>
      <c r="B30" s="4" t="s">
        <v>153</v>
      </c>
      <c r="C30" s="4" t="s">
        <v>653</v>
      </c>
      <c r="D30" s="4" t="s">
        <v>654</v>
      </c>
      <c r="E30" s="4" t="s">
        <v>567</v>
      </c>
      <c r="F30" s="4" t="s">
        <v>568</v>
      </c>
      <c r="G30" s="12">
        <f>39650+(365*10)</f>
        <v>43300</v>
      </c>
      <c r="H30" s="4"/>
      <c r="I30" s="4">
        <v>35.5</v>
      </c>
      <c r="J30" s="4">
        <v>12.5</v>
      </c>
      <c r="K30" s="4">
        <v>443.75</v>
      </c>
    </row>
    <row r="31" spans="1:11">
      <c r="A31" s="5">
        <v>1385</v>
      </c>
      <c r="B31" s="5" t="s">
        <v>655</v>
      </c>
      <c r="C31" s="5" t="s">
        <v>225</v>
      </c>
      <c r="D31" s="5" t="s">
        <v>656</v>
      </c>
      <c r="E31" s="5" t="s">
        <v>573</v>
      </c>
      <c r="F31" s="5" t="s">
        <v>598</v>
      </c>
      <c r="G31" s="11">
        <f>39861+(365*10)</f>
        <v>43511</v>
      </c>
      <c r="H31" s="5" t="s">
        <v>584</v>
      </c>
      <c r="I31" s="5">
        <v>25</v>
      </c>
      <c r="J31" s="5">
        <v>8.52</v>
      </c>
      <c r="K31" s="5">
        <v>213</v>
      </c>
    </row>
    <row r="32" spans="1:11">
      <c r="A32" s="4">
        <v>1386</v>
      </c>
      <c r="B32" s="4" t="s">
        <v>657</v>
      </c>
      <c r="C32" s="4" t="s">
        <v>658</v>
      </c>
      <c r="D32" s="4" t="s">
        <v>659</v>
      </c>
      <c r="E32" s="4" t="s">
        <v>583</v>
      </c>
      <c r="F32" s="4" t="s">
        <v>591</v>
      </c>
      <c r="G32" s="12">
        <f>39846+(365*10)</f>
        <v>43496</v>
      </c>
      <c r="H32" s="4" t="s">
        <v>647</v>
      </c>
      <c r="I32" s="4">
        <v>40</v>
      </c>
      <c r="J32" s="4">
        <v>8.75</v>
      </c>
      <c r="K32" s="4">
        <v>350</v>
      </c>
    </row>
    <row r="33" spans="1:11">
      <c r="A33" s="5">
        <v>1387</v>
      </c>
      <c r="B33" s="5" t="s">
        <v>660</v>
      </c>
      <c r="C33" s="5" t="s">
        <v>661</v>
      </c>
      <c r="D33" s="5" t="s">
        <v>662</v>
      </c>
      <c r="E33" s="5" t="s">
        <v>567</v>
      </c>
      <c r="F33" s="5" t="s">
        <v>568</v>
      </c>
      <c r="G33" s="11">
        <f>39149+(365*10)</f>
        <v>42799</v>
      </c>
      <c r="H33" s="5" t="s">
        <v>569</v>
      </c>
      <c r="I33" s="5">
        <v>40</v>
      </c>
      <c r="J33" s="5">
        <v>19.5</v>
      </c>
      <c r="K33" s="5">
        <v>780</v>
      </c>
    </row>
    <row r="34" spans="1:11">
      <c r="A34" s="4">
        <v>1388</v>
      </c>
      <c r="B34" s="4" t="s">
        <v>663</v>
      </c>
      <c r="C34" s="4" t="s">
        <v>664</v>
      </c>
      <c r="D34" s="4" t="s">
        <v>665</v>
      </c>
      <c r="E34" s="4" t="s">
        <v>583</v>
      </c>
      <c r="F34" s="4" t="s">
        <v>568</v>
      </c>
      <c r="G34" s="12">
        <f>39180+(365*10)</f>
        <v>42830</v>
      </c>
      <c r="H34" s="4"/>
      <c r="I34" s="4">
        <v>40</v>
      </c>
      <c r="J34" s="4">
        <v>21.5</v>
      </c>
      <c r="K34" s="4">
        <v>860</v>
      </c>
    </row>
    <row r="35" spans="1:11">
      <c r="A35" s="5">
        <v>1389</v>
      </c>
      <c r="B35" s="5" t="s">
        <v>666</v>
      </c>
      <c r="C35" s="5" t="s">
        <v>667</v>
      </c>
      <c r="D35" s="5" t="s">
        <v>668</v>
      </c>
      <c r="E35" s="5" t="s">
        <v>567</v>
      </c>
      <c r="F35" s="5" t="s">
        <v>598</v>
      </c>
      <c r="G35" s="11">
        <f>39401+(365*10)</f>
        <v>43051</v>
      </c>
      <c r="H35" s="5" t="s">
        <v>579</v>
      </c>
      <c r="I35" s="5">
        <v>40</v>
      </c>
      <c r="J35" s="5">
        <v>15.5</v>
      </c>
      <c r="K35" s="5">
        <v>620</v>
      </c>
    </row>
    <row r="36" spans="1:11">
      <c r="A36" s="4">
        <v>1390</v>
      </c>
      <c r="B36" s="4" t="s">
        <v>669</v>
      </c>
      <c r="C36" s="4" t="s">
        <v>670</v>
      </c>
      <c r="D36" s="4" t="s">
        <v>671</v>
      </c>
      <c r="E36" s="4" t="s">
        <v>578</v>
      </c>
      <c r="F36" s="4" t="s">
        <v>598</v>
      </c>
      <c r="G36" s="12">
        <f>39298+(365*10)</f>
        <v>42948</v>
      </c>
      <c r="H36" s="4" t="s">
        <v>579</v>
      </c>
      <c r="I36" s="4">
        <v>32</v>
      </c>
      <c r="J36" s="4">
        <v>5.5</v>
      </c>
      <c r="K36" s="4">
        <v>176</v>
      </c>
    </row>
    <row r="37" spans="1:11">
      <c r="A37" s="5">
        <v>1391</v>
      </c>
      <c r="B37" s="5" t="s">
        <v>248</v>
      </c>
      <c r="C37" s="5" t="s">
        <v>672</v>
      </c>
      <c r="D37" s="5" t="s">
        <v>673</v>
      </c>
      <c r="E37" s="5" t="s">
        <v>567</v>
      </c>
      <c r="F37" s="5" t="s">
        <v>568</v>
      </c>
      <c r="G37" s="11">
        <f>39760+(365*10)</f>
        <v>43410</v>
      </c>
      <c r="H37" s="5" t="s">
        <v>647</v>
      </c>
      <c r="I37" s="5">
        <v>40</v>
      </c>
      <c r="J37" s="5">
        <v>19.5</v>
      </c>
      <c r="K37" s="5">
        <v>780</v>
      </c>
    </row>
    <row r="38" spans="1:11">
      <c r="A38" s="4">
        <v>1392</v>
      </c>
      <c r="B38" s="4" t="s">
        <v>219</v>
      </c>
      <c r="C38" s="4" t="s">
        <v>674</v>
      </c>
      <c r="D38" s="4" t="s">
        <v>675</v>
      </c>
      <c r="E38" s="4" t="s">
        <v>573</v>
      </c>
      <c r="F38" s="4" t="s">
        <v>587</v>
      </c>
      <c r="G38" s="12">
        <f>39343+(365*10)</f>
        <v>42993</v>
      </c>
      <c r="H38" s="4" t="s">
        <v>579</v>
      </c>
      <c r="I38" s="4">
        <v>40</v>
      </c>
      <c r="J38" s="4">
        <v>12.6</v>
      </c>
      <c r="K38" s="4">
        <v>504</v>
      </c>
    </row>
    <row r="39" spans="1:11">
      <c r="A39" s="5">
        <v>1393</v>
      </c>
      <c r="B39" s="5" t="s">
        <v>324</v>
      </c>
      <c r="C39" s="5" t="s">
        <v>676</v>
      </c>
      <c r="D39" s="5" t="s">
        <v>677</v>
      </c>
      <c r="E39" s="5" t="s">
        <v>578</v>
      </c>
      <c r="F39" s="5" t="s">
        <v>591</v>
      </c>
      <c r="G39" s="11">
        <f>39311+(365*10)</f>
        <v>42961</v>
      </c>
      <c r="H39" s="5" t="s">
        <v>647</v>
      </c>
      <c r="I39" s="5">
        <v>32</v>
      </c>
      <c r="J39" s="5">
        <v>5.5</v>
      </c>
      <c r="K39" s="5">
        <v>176</v>
      </c>
    </row>
    <row r="40" spans="1:11">
      <c r="A40" s="4">
        <v>1394</v>
      </c>
      <c r="B40" s="4" t="s">
        <v>678</v>
      </c>
      <c r="C40" s="4" t="s">
        <v>679</v>
      </c>
      <c r="D40" s="4" t="s">
        <v>680</v>
      </c>
      <c r="E40" s="4" t="s">
        <v>583</v>
      </c>
      <c r="F40" s="4" t="s">
        <v>568</v>
      </c>
      <c r="G40" s="12">
        <f>39317+(365*10)</f>
        <v>42967</v>
      </c>
      <c r="H40" s="4" t="s">
        <v>647</v>
      </c>
      <c r="I40" s="4">
        <v>40</v>
      </c>
      <c r="J40" s="4">
        <v>21.5</v>
      </c>
      <c r="K40" s="4">
        <v>860</v>
      </c>
    </row>
    <row r="41" spans="1:11">
      <c r="A41" s="5">
        <v>1395</v>
      </c>
      <c r="B41" s="5" t="s">
        <v>351</v>
      </c>
      <c r="C41" s="5" t="s">
        <v>681</v>
      </c>
      <c r="D41" s="5" t="s">
        <v>682</v>
      </c>
      <c r="E41" s="5" t="s">
        <v>573</v>
      </c>
      <c r="F41" s="5" t="s">
        <v>598</v>
      </c>
      <c r="G41" s="11">
        <f>39429+(365*10)</f>
        <v>43079</v>
      </c>
      <c r="H41" s="5" t="s">
        <v>569</v>
      </c>
      <c r="I41" s="5">
        <v>25</v>
      </c>
      <c r="J41" s="5">
        <v>8.52</v>
      </c>
      <c r="K41" s="5">
        <v>213</v>
      </c>
    </row>
    <row r="42" spans="1:11">
      <c r="A42" s="4">
        <v>1396</v>
      </c>
      <c r="B42" s="4" t="s">
        <v>642</v>
      </c>
      <c r="C42" s="4" t="s">
        <v>576</v>
      </c>
      <c r="D42" s="4" t="s">
        <v>683</v>
      </c>
      <c r="E42" s="4" t="s">
        <v>573</v>
      </c>
      <c r="F42" s="4" t="s">
        <v>587</v>
      </c>
      <c r="G42" s="12">
        <f>39849+(365*10)</f>
        <v>43499</v>
      </c>
      <c r="H42" s="4"/>
      <c r="I42" s="4">
        <v>35</v>
      </c>
      <c r="J42" s="4">
        <v>12.1</v>
      </c>
      <c r="K42" s="4">
        <v>423.5</v>
      </c>
    </row>
    <row r="43" spans="1:11">
      <c r="A43" s="5">
        <v>1397</v>
      </c>
      <c r="B43" s="5" t="s">
        <v>684</v>
      </c>
      <c r="C43" s="5" t="s">
        <v>685</v>
      </c>
      <c r="D43" s="5" t="s">
        <v>686</v>
      </c>
      <c r="E43" s="5" t="s">
        <v>573</v>
      </c>
      <c r="F43" s="5" t="s">
        <v>568</v>
      </c>
      <c r="G43" s="11">
        <f>40037+(365*10)</f>
        <v>43687</v>
      </c>
      <c r="H43" s="5" t="s">
        <v>584</v>
      </c>
      <c r="I43" s="5">
        <v>35</v>
      </c>
      <c r="J43" s="5">
        <v>24</v>
      </c>
      <c r="K43" s="5">
        <v>840</v>
      </c>
    </row>
    <row r="44" spans="1:11">
      <c r="A44" s="4">
        <v>1398</v>
      </c>
      <c r="B44" s="4" t="s">
        <v>150</v>
      </c>
      <c r="C44" s="4" t="s">
        <v>225</v>
      </c>
      <c r="D44" s="4" t="s">
        <v>687</v>
      </c>
      <c r="E44" s="4" t="s">
        <v>567</v>
      </c>
      <c r="F44" s="4" t="s">
        <v>591</v>
      </c>
      <c r="G44" s="12">
        <f>39391+(365*10)</f>
        <v>43041</v>
      </c>
      <c r="H44" s="4" t="s">
        <v>574</v>
      </c>
      <c r="I44" s="4">
        <v>40</v>
      </c>
      <c r="J44" s="4">
        <v>19.5</v>
      </c>
      <c r="K44" s="4">
        <v>780</v>
      </c>
    </row>
    <row r="45" spans="1:11">
      <c r="A45" s="5">
        <v>1399</v>
      </c>
      <c r="B45" s="5" t="s">
        <v>337</v>
      </c>
      <c r="C45" s="5" t="s">
        <v>497</v>
      </c>
      <c r="D45" s="5" t="s">
        <v>688</v>
      </c>
      <c r="E45" s="5" t="s">
        <v>567</v>
      </c>
      <c r="F45" s="5" t="s">
        <v>568</v>
      </c>
      <c r="G45" s="11">
        <f>39777+(365*10)</f>
        <v>43427</v>
      </c>
      <c r="H45" s="5" t="s">
        <v>574</v>
      </c>
      <c r="I45" s="5">
        <v>35.5</v>
      </c>
      <c r="J45" s="5">
        <v>12.5</v>
      </c>
      <c r="K45" s="5">
        <v>443.75</v>
      </c>
    </row>
    <row r="46" spans="1:11">
      <c r="A46" s="4">
        <v>1400</v>
      </c>
      <c r="B46" s="4" t="s">
        <v>689</v>
      </c>
      <c r="C46" s="4" t="s">
        <v>266</v>
      </c>
      <c r="D46" s="4" t="s">
        <v>690</v>
      </c>
      <c r="E46" s="4" t="s">
        <v>583</v>
      </c>
      <c r="F46" s="4" t="s">
        <v>568</v>
      </c>
      <c r="G46" s="12">
        <f>39599+(365*10)</f>
        <v>43249</v>
      </c>
      <c r="H46" s="4"/>
      <c r="I46" s="4">
        <v>40</v>
      </c>
      <c r="J46" s="4">
        <v>8.75</v>
      </c>
      <c r="K46" s="4">
        <v>350</v>
      </c>
    </row>
    <row r="47" spans="1:11">
      <c r="A47" s="5">
        <v>1401</v>
      </c>
      <c r="B47" s="5" t="s">
        <v>337</v>
      </c>
      <c r="C47" s="5" t="s">
        <v>691</v>
      </c>
      <c r="D47" s="5" t="s">
        <v>692</v>
      </c>
      <c r="E47" s="5" t="s">
        <v>567</v>
      </c>
      <c r="F47" s="5" t="s">
        <v>587</v>
      </c>
      <c r="G47" s="11">
        <f>39700+(365*10)</f>
        <v>43350</v>
      </c>
      <c r="H47" s="5" t="s">
        <v>647</v>
      </c>
      <c r="I47" s="5">
        <v>29.5</v>
      </c>
      <c r="J47" s="5">
        <v>6.5</v>
      </c>
      <c r="K47" s="5">
        <v>191.75</v>
      </c>
    </row>
    <row r="48" spans="1:11">
      <c r="A48" s="4">
        <v>1402</v>
      </c>
      <c r="B48" s="4" t="s">
        <v>693</v>
      </c>
      <c r="C48" s="4" t="s">
        <v>694</v>
      </c>
      <c r="D48" s="4" t="s">
        <v>695</v>
      </c>
      <c r="E48" s="4" t="s">
        <v>578</v>
      </c>
      <c r="F48" s="4" t="s">
        <v>598</v>
      </c>
      <c r="G48" s="12">
        <f>39250+(365*10)</f>
        <v>42900</v>
      </c>
      <c r="H48" s="4" t="s">
        <v>574</v>
      </c>
      <c r="I48" s="4">
        <v>38</v>
      </c>
      <c r="J48" s="4">
        <v>15.5</v>
      </c>
      <c r="K48" s="4">
        <v>589</v>
      </c>
    </row>
    <row r="49" spans="1:11">
      <c r="A49" s="5">
        <v>1403</v>
      </c>
      <c r="B49" s="5" t="s">
        <v>696</v>
      </c>
      <c r="C49" s="5" t="s">
        <v>697</v>
      </c>
      <c r="D49" s="5" t="s">
        <v>698</v>
      </c>
      <c r="E49" s="5" t="s">
        <v>573</v>
      </c>
      <c r="F49" s="5" t="s">
        <v>587</v>
      </c>
      <c r="G49" s="11">
        <f>39309+(365*10)</f>
        <v>42959</v>
      </c>
      <c r="H49" s="5" t="s">
        <v>595</v>
      </c>
      <c r="I49" s="5">
        <v>40</v>
      </c>
      <c r="J49" s="5">
        <v>22</v>
      </c>
      <c r="K49" s="5">
        <v>880</v>
      </c>
    </row>
    <row r="50" spans="1:11">
      <c r="A50" s="4">
        <v>1404</v>
      </c>
      <c r="B50" s="4" t="s">
        <v>699</v>
      </c>
      <c r="C50" s="4" t="s">
        <v>700</v>
      </c>
      <c r="D50" s="4" t="s">
        <v>701</v>
      </c>
      <c r="E50" s="4" t="s">
        <v>573</v>
      </c>
      <c r="F50" s="4" t="s">
        <v>587</v>
      </c>
      <c r="G50" s="12">
        <f>39756+(365*10)</f>
        <v>43406</v>
      </c>
      <c r="H50" s="4"/>
      <c r="I50" s="4">
        <v>38</v>
      </c>
      <c r="J50" s="4">
        <v>15.5</v>
      </c>
      <c r="K50" s="4">
        <v>589</v>
      </c>
    </row>
    <row r="51" spans="1:11">
      <c r="A51" s="5">
        <v>1405</v>
      </c>
      <c r="B51" s="5" t="s">
        <v>702</v>
      </c>
      <c r="C51" s="5" t="s">
        <v>703</v>
      </c>
      <c r="D51" s="5" t="s">
        <v>704</v>
      </c>
      <c r="E51" s="5" t="s">
        <v>573</v>
      </c>
      <c r="F51" s="5" t="s">
        <v>598</v>
      </c>
      <c r="G51" s="11">
        <f>39587+(365*10)</f>
        <v>43237</v>
      </c>
      <c r="H51" s="5" t="s">
        <v>627</v>
      </c>
      <c r="I51" s="5">
        <v>40</v>
      </c>
      <c r="J51" s="5">
        <v>8.2200000000000006</v>
      </c>
      <c r="K51" s="5">
        <v>328.8</v>
      </c>
    </row>
    <row r="52" spans="1:11">
      <c r="A52" s="4">
        <v>1406</v>
      </c>
      <c r="B52" s="4" t="s">
        <v>163</v>
      </c>
      <c r="C52" s="4" t="s">
        <v>307</v>
      </c>
      <c r="D52" s="4" t="s">
        <v>705</v>
      </c>
      <c r="E52" s="4" t="s">
        <v>567</v>
      </c>
      <c r="F52" s="4" t="s">
        <v>591</v>
      </c>
      <c r="G52" s="12">
        <f>39825+(365*10)</f>
        <v>43475</v>
      </c>
      <c r="H52" s="4"/>
      <c r="I52" s="4">
        <v>40</v>
      </c>
      <c r="J52" s="4">
        <v>19.5</v>
      </c>
      <c r="K52" s="4">
        <v>780</v>
      </c>
    </row>
    <row r="53" spans="1:11">
      <c r="A53" s="5">
        <v>1407</v>
      </c>
      <c r="B53" s="5" t="s">
        <v>483</v>
      </c>
      <c r="C53" s="5" t="s">
        <v>706</v>
      </c>
      <c r="D53" s="5" t="s">
        <v>707</v>
      </c>
      <c r="E53" s="5" t="s">
        <v>573</v>
      </c>
      <c r="F53" s="5" t="s">
        <v>598</v>
      </c>
      <c r="G53" s="11">
        <f>39530+(365*10)</f>
        <v>43180</v>
      </c>
      <c r="H53" s="5" t="s">
        <v>595</v>
      </c>
      <c r="I53" s="5">
        <v>35</v>
      </c>
      <c r="J53" s="5">
        <v>24</v>
      </c>
      <c r="K53" s="5">
        <v>840</v>
      </c>
    </row>
    <row r="54" spans="1:11">
      <c r="A54" s="4">
        <v>1408</v>
      </c>
      <c r="B54" s="4" t="s">
        <v>708</v>
      </c>
      <c r="C54" s="4" t="s">
        <v>709</v>
      </c>
      <c r="D54" s="4" t="s">
        <v>710</v>
      </c>
      <c r="E54" s="4" t="s">
        <v>583</v>
      </c>
      <c r="F54" s="4" t="s">
        <v>598</v>
      </c>
      <c r="G54" s="12">
        <f>39787+(365*10)</f>
        <v>43437</v>
      </c>
      <c r="H54" s="4" t="s">
        <v>627</v>
      </c>
      <c r="I54" s="4">
        <v>15.5</v>
      </c>
      <c r="J54" s="4">
        <v>6.5</v>
      </c>
      <c r="K54" s="4">
        <v>100.75</v>
      </c>
    </row>
    <row r="55" spans="1:11">
      <c r="A55" s="5">
        <v>1409</v>
      </c>
      <c r="B55" s="5" t="s">
        <v>711</v>
      </c>
      <c r="C55" s="5" t="s">
        <v>712</v>
      </c>
      <c r="D55" s="5" t="s">
        <v>713</v>
      </c>
      <c r="E55" s="5" t="s">
        <v>573</v>
      </c>
      <c r="F55" s="5" t="s">
        <v>591</v>
      </c>
      <c r="G55" s="11">
        <f>39363+(365*10)</f>
        <v>43013</v>
      </c>
      <c r="H55" s="5" t="s">
        <v>647</v>
      </c>
      <c r="I55" s="5">
        <v>40</v>
      </c>
      <c r="J55" s="5">
        <v>22</v>
      </c>
      <c r="K55" s="5">
        <v>880</v>
      </c>
    </row>
    <row r="56" spans="1:11">
      <c r="A56" s="4">
        <v>1410</v>
      </c>
      <c r="B56" s="4" t="s">
        <v>714</v>
      </c>
      <c r="C56" s="4" t="s">
        <v>715</v>
      </c>
      <c r="D56" s="4" t="s">
        <v>716</v>
      </c>
      <c r="E56" s="4" t="s">
        <v>573</v>
      </c>
      <c r="F56" s="4" t="s">
        <v>587</v>
      </c>
      <c r="G56" s="12">
        <f>39446+(365*10)</f>
        <v>43096</v>
      </c>
      <c r="H56" s="4" t="s">
        <v>579</v>
      </c>
      <c r="I56" s="4">
        <v>32</v>
      </c>
      <c r="J56" s="4">
        <v>5.5</v>
      </c>
      <c r="K56" s="4">
        <v>176</v>
      </c>
    </row>
    <row r="57" spans="1:11">
      <c r="A57" s="5">
        <v>1411</v>
      </c>
      <c r="B57" s="5" t="s">
        <v>717</v>
      </c>
      <c r="C57" s="5" t="s">
        <v>718</v>
      </c>
      <c r="D57" s="5" t="s">
        <v>719</v>
      </c>
      <c r="E57" s="5" t="s">
        <v>578</v>
      </c>
      <c r="F57" s="5" t="s">
        <v>587</v>
      </c>
      <c r="G57" s="11">
        <f>39544+(365*10)</f>
        <v>43194</v>
      </c>
      <c r="H57" s="5" t="s">
        <v>584</v>
      </c>
      <c r="I57" s="5">
        <v>25</v>
      </c>
      <c r="J57" s="5">
        <v>8.52</v>
      </c>
      <c r="K57" s="5">
        <v>213</v>
      </c>
    </row>
    <row r="58" spans="1:11">
      <c r="A58" s="4">
        <v>1412</v>
      </c>
      <c r="B58" s="4" t="s">
        <v>720</v>
      </c>
      <c r="C58" s="4" t="s">
        <v>721</v>
      </c>
      <c r="D58" s="4" t="s">
        <v>722</v>
      </c>
      <c r="E58" s="4" t="s">
        <v>578</v>
      </c>
      <c r="F58" s="4" t="s">
        <v>598</v>
      </c>
      <c r="G58" s="12">
        <f>39594+(365*10)</f>
        <v>43244</v>
      </c>
      <c r="H58" s="4" t="s">
        <v>569</v>
      </c>
      <c r="I58" s="4">
        <v>38</v>
      </c>
      <c r="J58" s="4">
        <v>15.5</v>
      </c>
      <c r="K58" s="4">
        <v>589</v>
      </c>
    </row>
    <row r="59" spans="1:11">
      <c r="A59" s="5">
        <v>1413</v>
      </c>
      <c r="B59" s="5" t="s">
        <v>644</v>
      </c>
      <c r="C59" s="5" t="s">
        <v>723</v>
      </c>
      <c r="D59" s="5" t="s">
        <v>724</v>
      </c>
      <c r="E59" s="5" t="s">
        <v>567</v>
      </c>
      <c r="F59" s="5" t="s">
        <v>568</v>
      </c>
      <c r="G59" s="11">
        <f>39785+(365*10)</f>
        <v>43435</v>
      </c>
      <c r="H59" s="5" t="s">
        <v>579</v>
      </c>
      <c r="I59" s="5">
        <v>35.5</v>
      </c>
      <c r="J59" s="5">
        <v>12.5</v>
      </c>
      <c r="K59" s="5">
        <v>443.75</v>
      </c>
    </row>
    <row r="60" spans="1:11">
      <c r="A60" s="4">
        <v>1414</v>
      </c>
      <c r="B60" s="4" t="s">
        <v>725</v>
      </c>
      <c r="C60" s="4" t="s">
        <v>726</v>
      </c>
      <c r="D60" s="4" t="s">
        <v>727</v>
      </c>
      <c r="E60" s="4" t="s">
        <v>583</v>
      </c>
      <c r="F60" s="4" t="s">
        <v>591</v>
      </c>
      <c r="G60" s="12">
        <f>39726+(365*10)</f>
        <v>43376</v>
      </c>
      <c r="H60" s="4" t="s">
        <v>569</v>
      </c>
      <c r="I60" s="4">
        <v>40</v>
      </c>
      <c r="J60" s="4">
        <v>21.5</v>
      </c>
      <c r="K60" s="4">
        <v>860</v>
      </c>
    </row>
    <row r="61" spans="1:11">
      <c r="A61" s="5">
        <v>1415</v>
      </c>
      <c r="B61" s="5" t="s">
        <v>153</v>
      </c>
      <c r="C61" s="5" t="s">
        <v>728</v>
      </c>
      <c r="D61" s="5" t="s">
        <v>729</v>
      </c>
      <c r="E61" s="5" t="s">
        <v>573</v>
      </c>
      <c r="F61" s="5" t="s">
        <v>598</v>
      </c>
      <c r="G61" s="11">
        <f>39184+(365*10)</f>
        <v>42834</v>
      </c>
      <c r="H61" s="5"/>
      <c r="I61" s="5">
        <v>38</v>
      </c>
      <c r="J61" s="5">
        <v>15.5</v>
      </c>
      <c r="K61" s="5">
        <v>589</v>
      </c>
    </row>
    <row r="62" spans="1:11">
      <c r="A62" s="4">
        <v>1416</v>
      </c>
      <c r="B62" s="4" t="s">
        <v>730</v>
      </c>
      <c r="C62" s="4" t="s">
        <v>731</v>
      </c>
      <c r="D62" s="4" t="s">
        <v>732</v>
      </c>
      <c r="E62" s="4" t="s">
        <v>567</v>
      </c>
      <c r="F62" s="4" t="s">
        <v>587</v>
      </c>
      <c r="G62" s="12">
        <f>39749+(365*10)</f>
        <v>43399</v>
      </c>
      <c r="H62" s="4" t="s">
        <v>584</v>
      </c>
      <c r="I62" s="4">
        <v>40</v>
      </c>
      <c r="J62" s="4">
        <v>21.5</v>
      </c>
      <c r="K62" s="4">
        <v>860</v>
      </c>
    </row>
    <row r="63" spans="1:11">
      <c r="A63" s="5">
        <v>1417</v>
      </c>
      <c r="B63" s="5" t="s">
        <v>733</v>
      </c>
      <c r="C63" s="5" t="s">
        <v>734</v>
      </c>
      <c r="D63" s="5" t="s">
        <v>735</v>
      </c>
      <c r="E63" s="5" t="s">
        <v>573</v>
      </c>
      <c r="F63" s="5" t="s">
        <v>598</v>
      </c>
      <c r="G63" s="11">
        <f>39828+(365*10)</f>
        <v>43478</v>
      </c>
      <c r="H63" s="5" t="s">
        <v>584</v>
      </c>
      <c r="I63" s="5">
        <v>35</v>
      </c>
      <c r="J63" s="5">
        <v>24</v>
      </c>
      <c r="K63" s="5">
        <v>840</v>
      </c>
    </row>
    <row r="64" spans="1:11">
      <c r="A64" s="4">
        <v>1418</v>
      </c>
      <c r="B64" s="4" t="s">
        <v>736</v>
      </c>
      <c r="C64" s="4" t="s">
        <v>737</v>
      </c>
      <c r="D64" s="4" t="s">
        <v>738</v>
      </c>
      <c r="E64" s="4" t="s">
        <v>573</v>
      </c>
      <c r="F64" s="4" t="s">
        <v>587</v>
      </c>
      <c r="G64" s="12">
        <f>39731+(365*10)</f>
        <v>43381</v>
      </c>
      <c r="H64" s="4"/>
      <c r="I64" s="4">
        <v>40</v>
      </c>
      <c r="J64" s="4">
        <v>21.5</v>
      </c>
      <c r="K64" s="4">
        <v>860</v>
      </c>
    </row>
    <row r="65" spans="1:11">
      <c r="A65" s="5">
        <v>1419</v>
      </c>
      <c r="B65" s="5" t="s">
        <v>739</v>
      </c>
      <c r="C65" s="5" t="s">
        <v>740</v>
      </c>
      <c r="D65" s="5" t="s">
        <v>741</v>
      </c>
      <c r="E65" s="5" t="s">
        <v>578</v>
      </c>
      <c r="F65" s="5" t="s">
        <v>568</v>
      </c>
      <c r="G65" s="11">
        <f>39240+(365*10)</f>
        <v>42890</v>
      </c>
      <c r="H65" s="5"/>
      <c r="I65" s="5">
        <v>25</v>
      </c>
      <c r="J65" s="5">
        <v>8.52</v>
      </c>
      <c r="K65" s="5">
        <v>213</v>
      </c>
    </row>
    <row r="66" spans="1:11">
      <c r="A66" s="4">
        <v>1420</v>
      </c>
      <c r="B66" s="4" t="s">
        <v>742</v>
      </c>
      <c r="C66" s="4" t="s">
        <v>743</v>
      </c>
      <c r="D66" s="4" t="s">
        <v>744</v>
      </c>
      <c r="E66" s="4" t="s">
        <v>583</v>
      </c>
      <c r="F66" s="4" t="s">
        <v>568</v>
      </c>
      <c r="G66" s="12">
        <f>39836+(365*10)</f>
        <v>43486</v>
      </c>
      <c r="H66" s="4" t="s">
        <v>579</v>
      </c>
      <c r="I66" s="4">
        <v>40</v>
      </c>
      <c r="J66" s="4">
        <v>21.5</v>
      </c>
      <c r="K66" s="4">
        <v>860</v>
      </c>
    </row>
    <row r="67" spans="1:11">
      <c r="A67" s="5">
        <v>1421</v>
      </c>
      <c r="B67" s="5" t="s">
        <v>163</v>
      </c>
      <c r="C67" s="5" t="s">
        <v>745</v>
      </c>
      <c r="D67" s="5" t="s">
        <v>746</v>
      </c>
      <c r="E67" s="5" t="s">
        <v>573</v>
      </c>
      <c r="F67" s="5" t="s">
        <v>568</v>
      </c>
      <c r="G67" s="11">
        <f>39308+(365*10)</f>
        <v>42958</v>
      </c>
      <c r="H67" s="5" t="s">
        <v>569</v>
      </c>
      <c r="I67" s="5">
        <v>38</v>
      </c>
      <c r="J67" s="5">
        <v>15.5</v>
      </c>
      <c r="K67" s="5">
        <v>589</v>
      </c>
    </row>
    <row r="68" spans="1:11">
      <c r="A68" s="4">
        <v>1422</v>
      </c>
      <c r="B68" s="4" t="s">
        <v>747</v>
      </c>
      <c r="C68" s="4" t="s">
        <v>748</v>
      </c>
      <c r="D68" s="4" t="s">
        <v>749</v>
      </c>
      <c r="E68" s="4" t="s">
        <v>573</v>
      </c>
      <c r="F68" s="4" t="s">
        <v>591</v>
      </c>
      <c r="G68" s="12">
        <f>39409+(365*10)</f>
        <v>43059</v>
      </c>
      <c r="H68" s="4" t="s">
        <v>627</v>
      </c>
      <c r="I68" s="4">
        <v>40</v>
      </c>
      <c r="J68" s="4">
        <v>12.6</v>
      </c>
      <c r="K68" s="4">
        <v>504</v>
      </c>
    </row>
    <row r="69" spans="1:11">
      <c r="A69" s="5">
        <v>1423</v>
      </c>
      <c r="B69" s="5" t="s">
        <v>750</v>
      </c>
      <c r="C69" s="5" t="s">
        <v>576</v>
      </c>
      <c r="D69" s="5" t="s">
        <v>751</v>
      </c>
      <c r="E69" s="5" t="s">
        <v>567</v>
      </c>
      <c r="F69" s="5" t="s">
        <v>568</v>
      </c>
      <c r="G69" s="11">
        <f>39825+(365*10)</f>
        <v>43475</v>
      </c>
      <c r="H69" s="5" t="s">
        <v>595</v>
      </c>
      <c r="I69" s="5">
        <v>42</v>
      </c>
      <c r="J69" s="5">
        <v>16.75</v>
      </c>
      <c r="K69" s="5">
        <v>703.5</v>
      </c>
    </row>
    <row r="70" spans="1:11">
      <c r="A70" s="4">
        <v>1424</v>
      </c>
      <c r="B70" s="4" t="s">
        <v>752</v>
      </c>
      <c r="C70" s="4" t="s">
        <v>753</v>
      </c>
      <c r="D70" s="4" t="s">
        <v>754</v>
      </c>
      <c r="E70" s="4" t="s">
        <v>583</v>
      </c>
      <c r="F70" s="4" t="s">
        <v>587</v>
      </c>
      <c r="G70" s="12">
        <f>39616+(365*10)</f>
        <v>43266</v>
      </c>
      <c r="H70" s="4" t="s">
        <v>627</v>
      </c>
      <c r="I70" s="4">
        <v>40</v>
      </c>
      <c r="J70" s="4">
        <v>8.75</v>
      </c>
      <c r="K70" s="4">
        <v>350</v>
      </c>
    </row>
    <row r="71" spans="1:11">
      <c r="A71" s="5">
        <v>1425</v>
      </c>
      <c r="B71" s="5" t="s">
        <v>755</v>
      </c>
      <c r="C71" s="5" t="s">
        <v>756</v>
      </c>
      <c r="D71" s="5" t="s">
        <v>757</v>
      </c>
      <c r="E71" s="5" t="s">
        <v>573</v>
      </c>
      <c r="F71" s="5" t="s">
        <v>598</v>
      </c>
      <c r="G71" s="11">
        <f>39597+(365*10)</f>
        <v>43247</v>
      </c>
      <c r="H71" s="5" t="s">
        <v>584</v>
      </c>
      <c r="I71" s="5">
        <v>25</v>
      </c>
      <c r="J71" s="5">
        <v>8.52</v>
      </c>
      <c r="K71" s="5">
        <v>213</v>
      </c>
    </row>
    <row r="72" spans="1:11">
      <c r="A72" s="4">
        <v>1426</v>
      </c>
      <c r="B72" s="4" t="s">
        <v>483</v>
      </c>
      <c r="C72" s="4" t="s">
        <v>758</v>
      </c>
      <c r="D72" s="4" t="s">
        <v>759</v>
      </c>
      <c r="E72" s="4" t="s">
        <v>583</v>
      </c>
      <c r="F72" s="4" t="s">
        <v>568</v>
      </c>
      <c r="G72" s="12">
        <f>39199+(365*10)</f>
        <v>42849</v>
      </c>
      <c r="H72" s="4"/>
      <c r="I72" s="4">
        <v>15.5</v>
      </c>
      <c r="J72" s="4">
        <v>6.5</v>
      </c>
      <c r="K72" s="4">
        <v>100.75</v>
      </c>
    </row>
    <row r="73" spans="1:11">
      <c r="A73" s="5">
        <v>1427</v>
      </c>
      <c r="B73" s="5" t="s">
        <v>760</v>
      </c>
      <c r="C73" s="5" t="s">
        <v>761</v>
      </c>
      <c r="D73" s="5" t="s">
        <v>762</v>
      </c>
      <c r="E73" s="5" t="s">
        <v>567</v>
      </c>
      <c r="F73" s="5" t="s">
        <v>598</v>
      </c>
      <c r="G73" s="11">
        <f>40001+(365*10)</f>
        <v>43651</v>
      </c>
      <c r="H73" s="5" t="s">
        <v>627</v>
      </c>
      <c r="I73" s="5">
        <v>40</v>
      </c>
      <c r="J73" s="5">
        <v>15.5</v>
      </c>
      <c r="K73" s="5">
        <v>620</v>
      </c>
    </row>
    <row r="74" spans="1:11">
      <c r="A74" s="4">
        <v>1428</v>
      </c>
      <c r="B74" s="4" t="s">
        <v>763</v>
      </c>
      <c r="C74" s="4" t="s">
        <v>764</v>
      </c>
      <c r="D74" s="4" t="s">
        <v>765</v>
      </c>
      <c r="E74" s="4" t="s">
        <v>583</v>
      </c>
      <c r="F74" s="4" t="s">
        <v>587</v>
      </c>
      <c r="G74" s="12">
        <f>39409+(365*10)</f>
        <v>43059</v>
      </c>
      <c r="H74" s="4" t="s">
        <v>569</v>
      </c>
      <c r="I74" s="4">
        <v>35</v>
      </c>
      <c r="J74" s="4">
        <v>12.1</v>
      </c>
      <c r="K74" s="4">
        <v>423.5</v>
      </c>
    </row>
    <row r="75" spans="1:11">
      <c r="A75" s="5">
        <v>1429</v>
      </c>
      <c r="B75" s="5" t="s">
        <v>766</v>
      </c>
      <c r="C75" s="5" t="s">
        <v>767</v>
      </c>
      <c r="D75" s="5" t="s">
        <v>768</v>
      </c>
      <c r="E75" s="5" t="s">
        <v>583</v>
      </c>
      <c r="F75" s="5" t="s">
        <v>598</v>
      </c>
      <c r="G75" s="11">
        <f>39845+(365*10)</f>
        <v>43495</v>
      </c>
      <c r="H75" s="5" t="s">
        <v>627</v>
      </c>
      <c r="I75" s="5">
        <v>35</v>
      </c>
      <c r="J75" s="5">
        <v>24</v>
      </c>
      <c r="K75" s="5">
        <v>840</v>
      </c>
    </row>
    <row r="76" spans="1:11">
      <c r="A76" s="4">
        <v>1430</v>
      </c>
      <c r="B76" s="4" t="s">
        <v>161</v>
      </c>
      <c r="C76" s="4" t="s">
        <v>769</v>
      </c>
      <c r="D76" s="4" t="s">
        <v>770</v>
      </c>
      <c r="E76" s="4" t="s">
        <v>578</v>
      </c>
      <c r="F76" s="4" t="s">
        <v>568</v>
      </c>
      <c r="G76" s="12">
        <f>39168+(365*10)</f>
        <v>42818</v>
      </c>
      <c r="H76" s="4" t="s">
        <v>574</v>
      </c>
      <c r="I76" s="4">
        <v>35.5</v>
      </c>
      <c r="J76" s="4">
        <v>13.3</v>
      </c>
      <c r="K76" s="4">
        <v>472.15</v>
      </c>
    </row>
    <row r="77" spans="1:11">
      <c r="A77" s="5">
        <v>1431</v>
      </c>
      <c r="B77" s="5" t="s">
        <v>771</v>
      </c>
      <c r="C77" s="5" t="s">
        <v>772</v>
      </c>
      <c r="D77" s="5" t="s">
        <v>773</v>
      </c>
      <c r="E77" s="5" t="s">
        <v>567</v>
      </c>
      <c r="F77" s="5" t="s">
        <v>598</v>
      </c>
      <c r="G77" s="11">
        <f>39789+(365*10)</f>
        <v>43439</v>
      </c>
      <c r="H77" s="5"/>
      <c r="I77" s="5">
        <v>29.5</v>
      </c>
      <c r="J77" s="5">
        <v>6.5</v>
      </c>
      <c r="K77" s="5">
        <v>191.75</v>
      </c>
    </row>
    <row r="78" spans="1:11">
      <c r="A78" s="4">
        <v>1432</v>
      </c>
      <c r="B78" s="4" t="s">
        <v>774</v>
      </c>
      <c r="C78" s="4" t="s">
        <v>576</v>
      </c>
      <c r="D78" s="4" t="s">
        <v>775</v>
      </c>
      <c r="E78" s="4" t="s">
        <v>573</v>
      </c>
      <c r="F78" s="4" t="s">
        <v>568</v>
      </c>
      <c r="G78" s="12">
        <f>39369+(365*10)</f>
        <v>43019</v>
      </c>
      <c r="H78" s="4" t="s">
        <v>627</v>
      </c>
      <c r="I78" s="4">
        <v>40</v>
      </c>
      <c r="J78" s="4">
        <v>15.5</v>
      </c>
      <c r="K78" s="4">
        <v>620</v>
      </c>
    </row>
    <row r="79" spans="1:11">
      <c r="A79" s="5">
        <v>1433</v>
      </c>
      <c r="B79" s="5" t="s">
        <v>776</v>
      </c>
      <c r="C79" s="5" t="s">
        <v>777</v>
      </c>
      <c r="D79" s="5" t="s">
        <v>778</v>
      </c>
      <c r="E79" s="5" t="s">
        <v>578</v>
      </c>
      <c r="F79" s="5" t="s">
        <v>587</v>
      </c>
      <c r="G79" s="11">
        <f>39521+(365*10)</f>
        <v>43171</v>
      </c>
      <c r="H79" s="5" t="s">
        <v>627</v>
      </c>
      <c r="I79" s="5">
        <v>35</v>
      </c>
      <c r="J79" s="5">
        <v>12.1</v>
      </c>
      <c r="K79" s="5">
        <v>423.5</v>
      </c>
    </row>
    <row r="80" spans="1:11">
      <c r="A80" s="4">
        <v>1434</v>
      </c>
      <c r="B80" s="4" t="s">
        <v>667</v>
      </c>
      <c r="C80" s="4" t="s">
        <v>225</v>
      </c>
      <c r="D80" s="4" t="s">
        <v>779</v>
      </c>
      <c r="E80" s="4" t="s">
        <v>567</v>
      </c>
      <c r="F80" s="4" t="s">
        <v>591</v>
      </c>
      <c r="G80" s="12">
        <f>39413+(365*10)</f>
        <v>43063</v>
      </c>
      <c r="H80" s="4" t="s">
        <v>584</v>
      </c>
      <c r="I80" s="4">
        <v>42</v>
      </c>
      <c r="J80" s="4">
        <v>24</v>
      </c>
      <c r="K80" s="13">
        <v>1008</v>
      </c>
    </row>
    <row r="81" spans="1:11">
      <c r="A81" s="5">
        <v>1435</v>
      </c>
      <c r="B81" s="5" t="s">
        <v>780</v>
      </c>
      <c r="C81" s="5" t="s">
        <v>781</v>
      </c>
      <c r="D81" s="5" t="s">
        <v>782</v>
      </c>
      <c r="E81" s="5" t="s">
        <v>567</v>
      </c>
      <c r="F81" s="5" t="s">
        <v>587</v>
      </c>
      <c r="G81" s="11">
        <f>39967+(365*10)</f>
        <v>43617</v>
      </c>
      <c r="H81" s="5" t="s">
        <v>584</v>
      </c>
      <c r="I81" s="5">
        <v>29.5</v>
      </c>
      <c r="J81" s="5">
        <v>13.3</v>
      </c>
      <c r="K81" s="5">
        <v>392.35</v>
      </c>
    </row>
    <row r="82" spans="1:11">
      <c r="A82" s="4">
        <v>1436</v>
      </c>
      <c r="B82" s="4" t="s">
        <v>783</v>
      </c>
      <c r="C82" s="4" t="s">
        <v>784</v>
      </c>
      <c r="D82" s="4" t="s">
        <v>785</v>
      </c>
      <c r="E82" s="4" t="s">
        <v>567</v>
      </c>
      <c r="F82" s="4" t="s">
        <v>598</v>
      </c>
      <c r="G82" s="12">
        <f>39725+(365*10)</f>
        <v>43375</v>
      </c>
      <c r="H82" s="4" t="s">
        <v>627</v>
      </c>
      <c r="I82" s="4">
        <v>40</v>
      </c>
      <c r="J82" s="4">
        <v>6.5</v>
      </c>
      <c r="K82" s="4">
        <v>260</v>
      </c>
    </row>
    <row r="83" spans="1:11">
      <c r="A83" s="5">
        <v>1437</v>
      </c>
      <c r="B83" s="5" t="s">
        <v>786</v>
      </c>
      <c r="C83" s="5" t="s">
        <v>224</v>
      </c>
      <c r="D83" s="5" t="s">
        <v>787</v>
      </c>
      <c r="E83" s="5" t="s">
        <v>573</v>
      </c>
      <c r="F83" s="5" t="s">
        <v>568</v>
      </c>
      <c r="G83" s="11">
        <f>39858+(365*10)</f>
        <v>43508</v>
      </c>
      <c r="H83" s="5" t="s">
        <v>627</v>
      </c>
      <c r="I83" s="5">
        <v>40</v>
      </c>
      <c r="J83" s="5">
        <v>7.22</v>
      </c>
      <c r="K83" s="5">
        <v>288.8</v>
      </c>
    </row>
    <row r="84" spans="1:11">
      <c r="A84" s="4">
        <v>1438</v>
      </c>
      <c r="B84" s="4" t="s">
        <v>788</v>
      </c>
      <c r="C84" s="4" t="s">
        <v>581</v>
      </c>
      <c r="D84" s="4" t="s">
        <v>789</v>
      </c>
      <c r="E84" s="4" t="s">
        <v>583</v>
      </c>
      <c r="F84" s="4" t="s">
        <v>598</v>
      </c>
      <c r="G84" s="12">
        <f>39861+(365*10)</f>
        <v>43511</v>
      </c>
      <c r="H84" s="4" t="s">
        <v>569</v>
      </c>
      <c r="I84" s="4">
        <v>40</v>
      </c>
      <c r="J84" s="4">
        <v>12.1</v>
      </c>
      <c r="K84" s="4">
        <v>484</v>
      </c>
    </row>
    <row r="85" spans="1:11">
      <c r="A85" s="5">
        <v>1439</v>
      </c>
      <c r="B85" s="5" t="s">
        <v>790</v>
      </c>
      <c r="C85" s="5" t="s">
        <v>288</v>
      </c>
      <c r="D85" s="5" t="s">
        <v>791</v>
      </c>
      <c r="E85" s="5" t="s">
        <v>567</v>
      </c>
      <c r="F85" s="5" t="s">
        <v>587</v>
      </c>
      <c r="G85" s="11">
        <f>39311+(365*10)</f>
        <v>42961</v>
      </c>
      <c r="H85" s="5" t="s">
        <v>574</v>
      </c>
      <c r="I85" s="5">
        <v>29.5</v>
      </c>
      <c r="J85" s="5">
        <v>16.75</v>
      </c>
      <c r="K85" s="5">
        <v>494.13</v>
      </c>
    </row>
    <row r="86" spans="1:11">
      <c r="A86" s="4">
        <v>1440</v>
      </c>
      <c r="B86" s="4" t="s">
        <v>792</v>
      </c>
      <c r="C86" s="4" t="s">
        <v>793</v>
      </c>
      <c r="D86" s="4" t="s">
        <v>794</v>
      </c>
      <c r="E86" s="4" t="s">
        <v>567</v>
      </c>
      <c r="F86" s="4" t="s">
        <v>568</v>
      </c>
      <c r="G86" s="12">
        <f>39382+(365*10)</f>
        <v>43032</v>
      </c>
      <c r="H86" s="4" t="s">
        <v>569</v>
      </c>
      <c r="I86" s="4">
        <v>40</v>
      </c>
      <c r="J86" s="4">
        <v>6.5</v>
      </c>
      <c r="K86" s="4">
        <v>260</v>
      </c>
    </row>
    <row r="87" spans="1:11">
      <c r="A87" s="5">
        <v>1441</v>
      </c>
      <c r="B87" s="5" t="s">
        <v>795</v>
      </c>
      <c r="C87" s="5" t="s">
        <v>796</v>
      </c>
      <c r="D87" s="5" t="s">
        <v>797</v>
      </c>
      <c r="E87" s="5" t="s">
        <v>583</v>
      </c>
      <c r="F87" s="5" t="s">
        <v>568</v>
      </c>
      <c r="G87" s="11">
        <f>39795+(365*10)</f>
        <v>43445</v>
      </c>
      <c r="H87" s="5" t="s">
        <v>569</v>
      </c>
      <c r="I87" s="5">
        <v>40</v>
      </c>
      <c r="J87" s="5">
        <v>19.5</v>
      </c>
      <c r="K87" s="5">
        <v>780</v>
      </c>
    </row>
    <row r="88" spans="1:11">
      <c r="A88" s="4">
        <v>1442</v>
      </c>
      <c r="B88" s="4" t="s">
        <v>605</v>
      </c>
      <c r="C88" s="4" t="s">
        <v>436</v>
      </c>
      <c r="D88" s="4" t="s">
        <v>798</v>
      </c>
      <c r="E88" s="4" t="s">
        <v>578</v>
      </c>
      <c r="F88" s="4" t="s">
        <v>591</v>
      </c>
      <c r="G88" s="12">
        <f>39511+(365*10)</f>
        <v>43161</v>
      </c>
      <c r="H88" s="4" t="s">
        <v>647</v>
      </c>
      <c r="I88" s="4">
        <v>40</v>
      </c>
      <c r="J88" s="4">
        <v>22</v>
      </c>
      <c r="K88" s="4">
        <v>880</v>
      </c>
    </row>
    <row r="89" spans="1:11">
      <c r="A89" s="5">
        <v>1443</v>
      </c>
      <c r="B89" s="5" t="s">
        <v>799</v>
      </c>
      <c r="C89" s="5" t="s">
        <v>800</v>
      </c>
      <c r="D89" s="5" t="s">
        <v>801</v>
      </c>
      <c r="E89" s="5" t="s">
        <v>583</v>
      </c>
      <c r="F89" s="5" t="s">
        <v>591</v>
      </c>
      <c r="G89" s="11">
        <f>39652+(365*10)</f>
        <v>43302</v>
      </c>
      <c r="H89" s="5"/>
      <c r="I89" s="5">
        <v>40</v>
      </c>
      <c r="J89" s="5">
        <v>15</v>
      </c>
      <c r="K89" s="5">
        <v>600</v>
      </c>
    </row>
    <row r="90" spans="1:11">
      <c r="A90" s="4">
        <v>1444</v>
      </c>
      <c r="B90" s="4" t="s">
        <v>802</v>
      </c>
      <c r="C90" s="4" t="s">
        <v>803</v>
      </c>
      <c r="D90" s="4" t="s">
        <v>804</v>
      </c>
      <c r="E90" s="4" t="s">
        <v>567</v>
      </c>
      <c r="F90" s="4" t="s">
        <v>587</v>
      </c>
      <c r="G90" s="12">
        <f>39836+(365*10)</f>
        <v>43486</v>
      </c>
      <c r="H90" s="4"/>
      <c r="I90" s="4">
        <v>29.5</v>
      </c>
      <c r="J90" s="4">
        <v>15</v>
      </c>
      <c r="K90" s="4">
        <v>442.5</v>
      </c>
    </row>
    <row r="91" spans="1:11">
      <c r="A91" s="5">
        <v>1445</v>
      </c>
      <c r="B91" s="5" t="s">
        <v>357</v>
      </c>
      <c r="C91" s="5" t="s">
        <v>805</v>
      </c>
      <c r="D91" s="5" t="s">
        <v>806</v>
      </c>
      <c r="E91" s="5" t="s">
        <v>583</v>
      </c>
      <c r="F91" s="5" t="s">
        <v>568</v>
      </c>
      <c r="G91" s="11">
        <f>39509+(365*10)</f>
        <v>43159</v>
      </c>
      <c r="H91" s="5" t="s">
        <v>584</v>
      </c>
      <c r="I91" s="5">
        <v>15.5</v>
      </c>
      <c r="J91" s="5">
        <v>5.5</v>
      </c>
      <c r="K91" s="5">
        <v>85.25</v>
      </c>
    </row>
    <row r="92" spans="1:11">
      <c r="A92" s="4">
        <v>1446</v>
      </c>
      <c r="B92" s="4" t="s">
        <v>699</v>
      </c>
      <c r="C92" s="4" t="s">
        <v>172</v>
      </c>
      <c r="D92" s="4" t="s">
        <v>807</v>
      </c>
      <c r="E92" s="4" t="s">
        <v>583</v>
      </c>
      <c r="F92" s="4" t="s">
        <v>587</v>
      </c>
      <c r="G92" s="12">
        <f>39806+(365*10)</f>
        <v>43456</v>
      </c>
      <c r="H92" s="4" t="s">
        <v>627</v>
      </c>
      <c r="I92" s="4">
        <v>40</v>
      </c>
      <c r="J92" s="4">
        <v>16.75</v>
      </c>
      <c r="K92" s="4">
        <v>670</v>
      </c>
    </row>
    <row r="93" spans="1:11">
      <c r="A93" s="5">
        <v>1447</v>
      </c>
      <c r="B93" s="5" t="s">
        <v>273</v>
      </c>
      <c r="C93" s="5" t="s">
        <v>808</v>
      </c>
      <c r="D93" s="5" t="s">
        <v>809</v>
      </c>
      <c r="E93" s="5" t="s">
        <v>567</v>
      </c>
      <c r="F93" s="5" t="s">
        <v>591</v>
      </c>
      <c r="G93" s="11">
        <f>39414+(365*10)</f>
        <v>43064</v>
      </c>
      <c r="H93" s="5" t="s">
        <v>569</v>
      </c>
      <c r="I93" s="5">
        <v>40</v>
      </c>
      <c r="J93" s="5">
        <v>7.22</v>
      </c>
      <c r="K93" s="5"/>
    </row>
    <row r="94" spans="1:11">
      <c r="A94" s="4">
        <v>1448</v>
      </c>
      <c r="B94" s="4" t="s">
        <v>810</v>
      </c>
      <c r="C94" s="4" t="s">
        <v>581</v>
      </c>
      <c r="D94" s="4" t="s">
        <v>811</v>
      </c>
      <c r="E94" s="4" t="s">
        <v>583</v>
      </c>
      <c r="F94" s="4" t="s">
        <v>598</v>
      </c>
      <c r="G94" s="12">
        <f>39911+(365*10)</f>
        <v>43561</v>
      </c>
      <c r="H94" s="4" t="s">
        <v>584</v>
      </c>
      <c r="I94" s="4">
        <v>40</v>
      </c>
      <c r="J94" s="4">
        <v>12.1</v>
      </c>
      <c r="K94" s="4">
        <v>484</v>
      </c>
    </row>
    <row r="95" spans="1:11">
      <c r="A95" s="14">
        <v>1449</v>
      </c>
      <c r="B95" s="14" t="s">
        <v>812</v>
      </c>
      <c r="C95" s="14" t="s">
        <v>813</v>
      </c>
      <c r="D95" s="14" t="s">
        <v>814</v>
      </c>
      <c r="E95" s="14" t="s">
        <v>583</v>
      </c>
      <c r="F95" s="14" t="s">
        <v>568</v>
      </c>
      <c r="G95" s="15">
        <f>39692+(365*10)</f>
        <v>43342</v>
      </c>
      <c r="H95" s="14"/>
      <c r="I95" s="14">
        <v>15.5</v>
      </c>
      <c r="J95" s="14">
        <v>6.5</v>
      </c>
      <c r="K95" s="14">
        <v>100.75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78AA-7D30-4672-9269-9F8109117D17}">
  <dimension ref="A1:R27"/>
  <sheetViews>
    <sheetView workbookViewId="0">
      <selection activeCell="J1" sqref="J1:O18"/>
    </sheetView>
  </sheetViews>
  <sheetFormatPr defaultRowHeight="14.45"/>
  <cols>
    <col min="10" max="10" width="10.42578125" bestFit="1" customWidth="1"/>
  </cols>
  <sheetData>
    <row r="1" spans="1:18">
      <c r="A1" t="s">
        <v>83</v>
      </c>
      <c r="C1">
        <v>10</v>
      </c>
      <c r="E1" t="s">
        <v>84</v>
      </c>
      <c r="G1">
        <v>10</v>
      </c>
      <c r="J1" t="s">
        <v>6</v>
      </c>
      <c r="K1" t="s">
        <v>2</v>
      </c>
      <c r="L1" t="s">
        <v>7</v>
      </c>
      <c r="M1" t="s">
        <v>4</v>
      </c>
      <c r="N1" t="s">
        <v>8</v>
      </c>
      <c r="O1" t="s">
        <v>5</v>
      </c>
      <c r="Q1">
        <v>1</v>
      </c>
      <c r="R1">
        <v>4</v>
      </c>
    </row>
    <row r="2" spans="1:18">
      <c r="A2" t="s">
        <v>85</v>
      </c>
      <c r="E2" t="s">
        <v>86</v>
      </c>
      <c r="J2" t="s">
        <v>11</v>
      </c>
      <c r="K2">
        <v>10467</v>
      </c>
      <c r="L2" t="s">
        <v>12</v>
      </c>
      <c r="M2" t="s">
        <v>13</v>
      </c>
      <c r="N2">
        <v>80</v>
      </c>
      <c r="O2" t="s">
        <v>14</v>
      </c>
    </row>
    <row r="3" spans="1:18">
      <c r="A3" t="s">
        <v>87</v>
      </c>
      <c r="E3" t="s">
        <v>88</v>
      </c>
      <c r="J3" t="s">
        <v>17</v>
      </c>
      <c r="K3">
        <v>10523</v>
      </c>
      <c r="L3" t="s">
        <v>18</v>
      </c>
      <c r="M3" t="s">
        <v>19</v>
      </c>
      <c r="N3">
        <v>45</v>
      </c>
      <c r="O3" t="s">
        <v>20</v>
      </c>
    </row>
    <row r="4" spans="1:18">
      <c r="A4" t="s">
        <v>89</v>
      </c>
      <c r="E4" t="s">
        <v>90</v>
      </c>
      <c r="J4" t="s">
        <v>23</v>
      </c>
      <c r="K4">
        <v>10579</v>
      </c>
      <c r="L4" t="s">
        <v>24</v>
      </c>
      <c r="M4" t="s">
        <v>25</v>
      </c>
      <c r="N4">
        <v>45</v>
      </c>
      <c r="O4" t="s">
        <v>26</v>
      </c>
    </row>
    <row r="5" spans="1:18">
      <c r="A5" t="s">
        <v>91</v>
      </c>
      <c r="E5" t="s">
        <v>92</v>
      </c>
      <c r="J5" t="s">
        <v>29</v>
      </c>
      <c r="K5">
        <v>10635</v>
      </c>
      <c r="L5" t="s">
        <v>30</v>
      </c>
      <c r="M5" t="s">
        <v>13</v>
      </c>
      <c r="N5">
        <v>84</v>
      </c>
      <c r="O5" t="s">
        <v>31</v>
      </c>
    </row>
    <row r="6" spans="1:18">
      <c r="A6" t="s">
        <v>93</v>
      </c>
      <c r="E6" t="s">
        <v>94</v>
      </c>
      <c r="J6" t="s">
        <v>34</v>
      </c>
      <c r="K6">
        <v>10691</v>
      </c>
      <c r="L6" t="s">
        <v>35</v>
      </c>
      <c r="M6" t="s">
        <v>19</v>
      </c>
      <c r="N6">
        <v>75</v>
      </c>
      <c r="O6" t="s">
        <v>36</v>
      </c>
    </row>
    <row r="7" spans="1:18">
      <c r="A7" t="s">
        <v>95</v>
      </c>
      <c r="E7" t="s">
        <v>96</v>
      </c>
      <c r="J7" t="s">
        <v>39</v>
      </c>
      <c r="K7">
        <v>10747</v>
      </c>
      <c r="L7" t="s">
        <v>12</v>
      </c>
      <c r="M7" t="s">
        <v>25</v>
      </c>
      <c r="N7">
        <v>74</v>
      </c>
      <c r="O7" t="s">
        <v>14</v>
      </c>
    </row>
    <row r="8" spans="1:18">
      <c r="A8" t="s">
        <v>97</v>
      </c>
      <c r="E8" t="s">
        <v>98</v>
      </c>
      <c r="J8" t="s">
        <v>42</v>
      </c>
      <c r="K8">
        <v>10803</v>
      </c>
      <c r="L8" t="s">
        <v>18</v>
      </c>
      <c r="M8" t="s">
        <v>13</v>
      </c>
      <c r="N8">
        <v>57</v>
      </c>
      <c r="O8" t="s">
        <v>20</v>
      </c>
    </row>
    <row r="9" spans="1:18">
      <c r="A9" t="s">
        <v>99</v>
      </c>
      <c r="E9" t="s">
        <v>100</v>
      </c>
      <c r="J9" t="s">
        <v>45</v>
      </c>
      <c r="K9">
        <v>10859</v>
      </c>
      <c r="L9" t="s">
        <v>24</v>
      </c>
      <c r="M9" t="s">
        <v>19</v>
      </c>
      <c r="N9">
        <v>97</v>
      </c>
      <c r="O9" t="s">
        <v>26</v>
      </c>
    </row>
    <row r="10" spans="1:18">
      <c r="A10" t="s">
        <v>101</v>
      </c>
      <c r="E10" t="s">
        <v>102</v>
      </c>
      <c r="J10" t="s">
        <v>47</v>
      </c>
      <c r="K10">
        <v>10915</v>
      </c>
      <c r="L10" t="s">
        <v>30</v>
      </c>
      <c r="M10" t="s">
        <v>25</v>
      </c>
      <c r="N10">
        <v>75</v>
      </c>
      <c r="O10" t="s">
        <v>31</v>
      </c>
    </row>
    <row r="11" spans="1:18">
      <c r="A11" t="s">
        <v>103</v>
      </c>
      <c r="E11" t="s">
        <v>104</v>
      </c>
      <c r="J11" t="s">
        <v>49</v>
      </c>
      <c r="K11">
        <v>10971</v>
      </c>
      <c r="L11" t="s">
        <v>35</v>
      </c>
      <c r="M11" t="s">
        <v>13</v>
      </c>
      <c r="N11">
        <v>40</v>
      </c>
      <c r="O11" t="s">
        <v>36</v>
      </c>
    </row>
    <row r="12" spans="1:18">
      <c r="A12" t="s">
        <v>105</v>
      </c>
      <c r="E12" t="s">
        <v>106</v>
      </c>
      <c r="J12" t="s">
        <v>51</v>
      </c>
      <c r="K12">
        <v>11027</v>
      </c>
      <c r="L12" t="s">
        <v>12</v>
      </c>
      <c r="M12" t="s">
        <v>19</v>
      </c>
      <c r="N12">
        <v>53</v>
      </c>
      <c r="O12" t="s">
        <v>14</v>
      </c>
    </row>
    <row r="13" spans="1:18">
      <c r="A13" t="s">
        <v>107</v>
      </c>
      <c r="E13" t="s">
        <v>108</v>
      </c>
      <c r="J13" t="s">
        <v>53</v>
      </c>
      <c r="K13">
        <v>11083</v>
      </c>
      <c r="L13" t="s">
        <v>18</v>
      </c>
      <c r="M13" t="s">
        <v>25</v>
      </c>
      <c r="N13">
        <v>63</v>
      </c>
      <c r="O13" t="s">
        <v>20</v>
      </c>
    </row>
    <row r="14" spans="1:18">
      <c r="A14" t="s">
        <v>109</v>
      </c>
      <c r="J14" t="s">
        <v>55</v>
      </c>
      <c r="K14">
        <v>11139</v>
      </c>
      <c r="L14" t="s">
        <v>24</v>
      </c>
      <c r="M14" t="s">
        <v>13</v>
      </c>
      <c r="N14">
        <v>67</v>
      </c>
      <c r="O14" t="s">
        <v>26</v>
      </c>
    </row>
    <row r="15" spans="1:18">
      <c r="A15" t="s">
        <v>110</v>
      </c>
      <c r="J15" t="s">
        <v>57</v>
      </c>
      <c r="K15">
        <v>11195</v>
      </c>
      <c r="L15" t="s">
        <v>30</v>
      </c>
      <c r="M15" t="s">
        <v>19</v>
      </c>
      <c r="N15">
        <v>45</v>
      </c>
      <c r="O15" t="s">
        <v>31</v>
      </c>
    </row>
    <row r="16" spans="1:18">
      <c r="A16" t="s">
        <v>111</v>
      </c>
      <c r="J16" t="s">
        <v>59</v>
      </c>
      <c r="K16">
        <v>11251</v>
      </c>
      <c r="L16" t="s">
        <v>35</v>
      </c>
      <c r="M16" t="s">
        <v>25</v>
      </c>
      <c r="N16">
        <v>41</v>
      </c>
      <c r="O16" t="s">
        <v>36</v>
      </c>
    </row>
    <row r="17" spans="1:15">
      <c r="A17" t="s">
        <v>112</v>
      </c>
      <c r="J17" t="s">
        <v>61</v>
      </c>
      <c r="K17">
        <v>11307</v>
      </c>
      <c r="L17" t="s">
        <v>12</v>
      </c>
      <c r="M17" t="s">
        <v>62</v>
      </c>
      <c r="N17">
        <v>59</v>
      </c>
      <c r="O17" t="s">
        <v>14</v>
      </c>
    </row>
    <row r="18" spans="1:15">
      <c r="A18" t="s">
        <v>113</v>
      </c>
      <c r="J18" t="s">
        <v>64</v>
      </c>
      <c r="K18">
        <v>11363</v>
      </c>
      <c r="L18" t="s">
        <v>18</v>
      </c>
      <c r="M18" t="s">
        <v>65</v>
      </c>
      <c r="N18">
        <v>83</v>
      </c>
      <c r="O18" t="s">
        <v>20</v>
      </c>
    </row>
    <row r="19" spans="1:15">
      <c r="A19" t="s">
        <v>114</v>
      </c>
    </row>
    <row r="20" spans="1:15">
      <c r="A20" t="s">
        <v>115</v>
      </c>
    </row>
    <row r="21" spans="1:15">
      <c r="A21" t="s">
        <v>116</v>
      </c>
    </row>
    <row r="22" spans="1:15">
      <c r="A22" t="s">
        <v>117</v>
      </c>
    </row>
    <row r="23" spans="1:15">
      <c r="A23" t="s">
        <v>118</v>
      </c>
    </row>
    <row r="24" spans="1:15">
      <c r="A24" t="s">
        <v>119</v>
      </c>
    </row>
    <row r="25" spans="1:15">
      <c r="A25" t="s">
        <v>120</v>
      </c>
    </row>
    <row r="26" spans="1:15">
      <c r="A26" t="s">
        <v>121</v>
      </c>
    </row>
    <row r="27" spans="1:15">
      <c r="A27" t="s">
        <v>122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0C8D-82E5-4588-B845-A3C88C9147DE}">
  <dimension ref="A1:R27"/>
  <sheetViews>
    <sheetView workbookViewId="0">
      <selection activeCell="J1" sqref="J1:O18"/>
    </sheetView>
  </sheetViews>
  <sheetFormatPr defaultRowHeight="14.45"/>
  <cols>
    <col min="17" max="17" width="10.42578125" bestFit="1" customWidth="1"/>
  </cols>
  <sheetData>
    <row r="1" spans="1:18">
      <c r="A1" t="s">
        <v>83</v>
      </c>
      <c r="C1" t="s">
        <v>93</v>
      </c>
      <c r="E1" t="s">
        <v>84</v>
      </c>
      <c r="G1" t="s">
        <v>108</v>
      </c>
      <c r="J1" t="s">
        <v>6</v>
      </c>
      <c r="K1" t="s">
        <v>2</v>
      </c>
      <c r="L1" t="s">
        <v>7</v>
      </c>
      <c r="M1" t="s">
        <v>4</v>
      </c>
      <c r="N1" t="s">
        <v>8</v>
      </c>
      <c r="O1" t="s">
        <v>5</v>
      </c>
    </row>
    <row r="2" spans="1:18">
      <c r="A2" t="s">
        <v>85</v>
      </c>
      <c r="E2" t="s">
        <v>86</v>
      </c>
      <c r="J2" t="s">
        <v>11</v>
      </c>
      <c r="K2">
        <v>10467</v>
      </c>
      <c r="L2" t="s">
        <v>12</v>
      </c>
      <c r="M2" t="s">
        <v>13</v>
      </c>
      <c r="N2">
        <v>80</v>
      </c>
      <c r="O2" t="s">
        <v>14</v>
      </c>
      <c r="Q2" t="s">
        <v>11</v>
      </c>
      <c r="R2">
        <f>MATCH(Q2,Staffmatch[Sales Person],0)</f>
        <v>1</v>
      </c>
    </row>
    <row r="3" spans="1:18">
      <c r="A3" t="s">
        <v>87</v>
      </c>
      <c r="E3" t="s">
        <v>88</v>
      </c>
      <c r="J3" t="s">
        <v>17</v>
      </c>
      <c r="K3">
        <v>10523</v>
      </c>
      <c r="L3" t="s">
        <v>18</v>
      </c>
      <c r="M3" t="s">
        <v>19</v>
      </c>
      <c r="N3">
        <v>45</v>
      </c>
      <c r="O3" t="s">
        <v>20</v>
      </c>
      <c r="Q3" t="s">
        <v>5</v>
      </c>
      <c r="R3">
        <f>MATCH(Q3,Staffmatch[#Headers],0)</f>
        <v>6</v>
      </c>
    </row>
    <row r="4" spans="1:18">
      <c r="A4" t="s">
        <v>89</v>
      </c>
      <c r="E4" t="s">
        <v>90</v>
      </c>
      <c r="J4" t="s">
        <v>23</v>
      </c>
      <c r="K4">
        <v>10579</v>
      </c>
      <c r="L4" t="s">
        <v>24</v>
      </c>
      <c r="M4" t="s">
        <v>25</v>
      </c>
      <c r="N4">
        <v>45</v>
      </c>
      <c r="O4" t="s">
        <v>26</v>
      </c>
    </row>
    <row r="5" spans="1:18">
      <c r="A5" t="s">
        <v>91</v>
      </c>
      <c r="E5" t="s">
        <v>92</v>
      </c>
      <c r="J5" t="s">
        <v>29</v>
      </c>
      <c r="K5">
        <v>10635</v>
      </c>
      <c r="L5" t="s">
        <v>30</v>
      </c>
      <c r="M5" t="s">
        <v>13</v>
      </c>
      <c r="N5">
        <v>84</v>
      </c>
      <c r="O5" t="s">
        <v>31</v>
      </c>
    </row>
    <row r="6" spans="1:18">
      <c r="A6" t="s">
        <v>93</v>
      </c>
      <c r="E6" t="s">
        <v>94</v>
      </c>
      <c r="J6" t="s">
        <v>34</v>
      </c>
      <c r="K6">
        <v>10691</v>
      </c>
      <c r="L6" t="s">
        <v>35</v>
      </c>
      <c r="M6" t="s">
        <v>19</v>
      </c>
      <c r="N6">
        <v>75</v>
      </c>
      <c r="O6" t="s">
        <v>36</v>
      </c>
    </row>
    <row r="7" spans="1:18">
      <c r="A7" t="s">
        <v>95</v>
      </c>
      <c r="E7" t="s">
        <v>96</v>
      </c>
      <c r="J7" t="s">
        <v>39</v>
      </c>
      <c r="K7">
        <v>10747</v>
      </c>
      <c r="L7" t="s">
        <v>12</v>
      </c>
      <c r="M7" t="s">
        <v>25</v>
      </c>
      <c r="N7">
        <v>74</v>
      </c>
      <c r="O7" t="s">
        <v>14</v>
      </c>
    </row>
    <row r="8" spans="1:18">
      <c r="A8" t="s">
        <v>97</v>
      </c>
      <c r="E8" t="s">
        <v>98</v>
      </c>
      <c r="J8" t="s">
        <v>42</v>
      </c>
      <c r="K8">
        <v>10803</v>
      </c>
      <c r="L8" t="s">
        <v>18</v>
      </c>
      <c r="M8" t="s">
        <v>13</v>
      </c>
      <c r="N8">
        <v>57</v>
      </c>
      <c r="O8" t="s">
        <v>20</v>
      </c>
    </row>
    <row r="9" spans="1:18">
      <c r="A9" t="s">
        <v>99</v>
      </c>
      <c r="E9" t="s">
        <v>100</v>
      </c>
      <c r="J9" t="s">
        <v>45</v>
      </c>
      <c r="K9">
        <v>10859</v>
      </c>
      <c r="L9" t="s">
        <v>24</v>
      </c>
      <c r="M9" t="s">
        <v>19</v>
      </c>
      <c r="N9">
        <v>97</v>
      </c>
      <c r="O9" t="s">
        <v>26</v>
      </c>
    </row>
    <row r="10" spans="1:18">
      <c r="A10" t="s">
        <v>101</v>
      </c>
      <c r="E10" t="s">
        <v>102</v>
      </c>
      <c r="J10" t="s">
        <v>47</v>
      </c>
      <c r="K10">
        <v>10915</v>
      </c>
      <c r="L10" t="s">
        <v>30</v>
      </c>
      <c r="M10" t="s">
        <v>25</v>
      </c>
      <c r="N10">
        <v>75</v>
      </c>
      <c r="O10" t="s">
        <v>31</v>
      </c>
    </row>
    <row r="11" spans="1:18">
      <c r="A11" t="s">
        <v>103</v>
      </c>
      <c r="E11" t="s">
        <v>104</v>
      </c>
      <c r="J11" t="s">
        <v>49</v>
      </c>
      <c r="K11">
        <v>10971</v>
      </c>
      <c r="L11" t="s">
        <v>35</v>
      </c>
      <c r="M11" t="s">
        <v>13</v>
      </c>
      <c r="N11">
        <v>40</v>
      </c>
      <c r="O11" t="s">
        <v>36</v>
      </c>
    </row>
    <row r="12" spans="1:18">
      <c r="A12" t="s">
        <v>105</v>
      </c>
      <c r="E12" t="s">
        <v>106</v>
      </c>
      <c r="J12" t="s">
        <v>51</v>
      </c>
      <c r="K12">
        <v>11027</v>
      </c>
      <c r="L12" t="s">
        <v>12</v>
      </c>
      <c r="M12" t="s">
        <v>19</v>
      </c>
      <c r="N12">
        <v>53</v>
      </c>
      <c r="O12" t="s">
        <v>14</v>
      </c>
    </row>
    <row r="13" spans="1:18">
      <c r="A13" t="s">
        <v>107</v>
      </c>
      <c r="E13" t="s">
        <v>108</v>
      </c>
      <c r="J13" t="s">
        <v>53</v>
      </c>
      <c r="K13">
        <v>11083</v>
      </c>
      <c r="L13" t="s">
        <v>18</v>
      </c>
      <c r="M13" t="s">
        <v>25</v>
      </c>
      <c r="N13">
        <v>63</v>
      </c>
      <c r="O13" t="s">
        <v>20</v>
      </c>
    </row>
    <row r="14" spans="1:18">
      <c r="A14" t="s">
        <v>109</v>
      </c>
      <c r="J14" t="s">
        <v>55</v>
      </c>
      <c r="K14">
        <v>11139</v>
      </c>
      <c r="L14" t="s">
        <v>24</v>
      </c>
      <c r="M14" t="s">
        <v>13</v>
      </c>
      <c r="N14">
        <v>67</v>
      </c>
      <c r="O14" t="s">
        <v>26</v>
      </c>
    </row>
    <row r="15" spans="1:18">
      <c r="A15" t="s">
        <v>110</v>
      </c>
      <c r="J15" t="s">
        <v>57</v>
      </c>
      <c r="K15">
        <v>11195</v>
      </c>
      <c r="L15" t="s">
        <v>30</v>
      </c>
      <c r="M15" t="s">
        <v>19</v>
      </c>
      <c r="N15">
        <v>45</v>
      </c>
      <c r="O15" t="s">
        <v>31</v>
      </c>
    </row>
    <row r="16" spans="1:18">
      <c r="A16" t="s">
        <v>111</v>
      </c>
      <c r="J16" t="s">
        <v>59</v>
      </c>
      <c r="K16">
        <v>11251</v>
      </c>
      <c r="L16" t="s">
        <v>35</v>
      </c>
      <c r="M16" t="s">
        <v>25</v>
      </c>
      <c r="N16">
        <v>41</v>
      </c>
      <c r="O16" t="s">
        <v>36</v>
      </c>
    </row>
    <row r="17" spans="1:15">
      <c r="A17" t="s">
        <v>112</v>
      </c>
      <c r="J17" t="s">
        <v>61</v>
      </c>
      <c r="K17">
        <v>11307</v>
      </c>
      <c r="L17" t="s">
        <v>12</v>
      </c>
      <c r="M17" t="s">
        <v>62</v>
      </c>
      <c r="N17">
        <v>59</v>
      </c>
      <c r="O17" t="s">
        <v>14</v>
      </c>
    </row>
    <row r="18" spans="1:15">
      <c r="A18" t="s">
        <v>113</v>
      </c>
      <c r="J18" t="s">
        <v>64</v>
      </c>
      <c r="K18">
        <v>11363</v>
      </c>
      <c r="L18" t="s">
        <v>18</v>
      </c>
      <c r="M18" t="s">
        <v>65</v>
      </c>
      <c r="N18">
        <v>83</v>
      </c>
      <c r="O18" t="s">
        <v>20</v>
      </c>
    </row>
    <row r="19" spans="1:15">
      <c r="A19" t="s">
        <v>114</v>
      </c>
    </row>
    <row r="20" spans="1:15">
      <c r="A20" t="s">
        <v>115</v>
      </c>
    </row>
    <row r="21" spans="1:15">
      <c r="A21" t="s">
        <v>116</v>
      </c>
    </row>
    <row r="22" spans="1:15">
      <c r="A22" t="s">
        <v>117</v>
      </c>
    </row>
    <row r="23" spans="1:15">
      <c r="A23" t="s">
        <v>118</v>
      </c>
    </row>
    <row r="24" spans="1:15">
      <c r="A24" t="s">
        <v>119</v>
      </c>
    </row>
    <row r="25" spans="1:15">
      <c r="A25" t="s">
        <v>120</v>
      </c>
    </row>
    <row r="26" spans="1:15">
      <c r="A26" t="s">
        <v>121</v>
      </c>
    </row>
    <row r="27" spans="1:15">
      <c r="A27" t="s">
        <v>122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4B60-1E14-48D9-9FF7-5418211F26E6}">
  <dimension ref="A1:I18"/>
  <sheetViews>
    <sheetView workbookViewId="0">
      <selection activeCell="I3" sqref="I3"/>
    </sheetView>
  </sheetViews>
  <sheetFormatPr defaultRowHeight="14.45"/>
  <cols>
    <col min="8" max="8" width="11.140625" bestFit="1" customWidth="1"/>
  </cols>
  <sheetData>
    <row r="1" spans="1:9">
      <c r="A1" t="s">
        <v>6</v>
      </c>
      <c r="B1" t="s">
        <v>2</v>
      </c>
      <c r="C1" t="s">
        <v>7</v>
      </c>
      <c r="D1" t="s">
        <v>4</v>
      </c>
      <c r="E1" t="s">
        <v>8</v>
      </c>
      <c r="F1" t="s">
        <v>5</v>
      </c>
    </row>
    <row r="2" spans="1:9">
      <c r="A2" t="s">
        <v>11</v>
      </c>
      <c r="B2">
        <v>10467</v>
      </c>
      <c r="C2" t="s">
        <v>12</v>
      </c>
      <c r="D2" t="s">
        <v>13</v>
      </c>
      <c r="E2">
        <v>80</v>
      </c>
      <c r="F2" t="s">
        <v>14</v>
      </c>
      <c r="H2" t="s">
        <v>6</v>
      </c>
      <c r="I2" t="s">
        <v>11</v>
      </c>
    </row>
    <row r="3" spans="1:9">
      <c r="A3" t="s">
        <v>17</v>
      </c>
      <c r="B3">
        <v>10523</v>
      </c>
      <c r="C3" t="s">
        <v>18</v>
      </c>
      <c r="D3" t="s">
        <v>19</v>
      </c>
      <c r="E3">
        <v>45</v>
      </c>
      <c r="F3" t="s">
        <v>20</v>
      </c>
      <c r="H3" t="s">
        <v>7</v>
      </c>
      <c r="I3" t="str">
        <f>INDEX(Staffindexmatch[],MATCH(I2,Staffindexmatch[Sales Person],0),MATCH(H3,Staffindexmatch[#Headers],0))</f>
        <v>Marketing</v>
      </c>
    </row>
    <row r="4" spans="1:9">
      <c r="A4" t="s">
        <v>23</v>
      </c>
      <c r="B4">
        <v>10579</v>
      </c>
      <c r="C4" t="s">
        <v>24</v>
      </c>
      <c r="D4" t="s">
        <v>25</v>
      </c>
      <c r="E4">
        <v>45</v>
      </c>
      <c r="F4" t="s">
        <v>26</v>
      </c>
    </row>
    <row r="5" spans="1:9">
      <c r="A5" t="s">
        <v>29</v>
      </c>
      <c r="B5">
        <v>10635</v>
      </c>
      <c r="C5" t="s">
        <v>30</v>
      </c>
      <c r="D5" t="s">
        <v>13</v>
      </c>
      <c r="E5">
        <v>84</v>
      </c>
      <c r="F5" t="s">
        <v>31</v>
      </c>
    </row>
    <row r="6" spans="1:9">
      <c r="A6" t="s">
        <v>34</v>
      </c>
      <c r="B6">
        <v>10691</v>
      </c>
      <c r="C6" t="s">
        <v>35</v>
      </c>
      <c r="D6" t="s">
        <v>19</v>
      </c>
      <c r="E6">
        <v>75</v>
      </c>
      <c r="F6" t="s">
        <v>36</v>
      </c>
    </row>
    <row r="7" spans="1:9">
      <c r="A7" t="s">
        <v>39</v>
      </c>
      <c r="B7">
        <v>10747</v>
      </c>
      <c r="C7" t="s">
        <v>12</v>
      </c>
      <c r="D7" t="s">
        <v>25</v>
      </c>
      <c r="E7">
        <v>74</v>
      </c>
      <c r="F7" t="s">
        <v>14</v>
      </c>
    </row>
    <row r="8" spans="1:9">
      <c r="A8" t="s">
        <v>42</v>
      </c>
      <c r="B8">
        <v>10803</v>
      </c>
      <c r="C8" t="s">
        <v>18</v>
      </c>
      <c r="D8" t="s">
        <v>13</v>
      </c>
      <c r="E8">
        <v>57</v>
      </c>
      <c r="F8" t="s">
        <v>20</v>
      </c>
    </row>
    <row r="9" spans="1:9">
      <c r="A9" t="s">
        <v>45</v>
      </c>
      <c r="B9">
        <v>10859</v>
      </c>
      <c r="C9" t="s">
        <v>24</v>
      </c>
      <c r="D9" t="s">
        <v>19</v>
      </c>
      <c r="E9">
        <v>97</v>
      </c>
      <c r="F9" t="s">
        <v>26</v>
      </c>
    </row>
    <row r="10" spans="1:9">
      <c r="A10" t="s">
        <v>47</v>
      </c>
      <c r="B10">
        <v>10915</v>
      </c>
      <c r="C10" t="s">
        <v>30</v>
      </c>
      <c r="D10" t="s">
        <v>25</v>
      </c>
      <c r="E10">
        <v>75</v>
      </c>
      <c r="F10" t="s">
        <v>31</v>
      </c>
    </row>
    <row r="11" spans="1:9">
      <c r="A11" t="s">
        <v>49</v>
      </c>
      <c r="B11">
        <v>10971</v>
      </c>
      <c r="C11" t="s">
        <v>35</v>
      </c>
      <c r="D11" t="s">
        <v>13</v>
      </c>
      <c r="E11">
        <v>40</v>
      </c>
      <c r="F11" t="s">
        <v>36</v>
      </c>
    </row>
    <row r="12" spans="1:9">
      <c r="A12" t="s">
        <v>51</v>
      </c>
      <c r="B12">
        <v>11027</v>
      </c>
      <c r="C12" t="s">
        <v>12</v>
      </c>
      <c r="D12" t="s">
        <v>19</v>
      </c>
      <c r="E12">
        <v>53</v>
      </c>
      <c r="F12" t="s">
        <v>14</v>
      </c>
    </row>
    <row r="13" spans="1:9">
      <c r="A13" t="s">
        <v>53</v>
      </c>
      <c r="B13">
        <v>11083</v>
      </c>
      <c r="C13" t="s">
        <v>18</v>
      </c>
      <c r="D13" t="s">
        <v>25</v>
      </c>
      <c r="E13">
        <v>63</v>
      </c>
      <c r="F13" t="s">
        <v>20</v>
      </c>
    </row>
    <row r="14" spans="1:9">
      <c r="A14" t="s">
        <v>55</v>
      </c>
      <c r="B14">
        <v>11139</v>
      </c>
      <c r="C14" t="s">
        <v>24</v>
      </c>
      <c r="D14" t="s">
        <v>13</v>
      </c>
      <c r="E14">
        <v>67</v>
      </c>
      <c r="F14" t="s">
        <v>26</v>
      </c>
    </row>
    <row r="15" spans="1:9">
      <c r="A15" t="s">
        <v>57</v>
      </c>
      <c r="B15">
        <v>11195</v>
      </c>
      <c r="C15" t="s">
        <v>30</v>
      </c>
      <c r="D15" t="s">
        <v>19</v>
      </c>
      <c r="E15">
        <v>45</v>
      </c>
      <c r="F15" t="s">
        <v>31</v>
      </c>
    </row>
    <row r="16" spans="1:9">
      <c r="A16" t="s">
        <v>59</v>
      </c>
      <c r="B16">
        <v>11251</v>
      </c>
      <c r="C16" t="s">
        <v>35</v>
      </c>
      <c r="D16" t="s">
        <v>25</v>
      </c>
      <c r="E16">
        <v>41</v>
      </c>
      <c r="F16" t="s">
        <v>36</v>
      </c>
    </row>
    <row r="17" spans="1:6">
      <c r="A17" t="s">
        <v>61</v>
      </c>
      <c r="B17">
        <v>11307</v>
      </c>
      <c r="C17" t="s">
        <v>12</v>
      </c>
      <c r="D17" t="s">
        <v>62</v>
      </c>
      <c r="E17">
        <v>59</v>
      </c>
      <c r="F17" t="s">
        <v>14</v>
      </c>
    </row>
    <row r="18" spans="1:6">
      <c r="A18" t="s">
        <v>64</v>
      </c>
      <c r="B18">
        <v>11363</v>
      </c>
      <c r="C18" t="s">
        <v>18</v>
      </c>
      <c r="D18" t="s">
        <v>65</v>
      </c>
      <c r="E18">
        <v>83</v>
      </c>
      <c r="F18" t="s">
        <v>20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D563-892C-4121-AFDB-9D4A22FE89BD}">
  <sheetPr>
    <tabColor theme="4"/>
  </sheetPr>
  <dimension ref="A2:S25"/>
  <sheetViews>
    <sheetView workbookViewId="0">
      <selection activeCell="A3" sqref="A3:D3"/>
    </sheetView>
  </sheetViews>
  <sheetFormatPr defaultRowHeight="14.45"/>
  <cols>
    <col min="1" max="1" width="10.140625" bestFit="1" customWidth="1"/>
    <col min="2" max="2" width="9.7109375" bestFit="1" customWidth="1"/>
    <col min="16" max="16" width="13" customWidth="1"/>
    <col min="17" max="17" width="9.7109375" customWidth="1"/>
    <col min="19" max="19" width="13.7109375" bestFit="1" customWidth="1"/>
  </cols>
  <sheetData>
    <row r="2" spans="1:19">
      <c r="P2" t="s">
        <v>7</v>
      </c>
      <c r="Q2" t="s">
        <v>123</v>
      </c>
      <c r="R2" t="s">
        <v>124</v>
      </c>
      <c r="S2" t="s">
        <v>125</v>
      </c>
    </row>
    <row r="3" spans="1:19">
      <c r="A3" s="18" t="s">
        <v>126</v>
      </c>
      <c r="B3" s="18" t="s">
        <v>127</v>
      </c>
      <c r="C3" s="18" t="s">
        <v>128</v>
      </c>
      <c r="D3" s="18" t="s">
        <v>123</v>
      </c>
      <c r="P3" t="s">
        <v>129</v>
      </c>
      <c r="Q3" t="s">
        <v>4</v>
      </c>
      <c r="R3" s="20">
        <v>35580</v>
      </c>
      <c r="S3">
        <v>10453</v>
      </c>
    </row>
    <row r="4" spans="1:19">
      <c r="A4" t="s">
        <v>130</v>
      </c>
      <c r="B4" t="s">
        <v>131</v>
      </c>
      <c r="C4">
        <v>13027</v>
      </c>
      <c r="P4" t="s">
        <v>132</v>
      </c>
      <c r="Q4" t="s">
        <v>133</v>
      </c>
      <c r="R4" s="20">
        <v>32144</v>
      </c>
      <c r="S4">
        <v>10687</v>
      </c>
    </row>
    <row r="5" spans="1:19">
      <c r="A5" t="s">
        <v>134</v>
      </c>
      <c r="B5" t="s">
        <v>135</v>
      </c>
      <c r="C5">
        <v>13261</v>
      </c>
      <c r="P5" t="s">
        <v>129</v>
      </c>
      <c r="Q5" t="s">
        <v>136</v>
      </c>
      <c r="R5" s="20">
        <v>21845</v>
      </c>
      <c r="S5">
        <v>10921</v>
      </c>
    </row>
    <row r="6" spans="1:19">
      <c r="A6" t="s">
        <v>137</v>
      </c>
      <c r="B6" t="s">
        <v>138</v>
      </c>
      <c r="C6">
        <v>13495</v>
      </c>
      <c r="P6" t="s">
        <v>18</v>
      </c>
      <c r="Q6" t="s">
        <v>4</v>
      </c>
      <c r="R6" s="20">
        <v>43758</v>
      </c>
      <c r="S6">
        <v>11155</v>
      </c>
    </row>
    <row r="7" spans="1:19">
      <c r="A7" t="s">
        <v>139</v>
      </c>
      <c r="B7" t="s">
        <v>140</v>
      </c>
      <c r="C7">
        <v>13729</v>
      </c>
      <c r="P7" t="s">
        <v>18</v>
      </c>
      <c r="Q7" t="s">
        <v>141</v>
      </c>
      <c r="R7" s="20">
        <v>38312</v>
      </c>
      <c r="S7">
        <v>11389</v>
      </c>
    </row>
    <row r="8" spans="1:19">
      <c r="A8" t="s">
        <v>142</v>
      </c>
      <c r="B8" t="s">
        <v>143</v>
      </c>
      <c r="C8">
        <v>13963</v>
      </c>
      <c r="P8" t="s">
        <v>144</v>
      </c>
      <c r="Q8" t="s">
        <v>145</v>
      </c>
      <c r="R8" s="20">
        <v>22526</v>
      </c>
      <c r="S8">
        <v>11623</v>
      </c>
    </row>
    <row r="9" spans="1:19">
      <c r="A9" t="s">
        <v>146</v>
      </c>
      <c r="B9" t="s">
        <v>147</v>
      </c>
      <c r="C9">
        <v>14197</v>
      </c>
      <c r="P9" t="s">
        <v>132</v>
      </c>
      <c r="Q9" t="s">
        <v>148</v>
      </c>
      <c r="R9" s="20">
        <v>25714</v>
      </c>
      <c r="S9">
        <v>11857</v>
      </c>
    </row>
    <row r="10" spans="1:19">
      <c r="A10" t="s">
        <v>149</v>
      </c>
      <c r="B10" t="s">
        <v>150</v>
      </c>
      <c r="C10">
        <v>14431</v>
      </c>
      <c r="P10" t="s">
        <v>151</v>
      </c>
      <c r="Q10" t="s">
        <v>148</v>
      </c>
      <c r="R10" s="20">
        <v>24298</v>
      </c>
      <c r="S10">
        <v>12091</v>
      </c>
    </row>
    <row r="11" spans="1:19">
      <c r="A11" t="s">
        <v>152</v>
      </c>
      <c r="B11" t="s">
        <v>153</v>
      </c>
      <c r="C11">
        <v>14665</v>
      </c>
      <c r="P11" t="s">
        <v>144</v>
      </c>
      <c r="Q11" t="s">
        <v>145</v>
      </c>
      <c r="R11" s="20">
        <v>39875</v>
      </c>
      <c r="S11">
        <v>12325</v>
      </c>
    </row>
    <row r="12" spans="1:19">
      <c r="A12" t="s">
        <v>154</v>
      </c>
      <c r="B12" t="s">
        <v>155</v>
      </c>
      <c r="C12">
        <v>14899</v>
      </c>
      <c r="P12" t="s">
        <v>132</v>
      </c>
      <c r="Q12" t="s">
        <v>4</v>
      </c>
      <c r="R12" s="20">
        <v>24760</v>
      </c>
      <c r="S12">
        <v>12559</v>
      </c>
    </row>
    <row r="13" spans="1:19">
      <c r="A13" t="s">
        <v>156</v>
      </c>
      <c r="B13" t="s">
        <v>157</v>
      </c>
      <c r="C13">
        <v>15133</v>
      </c>
      <c r="P13" t="s">
        <v>144</v>
      </c>
      <c r="Q13" t="s">
        <v>148</v>
      </c>
      <c r="R13" s="20">
        <v>26148</v>
      </c>
      <c r="S13">
        <v>12793</v>
      </c>
    </row>
    <row r="14" spans="1:19">
      <c r="A14" t="s">
        <v>158</v>
      </c>
      <c r="B14" t="s">
        <v>159</v>
      </c>
      <c r="C14">
        <v>15367</v>
      </c>
      <c r="P14" t="s">
        <v>132</v>
      </c>
      <c r="Q14" t="s">
        <v>148</v>
      </c>
      <c r="R14" s="20">
        <v>23326</v>
      </c>
      <c r="S14">
        <v>13027</v>
      </c>
    </row>
    <row r="15" spans="1:19">
      <c r="A15" t="s">
        <v>160</v>
      </c>
      <c r="B15" t="s">
        <v>161</v>
      </c>
      <c r="C15">
        <v>13027</v>
      </c>
      <c r="P15" t="s">
        <v>151</v>
      </c>
      <c r="Q15" t="s">
        <v>4</v>
      </c>
      <c r="R15" s="20">
        <v>28379</v>
      </c>
      <c r="S15">
        <v>13261</v>
      </c>
    </row>
    <row r="16" spans="1:19">
      <c r="A16" t="s">
        <v>162</v>
      </c>
      <c r="B16" t="s">
        <v>163</v>
      </c>
      <c r="C16">
        <v>13261</v>
      </c>
      <c r="P16" t="s">
        <v>151</v>
      </c>
      <c r="Q16" t="s">
        <v>148</v>
      </c>
      <c r="R16" s="20">
        <v>24611</v>
      </c>
      <c r="S16">
        <v>13495</v>
      </c>
    </row>
    <row r="17" spans="1:19">
      <c r="A17" t="s">
        <v>164</v>
      </c>
      <c r="B17" t="s">
        <v>165</v>
      </c>
      <c r="C17">
        <v>13495</v>
      </c>
      <c r="P17" t="s">
        <v>151</v>
      </c>
      <c r="Q17" t="s">
        <v>148</v>
      </c>
      <c r="R17" s="20">
        <v>35687</v>
      </c>
      <c r="S17">
        <v>13729</v>
      </c>
    </row>
    <row r="18" spans="1:19">
      <c r="A18" t="s">
        <v>166</v>
      </c>
      <c r="B18" t="s">
        <v>167</v>
      </c>
      <c r="C18">
        <v>13729</v>
      </c>
      <c r="P18" t="s">
        <v>144</v>
      </c>
      <c r="Q18" t="s">
        <v>145</v>
      </c>
      <c r="R18" s="20">
        <v>33365</v>
      </c>
      <c r="S18">
        <v>13963</v>
      </c>
    </row>
    <row r="19" spans="1:19">
      <c r="A19" t="s">
        <v>168</v>
      </c>
      <c r="B19" t="s">
        <v>169</v>
      </c>
      <c r="C19">
        <v>13963</v>
      </c>
      <c r="P19" t="s">
        <v>144</v>
      </c>
      <c r="Q19" t="s">
        <v>145</v>
      </c>
      <c r="R19" s="20">
        <v>44798</v>
      </c>
      <c r="S19">
        <v>14197</v>
      </c>
    </row>
    <row r="20" spans="1:19">
      <c r="A20" t="s">
        <v>170</v>
      </c>
      <c r="B20" t="s">
        <v>171</v>
      </c>
      <c r="C20">
        <v>14197</v>
      </c>
      <c r="P20" t="s">
        <v>18</v>
      </c>
      <c r="Q20" t="s">
        <v>4</v>
      </c>
      <c r="R20" s="20">
        <v>32760</v>
      </c>
      <c r="S20">
        <v>14431</v>
      </c>
    </row>
    <row r="21" spans="1:19">
      <c r="A21" t="s">
        <v>172</v>
      </c>
      <c r="B21" t="s">
        <v>173</v>
      </c>
      <c r="C21">
        <v>14431</v>
      </c>
      <c r="P21" t="s">
        <v>174</v>
      </c>
      <c r="Q21" t="s">
        <v>4</v>
      </c>
      <c r="R21" s="20">
        <v>40392</v>
      </c>
      <c r="S21">
        <v>14665</v>
      </c>
    </row>
    <row r="22" spans="1:19">
      <c r="A22" t="s">
        <v>175</v>
      </c>
      <c r="B22" t="s">
        <v>176</v>
      </c>
      <c r="C22">
        <v>14665</v>
      </c>
      <c r="P22" t="s">
        <v>144</v>
      </c>
      <c r="Q22" t="s">
        <v>4</v>
      </c>
      <c r="R22" s="20">
        <v>33964</v>
      </c>
      <c r="S22">
        <v>14899</v>
      </c>
    </row>
    <row r="23" spans="1:19">
      <c r="A23" t="s">
        <v>177</v>
      </c>
      <c r="B23" t="s">
        <v>178</v>
      </c>
      <c r="C23">
        <v>14899</v>
      </c>
      <c r="P23" t="s">
        <v>151</v>
      </c>
      <c r="Q23" t="s">
        <v>148</v>
      </c>
      <c r="R23" s="20">
        <v>34785</v>
      </c>
      <c r="S23">
        <v>15133</v>
      </c>
    </row>
    <row r="24" spans="1:19">
      <c r="A24" t="s">
        <v>179</v>
      </c>
      <c r="B24" t="s">
        <v>180</v>
      </c>
      <c r="C24">
        <v>15133</v>
      </c>
      <c r="P24" t="s">
        <v>129</v>
      </c>
      <c r="Q24" t="s">
        <v>136</v>
      </c>
      <c r="R24" s="20">
        <v>38302</v>
      </c>
      <c r="S24">
        <v>15367</v>
      </c>
    </row>
    <row r="25" spans="1:19">
      <c r="A25" t="s">
        <v>181</v>
      </c>
      <c r="B25" t="s">
        <v>182</v>
      </c>
      <c r="C25">
        <v>15367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2243-1060-4FED-AAB9-D5554C81FC73}">
  <dimension ref="A2:S25"/>
  <sheetViews>
    <sheetView workbookViewId="0">
      <selection activeCell="I20" sqref="I20:I21"/>
    </sheetView>
  </sheetViews>
  <sheetFormatPr defaultRowHeight="14.45"/>
  <cols>
    <col min="1" max="1" width="10.140625" bestFit="1" customWidth="1"/>
    <col min="2" max="2" width="9.7109375" bestFit="1" customWidth="1"/>
    <col min="16" max="16" width="13" customWidth="1"/>
    <col min="17" max="17" width="9.7109375" customWidth="1"/>
    <col min="19" max="19" width="13.7109375" bestFit="1" customWidth="1"/>
  </cols>
  <sheetData>
    <row r="2" spans="1:19">
      <c r="P2" t="s">
        <v>7</v>
      </c>
      <c r="Q2" t="s">
        <v>123</v>
      </c>
      <c r="R2" t="s">
        <v>124</v>
      </c>
      <c r="S2" t="s">
        <v>125</v>
      </c>
    </row>
    <row r="3" spans="1:19">
      <c r="A3" s="18" t="s">
        <v>126</v>
      </c>
      <c r="B3" s="18" t="s">
        <v>127</v>
      </c>
      <c r="C3" s="18" t="s">
        <v>128</v>
      </c>
      <c r="D3" s="18" t="s">
        <v>123</v>
      </c>
      <c r="P3" t="s">
        <v>129</v>
      </c>
      <c r="Q3" t="s">
        <v>4</v>
      </c>
      <c r="R3" s="20">
        <v>35580</v>
      </c>
      <c r="S3">
        <v>10453</v>
      </c>
    </row>
    <row r="4" spans="1:19">
      <c r="A4" t="s">
        <v>130</v>
      </c>
      <c r="B4" t="s">
        <v>131</v>
      </c>
      <c r="C4">
        <v>13027</v>
      </c>
      <c r="D4" t="str">
        <f>_xlfn.XLOOKUP(C4,vacancies10[Job Code],vacancies10[Position])</f>
        <v>Clerk</v>
      </c>
      <c r="P4" t="s">
        <v>132</v>
      </c>
      <c r="Q4" t="s">
        <v>133</v>
      </c>
      <c r="R4" s="20">
        <v>32144</v>
      </c>
      <c r="S4">
        <v>10687</v>
      </c>
    </row>
    <row r="5" spans="1:19">
      <c r="A5" t="s">
        <v>134</v>
      </c>
      <c r="B5" t="s">
        <v>135</v>
      </c>
      <c r="C5">
        <v>13261</v>
      </c>
      <c r="D5" t="str">
        <f>_xlfn.XLOOKUP(C5,vacancies10[Job Code],vacancies10[Position])</f>
        <v>Manager</v>
      </c>
      <c r="P5" t="s">
        <v>129</v>
      </c>
      <c r="Q5" t="s">
        <v>136</v>
      </c>
      <c r="R5" s="20">
        <v>21845</v>
      </c>
      <c r="S5">
        <v>10921</v>
      </c>
    </row>
    <row r="6" spans="1:19">
      <c r="A6" t="s">
        <v>137</v>
      </c>
      <c r="B6" t="s">
        <v>138</v>
      </c>
      <c r="C6">
        <v>13495</v>
      </c>
      <c r="D6" t="str">
        <f>_xlfn.XLOOKUP(C6,vacancies10[Job Code],vacancies10[Position])</f>
        <v>Clerk</v>
      </c>
      <c r="P6" t="s">
        <v>18</v>
      </c>
      <c r="Q6" t="s">
        <v>4</v>
      </c>
      <c r="R6" s="20">
        <v>43758</v>
      </c>
      <c r="S6">
        <v>11155</v>
      </c>
    </row>
    <row r="7" spans="1:19">
      <c r="A7" t="s">
        <v>139</v>
      </c>
      <c r="B7" t="s">
        <v>140</v>
      </c>
      <c r="C7">
        <v>13729</v>
      </c>
      <c r="D7" t="str">
        <f>_xlfn.XLOOKUP(C7,vacancies10[Job Code],vacancies10[Position])</f>
        <v>Clerk</v>
      </c>
      <c r="P7" t="s">
        <v>18</v>
      </c>
      <c r="Q7" t="s">
        <v>141</v>
      </c>
      <c r="R7" s="20">
        <v>38312</v>
      </c>
      <c r="S7">
        <v>11389</v>
      </c>
    </row>
    <row r="8" spans="1:19">
      <c r="A8" t="s">
        <v>142</v>
      </c>
      <c r="B8" t="s">
        <v>143</v>
      </c>
      <c r="C8">
        <v>13963</v>
      </c>
      <c r="D8" t="str">
        <f>_xlfn.XLOOKUP(C8,vacancies10[Job Code],vacancies10[Position])</f>
        <v>Trainer</v>
      </c>
      <c r="P8" t="s">
        <v>144</v>
      </c>
      <c r="Q8" t="s">
        <v>145</v>
      </c>
      <c r="R8" s="20">
        <v>22526</v>
      </c>
      <c r="S8">
        <v>11623</v>
      </c>
    </row>
    <row r="9" spans="1:19">
      <c r="A9" t="s">
        <v>146</v>
      </c>
      <c r="B9" t="s">
        <v>147</v>
      </c>
      <c r="C9">
        <v>14197</v>
      </c>
      <c r="D9" t="str">
        <f>_xlfn.XLOOKUP(C9,vacancies10[Job Code],vacancies10[Position])</f>
        <v>Trainer</v>
      </c>
      <c r="P9" t="s">
        <v>132</v>
      </c>
      <c r="Q9" t="s">
        <v>148</v>
      </c>
      <c r="R9" s="20">
        <v>25714</v>
      </c>
      <c r="S9">
        <v>11857</v>
      </c>
    </row>
    <row r="10" spans="1:19">
      <c r="A10" t="s">
        <v>149</v>
      </c>
      <c r="B10" t="s">
        <v>150</v>
      </c>
      <c r="C10">
        <v>14431</v>
      </c>
      <c r="D10" t="str">
        <f>_xlfn.XLOOKUP(C10,vacancies10[Job Code],vacancies10[Position])</f>
        <v>Manager</v>
      </c>
      <c r="P10" t="s">
        <v>151</v>
      </c>
      <c r="Q10" t="s">
        <v>148</v>
      </c>
      <c r="R10" s="20">
        <v>24298</v>
      </c>
      <c r="S10">
        <v>12091</v>
      </c>
    </row>
    <row r="11" spans="1:19">
      <c r="A11" t="s">
        <v>152</v>
      </c>
      <c r="B11" t="s">
        <v>153</v>
      </c>
      <c r="C11">
        <v>14665</v>
      </c>
      <c r="D11" t="str">
        <f>_xlfn.XLOOKUP(C11,vacancies10[Job Code],vacancies10[Position])</f>
        <v>Manager</v>
      </c>
      <c r="P11" t="s">
        <v>144</v>
      </c>
      <c r="Q11" t="s">
        <v>145</v>
      </c>
      <c r="R11" s="20">
        <v>39875</v>
      </c>
      <c r="S11">
        <v>12325</v>
      </c>
    </row>
    <row r="12" spans="1:19">
      <c r="A12" t="s">
        <v>154</v>
      </c>
      <c r="B12" t="s">
        <v>155</v>
      </c>
      <c r="C12">
        <v>14899</v>
      </c>
      <c r="D12" t="str">
        <f>_xlfn.XLOOKUP(C12,vacancies10[Job Code],vacancies10[Position])</f>
        <v>Manager</v>
      </c>
      <c r="P12" t="s">
        <v>132</v>
      </c>
      <c r="Q12" t="s">
        <v>4</v>
      </c>
      <c r="R12" s="20">
        <v>24760</v>
      </c>
      <c r="S12">
        <v>12559</v>
      </c>
    </row>
    <row r="13" spans="1:19">
      <c r="A13" t="s">
        <v>156</v>
      </c>
      <c r="B13" t="s">
        <v>157</v>
      </c>
      <c r="C13">
        <v>15133</v>
      </c>
      <c r="D13" t="str">
        <f>_xlfn.XLOOKUP(C13,vacancies10[Job Code],vacancies10[Position])</f>
        <v>Clerk</v>
      </c>
      <c r="P13" t="s">
        <v>144</v>
      </c>
      <c r="Q13" t="s">
        <v>148</v>
      </c>
      <c r="R13" s="20">
        <v>26148</v>
      </c>
      <c r="S13">
        <v>12793</v>
      </c>
    </row>
    <row r="14" spans="1:19">
      <c r="A14" t="s">
        <v>158</v>
      </c>
      <c r="B14" t="s">
        <v>159</v>
      </c>
      <c r="C14">
        <v>15367</v>
      </c>
      <c r="D14" t="str">
        <f>_xlfn.XLOOKUP(C14,vacancies10[Job Code],vacancies10[Position])</f>
        <v>Accountant</v>
      </c>
      <c r="P14" t="s">
        <v>132</v>
      </c>
      <c r="Q14" t="s">
        <v>148</v>
      </c>
      <c r="R14" s="20">
        <v>23326</v>
      </c>
      <c r="S14">
        <v>13027</v>
      </c>
    </row>
    <row r="15" spans="1:19">
      <c r="A15" t="s">
        <v>160</v>
      </c>
      <c r="B15" t="s">
        <v>161</v>
      </c>
      <c r="C15">
        <v>13027</v>
      </c>
      <c r="D15" t="str">
        <f>_xlfn.XLOOKUP(C15,vacancies10[Job Code],vacancies10[Position])</f>
        <v>Clerk</v>
      </c>
      <c r="P15" t="s">
        <v>151</v>
      </c>
      <c r="Q15" t="s">
        <v>4</v>
      </c>
      <c r="R15" s="20">
        <v>28379</v>
      </c>
      <c r="S15">
        <v>13261</v>
      </c>
    </row>
    <row r="16" spans="1:19">
      <c r="A16" t="s">
        <v>162</v>
      </c>
      <c r="B16" t="s">
        <v>163</v>
      </c>
      <c r="C16">
        <v>13261</v>
      </c>
      <c r="D16" t="str">
        <f>_xlfn.XLOOKUP(C16,vacancies10[Job Code],vacancies10[Position])</f>
        <v>Manager</v>
      </c>
      <c r="P16" t="s">
        <v>151</v>
      </c>
      <c r="Q16" t="s">
        <v>148</v>
      </c>
      <c r="R16" s="20">
        <v>24611</v>
      </c>
      <c r="S16">
        <v>13495</v>
      </c>
    </row>
    <row r="17" spans="1:19">
      <c r="A17" t="s">
        <v>164</v>
      </c>
      <c r="B17" t="s">
        <v>165</v>
      </c>
      <c r="C17">
        <v>13495</v>
      </c>
      <c r="D17" t="str">
        <f>_xlfn.XLOOKUP(C17,vacancies10[Job Code],vacancies10[Position])</f>
        <v>Clerk</v>
      </c>
      <c r="P17" t="s">
        <v>151</v>
      </c>
      <c r="Q17" t="s">
        <v>148</v>
      </c>
      <c r="R17" s="20">
        <v>35687</v>
      </c>
      <c r="S17">
        <v>13729</v>
      </c>
    </row>
    <row r="18" spans="1:19">
      <c r="A18" t="s">
        <v>166</v>
      </c>
      <c r="B18" t="s">
        <v>167</v>
      </c>
      <c r="C18">
        <v>13729</v>
      </c>
      <c r="D18" t="str">
        <f>_xlfn.XLOOKUP(C18,vacancies10[Job Code],vacancies10[Position])</f>
        <v>Clerk</v>
      </c>
      <c r="P18" t="s">
        <v>144</v>
      </c>
      <c r="Q18" t="s">
        <v>145</v>
      </c>
      <c r="R18" s="20">
        <v>33365</v>
      </c>
      <c r="S18">
        <v>13963</v>
      </c>
    </row>
    <row r="19" spans="1:19">
      <c r="A19" t="s">
        <v>168</v>
      </c>
      <c r="B19" t="s">
        <v>169</v>
      </c>
      <c r="C19">
        <v>13963</v>
      </c>
      <c r="D19" t="str">
        <f>_xlfn.XLOOKUP(C19,vacancies10[Job Code],vacancies10[Position])</f>
        <v>Trainer</v>
      </c>
      <c r="P19" t="s">
        <v>144</v>
      </c>
      <c r="Q19" t="s">
        <v>145</v>
      </c>
      <c r="R19" s="20">
        <v>44798</v>
      </c>
      <c r="S19">
        <v>14197</v>
      </c>
    </row>
    <row r="20" spans="1:19">
      <c r="A20" t="s">
        <v>170</v>
      </c>
      <c r="B20" t="s">
        <v>171</v>
      </c>
      <c r="C20">
        <v>14197</v>
      </c>
      <c r="D20" t="str">
        <f>_xlfn.XLOOKUP(C20,vacancies10[Job Code],vacancies10[Position])</f>
        <v>Trainer</v>
      </c>
      <c r="P20" t="s">
        <v>18</v>
      </c>
      <c r="Q20" t="s">
        <v>4</v>
      </c>
      <c r="R20" s="20">
        <v>32760</v>
      </c>
      <c r="S20">
        <v>14431</v>
      </c>
    </row>
    <row r="21" spans="1:19">
      <c r="A21" t="s">
        <v>172</v>
      </c>
      <c r="B21" t="s">
        <v>173</v>
      </c>
      <c r="C21">
        <v>14431</v>
      </c>
      <c r="D21" t="str">
        <f>_xlfn.XLOOKUP(C21,vacancies10[Job Code],vacancies10[Position])</f>
        <v>Manager</v>
      </c>
      <c r="P21" t="s">
        <v>174</v>
      </c>
      <c r="Q21" t="s">
        <v>4</v>
      </c>
      <c r="R21" s="20">
        <v>40392</v>
      </c>
      <c r="S21">
        <v>14665</v>
      </c>
    </row>
    <row r="22" spans="1:19">
      <c r="A22" t="s">
        <v>175</v>
      </c>
      <c r="B22" t="s">
        <v>176</v>
      </c>
      <c r="C22">
        <v>14665</v>
      </c>
      <c r="D22" t="str">
        <f>_xlfn.XLOOKUP(C22,vacancies10[Job Code],vacancies10[Position])</f>
        <v>Manager</v>
      </c>
      <c r="P22" t="s">
        <v>144</v>
      </c>
      <c r="Q22" t="s">
        <v>4</v>
      </c>
      <c r="R22" s="20">
        <v>33964</v>
      </c>
      <c r="S22">
        <v>14899</v>
      </c>
    </row>
    <row r="23" spans="1:19">
      <c r="A23" t="s">
        <v>177</v>
      </c>
      <c r="B23" t="s">
        <v>178</v>
      </c>
      <c r="C23">
        <v>14899</v>
      </c>
      <c r="D23" t="str">
        <f>_xlfn.XLOOKUP(C23,vacancies10[Job Code],vacancies10[Position])</f>
        <v>Manager</v>
      </c>
      <c r="P23" t="s">
        <v>151</v>
      </c>
      <c r="Q23" t="s">
        <v>148</v>
      </c>
      <c r="R23" s="20">
        <v>34785</v>
      </c>
      <c r="S23">
        <v>15133</v>
      </c>
    </row>
    <row r="24" spans="1:19">
      <c r="A24" t="s">
        <v>179</v>
      </c>
      <c r="B24" t="s">
        <v>180</v>
      </c>
      <c r="C24">
        <v>15133</v>
      </c>
      <c r="D24" t="str">
        <f>_xlfn.XLOOKUP(C24,vacancies10[Job Code],vacancies10[Position])</f>
        <v>Clerk</v>
      </c>
      <c r="P24" t="s">
        <v>129</v>
      </c>
      <c r="Q24" t="s">
        <v>136</v>
      </c>
      <c r="R24" s="20">
        <v>38302</v>
      </c>
      <c r="S24">
        <v>15367</v>
      </c>
    </row>
    <row r="25" spans="1:19">
      <c r="A25" t="s">
        <v>181</v>
      </c>
      <c r="B25" t="s">
        <v>182</v>
      </c>
      <c r="C25">
        <v>15367</v>
      </c>
      <c r="D25" t="str">
        <f>_xlfn.XLOOKUP(C25,vacancies10[Job Code],vacancies10[Position])</f>
        <v>Accountant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189B-E422-47E0-A423-F5FCD8BBB468}">
  <sheetPr>
    <tabColor theme="4"/>
  </sheetPr>
  <dimension ref="A1:E25"/>
  <sheetViews>
    <sheetView workbookViewId="0">
      <selection activeCell="G23" sqref="G23"/>
    </sheetView>
  </sheetViews>
  <sheetFormatPr defaultRowHeight="14.45"/>
  <cols>
    <col min="1" max="1" width="14.7109375" customWidth="1"/>
  </cols>
  <sheetData>
    <row r="1" spans="1:5">
      <c r="A1" t="s">
        <v>183</v>
      </c>
      <c r="B1" t="s">
        <v>184</v>
      </c>
      <c r="C1" t="s">
        <v>185</v>
      </c>
      <c r="D1" t="s">
        <v>186</v>
      </c>
      <c r="E1" t="s">
        <v>187</v>
      </c>
    </row>
    <row r="2" spans="1:5">
      <c r="A2" t="s">
        <v>188</v>
      </c>
      <c r="B2">
        <v>14000</v>
      </c>
      <c r="C2">
        <v>87140</v>
      </c>
      <c r="D2">
        <v>48614</v>
      </c>
      <c r="E2">
        <v>50702</v>
      </c>
    </row>
    <row r="3" spans="1:5">
      <c r="A3" t="s">
        <v>189</v>
      </c>
      <c r="B3">
        <v>26860</v>
      </c>
      <c r="C3">
        <v>87886</v>
      </c>
      <c r="D3">
        <v>40429</v>
      </c>
      <c r="E3">
        <v>72076</v>
      </c>
    </row>
    <row r="4" spans="1:5">
      <c r="A4" t="s">
        <v>190</v>
      </c>
      <c r="B4">
        <v>28929</v>
      </c>
      <c r="C4">
        <v>23397</v>
      </c>
      <c r="D4">
        <v>40905</v>
      </c>
      <c r="E4">
        <v>51474</v>
      </c>
    </row>
    <row r="5" spans="1:5">
      <c r="A5" t="s">
        <v>191</v>
      </c>
      <c r="B5">
        <v>90513</v>
      </c>
      <c r="C5">
        <v>29713</v>
      </c>
      <c r="D5">
        <v>38909</v>
      </c>
      <c r="E5">
        <v>18328</v>
      </c>
    </row>
    <row r="6" spans="1:5">
      <c r="A6" t="s">
        <v>192</v>
      </c>
      <c r="B6">
        <v>62409</v>
      </c>
      <c r="C6">
        <v>19922</v>
      </c>
      <c r="D6">
        <v>53668</v>
      </c>
      <c r="E6">
        <v>91225</v>
      </c>
    </row>
    <row r="7" spans="1:5">
      <c r="A7" t="s">
        <v>193</v>
      </c>
      <c r="B7">
        <v>52930</v>
      </c>
      <c r="C7">
        <v>57596</v>
      </c>
      <c r="D7">
        <v>75378</v>
      </c>
      <c r="E7">
        <v>49136</v>
      </c>
    </row>
    <row r="8" spans="1:5">
      <c r="A8" t="s">
        <v>194</v>
      </c>
      <c r="B8">
        <v>42914</v>
      </c>
      <c r="C8">
        <v>37094</v>
      </c>
      <c r="D8">
        <v>47433</v>
      </c>
      <c r="E8">
        <v>76127</v>
      </c>
    </row>
    <row r="11" spans="1:5" ht="15" thickBot="1"/>
    <row r="12" spans="1:5" ht="60.75" customHeight="1" thickBot="1">
      <c r="A12" s="16" t="s">
        <v>195</v>
      </c>
      <c r="B12" s="17"/>
    </row>
    <row r="13" spans="1:5" ht="15" thickBot="1"/>
    <row r="14" spans="1:5" ht="43.9" thickBot="1">
      <c r="A14" s="16" t="s">
        <v>196</v>
      </c>
      <c r="B14" s="17"/>
    </row>
    <row r="15" spans="1:5" ht="15" thickBot="1"/>
    <row r="16" spans="1:5" ht="29.45" thickBot="1">
      <c r="A16" s="16" t="s">
        <v>197</v>
      </c>
      <c r="B16" s="17"/>
    </row>
    <row r="20" spans="1:2" ht="15" thickBot="1">
      <c r="A20" s="18" t="s">
        <v>198</v>
      </c>
    </row>
    <row r="21" spans="1:2" ht="29.45" thickBot="1">
      <c r="A21" s="16" t="s">
        <v>195</v>
      </c>
      <c r="B21" s="17">
        <f>INDEX(days[],3,3)</f>
        <v>23397</v>
      </c>
    </row>
    <row r="22" spans="1:2" ht="15" thickBot="1"/>
    <row r="23" spans="1:2" ht="43.9" thickBot="1">
      <c r="A23" s="16" t="s">
        <v>196</v>
      </c>
      <c r="B23" s="17">
        <f>MATCH("Wednesday",days[Days],0)</f>
        <v>3</v>
      </c>
    </row>
    <row r="24" spans="1:2" ht="15" thickBot="1"/>
    <row r="25" spans="1:2" ht="29.45" thickBot="1">
      <c r="A25" s="16" t="s">
        <v>197</v>
      </c>
      <c r="B25" s="17">
        <f>INDEX(days[],MATCH("Wednesday",days[Days],0),5)</f>
        <v>51474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E389-C170-4F98-B9CF-8AF3385DC3FA}">
  <dimension ref="A1:N115"/>
  <sheetViews>
    <sheetView tabSelected="1" topLeftCell="B1" workbookViewId="0">
      <selection activeCell="N3" sqref="N3"/>
    </sheetView>
  </sheetViews>
  <sheetFormatPr defaultRowHeight="14.45"/>
  <cols>
    <col min="5" max="5" width="19.5703125" bestFit="1" customWidth="1"/>
    <col min="9" max="10" width="10.5703125" style="1" bestFit="1" customWidth="1"/>
    <col min="13" max="13" width="13.140625" customWidth="1"/>
    <col min="14" max="14" width="11.7109375" bestFit="1" customWidth="1"/>
  </cols>
  <sheetData>
    <row r="1" spans="1:14">
      <c r="A1" t="s">
        <v>199</v>
      </c>
      <c r="B1" t="s">
        <v>127</v>
      </c>
      <c r="C1" t="s">
        <v>200</v>
      </c>
      <c r="D1" t="s">
        <v>201</v>
      </c>
      <c r="E1" t="s">
        <v>123</v>
      </c>
      <c r="F1" t="s">
        <v>7</v>
      </c>
      <c r="G1" t="s">
        <v>202</v>
      </c>
      <c r="H1" t="s">
        <v>203</v>
      </c>
      <c r="I1" s="1" t="s">
        <v>204</v>
      </c>
      <c r="J1" s="1" t="s">
        <v>205</v>
      </c>
    </row>
    <row r="2" spans="1:14">
      <c r="A2">
        <v>1011</v>
      </c>
      <c r="B2" t="s">
        <v>206</v>
      </c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>
        <v>27598</v>
      </c>
      <c r="I2" s="1">
        <v>38566</v>
      </c>
      <c r="J2" s="1">
        <v>30822</v>
      </c>
      <c r="M2" t="s">
        <v>212</v>
      </c>
      <c r="N2" t="s">
        <v>208</v>
      </c>
    </row>
    <row r="3" spans="1:14">
      <c r="A3">
        <v>1012</v>
      </c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>
        <v>43394</v>
      </c>
      <c r="I3" s="1">
        <v>38558</v>
      </c>
      <c r="J3" s="1">
        <v>30833</v>
      </c>
      <c r="M3" t="s">
        <v>199</v>
      </c>
    </row>
    <row r="4" spans="1:14">
      <c r="A4">
        <v>1041</v>
      </c>
      <c r="B4" t="s">
        <v>219</v>
      </c>
      <c r="C4" t="s">
        <v>220</v>
      </c>
      <c r="D4" t="s">
        <v>221</v>
      </c>
      <c r="E4" t="s">
        <v>222</v>
      </c>
      <c r="F4" t="s">
        <v>223</v>
      </c>
      <c r="G4" t="s">
        <v>218</v>
      </c>
      <c r="H4">
        <v>28044</v>
      </c>
      <c r="I4" s="1">
        <v>40830</v>
      </c>
      <c r="J4" s="1">
        <v>30887</v>
      </c>
      <c r="M4" t="s">
        <v>127</v>
      </c>
    </row>
    <row r="5" spans="1:14">
      <c r="A5">
        <v>1054</v>
      </c>
      <c r="B5" t="s">
        <v>224</v>
      </c>
      <c r="C5" t="s">
        <v>225</v>
      </c>
      <c r="D5" t="s">
        <v>226</v>
      </c>
      <c r="E5" t="s">
        <v>227</v>
      </c>
      <c r="F5" t="s">
        <v>228</v>
      </c>
      <c r="G5" t="s">
        <v>211</v>
      </c>
      <c r="H5">
        <v>25176</v>
      </c>
      <c r="I5" s="1">
        <v>40464</v>
      </c>
      <c r="J5" s="1">
        <v>31813</v>
      </c>
      <c r="M5" t="s">
        <v>200</v>
      </c>
    </row>
    <row r="6" spans="1:14">
      <c r="A6">
        <v>1055</v>
      </c>
      <c r="B6" t="s">
        <v>229</v>
      </c>
      <c r="C6" t="s">
        <v>230</v>
      </c>
      <c r="D6" t="s">
        <v>231</v>
      </c>
      <c r="E6" t="s">
        <v>222</v>
      </c>
      <c r="F6" t="s">
        <v>12</v>
      </c>
      <c r="G6" t="s">
        <v>211</v>
      </c>
      <c r="H6">
        <v>26041</v>
      </c>
      <c r="I6" s="1">
        <v>40456</v>
      </c>
      <c r="J6" s="1">
        <v>31824</v>
      </c>
      <c r="M6" t="s">
        <v>123</v>
      </c>
    </row>
    <row r="7" spans="1:14">
      <c r="A7">
        <v>1056</v>
      </c>
      <c r="B7" t="s">
        <v>232</v>
      </c>
      <c r="C7" t="s">
        <v>233</v>
      </c>
      <c r="D7" t="s">
        <v>234</v>
      </c>
      <c r="E7" t="s">
        <v>235</v>
      </c>
      <c r="F7" t="s">
        <v>236</v>
      </c>
      <c r="G7" t="s">
        <v>211</v>
      </c>
      <c r="H7">
        <v>116511</v>
      </c>
      <c r="I7" s="1">
        <v>36273</v>
      </c>
      <c r="J7" s="1">
        <v>20871</v>
      </c>
      <c r="M7" t="s">
        <v>7</v>
      </c>
    </row>
    <row r="8" spans="1:14">
      <c r="A8">
        <v>1067</v>
      </c>
      <c r="B8" t="s">
        <v>237</v>
      </c>
      <c r="C8" t="s">
        <v>238</v>
      </c>
      <c r="D8" t="s">
        <v>239</v>
      </c>
      <c r="E8" t="s">
        <v>240</v>
      </c>
      <c r="F8" t="s">
        <v>228</v>
      </c>
      <c r="G8" t="s">
        <v>241</v>
      </c>
      <c r="H8">
        <v>36940</v>
      </c>
      <c r="I8" s="1">
        <v>39160</v>
      </c>
      <c r="J8" s="1">
        <v>29674</v>
      </c>
      <c r="M8" t="s">
        <v>202</v>
      </c>
    </row>
    <row r="9" spans="1:14">
      <c r="A9">
        <v>1068</v>
      </c>
      <c r="B9" t="s">
        <v>242</v>
      </c>
      <c r="C9" t="s">
        <v>243</v>
      </c>
      <c r="D9" t="s">
        <v>244</v>
      </c>
      <c r="E9" t="s">
        <v>216</v>
      </c>
      <c r="F9" t="s">
        <v>217</v>
      </c>
      <c r="G9" t="s">
        <v>218</v>
      </c>
      <c r="H9">
        <v>47883</v>
      </c>
      <c r="I9" s="1">
        <v>39152</v>
      </c>
      <c r="J9" s="1">
        <v>29685</v>
      </c>
      <c r="M9" t="s">
        <v>203</v>
      </c>
    </row>
    <row r="10" spans="1:14">
      <c r="A10">
        <v>1075</v>
      </c>
      <c r="B10" t="s">
        <v>245</v>
      </c>
      <c r="C10" t="s">
        <v>246</v>
      </c>
      <c r="D10" t="s">
        <v>247</v>
      </c>
      <c r="E10" t="s">
        <v>227</v>
      </c>
      <c r="F10" t="s">
        <v>228</v>
      </c>
      <c r="G10" t="s">
        <v>218</v>
      </c>
      <c r="H10">
        <v>23239</v>
      </c>
      <c r="I10" s="1">
        <v>40943</v>
      </c>
      <c r="J10" s="1">
        <v>32563</v>
      </c>
      <c r="M10" s="1" t="s">
        <v>204</v>
      </c>
    </row>
    <row r="11" spans="1:14">
      <c r="A11">
        <v>1076</v>
      </c>
      <c r="B11" t="s">
        <v>248</v>
      </c>
      <c r="C11" t="s">
        <v>249</v>
      </c>
      <c r="D11" t="s">
        <v>250</v>
      </c>
      <c r="E11" t="s">
        <v>251</v>
      </c>
      <c r="F11" t="s">
        <v>217</v>
      </c>
      <c r="G11" t="s">
        <v>211</v>
      </c>
      <c r="H11">
        <v>105753</v>
      </c>
      <c r="I11" s="1">
        <v>36186</v>
      </c>
      <c r="J11" s="1">
        <v>21982</v>
      </c>
      <c r="M11" s="1" t="s">
        <v>205</v>
      </c>
    </row>
    <row r="12" spans="1:14">
      <c r="A12">
        <v>1078</v>
      </c>
      <c r="B12" t="s">
        <v>252</v>
      </c>
      <c r="C12" t="s">
        <v>253</v>
      </c>
      <c r="D12" t="s">
        <v>254</v>
      </c>
      <c r="E12" t="s">
        <v>255</v>
      </c>
      <c r="F12" t="s">
        <v>12</v>
      </c>
      <c r="G12" t="s">
        <v>218</v>
      </c>
      <c r="H12">
        <v>29983</v>
      </c>
      <c r="I12" s="1">
        <v>38623</v>
      </c>
      <c r="J12" s="1">
        <v>30091</v>
      </c>
    </row>
    <row r="13" spans="1:14">
      <c r="A13">
        <v>1079</v>
      </c>
      <c r="B13" t="s">
        <v>256</v>
      </c>
      <c r="C13" t="s">
        <v>257</v>
      </c>
      <c r="D13" t="s">
        <v>258</v>
      </c>
      <c r="E13" t="s">
        <v>255</v>
      </c>
      <c r="F13" t="s">
        <v>236</v>
      </c>
      <c r="G13" t="s">
        <v>218</v>
      </c>
      <c r="H13">
        <v>29983</v>
      </c>
      <c r="I13" s="1">
        <v>38615</v>
      </c>
      <c r="J13" s="1">
        <v>30102</v>
      </c>
    </row>
    <row r="14" spans="1:14">
      <c r="A14">
        <v>1080</v>
      </c>
      <c r="B14" t="s">
        <v>259</v>
      </c>
      <c r="C14" t="s">
        <v>260</v>
      </c>
      <c r="D14" t="s">
        <v>261</v>
      </c>
      <c r="E14" t="s">
        <v>262</v>
      </c>
      <c r="F14" t="s">
        <v>223</v>
      </c>
      <c r="G14" t="s">
        <v>218</v>
      </c>
      <c r="H14">
        <v>64738</v>
      </c>
      <c r="I14" s="1">
        <v>39565</v>
      </c>
      <c r="J14" s="1">
        <v>26454</v>
      </c>
    </row>
    <row r="15" spans="1:14">
      <c r="A15">
        <v>1152</v>
      </c>
      <c r="B15" t="s">
        <v>263</v>
      </c>
      <c r="C15" t="s">
        <v>264</v>
      </c>
      <c r="D15" t="s">
        <v>265</v>
      </c>
      <c r="E15" t="s">
        <v>209</v>
      </c>
      <c r="F15" t="s">
        <v>210</v>
      </c>
      <c r="G15" t="s">
        <v>218</v>
      </c>
      <c r="H15">
        <v>26646</v>
      </c>
      <c r="I15" s="1">
        <v>40014</v>
      </c>
      <c r="J15" s="1">
        <v>31158</v>
      </c>
    </row>
    <row r="16" spans="1:14">
      <c r="A16">
        <v>1153</v>
      </c>
      <c r="B16" t="s">
        <v>266</v>
      </c>
      <c r="C16" t="s">
        <v>267</v>
      </c>
      <c r="D16" t="s">
        <v>268</v>
      </c>
      <c r="E16" t="s">
        <v>222</v>
      </c>
      <c r="F16" t="s">
        <v>210</v>
      </c>
      <c r="G16" t="s">
        <v>218</v>
      </c>
      <c r="H16">
        <v>28044</v>
      </c>
      <c r="I16" s="1">
        <v>40006</v>
      </c>
      <c r="J16" s="1">
        <v>31169</v>
      </c>
    </row>
    <row r="17" spans="1:10">
      <c r="A17">
        <v>1154</v>
      </c>
      <c r="B17" t="s">
        <v>269</v>
      </c>
      <c r="C17" t="s">
        <v>270</v>
      </c>
      <c r="D17" t="s">
        <v>271</v>
      </c>
      <c r="E17" t="s">
        <v>272</v>
      </c>
      <c r="F17" t="s">
        <v>217</v>
      </c>
      <c r="G17" t="s">
        <v>211</v>
      </c>
      <c r="H17">
        <v>56177</v>
      </c>
      <c r="I17" s="1">
        <v>39085</v>
      </c>
      <c r="J17" s="1">
        <v>27520</v>
      </c>
    </row>
    <row r="18" spans="1:10">
      <c r="A18">
        <v>1167</v>
      </c>
      <c r="B18" t="s">
        <v>273</v>
      </c>
      <c r="C18" t="s">
        <v>274</v>
      </c>
      <c r="D18" t="s">
        <v>275</v>
      </c>
      <c r="E18" t="s">
        <v>276</v>
      </c>
      <c r="F18" t="s">
        <v>12</v>
      </c>
      <c r="G18" t="s">
        <v>211</v>
      </c>
      <c r="H18">
        <v>31914</v>
      </c>
      <c r="I18" s="1">
        <v>40466</v>
      </c>
      <c r="J18" s="1">
        <v>32866</v>
      </c>
    </row>
    <row r="19" spans="1:10">
      <c r="A19">
        <v>1168</v>
      </c>
      <c r="B19" t="s">
        <v>277</v>
      </c>
      <c r="C19" t="s">
        <v>278</v>
      </c>
      <c r="D19" t="s">
        <v>279</v>
      </c>
      <c r="E19" t="s">
        <v>222</v>
      </c>
      <c r="F19" t="s">
        <v>217</v>
      </c>
      <c r="G19" t="s">
        <v>241</v>
      </c>
      <c r="H19">
        <v>23036</v>
      </c>
      <c r="I19" s="1">
        <v>40458</v>
      </c>
      <c r="J19" s="1">
        <v>32877</v>
      </c>
    </row>
    <row r="20" spans="1:10">
      <c r="A20">
        <v>1169</v>
      </c>
      <c r="B20" t="s">
        <v>280</v>
      </c>
      <c r="C20" t="s">
        <v>281</v>
      </c>
      <c r="D20" t="s">
        <v>282</v>
      </c>
      <c r="E20" t="s">
        <v>272</v>
      </c>
      <c r="F20" t="s">
        <v>217</v>
      </c>
      <c r="G20" t="s">
        <v>211</v>
      </c>
      <c r="H20">
        <v>34002</v>
      </c>
      <c r="I20" s="1">
        <v>41010</v>
      </c>
      <c r="J20" s="1">
        <v>32881</v>
      </c>
    </row>
    <row r="21" spans="1:10">
      <c r="A21">
        <v>1284</v>
      </c>
      <c r="B21" t="s">
        <v>283</v>
      </c>
      <c r="C21" t="s">
        <v>284</v>
      </c>
      <c r="D21" t="s">
        <v>285</v>
      </c>
      <c r="E21" t="s">
        <v>286</v>
      </c>
      <c r="F21" t="s">
        <v>12</v>
      </c>
      <c r="G21" t="s">
        <v>241</v>
      </c>
      <c r="H21">
        <v>46486</v>
      </c>
      <c r="I21" s="1">
        <v>38171</v>
      </c>
      <c r="J21" s="1">
        <v>30111</v>
      </c>
    </row>
    <row r="22" spans="1:10">
      <c r="A22">
        <v>1285</v>
      </c>
      <c r="B22" t="s">
        <v>287</v>
      </c>
      <c r="C22" t="s">
        <v>288</v>
      </c>
      <c r="D22" t="s">
        <v>289</v>
      </c>
      <c r="E22" t="s">
        <v>290</v>
      </c>
      <c r="F22" t="s">
        <v>12</v>
      </c>
      <c r="G22" t="s">
        <v>218</v>
      </c>
      <c r="H22">
        <v>77179</v>
      </c>
      <c r="I22" s="1">
        <v>38163</v>
      </c>
      <c r="J22" s="1">
        <v>30122</v>
      </c>
    </row>
    <row r="23" spans="1:10">
      <c r="A23">
        <v>1290</v>
      </c>
      <c r="B23" t="s">
        <v>291</v>
      </c>
      <c r="C23" t="s">
        <v>292</v>
      </c>
      <c r="D23" t="s">
        <v>293</v>
      </c>
      <c r="E23" t="s">
        <v>255</v>
      </c>
      <c r="F23" t="s">
        <v>236</v>
      </c>
      <c r="G23" t="s">
        <v>241</v>
      </c>
      <c r="H23">
        <v>26114</v>
      </c>
      <c r="I23" s="1">
        <v>38170</v>
      </c>
      <c r="J23" s="1">
        <v>31320</v>
      </c>
    </row>
    <row r="24" spans="1:10">
      <c r="A24">
        <v>1291</v>
      </c>
      <c r="B24" t="s">
        <v>294</v>
      </c>
      <c r="C24" t="s">
        <v>295</v>
      </c>
      <c r="D24" t="s">
        <v>296</v>
      </c>
      <c r="E24" t="s">
        <v>255</v>
      </c>
      <c r="F24" t="s">
        <v>236</v>
      </c>
      <c r="G24" t="s">
        <v>218</v>
      </c>
      <c r="H24">
        <v>35786</v>
      </c>
      <c r="I24" s="1">
        <v>38162</v>
      </c>
      <c r="J24" s="1">
        <v>27679</v>
      </c>
    </row>
    <row r="25" spans="1:10">
      <c r="A25">
        <v>1292</v>
      </c>
      <c r="B25" t="s">
        <v>297</v>
      </c>
      <c r="C25" t="s">
        <v>298</v>
      </c>
      <c r="D25" t="s">
        <v>299</v>
      </c>
      <c r="E25" t="s">
        <v>276</v>
      </c>
      <c r="F25" t="s">
        <v>12</v>
      </c>
      <c r="G25" t="s">
        <v>218</v>
      </c>
      <c r="H25">
        <v>51340</v>
      </c>
      <c r="I25" s="1">
        <v>39221</v>
      </c>
      <c r="J25" s="1">
        <v>27683</v>
      </c>
    </row>
    <row r="26" spans="1:10">
      <c r="A26">
        <v>1293</v>
      </c>
      <c r="B26" t="s">
        <v>300</v>
      </c>
      <c r="C26" t="s">
        <v>301</v>
      </c>
      <c r="D26" t="s">
        <v>302</v>
      </c>
      <c r="E26" t="s">
        <v>303</v>
      </c>
      <c r="F26" t="s">
        <v>217</v>
      </c>
      <c r="G26" t="s">
        <v>218</v>
      </c>
      <c r="H26">
        <v>40897</v>
      </c>
      <c r="I26" s="1">
        <v>38059</v>
      </c>
      <c r="J26" s="1">
        <v>27081</v>
      </c>
    </row>
    <row r="27" spans="1:10">
      <c r="A27">
        <v>1294</v>
      </c>
      <c r="B27" t="s">
        <v>219</v>
      </c>
      <c r="C27" t="s">
        <v>304</v>
      </c>
      <c r="D27" t="s">
        <v>305</v>
      </c>
      <c r="E27" t="s">
        <v>216</v>
      </c>
      <c r="F27" t="s">
        <v>217</v>
      </c>
      <c r="G27" t="s">
        <v>241</v>
      </c>
      <c r="H27">
        <v>58358</v>
      </c>
      <c r="I27" s="1">
        <v>38051</v>
      </c>
      <c r="J27" s="1">
        <v>27092</v>
      </c>
    </row>
    <row r="28" spans="1:10">
      <c r="A28">
        <v>1299</v>
      </c>
      <c r="B28" t="s">
        <v>306</v>
      </c>
      <c r="C28" t="s">
        <v>307</v>
      </c>
      <c r="D28" t="s">
        <v>308</v>
      </c>
      <c r="E28" t="s">
        <v>309</v>
      </c>
      <c r="F28" t="s">
        <v>217</v>
      </c>
      <c r="G28" t="s">
        <v>211</v>
      </c>
      <c r="H28">
        <v>24854</v>
      </c>
      <c r="I28" s="1">
        <v>39983</v>
      </c>
      <c r="J28" s="1">
        <v>31118</v>
      </c>
    </row>
    <row r="29" spans="1:10">
      <c r="A29">
        <v>1300</v>
      </c>
      <c r="B29" t="s">
        <v>310</v>
      </c>
      <c r="C29" t="s">
        <v>311</v>
      </c>
      <c r="D29" t="s">
        <v>312</v>
      </c>
      <c r="E29" t="s">
        <v>136</v>
      </c>
      <c r="F29" t="s">
        <v>210</v>
      </c>
      <c r="G29" t="s">
        <v>218</v>
      </c>
      <c r="H29">
        <v>30452</v>
      </c>
      <c r="I29" s="1">
        <v>39975</v>
      </c>
      <c r="J29" s="1">
        <v>31129</v>
      </c>
    </row>
    <row r="30" spans="1:10">
      <c r="A30">
        <v>1301</v>
      </c>
      <c r="B30" t="s">
        <v>313</v>
      </c>
      <c r="C30" t="s">
        <v>314</v>
      </c>
      <c r="D30" t="s">
        <v>315</v>
      </c>
      <c r="E30" t="s">
        <v>255</v>
      </c>
      <c r="F30" t="s">
        <v>12</v>
      </c>
      <c r="G30" t="s">
        <v>241</v>
      </c>
      <c r="H30">
        <v>27081</v>
      </c>
      <c r="I30" s="1">
        <v>38020</v>
      </c>
      <c r="J30" s="1">
        <v>31038</v>
      </c>
    </row>
    <row r="31" spans="1:10">
      <c r="A31">
        <v>1301</v>
      </c>
      <c r="B31" t="s">
        <v>316</v>
      </c>
      <c r="C31" t="s">
        <v>317</v>
      </c>
      <c r="D31" t="s">
        <v>318</v>
      </c>
      <c r="E31" t="s">
        <v>319</v>
      </c>
      <c r="F31" t="s">
        <v>217</v>
      </c>
      <c r="G31" t="s">
        <v>218</v>
      </c>
      <c r="H31">
        <v>58326</v>
      </c>
      <c r="I31" s="1">
        <v>38541</v>
      </c>
      <c r="J31" s="1">
        <v>27480</v>
      </c>
    </row>
    <row r="32" spans="1:10">
      <c r="A32">
        <v>1302</v>
      </c>
      <c r="B32" t="s">
        <v>320</v>
      </c>
      <c r="C32" t="s">
        <v>321</v>
      </c>
      <c r="D32" t="s">
        <v>322</v>
      </c>
      <c r="E32" t="s">
        <v>323</v>
      </c>
      <c r="F32" t="s">
        <v>217</v>
      </c>
      <c r="G32" t="s">
        <v>241</v>
      </c>
      <c r="H32">
        <v>79280</v>
      </c>
      <c r="I32" s="1">
        <v>38012</v>
      </c>
      <c r="J32" s="1">
        <v>27396</v>
      </c>
    </row>
    <row r="33" spans="1:10">
      <c r="A33">
        <v>1303</v>
      </c>
      <c r="B33" t="s">
        <v>324</v>
      </c>
      <c r="C33" t="s">
        <v>325</v>
      </c>
      <c r="D33" t="s">
        <v>326</v>
      </c>
      <c r="E33" t="s">
        <v>272</v>
      </c>
      <c r="F33" t="s">
        <v>217</v>
      </c>
      <c r="G33" t="s">
        <v>218</v>
      </c>
      <c r="H33">
        <v>56177</v>
      </c>
      <c r="I33" s="1">
        <v>39325</v>
      </c>
      <c r="J33" s="1">
        <v>27400</v>
      </c>
    </row>
    <row r="34" spans="1:10">
      <c r="A34">
        <v>1310</v>
      </c>
      <c r="B34" t="s">
        <v>256</v>
      </c>
      <c r="C34" t="s">
        <v>225</v>
      </c>
      <c r="D34" t="s">
        <v>327</v>
      </c>
      <c r="E34" t="s">
        <v>303</v>
      </c>
      <c r="F34" t="s">
        <v>217</v>
      </c>
      <c r="G34" t="s">
        <v>241</v>
      </c>
      <c r="H34">
        <v>30411</v>
      </c>
      <c r="I34" s="1">
        <v>38809</v>
      </c>
      <c r="J34" s="1">
        <v>30803</v>
      </c>
    </row>
    <row r="35" spans="1:10">
      <c r="A35">
        <v>1311</v>
      </c>
      <c r="B35" t="s">
        <v>328</v>
      </c>
      <c r="C35" t="s">
        <v>329</v>
      </c>
      <c r="D35" t="s">
        <v>330</v>
      </c>
      <c r="E35" t="s">
        <v>286</v>
      </c>
      <c r="F35" t="s">
        <v>12</v>
      </c>
      <c r="G35" t="s">
        <v>218</v>
      </c>
      <c r="H35">
        <v>43487</v>
      </c>
      <c r="I35" s="1">
        <v>38801</v>
      </c>
      <c r="J35" s="1">
        <v>30814</v>
      </c>
    </row>
    <row r="36" spans="1:10">
      <c r="A36">
        <v>1329</v>
      </c>
      <c r="B36" t="s">
        <v>331</v>
      </c>
      <c r="C36" t="s">
        <v>332</v>
      </c>
      <c r="D36" t="s">
        <v>333</v>
      </c>
      <c r="E36" t="s">
        <v>303</v>
      </c>
      <c r="F36" t="s">
        <v>217</v>
      </c>
      <c r="G36" t="s">
        <v>218</v>
      </c>
      <c r="H36">
        <v>30411</v>
      </c>
      <c r="I36" s="1">
        <v>39681</v>
      </c>
      <c r="J36" s="1">
        <v>30623</v>
      </c>
    </row>
    <row r="37" spans="1:10">
      <c r="A37">
        <v>1330</v>
      </c>
      <c r="B37" t="s">
        <v>334</v>
      </c>
      <c r="C37" t="s">
        <v>335</v>
      </c>
      <c r="D37" t="s">
        <v>336</v>
      </c>
      <c r="E37" t="s">
        <v>136</v>
      </c>
      <c r="F37" t="s">
        <v>210</v>
      </c>
      <c r="G37" t="s">
        <v>211</v>
      </c>
      <c r="H37">
        <v>31539</v>
      </c>
      <c r="I37" s="1">
        <v>39673</v>
      </c>
      <c r="J37" s="1">
        <v>30634</v>
      </c>
    </row>
    <row r="38" spans="1:10">
      <c r="A38">
        <v>1331</v>
      </c>
      <c r="B38" t="s">
        <v>337</v>
      </c>
      <c r="C38" t="s">
        <v>338</v>
      </c>
      <c r="D38" t="s">
        <v>339</v>
      </c>
      <c r="E38" t="s">
        <v>272</v>
      </c>
      <c r="F38" t="s">
        <v>217</v>
      </c>
      <c r="G38" t="s">
        <v>218</v>
      </c>
      <c r="H38">
        <v>42872</v>
      </c>
      <c r="I38" s="1">
        <v>39759</v>
      </c>
      <c r="J38" s="1">
        <v>30638</v>
      </c>
    </row>
    <row r="39" spans="1:10">
      <c r="A39">
        <v>1333</v>
      </c>
      <c r="B39" t="s">
        <v>340</v>
      </c>
      <c r="C39" t="s">
        <v>341</v>
      </c>
      <c r="D39" t="s">
        <v>342</v>
      </c>
      <c r="E39" t="s">
        <v>303</v>
      </c>
      <c r="F39" t="s">
        <v>217</v>
      </c>
      <c r="G39" t="s">
        <v>211</v>
      </c>
      <c r="H39">
        <v>29362</v>
      </c>
      <c r="I39" s="1">
        <v>40099</v>
      </c>
      <c r="J39" s="1">
        <v>31142</v>
      </c>
    </row>
    <row r="40" spans="1:10">
      <c r="A40">
        <v>1334</v>
      </c>
      <c r="B40" t="s">
        <v>343</v>
      </c>
      <c r="C40" t="s">
        <v>344</v>
      </c>
      <c r="D40" t="s">
        <v>345</v>
      </c>
      <c r="E40" t="s">
        <v>222</v>
      </c>
      <c r="F40" t="s">
        <v>223</v>
      </c>
      <c r="G40" t="s">
        <v>241</v>
      </c>
      <c r="H40">
        <v>28044</v>
      </c>
      <c r="I40" s="1">
        <v>40091</v>
      </c>
      <c r="J40" s="1">
        <v>31153</v>
      </c>
    </row>
    <row r="41" spans="1:10">
      <c r="A41">
        <v>1352</v>
      </c>
      <c r="B41" t="s">
        <v>346</v>
      </c>
      <c r="C41" t="s">
        <v>347</v>
      </c>
      <c r="D41" t="s">
        <v>348</v>
      </c>
      <c r="E41" t="s">
        <v>309</v>
      </c>
      <c r="F41" t="s">
        <v>217</v>
      </c>
      <c r="G41" t="s">
        <v>218</v>
      </c>
      <c r="H41">
        <v>31068</v>
      </c>
      <c r="I41" s="1">
        <v>37332</v>
      </c>
      <c r="J41" s="1">
        <v>28508</v>
      </c>
    </row>
    <row r="42" spans="1:10">
      <c r="A42">
        <v>1353</v>
      </c>
      <c r="B42" t="s">
        <v>163</v>
      </c>
      <c r="C42" t="s">
        <v>168</v>
      </c>
      <c r="D42" t="s">
        <v>349</v>
      </c>
      <c r="E42" t="s">
        <v>350</v>
      </c>
      <c r="F42" t="s">
        <v>223</v>
      </c>
      <c r="G42" t="s">
        <v>218</v>
      </c>
      <c r="H42">
        <v>59455</v>
      </c>
      <c r="I42" s="1">
        <v>37324</v>
      </c>
      <c r="J42" s="1">
        <v>28519</v>
      </c>
    </row>
    <row r="43" spans="1:10">
      <c r="A43">
        <v>1354</v>
      </c>
      <c r="B43" t="s">
        <v>351</v>
      </c>
      <c r="C43" t="s">
        <v>352</v>
      </c>
      <c r="D43" t="s">
        <v>353</v>
      </c>
      <c r="E43" t="s">
        <v>319</v>
      </c>
      <c r="F43" t="s">
        <v>217</v>
      </c>
      <c r="G43" t="s">
        <v>211</v>
      </c>
      <c r="H43">
        <v>69070</v>
      </c>
      <c r="I43" s="1">
        <v>38658</v>
      </c>
      <c r="J43" s="1">
        <v>24871</v>
      </c>
    </row>
    <row r="44" spans="1:10">
      <c r="A44">
        <v>1359</v>
      </c>
      <c r="B44" t="s">
        <v>354</v>
      </c>
      <c r="C44" t="s">
        <v>355</v>
      </c>
      <c r="D44" t="s">
        <v>356</v>
      </c>
      <c r="E44" t="s">
        <v>286</v>
      </c>
      <c r="F44" t="s">
        <v>12</v>
      </c>
      <c r="G44" t="s">
        <v>218</v>
      </c>
      <c r="H44">
        <v>49485</v>
      </c>
      <c r="I44" s="1">
        <v>40214</v>
      </c>
      <c r="J44" s="1">
        <v>29194</v>
      </c>
    </row>
    <row r="45" spans="1:10">
      <c r="A45">
        <v>1360</v>
      </c>
      <c r="B45" t="s">
        <v>357</v>
      </c>
      <c r="C45" t="s">
        <v>358</v>
      </c>
      <c r="D45" t="s">
        <v>359</v>
      </c>
      <c r="E45" t="s">
        <v>222</v>
      </c>
      <c r="F45" t="s">
        <v>217</v>
      </c>
      <c r="G45" t="s">
        <v>211</v>
      </c>
      <c r="H45">
        <v>33051</v>
      </c>
      <c r="I45" s="1">
        <v>39476</v>
      </c>
      <c r="J45" s="1">
        <v>29205</v>
      </c>
    </row>
    <row r="46" spans="1:10">
      <c r="A46">
        <v>1361</v>
      </c>
      <c r="B46" t="s">
        <v>360</v>
      </c>
      <c r="C46" t="s">
        <v>361</v>
      </c>
      <c r="D46" t="s">
        <v>362</v>
      </c>
      <c r="E46" t="s">
        <v>303</v>
      </c>
      <c r="F46" t="s">
        <v>223</v>
      </c>
      <c r="G46" t="s">
        <v>218</v>
      </c>
      <c r="H46">
        <v>34605</v>
      </c>
      <c r="I46" s="1">
        <v>39466</v>
      </c>
      <c r="J46" s="1">
        <v>29209</v>
      </c>
    </row>
    <row r="47" spans="1:10">
      <c r="A47">
        <v>1368</v>
      </c>
      <c r="B47" t="s">
        <v>363</v>
      </c>
      <c r="C47" t="s">
        <v>364</v>
      </c>
      <c r="D47" t="s">
        <v>365</v>
      </c>
      <c r="E47" t="s">
        <v>255</v>
      </c>
      <c r="F47" t="s">
        <v>236</v>
      </c>
      <c r="G47" t="s">
        <v>241</v>
      </c>
      <c r="H47">
        <v>32884</v>
      </c>
      <c r="I47" s="1">
        <v>37506</v>
      </c>
      <c r="J47" s="1">
        <v>28798</v>
      </c>
    </row>
    <row r="48" spans="1:10">
      <c r="A48">
        <v>1369</v>
      </c>
      <c r="B48" t="s">
        <v>366</v>
      </c>
      <c r="C48" t="s">
        <v>367</v>
      </c>
      <c r="D48" t="s">
        <v>368</v>
      </c>
      <c r="E48" t="s">
        <v>350</v>
      </c>
      <c r="F48" t="s">
        <v>223</v>
      </c>
      <c r="G48" t="s">
        <v>241</v>
      </c>
      <c r="H48">
        <v>57756</v>
      </c>
      <c r="I48" s="1">
        <v>37498</v>
      </c>
      <c r="J48" s="1">
        <v>28809</v>
      </c>
    </row>
    <row r="49" spans="1:10">
      <c r="A49">
        <v>1370</v>
      </c>
      <c r="B49" t="s">
        <v>369</v>
      </c>
      <c r="C49" t="s">
        <v>370</v>
      </c>
      <c r="D49" t="s">
        <v>371</v>
      </c>
      <c r="E49" t="s">
        <v>262</v>
      </c>
      <c r="F49" t="s">
        <v>223</v>
      </c>
      <c r="G49" t="s">
        <v>218</v>
      </c>
      <c r="H49">
        <v>53685</v>
      </c>
      <c r="I49" s="1">
        <v>39228</v>
      </c>
      <c r="J49" s="1">
        <v>28813</v>
      </c>
    </row>
    <row r="50" spans="1:10">
      <c r="A50">
        <v>1426</v>
      </c>
      <c r="B50" t="s">
        <v>372</v>
      </c>
      <c r="C50" t="s">
        <v>373</v>
      </c>
      <c r="D50" t="s">
        <v>374</v>
      </c>
      <c r="E50" t="s">
        <v>276</v>
      </c>
      <c r="F50" t="s">
        <v>12</v>
      </c>
      <c r="G50" t="s">
        <v>241</v>
      </c>
      <c r="H50">
        <v>34689</v>
      </c>
      <c r="I50" s="1">
        <v>35496</v>
      </c>
      <c r="J50" s="1">
        <v>32026</v>
      </c>
    </row>
    <row r="51" spans="1:10">
      <c r="A51">
        <v>1427</v>
      </c>
      <c r="B51" t="s">
        <v>178</v>
      </c>
      <c r="C51" t="s">
        <v>257</v>
      </c>
      <c r="D51" t="s">
        <v>375</v>
      </c>
      <c r="E51" t="s">
        <v>350</v>
      </c>
      <c r="F51" t="s">
        <v>223</v>
      </c>
      <c r="G51" t="s">
        <v>211</v>
      </c>
      <c r="H51">
        <v>59455</v>
      </c>
      <c r="I51" s="1">
        <v>35488</v>
      </c>
      <c r="J51" s="1">
        <v>28383</v>
      </c>
    </row>
    <row r="52" spans="1:10">
      <c r="A52">
        <v>1428</v>
      </c>
      <c r="B52" t="s">
        <v>376</v>
      </c>
      <c r="C52" t="s">
        <v>377</v>
      </c>
      <c r="D52" t="s">
        <v>378</v>
      </c>
      <c r="E52" t="s">
        <v>319</v>
      </c>
      <c r="F52" t="s">
        <v>217</v>
      </c>
      <c r="G52" t="s">
        <v>218</v>
      </c>
      <c r="H52">
        <v>53721</v>
      </c>
      <c r="I52" s="1">
        <v>38848</v>
      </c>
      <c r="J52" s="1">
        <v>28387</v>
      </c>
    </row>
    <row r="53" spans="1:10">
      <c r="A53">
        <v>1509</v>
      </c>
      <c r="B53" t="s">
        <v>379</v>
      </c>
      <c r="C53" t="s">
        <v>380</v>
      </c>
      <c r="D53" t="s">
        <v>381</v>
      </c>
      <c r="E53" t="s">
        <v>255</v>
      </c>
      <c r="F53" t="s">
        <v>217</v>
      </c>
      <c r="G53" t="s">
        <v>241</v>
      </c>
      <c r="H53">
        <v>29983</v>
      </c>
      <c r="I53" s="1">
        <v>38337</v>
      </c>
      <c r="J53" s="1">
        <v>30063</v>
      </c>
    </row>
    <row r="54" spans="1:10">
      <c r="A54">
        <v>1510</v>
      </c>
      <c r="B54" t="s">
        <v>382</v>
      </c>
      <c r="C54" t="s">
        <v>383</v>
      </c>
      <c r="D54" t="s">
        <v>384</v>
      </c>
      <c r="E54" t="s">
        <v>216</v>
      </c>
      <c r="F54" t="s">
        <v>217</v>
      </c>
      <c r="G54" t="s">
        <v>211</v>
      </c>
      <c r="H54">
        <v>46387</v>
      </c>
      <c r="I54" s="1">
        <v>38329</v>
      </c>
      <c r="J54" s="1">
        <v>30074</v>
      </c>
    </row>
    <row r="55" spans="1:10">
      <c r="A55">
        <v>1516</v>
      </c>
      <c r="B55" t="s">
        <v>385</v>
      </c>
      <c r="C55" t="s">
        <v>386</v>
      </c>
      <c r="D55" t="s">
        <v>387</v>
      </c>
      <c r="E55" t="s">
        <v>209</v>
      </c>
      <c r="F55" t="s">
        <v>210</v>
      </c>
      <c r="G55" t="s">
        <v>218</v>
      </c>
      <c r="H55">
        <v>28550</v>
      </c>
      <c r="I55" s="1">
        <v>38232</v>
      </c>
      <c r="J55" s="1">
        <v>30308</v>
      </c>
    </row>
    <row r="56" spans="1:10">
      <c r="A56">
        <v>1517</v>
      </c>
      <c r="B56" t="s">
        <v>388</v>
      </c>
      <c r="C56" t="s">
        <v>389</v>
      </c>
      <c r="D56" t="s">
        <v>390</v>
      </c>
      <c r="E56" t="s">
        <v>323</v>
      </c>
      <c r="F56" t="s">
        <v>217</v>
      </c>
      <c r="G56" t="s">
        <v>218</v>
      </c>
      <c r="H56">
        <v>62590</v>
      </c>
      <c r="I56" s="1">
        <v>38224</v>
      </c>
      <c r="J56" s="1">
        <v>30319</v>
      </c>
    </row>
    <row r="57" spans="1:10">
      <c r="A57">
        <v>1518</v>
      </c>
      <c r="B57" t="s">
        <v>391</v>
      </c>
      <c r="C57" t="s">
        <v>392</v>
      </c>
      <c r="D57" t="s">
        <v>393</v>
      </c>
      <c r="E57" t="s">
        <v>272</v>
      </c>
      <c r="F57" t="s">
        <v>217</v>
      </c>
      <c r="G57" t="s">
        <v>218</v>
      </c>
      <c r="H57">
        <v>44351</v>
      </c>
      <c r="I57" s="1">
        <v>40162</v>
      </c>
      <c r="J57" s="1">
        <v>30323</v>
      </c>
    </row>
    <row r="58" spans="1:10">
      <c r="A58">
        <v>1529</v>
      </c>
      <c r="B58" t="s">
        <v>394</v>
      </c>
      <c r="C58" t="s">
        <v>395</v>
      </c>
      <c r="D58" t="s">
        <v>396</v>
      </c>
      <c r="E58" t="s">
        <v>255</v>
      </c>
      <c r="F58" t="s">
        <v>217</v>
      </c>
      <c r="G58" t="s">
        <v>218</v>
      </c>
      <c r="H58">
        <v>25147</v>
      </c>
      <c r="I58" s="1">
        <v>38925</v>
      </c>
      <c r="J58" s="1">
        <v>31596</v>
      </c>
    </row>
    <row r="59" spans="1:10">
      <c r="A59">
        <v>1530</v>
      </c>
      <c r="B59" t="s">
        <v>397</v>
      </c>
      <c r="C59" t="s">
        <v>398</v>
      </c>
      <c r="D59" t="s">
        <v>399</v>
      </c>
      <c r="E59" t="s">
        <v>255</v>
      </c>
      <c r="F59" t="s">
        <v>236</v>
      </c>
      <c r="G59" t="s">
        <v>218</v>
      </c>
      <c r="H59">
        <v>25147</v>
      </c>
      <c r="I59" s="1">
        <v>40378</v>
      </c>
      <c r="J59" s="1">
        <v>31607</v>
      </c>
    </row>
    <row r="60" spans="1:10">
      <c r="A60">
        <v>1531</v>
      </c>
      <c r="B60" t="s">
        <v>400</v>
      </c>
      <c r="C60" t="s">
        <v>401</v>
      </c>
      <c r="D60" t="s">
        <v>402</v>
      </c>
      <c r="E60" t="s">
        <v>262</v>
      </c>
      <c r="F60" t="s">
        <v>223</v>
      </c>
      <c r="G60" t="s">
        <v>211</v>
      </c>
      <c r="H60">
        <v>41053</v>
      </c>
      <c r="I60" s="1">
        <v>38663</v>
      </c>
      <c r="J60" s="1">
        <v>31611</v>
      </c>
    </row>
    <row r="61" spans="1:10">
      <c r="A61">
        <v>1556</v>
      </c>
      <c r="B61" t="s">
        <v>388</v>
      </c>
      <c r="C61" t="s">
        <v>403</v>
      </c>
      <c r="D61" t="s">
        <v>404</v>
      </c>
      <c r="E61" t="s">
        <v>303</v>
      </c>
      <c r="F61" t="s">
        <v>217</v>
      </c>
      <c r="G61" t="s">
        <v>218</v>
      </c>
      <c r="H61">
        <v>29362</v>
      </c>
      <c r="I61" s="1">
        <v>37036</v>
      </c>
      <c r="J61" s="1">
        <v>31116</v>
      </c>
    </row>
    <row r="62" spans="1:10">
      <c r="A62">
        <v>1557</v>
      </c>
      <c r="B62" t="s">
        <v>346</v>
      </c>
      <c r="C62" t="s">
        <v>405</v>
      </c>
      <c r="D62" t="s">
        <v>406</v>
      </c>
      <c r="E62" t="s">
        <v>255</v>
      </c>
      <c r="F62" t="s">
        <v>236</v>
      </c>
      <c r="G62" t="s">
        <v>211</v>
      </c>
      <c r="H62">
        <v>27081</v>
      </c>
      <c r="I62" s="1">
        <v>37028</v>
      </c>
      <c r="J62" s="1">
        <v>31127</v>
      </c>
    </row>
    <row r="63" spans="1:10">
      <c r="A63">
        <v>1558</v>
      </c>
      <c r="B63" t="s">
        <v>407</v>
      </c>
      <c r="C63" t="s">
        <v>408</v>
      </c>
      <c r="D63" t="s">
        <v>409</v>
      </c>
      <c r="E63" t="s">
        <v>286</v>
      </c>
      <c r="F63" t="s">
        <v>12</v>
      </c>
      <c r="G63" t="s">
        <v>211</v>
      </c>
      <c r="H63">
        <v>41987</v>
      </c>
      <c r="I63" s="1">
        <v>37360</v>
      </c>
      <c r="J63" s="1">
        <v>31131</v>
      </c>
    </row>
    <row r="64" spans="1:10">
      <c r="A64">
        <v>1572</v>
      </c>
      <c r="B64" t="s">
        <v>410</v>
      </c>
      <c r="C64" t="s">
        <v>411</v>
      </c>
      <c r="D64" t="s">
        <v>412</v>
      </c>
      <c r="E64" t="s">
        <v>303</v>
      </c>
      <c r="F64" t="s">
        <v>217</v>
      </c>
      <c r="G64" t="s">
        <v>218</v>
      </c>
      <c r="H64">
        <v>34605</v>
      </c>
      <c r="I64" s="1">
        <v>39459</v>
      </c>
      <c r="J64" s="1">
        <v>29176</v>
      </c>
    </row>
    <row r="65" spans="1:10">
      <c r="A65">
        <v>1573</v>
      </c>
      <c r="B65" t="s">
        <v>182</v>
      </c>
      <c r="C65" t="s">
        <v>413</v>
      </c>
      <c r="D65" t="s">
        <v>414</v>
      </c>
      <c r="E65" t="s">
        <v>136</v>
      </c>
      <c r="F65" t="s">
        <v>210</v>
      </c>
      <c r="G65" t="s">
        <v>241</v>
      </c>
      <c r="H65">
        <v>35889</v>
      </c>
      <c r="I65" s="1">
        <v>39451</v>
      </c>
      <c r="J65" s="1">
        <v>29187</v>
      </c>
    </row>
    <row r="66" spans="1:10">
      <c r="A66">
        <v>1574</v>
      </c>
      <c r="B66" t="s">
        <v>273</v>
      </c>
      <c r="C66" t="s">
        <v>415</v>
      </c>
      <c r="D66" t="s">
        <v>416</v>
      </c>
      <c r="E66" t="s">
        <v>319</v>
      </c>
      <c r="F66" t="s">
        <v>217</v>
      </c>
      <c r="G66" t="s">
        <v>241</v>
      </c>
      <c r="H66">
        <v>50651</v>
      </c>
      <c r="I66" s="1">
        <v>38572</v>
      </c>
      <c r="J66" s="1">
        <v>29191</v>
      </c>
    </row>
    <row r="67" spans="1:10">
      <c r="A67">
        <v>1656</v>
      </c>
      <c r="B67" t="s">
        <v>417</v>
      </c>
      <c r="C67" t="s">
        <v>418</v>
      </c>
      <c r="D67" t="s">
        <v>419</v>
      </c>
      <c r="E67" t="s">
        <v>255</v>
      </c>
      <c r="F67" t="s">
        <v>12</v>
      </c>
      <c r="G67" t="s">
        <v>211</v>
      </c>
      <c r="H67">
        <v>29015</v>
      </c>
      <c r="I67" s="1">
        <v>39245</v>
      </c>
      <c r="J67" s="1">
        <v>30403</v>
      </c>
    </row>
    <row r="68" spans="1:10">
      <c r="A68">
        <v>1657</v>
      </c>
      <c r="B68" t="s">
        <v>420</v>
      </c>
      <c r="C68" t="s">
        <v>421</v>
      </c>
      <c r="D68" t="s">
        <v>422</v>
      </c>
      <c r="E68" t="s">
        <v>136</v>
      </c>
      <c r="F68" t="s">
        <v>210</v>
      </c>
      <c r="G68" t="s">
        <v>218</v>
      </c>
      <c r="H68">
        <v>32627</v>
      </c>
      <c r="I68" s="1">
        <v>39237</v>
      </c>
      <c r="J68" s="1">
        <v>30414</v>
      </c>
    </row>
    <row r="69" spans="1:10">
      <c r="A69">
        <v>1658</v>
      </c>
      <c r="B69" t="s">
        <v>171</v>
      </c>
      <c r="C69" t="s">
        <v>423</v>
      </c>
      <c r="D69" t="s">
        <v>424</v>
      </c>
      <c r="E69" t="s">
        <v>272</v>
      </c>
      <c r="F69" t="s">
        <v>217</v>
      </c>
      <c r="G69" t="s">
        <v>211</v>
      </c>
      <c r="H69">
        <v>44351</v>
      </c>
      <c r="I69" s="1">
        <v>39420</v>
      </c>
      <c r="J69" s="1">
        <v>30418</v>
      </c>
    </row>
    <row r="70" spans="1:10">
      <c r="A70">
        <v>1673</v>
      </c>
      <c r="B70" t="s">
        <v>425</v>
      </c>
      <c r="C70" t="s">
        <v>426</v>
      </c>
      <c r="D70" t="s">
        <v>427</v>
      </c>
      <c r="E70" t="s">
        <v>255</v>
      </c>
      <c r="F70" t="s">
        <v>217</v>
      </c>
      <c r="G70" t="s">
        <v>211</v>
      </c>
      <c r="H70">
        <v>29983</v>
      </c>
      <c r="I70" s="1">
        <v>40099</v>
      </c>
      <c r="J70" s="1">
        <v>30010</v>
      </c>
    </row>
    <row r="71" spans="1:10">
      <c r="A71">
        <v>1674</v>
      </c>
      <c r="B71" t="s">
        <v>283</v>
      </c>
      <c r="C71" t="s">
        <v>428</v>
      </c>
      <c r="D71" t="s">
        <v>429</v>
      </c>
      <c r="E71" t="s">
        <v>209</v>
      </c>
      <c r="F71" t="s">
        <v>210</v>
      </c>
      <c r="G71" t="s">
        <v>241</v>
      </c>
      <c r="H71">
        <v>27598</v>
      </c>
      <c r="I71" s="1">
        <v>40808</v>
      </c>
      <c r="J71" s="1">
        <v>30513</v>
      </c>
    </row>
    <row r="72" spans="1:10">
      <c r="A72">
        <v>1674</v>
      </c>
      <c r="B72" t="s">
        <v>143</v>
      </c>
      <c r="C72" t="s">
        <v>430</v>
      </c>
      <c r="D72" t="s">
        <v>431</v>
      </c>
      <c r="E72" t="s">
        <v>222</v>
      </c>
      <c r="F72" t="s">
        <v>223</v>
      </c>
      <c r="G72" t="s">
        <v>211</v>
      </c>
      <c r="H72">
        <v>31048</v>
      </c>
      <c r="I72" s="1">
        <v>40091</v>
      </c>
      <c r="J72" s="1">
        <v>30021</v>
      </c>
    </row>
    <row r="73" spans="1:10">
      <c r="A73">
        <v>1675</v>
      </c>
      <c r="B73" t="s">
        <v>432</v>
      </c>
      <c r="C73" t="s">
        <v>433</v>
      </c>
      <c r="D73" t="s">
        <v>434</v>
      </c>
      <c r="E73" t="s">
        <v>222</v>
      </c>
      <c r="F73" t="s">
        <v>210</v>
      </c>
      <c r="G73" t="s">
        <v>241</v>
      </c>
      <c r="H73">
        <v>29045</v>
      </c>
      <c r="I73" s="1">
        <v>40800</v>
      </c>
      <c r="J73" s="1">
        <v>30524</v>
      </c>
    </row>
    <row r="74" spans="1:10">
      <c r="A74">
        <v>1675</v>
      </c>
      <c r="B74" t="s">
        <v>435</v>
      </c>
      <c r="C74" t="s">
        <v>436</v>
      </c>
      <c r="D74" t="s">
        <v>437</v>
      </c>
      <c r="E74" t="s">
        <v>276</v>
      </c>
      <c r="F74" t="s">
        <v>12</v>
      </c>
      <c r="G74" t="s">
        <v>211</v>
      </c>
      <c r="H74">
        <v>33301</v>
      </c>
      <c r="I74" s="1">
        <v>37005</v>
      </c>
      <c r="J74" s="1">
        <v>32567</v>
      </c>
    </row>
    <row r="75" spans="1:10">
      <c r="A75">
        <v>1676</v>
      </c>
      <c r="B75" t="s">
        <v>438</v>
      </c>
      <c r="C75" t="s">
        <v>421</v>
      </c>
      <c r="D75" t="s">
        <v>439</v>
      </c>
      <c r="E75" t="s">
        <v>255</v>
      </c>
      <c r="F75" t="s">
        <v>236</v>
      </c>
      <c r="G75" t="s">
        <v>211</v>
      </c>
      <c r="H75">
        <v>23212</v>
      </c>
      <c r="I75" s="1">
        <v>36997</v>
      </c>
      <c r="J75" s="1">
        <v>32578</v>
      </c>
    </row>
    <row r="76" spans="1:10">
      <c r="A76">
        <v>1677</v>
      </c>
      <c r="B76" t="s">
        <v>440</v>
      </c>
      <c r="C76" t="s">
        <v>441</v>
      </c>
      <c r="D76" t="s">
        <v>442</v>
      </c>
      <c r="E76" t="s">
        <v>262</v>
      </c>
      <c r="F76" t="s">
        <v>223</v>
      </c>
      <c r="G76" t="s">
        <v>241</v>
      </c>
      <c r="H76">
        <v>37896</v>
      </c>
      <c r="I76" s="1">
        <v>39207</v>
      </c>
      <c r="J76" s="1">
        <v>32582</v>
      </c>
    </row>
    <row r="77" spans="1:10">
      <c r="A77">
        <v>1695</v>
      </c>
      <c r="B77" t="s">
        <v>443</v>
      </c>
      <c r="C77" t="s">
        <v>444</v>
      </c>
      <c r="D77" t="s">
        <v>445</v>
      </c>
      <c r="E77" t="s">
        <v>240</v>
      </c>
      <c r="F77" t="s">
        <v>228</v>
      </c>
      <c r="G77" t="s">
        <v>241</v>
      </c>
      <c r="H77">
        <v>38094</v>
      </c>
      <c r="I77" s="1">
        <v>38095</v>
      </c>
      <c r="J77" s="1">
        <v>29040</v>
      </c>
    </row>
    <row r="78" spans="1:10">
      <c r="A78">
        <v>1696</v>
      </c>
      <c r="B78" t="s">
        <v>446</v>
      </c>
      <c r="C78" t="s">
        <v>447</v>
      </c>
      <c r="D78" t="s">
        <v>448</v>
      </c>
      <c r="E78" t="s">
        <v>216</v>
      </c>
      <c r="F78" t="s">
        <v>217</v>
      </c>
      <c r="G78" t="s">
        <v>211</v>
      </c>
      <c r="H78">
        <v>79307</v>
      </c>
      <c r="I78" s="1">
        <v>38087</v>
      </c>
      <c r="J78" s="1">
        <v>21746</v>
      </c>
    </row>
    <row r="79" spans="1:10">
      <c r="A79">
        <v>1723</v>
      </c>
      <c r="B79" t="s">
        <v>449</v>
      </c>
      <c r="C79" t="s">
        <v>450</v>
      </c>
      <c r="D79" t="s">
        <v>451</v>
      </c>
      <c r="E79" t="s">
        <v>303</v>
      </c>
      <c r="F79" t="s">
        <v>217</v>
      </c>
      <c r="G79" t="s">
        <v>241</v>
      </c>
      <c r="H79">
        <v>29362</v>
      </c>
      <c r="I79" s="1">
        <v>40211</v>
      </c>
      <c r="J79" s="1">
        <v>30992</v>
      </c>
    </row>
    <row r="80" spans="1:10">
      <c r="A80">
        <v>1724</v>
      </c>
      <c r="B80" t="s">
        <v>452</v>
      </c>
      <c r="C80" t="s">
        <v>453</v>
      </c>
      <c r="D80" t="s">
        <v>454</v>
      </c>
      <c r="E80" t="s">
        <v>222</v>
      </c>
      <c r="F80" t="s">
        <v>12</v>
      </c>
      <c r="G80" t="s">
        <v>218</v>
      </c>
      <c r="H80">
        <v>28044</v>
      </c>
      <c r="I80" s="1">
        <v>40203</v>
      </c>
      <c r="J80" s="1">
        <v>31003</v>
      </c>
    </row>
    <row r="81" spans="1:10">
      <c r="A81">
        <v>1724</v>
      </c>
      <c r="B81" t="s">
        <v>263</v>
      </c>
      <c r="C81" t="s">
        <v>455</v>
      </c>
      <c r="D81" t="s">
        <v>456</v>
      </c>
      <c r="E81" t="s">
        <v>286</v>
      </c>
      <c r="F81" t="s">
        <v>12</v>
      </c>
      <c r="G81" t="s">
        <v>218</v>
      </c>
      <c r="H81">
        <v>58482</v>
      </c>
      <c r="I81" s="1">
        <v>35651</v>
      </c>
      <c r="J81" s="1">
        <v>26986</v>
      </c>
    </row>
    <row r="82" spans="1:10">
      <c r="A82">
        <v>1725</v>
      </c>
      <c r="B82" t="s">
        <v>273</v>
      </c>
      <c r="C82" t="s">
        <v>457</v>
      </c>
      <c r="D82" t="s">
        <v>458</v>
      </c>
      <c r="E82" t="s">
        <v>290</v>
      </c>
      <c r="F82" t="s">
        <v>12</v>
      </c>
      <c r="G82" t="s">
        <v>211</v>
      </c>
      <c r="H82">
        <v>97096</v>
      </c>
      <c r="I82" s="1">
        <v>35643</v>
      </c>
      <c r="J82" s="1">
        <v>26997</v>
      </c>
    </row>
    <row r="83" spans="1:10">
      <c r="A83">
        <v>1725</v>
      </c>
      <c r="B83" t="s">
        <v>459</v>
      </c>
      <c r="C83" t="s">
        <v>460</v>
      </c>
      <c r="D83" t="s">
        <v>461</v>
      </c>
      <c r="E83" t="s">
        <v>235</v>
      </c>
      <c r="F83" t="s">
        <v>236</v>
      </c>
      <c r="G83" t="s">
        <v>218</v>
      </c>
      <c r="H83">
        <v>79061</v>
      </c>
      <c r="I83" s="1">
        <v>35653</v>
      </c>
      <c r="J83" s="1">
        <v>27355</v>
      </c>
    </row>
    <row r="84" spans="1:10">
      <c r="A84">
        <v>1758</v>
      </c>
      <c r="B84" t="s">
        <v>462</v>
      </c>
      <c r="C84" t="s">
        <v>463</v>
      </c>
      <c r="D84" t="s">
        <v>464</v>
      </c>
      <c r="E84" t="s">
        <v>240</v>
      </c>
      <c r="F84" t="s">
        <v>228</v>
      </c>
      <c r="G84" t="s">
        <v>218</v>
      </c>
      <c r="H84">
        <v>35785</v>
      </c>
      <c r="I84" s="1">
        <v>37148</v>
      </c>
      <c r="J84" s="1">
        <v>30062</v>
      </c>
    </row>
    <row r="85" spans="1:10">
      <c r="A85">
        <v>1759</v>
      </c>
      <c r="B85" t="s">
        <v>465</v>
      </c>
      <c r="C85" t="s">
        <v>466</v>
      </c>
      <c r="D85" t="s">
        <v>467</v>
      </c>
      <c r="E85" t="s">
        <v>251</v>
      </c>
      <c r="F85" t="s">
        <v>217</v>
      </c>
      <c r="G85" t="s">
        <v>218</v>
      </c>
      <c r="H85">
        <v>61856</v>
      </c>
      <c r="I85" s="1">
        <v>37140</v>
      </c>
      <c r="J85" s="1">
        <v>30073</v>
      </c>
    </row>
    <row r="86" spans="1:10">
      <c r="A86">
        <v>1792</v>
      </c>
      <c r="B86" t="s">
        <v>468</v>
      </c>
      <c r="C86" t="s">
        <v>469</v>
      </c>
      <c r="D86" t="s">
        <v>470</v>
      </c>
      <c r="E86" t="s">
        <v>240</v>
      </c>
      <c r="F86" t="s">
        <v>228</v>
      </c>
      <c r="G86" t="s">
        <v>211</v>
      </c>
      <c r="H86">
        <v>28859</v>
      </c>
      <c r="I86" s="1">
        <v>40351</v>
      </c>
      <c r="J86" s="1">
        <v>32234</v>
      </c>
    </row>
    <row r="87" spans="1:10">
      <c r="A87">
        <v>1793</v>
      </c>
      <c r="B87" t="s">
        <v>471</v>
      </c>
      <c r="C87" t="s">
        <v>472</v>
      </c>
      <c r="D87" t="s">
        <v>473</v>
      </c>
      <c r="E87" t="s">
        <v>255</v>
      </c>
      <c r="F87" t="s">
        <v>236</v>
      </c>
      <c r="G87" t="s">
        <v>241</v>
      </c>
      <c r="H87">
        <v>24180</v>
      </c>
      <c r="I87" s="1">
        <v>40343</v>
      </c>
      <c r="J87" s="1">
        <v>32245</v>
      </c>
    </row>
    <row r="88" spans="1:10">
      <c r="A88">
        <v>1794</v>
      </c>
      <c r="B88" t="s">
        <v>474</v>
      </c>
      <c r="C88" t="s">
        <v>475</v>
      </c>
      <c r="D88" t="s">
        <v>476</v>
      </c>
      <c r="E88" t="s">
        <v>286</v>
      </c>
      <c r="F88" t="s">
        <v>12</v>
      </c>
      <c r="G88" t="s">
        <v>241</v>
      </c>
      <c r="H88">
        <v>37489</v>
      </c>
      <c r="I88" s="1">
        <v>38154</v>
      </c>
      <c r="J88" s="1">
        <v>32249</v>
      </c>
    </row>
    <row r="89" spans="1:10">
      <c r="A89">
        <v>1814</v>
      </c>
      <c r="B89" t="s">
        <v>477</v>
      </c>
      <c r="C89" t="s">
        <v>478</v>
      </c>
      <c r="D89" t="s">
        <v>479</v>
      </c>
      <c r="E89" t="s">
        <v>309</v>
      </c>
      <c r="F89" t="s">
        <v>217</v>
      </c>
      <c r="G89" t="s">
        <v>241</v>
      </c>
      <c r="H89">
        <v>21304</v>
      </c>
      <c r="I89" s="1">
        <v>39691</v>
      </c>
      <c r="J89" s="1">
        <v>32552</v>
      </c>
    </row>
    <row r="90" spans="1:10">
      <c r="A90">
        <v>1815</v>
      </c>
      <c r="B90" t="s">
        <v>480</v>
      </c>
      <c r="C90" t="s">
        <v>481</v>
      </c>
      <c r="D90" t="s">
        <v>482</v>
      </c>
      <c r="E90" t="s">
        <v>323</v>
      </c>
      <c r="F90" t="s">
        <v>217</v>
      </c>
      <c r="G90" t="s">
        <v>211</v>
      </c>
      <c r="H90">
        <v>70935</v>
      </c>
      <c r="I90" s="1">
        <v>36396</v>
      </c>
      <c r="J90" s="1">
        <v>28910</v>
      </c>
    </row>
    <row r="91" spans="1:10">
      <c r="A91">
        <v>1816</v>
      </c>
      <c r="B91" t="s">
        <v>483</v>
      </c>
      <c r="C91" t="s">
        <v>484</v>
      </c>
      <c r="D91" t="s">
        <v>485</v>
      </c>
      <c r="E91" t="s">
        <v>272</v>
      </c>
      <c r="F91" t="s">
        <v>217</v>
      </c>
      <c r="G91" t="s">
        <v>241</v>
      </c>
      <c r="H91">
        <v>35480</v>
      </c>
      <c r="I91" s="1">
        <v>40182</v>
      </c>
      <c r="J91" s="1">
        <v>32567</v>
      </c>
    </row>
    <row r="92" spans="1:10">
      <c r="A92">
        <v>1906</v>
      </c>
      <c r="B92" t="s">
        <v>486</v>
      </c>
      <c r="C92" t="s">
        <v>487</v>
      </c>
      <c r="D92" t="s">
        <v>488</v>
      </c>
      <c r="E92" t="s">
        <v>255</v>
      </c>
      <c r="F92" t="s">
        <v>12</v>
      </c>
      <c r="G92" t="s">
        <v>218</v>
      </c>
      <c r="H92">
        <v>31917</v>
      </c>
      <c r="I92" s="1">
        <v>39899</v>
      </c>
      <c r="J92" s="1">
        <v>29281</v>
      </c>
    </row>
    <row r="93" spans="1:10">
      <c r="A93">
        <v>1907</v>
      </c>
      <c r="B93" t="s">
        <v>489</v>
      </c>
      <c r="C93" t="s">
        <v>490</v>
      </c>
      <c r="D93" t="s">
        <v>491</v>
      </c>
      <c r="E93" t="s">
        <v>222</v>
      </c>
      <c r="F93" t="s">
        <v>12</v>
      </c>
      <c r="G93" t="s">
        <v>218</v>
      </c>
      <c r="H93">
        <v>33051</v>
      </c>
      <c r="I93" s="1">
        <v>39891</v>
      </c>
      <c r="J93" s="1">
        <v>29292</v>
      </c>
    </row>
    <row r="94" spans="1:10">
      <c r="A94">
        <v>1908</v>
      </c>
      <c r="B94" t="s">
        <v>492</v>
      </c>
      <c r="C94" t="s">
        <v>493</v>
      </c>
      <c r="D94" t="s">
        <v>494</v>
      </c>
      <c r="E94" t="s">
        <v>235</v>
      </c>
      <c r="F94" t="s">
        <v>236</v>
      </c>
      <c r="G94" t="s">
        <v>241</v>
      </c>
      <c r="H94">
        <v>72820</v>
      </c>
      <c r="I94" s="1">
        <v>37937</v>
      </c>
      <c r="J94" s="1">
        <v>28569</v>
      </c>
    </row>
    <row r="95" spans="1:10">
      <c r="A95">
        <v>1922</v>
      </c>
      <c r="B95" t="s">
        <v>495</v>
      </c>
      <c r="C95" t="s">
        <v>225</v>
      </c>
      <c r="D95" t="s">
        <v>496</v>
      </c>
      <c r="E95" t="s">
        <v>309</v>
      </c>
      <c r="F95" t="s">
        <v>217</v>
      </c>
      <c r="G95" t="s">
        <v>218</v>
      </c>
      <c r="H95">
        <v>28405</v>
      </c>
      <c r="I95" s="1">
        <v>38871</v>
      </c>
      <c r="J95" s="1">
        <v>29456</v>
      </c>
    </row>
    <row r="96" spans="1:10">
      <c r="A96">
        <v>1923</v>
      </c>
      <c r="B96" t="s">
        <v>346</v>
      </c>
      <c r="C96" t="s">
        <v>497</v>
      </c>
      <c r="D96" t="s">
        <v>498</v>
      </c>
      <c r="E96" t="s">
        <v>286</v>
      </c>
      <c r="F96" t="s">
        <v>12</v>
      </c>
      <c r="G96" t="s">
        <v>241</v>
      </c>
      <c r="H96">
        <v>47986</v>
      </c>
      <c r="I96" s="1">
        <v>38863</v>
      </c>
      <c r="J96" s="1">
        <v>29467</v>
      </c>
    </row>
    <row r="97" spans="1:10">
      <c r="A97">
        <v>1931</v>
      </c>
      <c r="B97" t="s">
        <v>499</v>
      </c>
      <c r="C97" t="s">
        <v>500</v>
      </c>
      <c r="D97" t="s">
        <v>501</v>
      </c>
      <c r="E97" t="s">
        <v>136</v>
      </c>
      <c r="F97" t="s">
        <v>210</v>
      </c>
      <c r="G97" t="s">
        <v>211</v>
      </c>
      <c r="H97">
        <v>26101</v>
      </c>
      <c r="I97" s="1">
        <v>39799</v>
      </c>
      <c r="J97" s="1">
        <v>32471</v>
      </c>
    </row>
    <row r="98" spans="1:10">
      <c r="A98">
        <v>1932</v>
      </c>
      <c r="B98" t="s">
        <v>256</v>
      </c>
      <c r="C98" t="s">
        <v>502</v>
      </c>
      <c r="D98" t="s">
        <v>503</v>
      </c>
      <c r="E98" t="s">
        <v>136</v>
      </c>
      <c r="F98" t="s">
        <v>210</v>
      </c>
      <c r="G98" t="s">
        <v>241</v>
      </c>
      <c r="H98">
        <v>47853</v>
      </c>
      <c r="I98" s="1">
        <v>39791</v>
      </c>
      <c r="J98" s="1">
        <v>25177</v>
      </c>
    </row>
    <row r="99" spans="1:10">
      <c r="A99">
        <v>1933</v>
      </c>
      <c r="B99" t="s">
        <v>504</v>
      </c>
      <c r="C99" t="s">
        <v>505</v>
      </c>
      <c r="D99" t="s">
        <v>506</v>
      </c>
      <c r="E99" t="s">
        <v>319</v>
      </c>
      <c r="F99" t="s">
        <v>217</v>
      </c>
      <c r="G99" t="s">
        <v>241</v>
      </c>
      <c r="H99">
        <v>67535</v>
      </c>
      <c r="I99" s="1">
        <v>37809</v>
      </c>
      <c r="J99" s="1">
        <v>25181</v>
      </c>
    </row>
    <row r="100" spans="1:10">
      <c r="A100">
        <v>1949</v>
      </c>
      <c r="B100" t="s">
        <v>507</v>
      </c>
      <c r="C100" t="s">
        <v>508</v>
      </c>
      <c r="D100" t="s">
        <v>509</v>
      </c>
      <c r="E100" t="s">
        <v>286</v>
      </c>
      <c r="F100" t="s">
        <v>12</v>
      </c>
      <c r="G100" t="s">
        <v>211</v>
      </c>
      <c r="H100">
        <v>62981</v>
      </c>
      <c r="I100" s="1">
        <v>36991</v>
      </c>
      <c r="J100" s="1">
        <v>25805</v>
      </c>
    </row>
    <row r="101" spans="1:10">
      <c r="A101">
        <v>1950</v>
      </c>
      <c r="B101" t="s">
        <v>510</v>
      </c>
      <c r="C101" t="s">
        <v>225</v>
      </c>
      <c r="D101" t="s">
        <v>511</v>
      </c>
      <c r="E101" t="s">
        <v>290</v>
      </c>
      <c r="F101" t="s">
        <v>12</v>
      </c>
      <c r="G101" t="s">
        <v>241</v>
      </c>
      <c r="H101">
        <v>104565</v>
      </c>
      <c r="I101" s="1">
        <v>36983</v>
      </c>
      <c r="J101" s="1">
        <v>25816</v>
      </c>
    </row>
    <row r="102" spans="1:10">
      <c r="A102">
        <v>1960</v>
      </c>
      <c r="B102" t="s">
        <v>512</v>
      </c>
      <c r="C102" t="s">
        <v>513</v>
      </c>
      <c r="D102" t="s">
        <v>514</v>
      </c>
      <c r="E102" t="s">
        <v>222</v>
      </c>
      <c r="F102" t="s">
        <v>210</v>
      </c>
      <c r="G102" t="s">
        <v>211</v>
      </c>
      <c r="H102">
        <v>28044</v>
      </c>
      <c r="I102" s="1">
        <v>38849</v>
      </c>
      <c r="J102" s="1">
        <v>30943</v>
      </c>
    </row>
    <row r="103" spans="1:10">
      <c r="A103">
        <v>1961</v>
      </c>
      <c r="B103" t="s">
        <v>515</v>
      </c>
      <c r="C103" t="s">
        <v>500</v>
      </c>
      <c r="D103" t="s">
        <v>516</v>
      </c>
      <c r="E103" t="s">
        <v>255</v>
      </c>
      <c r="F103" t="s">
        <v>236</v>
      </c>
      <c r="G103" t="s">
        <v>241</v>
      </c>
      <c r="H103">
        <v>27081</v>
      </c>
      <c r="I103" s="1">
        <v>38841</v>
      </c>
      <c r="J103" s="1">
        <v>30954</v>
      </c>
    </row>
    <row r="104" spans="1:10">
      <c r="A104">
        <v>1962</v>
      </c>
      <c r="B104" t="s">
        <v>517</v>
      </c>
      <c r="C104" t="s">
        <v>518</v>
      </c>
      <c r="D104" t="s">
        <v>519</v>
      </c>
      <c r="E104" t="s">
        <v>276</v>
      </c>
      <c r="F104" t="s">
        <v>12</v>
      </c>
      <c r="G104" t="s">
        <v>218</v>
      </c>
      <c r="H104">
        <v>66603</v>
      </c>
      <c r="I104" s="1">
        <v>39192</v>
      </c>
      <c r="J104" s="1">
        <v>23653</v>
      </c>
    </row>
    <row r="105" spans="1:10">
      <c r="A105">
        <v>1966</v>
      </c>
      <c r="B105" t="s">
        <v>520</v>
      </c>
      <c r="C105" t="s">
        <v>521</v>
      </c>
      <c r="D105" t="s">
        <v>522</v>
      </c>
      <c r="E105" t="s">
        <v>227</v>
      </c>
      <c r="F105" t="s">
        <v>228</v>
      </c>
      <c r="G105" t="s">
        <v>241</v>
      </c>
      <c r="H105">
        <v>23239</v>
      </c>
      <c r="I105" s="1">
        <v>40679</v>
      </c>
      <c r="J105" s="1">
        <v>32447</v>
      </c>
    </row>
    <row r="106" spans="1:10">
      <c r="A106">
        <v>1967</v>
      </c>
      <c r="B106" t="s">
        <v>523</v>
      </c>
      <c r="C106" t="s">
        <v>524</v>
      </c>
      <c r="D106" t="s">
        <v>525</v>
      </c>
      <c r="E106" t="s">
        <v>255</v>
      </c>
      <c r="F106" t="s">
        <v>236</v>
      </c>
      <c r="G106" t="s">
        <v>211</v>
      </c>
      <c r="H106">
        <v>23212</v>
      </c>
      <c r="I106" s="1">
        <v>40671</v>
      </c>
      <c r="J106" s="1">
        <v>32458</v>
      </c>
    </row>
    <row r="107" spans="1:10">
      <c r="A107">
        <v>1967</v>
      </c>
      <c r="B107" t="s">
        <v>526</v>
      </c>
      <c r="C107" t="s">
        <v>527</v>
      </c>
      <c r="D107" t="s">
        <v>528</v>
      </c>
      <c r="E107" t="s">
        <v>276</v>
      </c>
      <c r="F107" t="s">
        <v>12</v>
      </c>
      <c r="G107" t="s">
        <v>211</v>
      </c>
      <c r="H107">
        <v>58278</v>
      </c>
      <c r="I107" s="1">
        <v>37174</v>
      </c>
      <c r="J107" s="1">
        <v>26008</v>
      </c>
    </row>
    <row r="108" spans="1:10">
      <c r="A108">
        <v>1968</v>
      </c>
      <c r="B108" t="s">
        <v>529</v>
      </c>
      <c r="C108" t="s">
        <v>530</v>
      </c>
      <c r="D108" t="s">
        <v>531</v>
      </c>
      <c r="E108" t="s">
        <v>532</v>
      </c>
      <c r="F108" t="s">
        <v>236</v>
      </c>
      <c r="G108" t="s">
        <v>218</v>
      </c>
      <c r="H108">
        <v>65822</v>
      </c>
      <c r="I108" s="1">
        <v>37166</v>
      </c>
      <c r="J108" s="1">
        <v>26019</v>
      </c>
    </row>
    <row r="109" spans="1:10">
      <c r="A109">
        <v>1968</v>
      </c>
      <c r="B109" t="s">
        <v>354</v>
      </c>
      <c r="C109" t="s">
        <v>533</v>
      </c>
      <c r="D109" t="s">
        <v>534</v>
      </c>
      <c r="E109" t="s">
        <v>286</v>
      </c>
      <c r="F109" t="s">
        <v>12</v>
      </c>
      <c r="G109" t="s">
        <v>211</v>
      </c>
      <c r="H109">
        <v>35989</v>
      </c>
      <c r="I109" s="1">
        <v>41090</v>
      </c>
      <c r="J109" s="1">
        <v>32462</v>
      </c>
    </row>
    <row r="110" spans="1:10">
      <c r="A110">
        <v>1969</v>
      </c>
      <c r="B110" t="s">
        <v>535</v>
      </c>
      <c r="C110" t="s">
        <v>536</v>
      </c>
      <c r="D110" t="s">
        <v>537</v>
      </c>
      <c r="E110" t="s">
        <v>276</v>
      </c>
      <c r="F110" t="s">
        <v>12</v>
      </c>
      <c r="G110" t="s">
        <v>218</v>
      </c>
      <c r="H110">
        <v>58278</v>
      </c>
      <c r="I110" s="1">
        <v>39732</v>
      </c>
      <c r="J110" s="1">
        <v>26023</v>
      </c>
    </row>
    <row r="111" spans="1:10">
      <c r="A111">
        <v>1975</v>
      </c>
      <c r="B111" t="s">
        <v>538</v>
      </c>
      <c r="C111" t="s">
        <v>539</v>
      </c>
      <c r="D111" t="s">
        <v>540</v>
      </c>
      <c r="E111" t="s">
        <v>209</v>
      </c>
      <c r="F111" t="s">
        <v>210</v>
      </c>
      <c r="G111" t="s">
        <v>211</v>
      </c>
      <c r="H111">
        <v>21888</v>
      </c>
      <c r="I111" s="1">
        <v>40485</v>
      </c>
      <c r="J111" s="1">
        <v>42609</v>
      </c>
    </row>
    <row r="112" spans="1:10">
      <c r="A112">
        <v>1976</v>
      </c>
      <c r="B112" t="s">
        <v>541</v>
      </c>
      <c r="C112" t="s">
        <v>542</v>
      </c>
      <c r="D112" t="s">
        <v>543</v>
      </c>
      <c r="E112" t="s">
        <v>222</v>
      </c>
      <c r="F112" t="s">
        <v>217</v>
      </c>
      <c r="G112" t="s">
        <v>218</v>
      </c>
      <c r="H112">
        <v>23036</v>
      </c>
      <c r="I112" s="1">
        <v>40477</v>
      </c>
      <c r="J112" s="1">
        <v>32970</v>
      </c>
    </row>
    <row r="113" spans="1:10">
      <c r="A113">
        <v>1977</v>
      </c>
      <c r="B113" t="s">
        <v>544</v>
      </c>
      <c r="C113" t="s">
        <v>545</v>
      </c>
      <c r="D113" t="s">
        <v>546</v>
      </c>
      <c r="E113" t="s">
        <v>240</v>
      </c>
      <c r="F113" t="s">
        <v>228</v>
      </c>
      <c r="G113" t="s">
        <v>211</v>
      </c>
      <c r="H113">
        <v>30014</v>
      </c>
      <c r="I113" s="1">
        <v>36505</v>
      </c>
      <c r="J113" s="1">
        <v>31850</v>
      </c>
    </row>
    <row r="114" spans="1:10">
      <c r="A114">
        <v>1977</v>
      </c>
      <c r="B114" t="s">
        <v>547</v>
      </c>
      <c r="C114" t="s">
        <v>548</v>
      </c>
      <c r="D114" t="s">
        <v>549</v>
      </c>
      <c r="E114" t="s">
        <v>272</v>
      </c>
      <c r="F114" t="s">
        <v>217</v>
      </c>
      <c r="G114" t="s">
        <v>241</v>
      </c>
      <c r="H114">
        <v>48786</v>
      </c>
      <c r="I114" s="1">
        <v>40610</v>
      </c>
      <c r="J114" s="1">
        <v>29322</v>
      </c>
    </row>
    <row r="115" spans="1:10">
      <c r="A115">
        <v>1978</v>
      </c>
      <c r="B115" t="s">
        <v>550</v>
      </c>
      <c r="C115" t="s">
        <v>551</v>
      </c>
      <c r="D115" t="s">
        <v>552</v>
      </c>
      <c r="E115" t="s">
        <v>251</v>
      </c>
      <c r="F115" t="s">
        <v>217</v>
      </c>
      <c r="G115" t="s">
        <v>241</v>
      </c>
      <c r="H115">
        <v>51879</v>
      </c>
      <c r="I115" s="1">
        <v>36497</v>
      </c>
      <c r="J115" s="1">
        <v>31861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D535-8040-4E2F-99E5-CB5B6BD783E7}">
  <dimension ref="A1:N115"/>
  <sheetViews>
    <sheetView workbookViewId="0">
      <selection activeCell="O3" sqref="O3"/>
    </sheetView>
  </sheetViews>
  <sheetFormatPr defaultRowHeight="14.45"/>
  <cols>
    <col min="9" max="10" width="10.5703125" style="1" bestFit="1" customWidth="1"/>
    <col min="14" max="14" width="11.7109375" bestFit="1" customWidth="1"/>
  </cols>
  <sheetData>
    <row r="1" spans="1:14">
      <c r="A1" t="s">
        <v>199</v>
      </c>
      <c r="B1" t="s">
        <v>127</v>
      </c>
      <c r="C1" t="s">
        <v>200</v>
      </c>
      <c r="D1" t="s">
        <v>553</v>
      </c>
      <c r="E1" t="s">
        <v>123</v>
      </c>
      <c r="F1" t="s">
        <v>7</v>
      </c>
      <c r="G1" t="s">
        <v>202</v>
      </c>
      <c r="H1" t="s">
        <v>203</v>
      </c>
      <c r="I1" s="1" t="s">
        <v>204</v>
      </c>
      <c r="J1" s="1" t="s">
        <v>205</v>
      </c>
    </row>
    <row r="2" spans="1:14">
      <c r="A2">
        <v>1011</v>
      </c>
      <c r="B2" t="s">
        <v>206</v>
      </c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>
        <v>27598</v>
      </c>
      <c r="I2" s="1">
        <v>38566</v>
      </c>
      <c r="J2" s="1">
        <v>30822</v>
      </c>
      <c r="M2" t="s">
        <v>212</v>
      </c>
      <c r="N2" t="s">
        <v>226</v>
      </c>
    </row>
    <row r="3" spans="1:14">
      <c r="A3">
        <v>1012</v>
      </c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>
        <v>43394</v>
      </c>
      <c r="I3" s="1">
        <v>38558</v>
      </c>
      <c r="J3" s="1">
        <v>30833</v>
      </c>
      <c r="M3" t="s">
        <v>199</v>
      </c>
      <c r="N3">
        <f>INDEX($A$2:$J$115,MATCH($N$2,$D$2:$D$115,0),MATCH(M3,$A$1:$J$1,0))</f>
        <v>1054</v>
      </c>
    </row>
    <row r="4" spans="1:14">
      <c r="A4">
        <v>1041</v>
      </c>
      <c r="B4" t="s">
        <v>219</v>
      </c>
      <c r="C4" t="s">
        <v>220</v>
      </c>
      <c r="D4" t="s">
        <v>221</v>
      </c>
      <c r="E4" t="s">
        <v>222</v>
      </c>
      <c r="F4" t="s">
        <v>223</v>
      </c>
      <c r="G4" t="s">
        <v>218</v>
      </c>
      <c r="H4">
        <v>28044</v>
      </c>
      <c r="I4" s="1">
        <v>40830</v>
      </c>
      <c r="J4" s="1">
        <v>30887</v>
      </c>
      <c r="M4" t="s">
        <v>127</v>
      </c>
      <c r="N4" t="str">
        <f t="shared" ref="N4:N10" si="0">INDEX($A$2:$J$115,MATCH($N$2,$D$2:$D$115,0),MATCH(M4,$A$1:$J$1,0))</f>
        <v>Howard</v>
      </c>
    </row>
    <row r="5" spans="1:14">
      <c r="A5">
        <v>1054</v>
      </c>
      <c r="B5" t="s">
        <v>224</v>
      </c>
      <c r="C5" t="s">
        <v>225</v>
      </c>
      <c r="D5" t="s">
        <v>226</v>
      </c>
      <c r="E5" t="s">
        <v>227</v>
      </c>
      <c r="F5" t="s">
        <v>228</v>
      </c>
      <c r="G5" t="s">
        <v>211</v>
      </c>
      <c r="H5">
        <v>25176</v>
      </c>
      <c r="I5" s="1">
        <v>40464</v>
      </c>
      <c r="J5" s="1">
        <v>31813</v>
      </c>
      <c r="M5" t="s">
        <v>200</v>
      </c>
      <c r="N5" t="str">
        <f t="shared" si="0"/>
        <v>Smith</v>
      </c>
    </row>
    <row r="6" spans="1:14">
      <c r="A6">
        <v>1055</v>
      </c>
      <c r="B6" t="s">
        <v>229</v>
      </c>
      <c r="C6" t="s">
        <v>230</v>
      </c>
      <c r="D6" t="s">
        <v>231</v>
      </c>
      <c r="E6" t="s">
        <v>222</v>
      </c>
      <c r="F6" t="s">
        <v>12</v>
      </c>
      <c r="G6" t="s">
        <v>211</v>
      </c>
      <c r="H6">
        <v>26041</v>
      </c>
      <c r="I6" s="1">
        <v>40456</v>
      </c>
      <c r="J6" s="1">
        <v>31824</v>
      </c>
      <c r="M6" t="s">
        <v>123</v>
      </c>
      <c r="N6" t="str">
        <f t="shared" si="0"/>
        <v>Design Assist.</v>
      </c>
    </row>
    <row r="7" spans="1:14">
      <c r="A7">
        <v>1056</v>
      </c>
      <c r="B7" t="s">
        <v>232</v>
      </c>
      <c r="C7" t="s">
        <v>233</v>
      </c>
      <c r="D7" t="s">
        <v>234</v>
      </c>
      <c r="E7" t="s">
        <v>235</v>
      </c>
      <c r="F7" t="s">
        <v>236</v>
      </c>
      <c r="G7" t="s">
        <v>211</v>
      </c>
      <c r="H7">
        <v>116511</v>
      </c>
      <c r="I7" s="1">
        <v>36273</v>
      </c>
      <c r="J7" s="1">
        <v>20871</v>
      </c>
      <c r="M7" t="s">
        <v>7</v>
      </c>
      <c r="N7" t="str">
        <f t="shared" si="0"/>
        <v>Art</v>
      </c>
    </row>
    <row r="8" spans="1:14">
      <c r="A8">
        <v>1067</v>
      </c>
      <c r="B8" t="s">
        <v>237</v>
      </c>
      <c r="C8" t="s">
        <v>238</v>
      </c>
      <c r="D8" t="s">
        <v>239</v>
      </c>
      <c r="E8" t="s">
        <v>240</v>
      </c>
      <c r="F8" t="s">
        <v>228</v>
      </c>
      <c r="G8" t="s">
        <v>241</v>
      </c>
      <c r="H8">
        <v>36940</v>
      </c>
      <c r="I8" s="1">
        <v>39160</v>
      </c>
      <c r="J8" s="1">
        <v>29674</v>
      </c>
      <c r="M8" t="s">
        <v>202</v>
      </c>
      <c r="N8" t="str">
        <f t="shared" si="0"/>
        <v>Copier</v>
      </c>
    </row>
    <row r="9" spans="1:14">
      <c r="A9">
        <v>1068</v>
      </c>
      <c r="B9" t="s">
        <v>242</v>
      </c>
      <c r="C9" t="s">
        <v>243</v>
      </c>
      <c r="D9" t="s">
        <v>244</v>
      </c>
      <c r="E9" t="s">
        <v>216</v>
      </c>
      <c r="F9" t="s">
        <v>217</v>
      </c>
      <c r="G9" t="s">
        <v>218</v>
      </c>
      <c r="H9">
        <v>47883</v>
      </c>
      <c r="I9" s="1">
        <v>39152</v>
      </c>
      <c r="J9" s="1">
        <v>29685</v>
      </c>
      <c r="M9" t="s">
        <v>203</v>
      </c>
      <c r="N9">
        <f t="shared" si="0"/>
        <v>25176</v>
      </c>
    </row>
    <row r="10" spans="1:14">
      <c r="A10">
        <v>1075</v>
      </c>
      <c r="B10" t="s">
        <v>245</v>
      </c>
      <c r="C10" t="s">
        <v>246</v>
      </c>
      <c r="D10" t="s">
        <v>247</v>
      </c>
      <c r="E10" t="s">
        <v>227</v>
      </c>
      <c r="F10" t="s">
        <v>228</v>
      </c>
      <c r="G10" t="s">
        <v>218</v>
      </c>
      <c r="H10">
        <v>23239</v>
      </c>
      <c r="I10" s="1">
        <v>40943</v>
      </c>
      <c r="J10" s="1">
        <v>32563</v>
      </c>
      <c r="M10" s="1" t="s">
        <v>204</v>
      </c>
      <c r="N10" s="1">
        <f t="shared" si="0"/>
        <v>40464</v>
      </c>
    </row>
    <row r="11" spans="1:14">
      <c r="A11">
        <v>1076</v>
      </c>
      <c r="B11" t="s">
        <v>248</v>
      </c>
      <c r="C11" t="s">
        <v>249</v>
      </c>
      <c r="D11" t="s">
        <v>250</v>
      </c>
      <c r="E11" t="s">
        <v>251</v>
      </c>
      <c r="F11" t="s">
        <v>217</v>
      </c>
      <c r="G11" t="s">
        <v>211</v>
      </c>
      <c r="H11">
        <v>105753</v>
      </c>
      <c r="I11" s="1">
        <v>36186</v>
      </c>
      <c r="J11" s="1">
        <v>21982</v>
      </c>
      <c r="M11" s="1" t="s">
        <v>205</v>
      </c>
      <c r="N11" s="1">
        <f>INDEX($A$2:$J$115,MATCH($N$2,$D$2:$D$115,0),MATCH(M11,$A$1:$J$1,0))</f>
        <v>31813</v>
      </c>
    </row>
    <row r="12" spans="1:14">
      <c r="A12">
        <v>1078</v>
      </c>
      <c r="B12" t="s">
        <v>252</v>
      </c>
      <c r="C12" t="s">
        <v>253</v>
      </c>
      <c r="D12" t="s">
        <v>254</v>
      </c>
      <c r="E12" t="s">
        <v>255</v>
      </c>
      <c r="F12" t="s">
        <v>12</v>
      </c>
      <c r="G12" t="s">
        <v>218</v>
      </c>
      <c r="H12">
        <v>29983</v>
      </c>
      <c r="I12" s="1">
        <v>38623</v>
      </c>
      <c r="J12" s="1">
        <v>30091</v>
      </c>
    </row>
    <row r="13" spans="1:14">
      <c r="A13">
        <v>1079</v>
      </c>
      <c r="B13" t="s">
        <v>256</v>
      </c>
      <c r="C13" t="s">
        <v>257</v>
      </c>
      <c r="D13" t="s">
        <v>258</v>
      </c>
      <c r="E13" t="s">
        <v>255</v>
      </c>
      <c r="F13" t="s">
        <v>236</v>
      </c>
      <c r="G13" t="s">
        <v>218</v>
      </c>
      <c r="H13">
        <v>29983</v>
      </c>
      <c r="I13" s="1">
        <v>38615</v>
      </c>
      <c r="J13" s="1">
        <v>30102</v>
      </c>
    </row>
    <row r="14" spans="1:14">
      <c r="A14">
        <v>1080</v>
      </c>
      <c r="B14" t="s">
        <v>259</v>
      </c>
      <c r="C14" t="s">
        <v>260</v>
      </c>
      <c r="D14" t="s">
        <v>261</v>
      </c>
      <c r="E14" t="s">
        <v>262</v>
      </c>
      <c r="F14" t="s">
        <v>223</v>
      </c>
      <c r="G14" t="s">
        <v>218</v>
      </c>
      <c r="H14">
        <v>64738</v>
      </c>
      <c r="I14" s="1">
        <v>39565</v>
      </c>
      <c r="J14" s="1">
        <v>26454</v>
      </c>
    </row>
    <row r="15" spans="1:14">
      <c r="A15">
        <v>1152</v>
      </c>
      <c r="B15" t="s">
        <v>263</v>
      </c>
      <c r="C15" t="s">
        <v>264</v>
      </c>
      <c r="D15" t="s">
        <v>265</v>
      </c>
      <c r="E15" t="s">
        <v>209</v>
      </c>
      <c r="F15" t="s">
        <v>210</v>
      </c>
      <c r="G15" t="s">
        <v>218</v>
      </c>
      <c r="H15">
        <v>26646</v>
      </c>
      <c r="I15" s="1">
        <v>40014</v>
      </c>
      <c r="J15" s="1">
        <v>31158</v>
      </c>
    </row>
    <row r="16" spans="1:14">
      <c r="A16">
        <v>1153</v>
      </c>
      <c r="B16" t="s">
        <v>266</v>
      </c>
      <c r="C16" t="s">
        <v>267</v>
      </c>
      <c r="D16" t="s">
        <v>268</v>
      </c>
      <c r="E16" t="s">
        <v>222</v>
      </c>
      <c r="F16" t="s">
        <v>210</v>
      </c>
      <c r="G16" t="s">
        <v>218</v>
      </c>
      <c r="H16">
        <v>28044</v>
      </c>
      <c r="I16" s="1">
        <v>40006</v>
      </c>
      <c r="J16" s="1">
        <v>31169</v>
      </c>
    </row>
    <row r="17" spans="1:10">
      <c r="A17">
        <v>1154</v>
      </c>
      <c r="B17" t="s">
        <v>269</v>
      </c>
      <c r="C17" t="s">
        <v>270</v>
      </c>
      <c r="D17" t="s">
        <v>271</v>
      </c>
      <c r="E17" t="s">
        <v>272</v>
      </c>
      <c r="F17" t="s">
        <v>217</v>
      </c>
      <c r="G17" t="s">
        <v>211</v>
      </c>
      <c r="H17">
        <v>56177</v>
      </c>
      <c r="I17" s="1">
        <v>39085</v>
      </c>
      <c r="J17" s="1">
        <v>27520</v>
      </c>
    </row>
    <row r="18" spans="1:10">
      <c r="A18">
        <v>1167</v>
      </c>
      <c r="B18" t="s">
        <v>273</v>
      </c>
      <c r="C18" t="s">
        <v>274</v>
      </c>
      <c r="D18" t="s">
        <v>275</v>
      </c>
      <c r="E18" t="s">
        <v>276</v>
      </c>
      <c r="F18" t="s">
        <v>12</v>
      </c>
      <c r="G18" t="s">
        <v>211</v>
      </c>
      <c r="H18">
        <v>31914</v>
      </c>
      <c r="I18" s="1">
        <v>40466</v>
      </c>
      <c r="J18" s="1">
        <v>32866</v>
      </c>
    </row>
    <row r="19" spans="1:10">
      <c r="A19">
        <v>1168</v>
      </c>
      <c r="B19" t="s">
        <v>277</v>
      </c>
      <c r="C19" t="s">
        <v>278</v>
      </c>
      <c r="D19" t="s">
        <v>279</v>
      </c>
      <c r="E19" t="s">
        <v>222</v>
      </c>
      <c r="F19" t="s">
        <v>217</v>
      </c>
      <c r="G19" t="s">
        <v>241</v>
      </c>
      <c r="H19">
        <v>23036</v>
      </c>
      <c r="I19" s="1">
        <v>40458</v>
      </c>
      <c r="J19" s="1">
        <v>32877</v>
      </c>
    </row>
    <row r="20" spans="1:10">
      <c r="A20">
        <v>1169</v>
      </c>
      <c r="B20" t="s">
        <v>280</v>
      </c>
      <c r="C20" t="s">
        <v>281</v>
      </c>
      <c r="D20" t="s">
        <v>282</v>
      </c>
      <c r="E20" t="s">
        <v>272</v>
      </c>
      <c r="F20" t="s">
        <v>217</v>
      </c>
      <c r="G20" t="s">
        <v>211</v>
      </c>
      <c r="H20">
        <v>34002</v>
      </c>
      <c r="I20" s="1">
        <v>41010</v>
      </c>
      <c r="J20" s="1">
        <v>32881</v>
      </c>
    </row>
    <row r="21" spans="1:10">
      <c r="A21">
        <v>1284</v>
      </c>
      <c r="B21" t="s">
        <v>283</v>
      </c>
      <c r="C21" t="s">
        <v>284</v>
      </c>
      <c r="D21" t="s">
        <v>285</v>
      </c>
      <c r="E21" t="s">
        <v>286</v>
      </c>
      <c r="F21" t="s">
        <v>12</v>
      </c>
      <c r="G21" t="s">
        <v>241</v>
      </c>
      <c r="H21">
        <v>46486</v>
      </c>
      <c r="I21" s="1">
        <v>38171</v>
      </c>
      <c r="J21" s="1">
        <v>30111</v>
      </c>
    </row>
    <row r="22" spans="1:10">
      <c r="A22">
        <v>1285</v>
      </c>
      <c r="B22" t="s">
        <v>287</v>
      </c>
      <c r="C22" t="s">
        <v>288</v>
      </c>
      <c r="D22" t="s">
        <v>289</v>
      </c>
      <c r="E22" t="s">
        <v>290</v>
      </c>
      <c r="F22" t="s">
        <v>12</v>
      </c>
      <c r="G22" t="s">
        <v>218</v>
      </c>
      <c r="H22">
        <v>77179</v>
      </c>
      <c r="I22" s="1">
        <v>38163</v>
      </c>
      <c r="J22" s="1">
        <v>30122</v>
      </c>
    </row>
    <row r="23" spans="1:10">
      <c r="A23">
        <v>1290</v>
      </c>
      <c r="B23" t="s">
        <v>291</v>
      </c>
      <c r="C23" t="s">
        <v>292</v>
      </c>
      <c r="D23" t="s">
        <v>293</v>
      </c>
      <c r="E23" t="s">
        <v>255</v>
      </c>
      <c r="F23" t="s">
        <v>236</v>
      </c>
      <c r="G23" t="s">
        <v>241</v>
      </c>
      <c r="H23">
        <v>26114</v>
      </c>
      <c r="I23" s="1">
        <v>38170</v>
      </c>
      <c r="J23" s="1">
        <v>31320</v>
      </c>
    </row>
    <row r="24" spans="1:10">
      <c r="A24">
        <v>1291</v>
      </c>
      <c r="B24" t="s">
        <v>294</v>
      </c>
      <c r="C24" t="s">
        <v>295</v>
      </c>
      <c r="D24" t="s">
        <v>296</v>
      </c>
      <c r="E24" t="s">
        <v>255</v>
      </c>
      <c r="F24" t="s">
        <v>236</v>
      </c>
      <c r="G24" t="s">
        <v>218</v>
      </c>
      <c r="H24">
        <v>35786</v>
      </c>
      <c r="I24" s="1">
        <v>38162</v>
      </c>
      <c r="J24" s="1">
        <v>27679</v>
      </c>
    </row>
    <row r="25" spans="1:10">
      <c r="A25">
        <v>1292</v>
      </c>
      <c r="B25" t="s">
        <v>297</v>
      </c>
      <c r="C25" t="s">
        <v>298</v>
      </c>
      <c r="D25" t="s">
        <v>299</v>
      </c>
      <c r="E25" t="s">
        <v>276</v>
      </c>
      <c r="F25" t="s">
        <v>12</v>
      </c>
      <c r="G25" t="s">
        <v>218</v>
      </c>
      <c r="H25">
        <v>51340</v>
      </c>
      <c r="I25" s="1">
        <v>39221</v>
      </c>
      <c r="J25" s="1">
        <v>27683</v>
      </c>
    </row>
    <row r="26" spans="1:10">
      <c r="A26">
        <v>1293</v>
      </c>
      <c r="B26" t="s">
        <v>300</v>
      </c>
      <c r="C26" t="s">
        <v>301</v>
      </c>
      <c r="D26" t="s">
        <v>302</v>
      </c>
      <c r="E26" t="s">
        <v>303</v>
      </c>
      <c r="F26" t="s">
        <v>217</v>
      </c>
      <c r="G26" t="s">
        <v>218</v>
      </c>
      <c r="H26">
        <v>40897</v>
      </c>
      <c r="I26" s="1">
        <v>38059</v>
      </c>
      <c r="J26" s="1">
        <v>27081</v>
      </c>
    </row>
    <row r="27" spans="1:10">
      <c r="A27">
        <v>1294</v>
      </c>
      <c r="B27" t="s">
        <v>219</v>
      </c>
      <c r="C27" t="s">
        <v>304</v>
      </c>
      <c r="D27" t="s">
        <v>305</v>
      </c>
      <c r="E27" t="s">
        <v>216</v>
      </c>
      <c r="F27" t="s">
        <v>217</v>
      </c>
      <c r="G27" t="s">
        <v>241</v>
      </c>
      <c r="H27">
        <v>58358</v>
      </c>
      <c r="I27" s="1">
        <v>38051</v>
      </c>
      <c r="J27" s="1">
        <v>27092</v>
      </c>
    </row>
    <row r="28" spans="1:10">
      <c r="A28">
        <v>1299</v>
      </c>
      <c r="B28" t="s">
        <v>306</v>
      </c>
      <c r="C28" t="s">
        <v>307</v>
      </c>
      <c r="D28" t="s">
        <v>308</v>
      </c>
      <c r="E28" t="s">
        <v>309</v>
      </c>
      <c r="F28" t="s">
        <v>217</v>
      </c>
      <c r="G28" t="s">
        <v>211</v>
      </c>
      <c r="H28">
        <v>24854</v>
      </c>
      <c r="I28" s="1">
        <v>39983</v>
      </c>
      <c r="J28" s="1">
        <v>31118</v>
      </c>
    </row>
    <row r="29" spans="1:10">
      <c r="A29">
        <v>1300</v>
      </c>
      <c r="B29" t="s">
        <v>310</v>
      </c>
      <c r="C29" t="s">
        <v>311</v>
      </c>
      <c r="D29" t="s">
        <v>312</v>
      </c>
      <c r="E29" t="s">
        <v>136</v>
      </c>
      <c r="F29" t="s">
        <v>210</v>
      </c>
      <c r="G29" t="s">
        <v>218</v>
      </c>
      <c r="H29">
        <v>30452</v>
      </c>
      <c r="I29" s="1">
        <v>39975</v>
      </c>
      <c r="J29" s="1">
        <v>31129</v>
      </c>
    </row>
    <row r="30" spans="1:10">
      <c r="A30">
        <v>1301</v>
      </c>
      <c r="B30" t="s">
        <v>313</v>
      </c>
      <c r="C30" t="s">
        <v>314</v>
      </c>
      <c r="D30" t="s">
        <v>315</v>
      </c>
      <c r="E30" t="s">
        <v>255</v>
      </c>
      <c r="F30" t="s">
        <v>12</v>
      </c>
      <c r="G30" t="s">
        <v>241</v>
      </c>
      <c r="H30">
        <v>27081</v>
      </c>
      <c r="I30" s="1">
        <v>38020</v>
      </c>
      <c r="J30" s="1">
        <v>31038</v>
      </c>
    </row>
    <row r="31" spans="1:10">
      <c r="A31">
        <v>1301</v>
      </c>
      <c r="B31" t="s">
        <v>316</v>
      </c>
      <c r="C31" t="s">
        <v>317</v>
      </c>
      <c r="D31" t="s">
        <v>318</v>
      </c>
      <c r="E31" t="s">
        <v>319</v>
      </c>
      <c r="F31" t="s">
        <v>217</v>
      </c>
      <c r="G31" t="s">
        <v>218</v>
      </c>
      <c r="H31">
        <v>58326</v>
      </c>
      <c r="I31" s="1">
        <v>38541</v>
      </c>
      <c r="J31" s="1">
        <v>27480</v>
      </c>
    </row>
    <row r="32" spans="1:10">
      <c r="A32">
        <v>1302</v>
      </c>
      <c r="B32" t="s">
        <v>320</v>
      </c>
      <c r="C32" t="s">
        <v>321</v>
      </c>
      <c r="D32" t="s">
        <v>322</v>
      </c>
      <c r="E32" t="s">
        <v>323</v>
      </c>
      <c r="F32" t="s">
        <v>217</v>
      </c>
      <c r="G32" t="s">
        <v>241</v>
      </c>
      <c r="H32">
        <v>79280</v>
      </c>
      <c r="I32" s="1">
        <v>38012</v>
      </c>
      <c r="J32" s="1">
        <v>27396</v>
      </c>
    </row>
    <row r="33" spans="1:10">
      <c r="A33">
        <v>1303</v>
      </c>
      <c r="B33" t="s">
        <v>324</v>
      </c>
      <c r="C33" t="s">
        <v>325</v>
      </c>
      <c r="D33" t="s">
        <v>326</v>
      </c>
      <c r="E33" t="s">
        <v>272</v>
      </c>
      <c r="F33" t="s">
        <v>217</v>
      </c>
      <c r="G33" t="s">
        <v>218</v>
      </c>
      <c r="H33">
        <v>56177</v>
      </c>
      <c r="I33" s="1">
        <v>39325</v>
      </c>
      <c r="J33" s="1">
        <v>27400</v>
      </c>
    </row>
    <row r="34" spans="1:10">
      <c r="A34">
        <v>1310</v>
      </c>
      <c r="B34" t="s">
        <v>256</v>
      </c>
      <c r="C34" t="s">
        <v>225</v>
      </c>
      <c r="D34" t="s">
        <v>327</v>
      </c>
      <c r="E34" t="s">
        <v>303</v>
      </c>
      <c r="F34" t="s">
        <v>217</v>
      </c>
      <c r="G34" t="s">
        <v>241</v>
      </c>
      <c r="H34">
        <v>30411</v>
      </c>
      <c r="I34" s="1">
        <v>38809</v>
      </c>
      <c r="J34" s="1">
        <v>30803</v>
      </c>
    </row>
    <row r="35" spans="1:10">
      <c r="A35">
        <v>1311</v>
      </c>
      <c r="B35" t="s">
        <v>328</v>
      </c>
      <c r="C35" t="s">
        <v>329</v>
      </c>
      <c r="D35" t="s">
        <v>330</v>
      </c>
      <c r="E35" t="s">
        <v>286</v>
      </c>
      <c r="F35" t="s">
        <v>12</v>
      </c>
      <c r="G35" t="s">
        <v>218</v>
      </c>
      <c r="H35">
        <v>43487</v>
      </c>
      <c r="I35" s="1">
        <v>38801</v>
      </c>
      <c r="J35" s="1">
        <v>30814</v>
      </c>
    </row>
    <row r="36" spans="1:10">
      <c r="A36">
        <v>1329</v>
      </c>
      <c r="B36" t="s">
        <v>331</v>
      </c>
      <c r="C36" t="s">
        <v>332</v>
      </c>
      <c r="D36" t="s">
        <v>333</v>
      </c>
      <c r="E36" t="s">
        <v>303</v>
      </c>
      <c r="F36" t="s">
        <v>217</v>
      </c>
      <c r="G36" t="s">
        <v>218</v>
      </c>
      <c r="H36">
        <v>30411</v>
      </c>
      <c r="I36" s="1">
        <v>39681</v>
      </c>
      <c r="J36" s="1">
        <v>30623</v>
      </c>
    </row>
    <row r="37" spans="1:10">
      <c r="A37">
        <v>1330</v>
      </c>
      <c r="B37" t="s">
        <v>334</v>
      </c>
      <c r="C37" t="s">
        <v>335</v>
      </c>
      <c r="D37" t="s">
        <v>336</v>
      </c>
      <c r="E37" t="s">
        <v>136</v>
      </c>
      <c r="F37" t="s">
        <v>210</v>
      </c>
      <c r="G37" t="s">
        <v>211</v>
      </c>
      <c r="H37">
        <v>31539</v>
      </c>
      <c r="I37" s="1">
        <v>39673</v>
      </c>
      <c r="J37" s="1">
        <v>30634</v>
      </c>
    </row>
    <row r="38" spans="1:10">
      <c r="A38">
        <v>1331</v>
      </c>
      <c r="B38" t="s">
        <v>337</v>
      </c>
      <c r="C38" t="s">
        <v>338</v>
      </c>
      <c r="D38" t="s">
        <v>339</v>
      </c>
      <c r="E38" t="s">
        <v>272</v>
      </c>
      <c r="F38" t="s">
        <v>217</v>
      </c>
      <c r="G38" t="s">
        <v>218</v>
      </c>
      <c r="H38">
        <v>42872</v>
      </c>
      <c r="I38" s="1">
        <v>39759</v>
      </c>
      <c r="J38" s="1">
        <v>30638</v>
      </c>
    </row>
    <row r="39" spans="1:10">
      <c r="A39">
        <v>1333</v>
      </c>
      <c r="B39" t="s">
        <v>340</v>
      </c>
      <c r="C39" t="s">
        <v>341</v>
      </c>
      <c r="D39" t="s">
        <v>342</v>
      </c>
      <c r="E39" t="s">
        <v>303</v>
      </c>
      <c r="F39" t="s">
        <v>217</v>
      </c>
      <c r="G39" t="s">
        <v>211</v>
      </c>
      <c r="H39">
        <v>29362</v>
      </c>
      <c r="I39" s="1">
        <v>40099</v>
      </c>
      <c r="J39" s="1">
        <v>31142</v>
      </c>
    </row>
    <row r="40" spans="1:10">
      <c r="A40">
        <v>1334</v>
      </c>
      <c r="B40" t="s">
        <v>343</v>
      </c>
      <c r="C40" t="s">
        <v>344</v>
      </c>
      <c r="D40" t="s">
        <v>345</v>
      </c>
      <c r="E40" t="s">
        <v>222</v>
      </c>
      <c r="F40" t="s">
        <v>223</v>
      </c>
      <c r="G40" t="s">
        <v>241</v>
      </c>
      <c r="H40">
        <v>28044</v>
      </c>
      <c r="I40" s="1">
        <v>40091</v>
      </c>
      <c r="J40" s="1">
        <v>31153</v>
      </c>
    </row>
    <row r="41" spans="1:10">
      <c r="A41">
        <v>1352</v>
      </c>
      <c r="B41" t="s">
        <v>346</v>
      </c>
      <c r="C41" t="s">
        <v>347</v>
      </c>
      <c r="D41" t="s">
        <v>348</v>
      </c>
      <c r="E41" t="s">
        <v>309</v>
      </c>
      <c r="F41" t="s">
        <v>217</v>
      </c>
      <c r="G41" t="s">
        <v>218</v>
      </c>
      <c r="H41">
        <v>31068</v>
      </c>
      <c r="I41" s="1">
        <v>37332</v>
      </c>
      <c r="J41" s="1">
        <v>28508</v>
      </c>
    </row>
    <row r="42" spans="1:10">
      <c r="A42">
        <v>1353</v>
      </c>
      <c r="B42" t="s">
        <v>163</v>
      </c>
      <c r="C42" t="s">
        <v>168</v>
      </c>
      <c r="D42" t="s">
        <v>349</v>
      </c>
      <c r="E42" t="s">
        <v>350</v>
      </c>
      <c r="F42" t="s">
        <v>223</v>
      </c>
      <c r="G42" t="s">
        <v>218</v>
      </c>
      <c r="H42">
        <v>59455</v>
      </c>
      <c r="I42" s="1">
        <v>37324</v>
      </c>
      <c r="J42" s="1">
        <v>28519</v>
      </c>
    </row>
    <row r="43" spans="1:10">
      <c r="A43">
        <v>1354</v>
      </c>
      <c r="B43" t="s">
        <v>351</v>
      </c>
      <c r="C43" t="s">
        <v>352</v>
      </c>
      <c r="D43" t="s">
        <v>353</v>
      </c>
      <c r="E43" t="s">
        <v>319</v>
      </c>
      <c r="F43" t="s">
        <v>217</v>
      </c>
      <c r="G43" t="s">
        <v>211</v>
      </c>
      <c r="H43">
        <v>69070</v>
      </c>
      <c r="I43" s="1">
        <v>38658</v>
      </c>
      <c r="J43" s="1">
        <v>24871</v>
      </c>
    </row>
    <row r="44" spans="1:10">
      <c r="A44">
        <v>1359</v>
      </c>
      <c r="B44" t="s">
        <v>354</v>
      </c>
      <c r="C44" t="s">
        <v>355</v>
      </c>
      <c r="D44" t="s">
        <v>356</v>
      </c>
      <c r="E44" t="s">
        <v>286</v>
      </c>
      <c r="F44" t="s">
        <v>12</v>
      </c>
      <c r="G44" t="s">
        <v>218</v>
      </c>
      <c r="H44">
        <v>49485</v>
      </c>
      <c r="I44" s="1">
        <v>40214</v>
      </c>
      <c r="J44" s="1">
        <v>29194</v>
      </c>
    </row>
    <row r="45" spans="1:10">
      <c r="A45">
        <v>1360</v>
      </c>
      <c r="B45" t="s">
        <v>357</v>
      </c>
      <c r="C45" t="s">
        <v>358</v>
      </c>
      <c r="D45" t="s">
        <v>359</v>
      </c>
      <c r="E45" t="s">
        <v>222</v>
      </c>
      <c r="F45" t="s">
        <v>217</v>
      </c>
      <c r="G45" t="s">
        <v>211</v>
      </c>
      <c r="H45">
        <v>33051</v>
      </c>
      <c r="I45" s="1">
        <v>39476</v>
      </c>
      <c r="J45" s="1">
        <v>29205</v>
      </c>
    </row>
    <row r="46" spans="1:10">
      <c r="A46">
        <v>1361</v>
      </c>
      <c r="B46" t="s">
        <v>360</v>
      </c>
      <c r="C46" t="s">
        <v>361</v>
      </c>
      <c r="D46" t="s">
        <v>362</v>
      </c>
      <c r="E46" t="s">
        <v>303</v>
      </c>
      <c r="F46" t="s">
        <v>223</v>
      </c>
      <c r="G46" t="s">
        <v>218</v>
      </c>
      <c r="H46">
        <v>34605</v>
      </c>
      <c r="I46" s="1">
        <v>39466</v>
      </c>
      <c r="J46" s="1">
        <v>29209</v>
      </c>
    </row>
    <row r="47" spans="1:10">
      <c r="A47">
        <v>1368</v>
      </c>
      <c r="B47" t="s">
        <v>363</v>
      </c>
      <c r="C47" t="s">
        <v>364</v>
      </c>
      <c r="D47" t="s">
        <v>365</v>
      </c>
      <c r="E47" t="s">
        <v>255</v>
      </c>
      <c r="F47" t="s">
        <v>236</v>
      </c>
      <c r="G47" t="s">
        <v>241</v>
      </c>
      <c r="H47">
        <v>32884</v>
      </c>
      <c r="I47" s="1">
        <v>37506</v>
      </c>
      <c r="J47" s="1">
        <v>28798</v>
      </c>
    </row>
    <row r="48" spans="1:10">
      <c r="A48">
        <v>1369</v>
      </c>
      <c r="B48" t="s">
        <v>366</v>
      </c>
      <c r="C48" t="s">
        <v>367</v>
      </c>
      <c r="D48" t="s">
        <v>368</v>
      </c>
      <c r="E48" t="s">
        <v>350</v>
      </c>
      <c r="F48" t="s">
        <v>223</v>
      </c>
      <c r="G48" t="s">
        <v>241</v>
      </c>
      <c r="H48">
        <v>57756</v>
      </c>
      <c r="I48" s="1">
        <v>37498</v>
      </c>
      <c r="J48" s="1">
        <v>28809</v>
      </c>
    </row>
    <row r="49" spans="1:10">
      <c r="A49">
        <v>1370</v>
      </c>
      <c r="B49" t="s">
        <v>369</v>
      </c>
      <c r="C49" t="s">
        <v>370</v>
      </c>
      <c r="D49" t="s">
        <v>371</v>
      </c>
      <c r="E49" t="s">
        <v>262</v>
      </c>
      <c r="F49" t="s">
        <v>223</v>
      </c>
      <c r="G49" t="s">
        <v>218</v>
      </c>
      <c r="H49">
        <v>53685</v>
      </c>
      <c r="I49" s="1">
        <v>39228</v>
      </c>
      <c r="J49" s="1">
        <v>28813</v>
      </c>
    </row>
    <row r="50" spans="1:10">
      <c r="A50">
        <v>1426</v>
      </c>
      <c r="B50" t="s">
        <v>372</v>
      </c>
      <c r="C50" t="s">
        <v>373</v>
      </c>
      <c r="D50" t="s">
        <v>374</v>
      </c>
      <c r="E50" t="s">
        <v>276</v>
      </c>
      <c r="F50" t="s">
        <v>12</v>
      </c>
      <c r="G50" t="s">
        <v>241</v>
      </c>
      <c r="H50">
        <v>34689</v>
      </c>
      <c r="I50" s="1">
        <v>35496</v>
      </c>
      <c r="J50" s="1">
        <v>32026</v>
      </c>
    </row>
    <row r="51" spans="1:10">
      <c r="A51">
        <v>1427</v>
      </c>
      <c r="B51" t="s">
        <v>178</v>
      </c>
      <c r="C51" t="s">
        <v>257</v>
      </c>
      <c r="D51" t="s">
        <v>375</v>
      </c>
      <c r="E51" t="s">
        <v>350</v>
      </c>
      <c r="F51" t="s">
        <v>223</v>
      </c>
      <c r="G51" t="s">
        <v>211</v>
      </c>
      <c r="H51">
        <v>59455</v>
      </c>
      <c r="I51" s="1">
        <v>35488</v>
      </c>
      <c r="J51" s="1">
        <v>28383</v>
      </c>
    </row>
    <row r="52" spans="1:10">
      <c r="A52">
        <v>1428</v>
      </c>
      <c r="B52" t="s">
        <v>376</v>
      </c>
      <c r="C52" t="s">
        <v>377</v>
      </c>
      <c r="D52" t="s">
        <v>378</v>
      </c>
      <c r="E52" t="s">
        <v>319</v>
      </c>
      <c r="F52" t="s">
        <v>217</v>
      </c>
      <c r="G52" t="s">
        <v>218</v>
      </c>
      <c r="H52">
        <v>53721</v>
      </c>
      <c r="I52" s="1">
        <v>38848</v>
      </c>
      <c r="J52" s="1">
        <v>28387</v>
      </c>
    </row>
    <row r="53" spans="1:10">
      <c r="A53">
        <v>1509</v>
      </c>
      <c r="B53" t="s">
        <v>379</v>
      </c>
      <c r="C53" t="s">
        <v>380</v>
      </c>
      <c r="D53" t="s">
        <v>381</v>
      </c>
      <c r="E53" t="s">
        <v>255</v>
      </c>
      <c r="F53" t="s">
        <v>217</v>
      </c>
      <c r="G53" t="s">
        <v>241</v>
      </c>
      <c r="H53">
        <v>29983</v>
      </c>
      <c r="I53" s="1">
        <v>38337</v>
      </c>
      <c r="J53" s="1">
        <v>30063</v>
      </c>
    </row>
    <row r="54" spans="1:10">
      <c r="A54">
        <v>1510</v>
      </c>
      <c r="B54" t="s">
        <v>382</v>
      </c>
      <c r="C54" t="s">
        <v>383</v>
      </c>
      <c r="D54" t="s">
        <v>384</v>
      </c>
      <c r="E54" t="s">
        <v>216</v>
      </c>
      <c r="F54" t="s">
        <v>217</v>
      </c>
      <c r="G54" t="s">
        <v>211</v>
      </c>
      <c r="H54">
        <v>46387</v>
      </c>
      <c r="I54" s="1">
        <v>38329</v>
      </c>
      <c r="J54" s="1">
        <v>30074</v>
      </c>
    </row>
    <row r="55" spans="1:10">
      <c r="A55">
        <v>1516</v>
      </c>
      <c r="B55" t="s">
        <v>385</v>
      </c>
      <c r="C55" t="s">
        <v>386</v>
      </c>
      <c r="D55" t="s">
        <v>387</v>
      </c>
      <c r="E55" t="s">
        <v>209</v>
      </c>
      <c r="F55" t="s">
        <v>210</v>
      </c>
      <c r="G55" t="s">
        <v>218</v>
      </c>
      <c r="H55">
        <v>28550</v>
      </c>
      <c r="I55" s="1">
        <v>38232</v>
      </c>
      <c r="J55" s="1">
        <v>30308</v>
      </c>
    </row>
    <row r="56" spans="1:10">
      <c r="A56">
        <v>1517</v>
      </c>
      <c r="B56" t="s">
        <v>388</v>
      </c>
      <c r="C56" t="s">
        <v>389</v>
      </c>
      <c r="D56" t="s">
        <v>390</v>
      </c>
      <c r="E56" t="s">
        <v>323</v>
      </c>
      <c r="F56" t="s">
        <v>217</v>
      </c>
      <c r="G56" t="s">
        <v>218</v>
      </c>
      <c r="H56">
        <v>62590</v>
      </c>
      <c r="I56" s="1">
        <v>38224</v>
      </c>
      <c r="J56" s="1">
        <v>30319</v>
      </c>
    </row>
    <row r="57" spans="1:10">
      <c r="A57">
        <v>1518</v>
      </c>
      <c r="B57" t="s">
        <v>391</v>
      </c>
      <c r="C57" t="s">
        <v>392</v>
      </c>
      <c r="D57" t="s">
        <v>393</v>
      </c>
      <c r="E57" t="s">
        <v>272</v>
      </c>
      <c r="F57" t="s">
        <v>217</v>
      </c>
      <c r="G57" t="s">
        <v>218</v>
      </c>
      <c r="H57">
        <v>44351</v>
      </c>
      <c r="I57" s="1">
        <v>40162</v>
      </c>
      <c r="J57" s="1">
        <v>30323</v>
      </c>
    </row>
    <row r="58" spans="1:10">
      <c r="A58">
        <v>1529</v>
      </c>
      <c r="B58" t="s">
        <v>394</v>
      </c>
      <c r="C58" t="s">
        <v>395</v>
      </c>
      <c r="D58" t="s">
        <v>396</v>
      </c>
      <c r="E58" t="s">
        <v>255</v>
      </c>
      <c r="F58" t="s">
        <v>217</v>
      </c>
      <c r="G58" t="s">
        <v>218</v>
      </c>
      <c r="H58">
        <v>25147</v>
      </c>
      <c r="I58" s="1">
        <v>38925</v>
      </c>
      <c r="J58" s="1">
        <v>31596</v>
      </c>
    </row>
    <row r="59" spans="1:10">
      <c r="A59">
        <v>1530</v>
      </c>
      <c r="B59" t="s">
        <v>397</v>
      </c>
      <c r="C59" t="s">
        <v>398</v>
      </c>
      <c r="D59" t="s">
        <v>399</v>
      </c>
      <c r="E59" t="s">
        <v>255</v>
      </c>
      <c r="F59" t="s">
        <v>236</v>
      </c>
      <c r="G59" t="s">
        <v>218</v>
      </c>
      <c r="H59">
        <v>25147</v>
      </c>
      <c r="I59" s="1">
        <v>40378</v>
      </c>
      <c r="J59" s="1">
        <v>31607</v>
      </c>
    </row>
    <row r="60" spans="1:10">
      <c r="A60">
        <v>1531</v>
      </c>
      <c r="B60" t="s">
        <v>400</v>
      </c>
      <c r="C60" t="s">
        <v>401</v>
      </c>
      <c r="D60" t="s">
        <v>402</v>
      </c>
      <c r="E60" t="s">
        <v>262</v>
      </c>
      <c r="F60" t="s">
        <v>223</v>
      </c>
      <c r="G60" t="s">
        <v>211</v>
      </c>
      <c r="H60">
        <v>41053</v>
      </c>
      <c r="I60" s="1">
        <v>38663</v>
      </c>
      <c r="J60" s="1">
        <v>31611</v>
      </c>
    </row>
    <row r="61" spans="1:10">
      <c r="A61">
        <v>1556</v>
      </c>
      <c r="B61" t="s">
        <v>388</v>
      </c>
      <c r="C61" t="s">
        <v>403</v>
      </c>
      <c r="D61" t="s">
        <v>404</v>
      </c>
      <c r="E61" t="s">
        <v>303</v>
      </c>
      <c r="F61" t="s">
        <v>217</v>
      </c>
      <c r="G61" t="s">
        <v>218</v>
      </c>
      <c r="H61">
        <v>29362</v>
      </c>
      <c r="I61" s="1">
        <v>37036</v>
      </c>
      <c r="J61" s="1">
        <v>31116</v>
      </c>
    </row>
    <row r="62" spans="1:10">
      <c r="A62">
        <v>1557</v>
      </c>
      <c r="B62" t="s">
        <v>346</v>
      </c>
      <c r="C62" t="s">
        <v>405</v>
      </c>
      <c r="D62" t="s">
        <v>406</v>
      </c>
      <c r="E62" t="s">
        <v>255</v>
      </c>
      <c r="F62" t="s">
        <v>236</v>
      </c>
      <c r="G62" t="s">
        <v>211</v>
      </c>
      <c r="H62">
        <v>27081</v>
      </c>
      <c r="I62" s="1">
        <v>37028</v>
      </c>
      <c r="J62" s="1">
        <v>31127</v>
      </c>
    </row>
    <row r="63" spans="1:10">
      <c r="A63">
        <v>1558</v>
      </c>
      <c r="B63" t="s">
        <v>407</v>
      </c>
      <c r="C63" t="s">
        <v>408</v>
      </c>
      <c r="D63" t="s">
        <v>409</v>
      </c>
      <c r="E63" t="s">
        <v>286</v>
      </c>
      <c r="F63" t="s">
        <v>12</v>
      </c>
      <c r="G63" t="s">
        <v>211</v>
      </c>
      <c r="H63">
        <v>41987</v>
      </c>
      <c r="I63" s="1">
        <v>37360</v>
      </c>
      <c r="J63" s="1">
        <v>31131</v>
      </c>
    </row>
    <row r="64" spans="1:10">
      <c r="A64">
        <v>1572</v>
      </c>
      <c r="B64" t="s">
        <v>410</v>
      </c>
      <c r="C64" t="s">
        <v>411</v>
      </c>
      <c r="D64" t="s">
        <v>412</v>
      </c>
      <c r="E64" t="s">
        <v>303</v>
      </c>
      <c r="F64" t="s">
        <v>217</v>
      </c>
      <c r="G64" t="s">
        <v>218</v>
      </c>
      <c r="H64">
        <v>34605</v>
      </c>
      <c r="I64" s="1">
        <v>39459</v>
      </c>
      <c r="J64" s="1">
        <v>29176</v>
      </c>
    </row>
    <row r="65" spans="1:10">
      <c r="A65">
        <v>1573</v>
      </c>
      <c r="B65" t="s">
        <v>182</v>
      </c>
      <c r="C65" t="s">
        <v>413</v>
      </c>
      <c r="D65" t="s">
        <v>414</v>
      </c>
      <c r="E65" t="s">
        <v>136</v>
      </c>
      <c r="F65" t="s">
        <v>210</v>
      </c>
      <c r="G65" t="s">
        <v>241</v>
      </c>
      <c r="H65">
        <v>35889</v>
      </c>
      <c r="I65" s="1">
        <v>39451</v>
      </c>
      <c r="J65" s="1">
        <v>29187</v>
      </c>
    </row>
    <row r="66" spans="1:10">
      <c r="A66">
        <v>1574</v>
      </c>
      <c r="B66" t="s">
        <v>273</v>
      </c>
      <c r="C66" t="s">
        <v>415</v>
      </c>
      <c r="D66" t="s">
        <v>416</v>
      </c>
      <c r="E66" t="s">
        <v>319</v>
      </c>
      <c r="F66" t="s">
        <v>217</v>
      </c>
      <c r="G66" t="s">
        <v>241</v>
      </c>
      <c r="H66">
        <v>50651</v>
      </c>
      <c r="I66" s="1">
        <v>38572</v>
      </c>
      <c r="J66" s="1">
        <v>29191</v>
      </c>
    </row>
    <row r="67" spans="1:10">
      <c r="A67">
        <v>1656</v>
      </c>
      <c r="B67" t="s">
        <v>417</v>
      </c>
      <c r="C67" t="s">
        <v>418</v>
      </c>
      <c r="D67" t="s">
        <v>419</v>
      </c>
      <c r="E67" t="s">
        <v>255</v>
      </c>
      <c r="F67" t="s">
        <v>12</v>
      </c>
      <c r="G67" t="s">
        <v>211</v>
      </c>
      <c r="H67">
        <v>29015</v>
      </c>
      <c r="I67" s="1">
        <v>39245</v>
      </c>
      <c r="J67" s="1">
        <v>30403</v>
      </c>
    </row>
    <row r="68" spans="1:10">
      <c r="A68">
        <v>1657</v>
      </c>
      <c r="B68" t="s">
        <v>420</v>
      </c>
      <c r="C68" t="s">
        <v>421</v>
      </c>
      <c r="D68" t="s">
        <v>422</v>
      </c>
      <c r="E68" t="s">
        <v>136</v>
      </c>
      <c r="F68" t="s">
        <v>210</v>
      </c>
      <c r="G68" t="s">
        <v>218</v>
      </c>
      <c r="H68">
        <v>32627</v>
      </c>
      <c r="I68" s="1">
        <v>39237</v>
      </c>
      <c r="J68" s="1">
        <v>30414</v>
      </c>
    </row>
    <row r="69" spans="1:10">
      <c r="A69">
        <v>1658</v>
      </c>
      <c r="B69" t="s">
        <v>171</v>
      </c>
      <c r="C69" t="s">
        <v>423</v>
      </c>
      <c r="D69" t="s">
        <v>424</v>
      </c>
      <c r="E69" t="s">
        <v>272</v>
      </c>
      <c r="F69" t="s">
        <v>217</v>
      </c>
      <c r="G69" t="s">
        <v>211</v>
      </c>
      <c r="H69">
        <v>44351</v>
      </c>
      <c r="I69" s="1">
        <v>39420</v>
      </c>
      <c r="J69" s="1">
        <v>30418</v>
      </c>
    </row>
    <row r="70" spans="1:10">
      <c r="A70">
        <v>1673</v>
      </c>
      <c r="B70" t="s">
        <v>425</v>
      </c>
      <c r="C70" t="s">
        <v>426</v>
      </c>
      <c r="D70" t="s">
        <v>427</v>
      </c>
      <c r="E70" t="s">
        <v>255</v>
      </c>
      <c r="F70" t="s">
        <v>217</v>
      </c>
      <c r="G70" t="s">
        <v>211</v>
      </c>
      <c r="H70">
        <v>29983</v>
      </c>
      <c r="I70" s="1">
        <v>40099</v>
      </c>
      <c r="J70" s="1">
        <v>30010</v>
      </c>
    </row>
    <row r="71" spans="1:10">
      <c r="A71">
        <v>1674</v>
      </c>
      <c r="B71" t="s">
        <v>283</v>
      </c>
      <c r="C71" t="s">
        <v>428</v>
      </c>
      <c r="D71" t="s">
        <v>429</v>
      </c>
      <c r="E71" t="s">
        <v>209</v>
      </c>
      <c r="F71" t="s">
        <v>210</v>
      </c>
      <c r="G71" t="s">
        <v>241</v>
      </c>
      <c r="H71">
        <v>27598</v>
      </c>
      <c r="I71" s="1">
        <v>40808</v>
      </c>
      <c r="J71" s="1">
        <v>30513</v>
      </c>
    </row>
    <row r="72" spans="1:10">
      <c r="A72">
        <v>1674</v>
      </c>
      <c r="B72" t="s">
        <v>143</v>
      </c>
      <c r="C72" t="s">
        <v>430</v>
      </c>
      <c r="D72" t="s">
        <v>431</v>
      </c>
      <c r="E72" t="s">
        <v>222</v>
      </c>
      <c r="F72" t="s">
        <v>223</v>
      </c>
      <c r="G72" t="s">
        <v>211</v>
      </c>
      <c r="H72">
        <v>31048</v>
      </c>
      <c r="I72" s="1">
        <v>40091</v>
      </c>
      <c r="J72" s="1">
        <v>30021</v>
      </c>
    </row>
    <row r="73" spans="1:10">
      <c r="A73">
        <v>1675</v>
      </c>
      <c r="B73" t="s">
        <v>432</v>
      </c>
      <c r="C73" t="s">
        <v>433</v>
      </c>
      <c r="D73" t="s">
        <v>434</v>
      </c>
      <c r="E73" t="s">
        <v>222</v>
      </c>
      <c r="F73" t="s">
        <v>210</v>
      </c>
      <c r="G73" t="s">
        <v>241</v>
      </c>
      <c r="H73">
        <v>29045</v>
      </c>
      <c r="I73" s="1">
        <v>40800</v>
      </c>
      <c r="J73" s="1">
        <v>30524</v>
      </c>
    </row>
    <row r="74" spans="1:10">
      <c r="A74">
        <v>1675</v>
      </c>
      <c r="B74" t="s">
        <v>435</v>
      </c>
      <c r="C74" t="s">
        <v>436</v>
      </c>
      <c r="D74" t="s">
        <v>437</v>
      </c>
      <c r="E74" t="s">
        <v>276</v>
      </c>
      <c r="F74" t="s">
        <v>12</v>
      </c>
      <c r="G74" t="s">
        <v>211</v>
      </c>
      <c r="H74">
        <v>33301</v>
      </c>
      <c r="I74" s="1">
        <v>37005</v>
      </c>
      <c r="J74" s="1">
        <v>32567</v>
      </c>
    </row>
    <row r="75" spans="1:10">
      <c r="A75">
        <v>1676</v>
      </c>
      <c r="B75" t="s">
        <v>438</v>
      </c>
      <c r="C75" t="s">
        <v>421</v>
      </c>
      <c r="D75" t="s">
        <v>439</v>
      </c>
      <c r="E75" t="s">
        <v>255</v>
      </c>
      <c r="F75" t="s">
        <v>236</v>
      </c>
      <c r="G75" t="s">
        <v>211</v>
      </c>
      <c r="H75">
        <v>23212</v>
      </c>
      <c r="I75" s="1">
        <v>36997</v>
      </c>
      <c r="J75" s="1">
        <v>32578</v>
      </c>
    </row>
    <row r="76" spans="1:10">
      <c r="A76">
        <v>1677</v>
      </c>
      <c r="B76" t="s">
        <v>440</v>
      </c>
      <c r="C76" t="s">
        <v>441</v>
      </c>
      <c r="D76" t="s">
        <v>442</v>
      </c>
      <c r="E76" t="s">
        <v>262</v>
      </c>
      <c r="F76" t="s">
        <v>223</v>
      </c>
      <c r="G76" t="s">
        <v>241</v>
      </c>
      <c r="H76">
        <v>37896</v>
      </c>
      <c r="I76" s="1">
        <v>39207</v>
      </c>
      <c r="J76" s="1">
        <v>32582</v>
      </c>
    </row>
    <row r="77" spans="1:10">
      <c r="A77">
        <v>1695</v>
      </c>
      <c r="B77" t="s">
        <v>443</v>
      </c>
      <c r="C77" t="s">
        <v>444</v>
      </c>
      <c r="D77" t="s">
        <v>445</v>
      </c>
      <c r="E77" t="s">
        <v>240</v>
      </c>
      <c r="F77" t="s">
        <v>228</v>
      </c>
      <c r="G77" t="s">
        <v>241</v>
      </c>
      <c r="H77">
        <v>38094</v>
      </c>
      <c r="I77" s="1">
        <v>38095</v>
      </c>
      <c r="J77" s="1">
        <v>29040</v>
      </c>
    </row>
    <row r="78" spans="1:10">
      <c r="A78">
        <v>1696</v>
      </c>
      <c r="B78" t="s">
        <v>446</v>
      </c>
      <c r="C78" t="s">
        <v>447</v>
      </c>
      <c r="D78" t="s">
        <v>448</v>
      </c>
      <c r="E78" t="s">
        <v>216</v>
      </c>
      <c r="F78" t="s">
        <v>217</v>
      </c>
      <c r="G78" t="s">
        <v>211</v>
      </c>
      <c r="H78">
        <v>79307</v>
      </c>
      <c r="I78" s="1">
        <v>38087</v>
      </c>
      <c r="J78" s="1">
        <v>21746</v>
      </c>
    </row>
    <row r="79" spans="1:10">
      <c r="A79">
        <v>1723</v>
      </c>
      <c r="B79" t="s">
        <v>449</v>
      </c>
      <c r="C79" t="s">
        <v>450</v>
      </c>
      <c r="D79" t="s">
        <v>451</v>
      </c>
      <c r="E79" t="s">
        <v>303</v>
      </c>
      <c r="F79" t="s">
        <v>217</v>
      </c>
      <c r="G79" t="s">
        <v>241</v>
      </c>
      <c r="H79">
        <v>29362</v>
      </c>
      <c r="I79" s="1">
        <v>40211</v>
      </c>
      <c r="J79" s="1">
        <v>30992</v>
      </c>
    </row>
    <row r="80" spans="1:10">
      <c r="A80">
        <v>1724</v>
      </c>
      <c r="B80" t="s">
        <v>452</v>
      </c>
      <c r="C80" t="s">
        <v>453</v>
      </c>
      <c r="D80" t="s">
        <v>454</v>
      </c>
      <c r="E80" t="s">
        <v>222</v>
      </c>
      <c r="F80" t="s">
        <v>12</v>
      </c>
      <c r="G80" t="s">
        <v>218</v>
      </c>
      <c r="H80">
        <v>28044</v>
      </c>
      <c r="I80" s="1">
        <v>40203</v>
      </c>
      <c r="J80" s="1">
        <v>31003</v>
      </c>
    </row>
    <row r="81" spans="1:10">
      <c r="A81">
        <v>1724</v>
      </c>
      <c r="B81" t="s">
        <v>263</v>
      </c>
      <c r="C81" t="s">
        <v>455</v>
      </c>
      <c r="D81" t="s">
        <v>456</v>
      </c>
      <c r="E81" t="s">
        <v>286</v>
      </c>
      <c r="F81" t="s">
        <v>12</v>
      </c>
      <c r="G81" t="s">
        <v>218</v>
      </c>
      <c r="H81">
        <v>58482</v>
      </c>
      <c r="I81" s="1">
        <v>35651</v>
      </c>
      <c r="J81" s="1">
        <v>26986</v>
      </c>
    </row>
    <row r="82" spans="1:10">
      <c r="A82">
        <v>1725</v>
      </c>
      <c r="B82" t="s">
        <v>273</v>
      </c>
      <c r="C82" t="s">
        <v>457</v>
      </c>
      <c r="D82" t="s">
        <v>458</v>
      </c>
      <c r="E82" t="s">
        <v>290</v>
      </c>
      <c r="F82" t="s">
        <v>12</v>
      </c>
      <c r="G82" t="s">
        <v>211</v>
      </c>
      <c r="H82">
        <v>97096</v>
      </c>
      <c r="I82" s="1">
        <v>35643</v>
      </c>
      <c r="J82" s="1">
        <v>26997</v>
      </c>
    </row>
    <row r="83" spans="1:10">
      <c r="A83">
        <v>1725</v>
      </c>
      <c r="B83" t="s">
        <v>459</v>
      </c>
      <c r="C83" t="s">
        <v>460</v>
      </c>
      <c r="D83" t="s">
        <v>461</v>
      </c>
      <c r="E83" t="s">
        <v>235</v>
      </c>
      <c r="F83" t="s">
        <v>236</v>
      </c>
      <c r="G83" t="s">
        <v>218</v>
      </c>
      <c r="H83">
        <v>79061</v>
      </c>
      <c r="I83" s="1">
        <v>35653</v>
      </c>
      <c r="J83" s="1">
        <v>27355</v>
      </c>
    </row>
    <row r="84" spans="1:10">
      <c r="A84">
        <v>1758</v>
      </c>
      <c r="B84" t="s">
        <v>462</v>
      </c>
      <c r="C84" t="s">
        <v>463</v>
      </c>
      <c r="D84" t="s">
        <v>464</v>
      </c>
      <c r="E84" t="s">
        <v>240</v>
      </c>
      <c r="F84" t="s">
        <v>228</v>
      </c>
      <c r="G84" t="s">
        <v>218</v>
      </c>
      <c r="H84">
        <v>35785</v>
      </c>
      <c r="I84" s="1">
        <v>37148</v>
      </c>
      <c r="J84" s="1">
        <v>30062</v>
      </c>
    </row>
    <row r="85" spans="1:10">
      <c r="A85">
        <v>1759</v>
      </c>
      <c r="B85" t="s">
        <v>465</v>
      </c>
      <c r="C85" t="s">
        <v>466</v>
      </c>
      <c r="D85" t="s">
        <v>467</v>
      </c>
      <c r="E85" t="s">
        <v>251</v>
      </c>
      <c r="F85" t="s">
        <v>217</v>
      </c>
      <c r="G85" t="s">
        <v>218</v>
      </c>
      <c r="H85">
        <v>61856</v>
      </c>
      <c r="I85" s="1">
        <v>37140</v>
      </c>
      <c r="J85" s="1">
        <v>30073</v>
      </c>
    </row>
    <row r="86" spans="1:10">
      <c r="A86">
        <v>1792</v>
      </c>
      <c r="B86" t="s">
        <v>468</v>
      </c>
      <c r="C86" t="s">
        <v>469</v>
      </c>
      <c r="D86" t="s">
        <v>470</v>
      </c>
      <c r="E86" t="s">
        <v>240</v>
      </c>
      <c r="F86" t="s">
        <v>228</v>
      </c>
      <c r="G86" t="s">
        <v>211</v>
      </c>
      <c r="H86">
        <v>28859</v>
      </c>
      <c r="I86" s="1">
        <v>40351</v>
      </c>
      <c r="J86" s="1">
        <v>32234</v>
      </c>
    </row>
    <row r="87" spans="1:10">
      <c r="A87">
        <v>1793</v>
      </c>
      <c r="B87" t="s">
        <v>471</v>
      </c>
      <c r="C87" t="s">
        <v>472</v>
      </c>
      <c r="D87" t="s">
        <v>473</v>
      </c>
      <c r="E87" t="s">
        <v>255</v>
      </c>
      <c r="F87" t="s">
        <v>236</v>
      </c>
      <c r="G87" t="s">
        <v>241</v>
      </c>
      <c r="H87">
        <v>24180</v>
      </c>
      <c r="I87" s="1">
        <v>40343</v>
      </c>
      <c r="J87" s="1">
        <v>32245</v>
      </c>
    </row>
    <row r="88" spans="1:10">
      <c r="A88">
        <v>1794</v>
      </c>
      <c r="B88" t="s">
        <v>474</v>
      </c>
      <c r="C88" t="s">
        <v>475</v>
      </c>
      <c r="D88" t="s">
        <v>476</v>
      </c>
      <c r="E88" t="s">
        <v>286</v>
      </c>
      <c r="F88" t="s">
        <v>12</v>
      </c>
      <c r="G88" t="s">
        <v>241</v>
      </c>
      <c r="H88">
        <v>37489</v>
      </c>
      <c r="I88" s="1">
        <v>38154</v>
      </c>
      <c r="J88" s="1">
        <v>32249</v>
      </c>
    </row>
    <row r="89" spans="1:10">
      <c r="A89">
        <v>1814</v>
      </c>
      <c r="B89" t="s">
        <v>477</v>
      </c>
      <c r="C89" t="s">
        <v>478</v>
      </c>
      <c r="D89" t="s">
        <v>479</v>
      </c>
      <c r="E89" t="s">
        <v>309</v>
      </c>
      <c r="F89" t="s">
        <v>217</v>
      </c>
      <c r="G89" t="s">
        <v>241</v>
      </c>
      <c r="H89">
        <v>21304</v>
      </c>
      <c r="I89" s="1">
        <v>39691</v>
      </c>
      <c r="J89" s="1">
        <v>32552</v>
      </c>
    </row>
    <row r="90" spans="1:10">
      <c r="A90">
        <v>1815</v>
      </c>
      <c r="B90" t="s">
        <v>480</v>
      </c>
      <c r="C90" t="s">
        <v>481</v>
      </c>
      <c r="D90" t="s">
        <v>482</v>
      </c>
      <c r="E90" t="s">
        <v>323</v>
      </c>
      <c r="F90" t="s">
        <v>217</v>
      </c>
      <c r="G90" t="s">
        <v>211</v>
      </c>
      <c r="H90">
        <v>70935</v>
      </c>
      <c r="I90" s="1">
        <v>36396</v>
      </c>
      <c r="J90" s="1">
        <v>28910</v>
      </c>
    </row>
    <row r="91" spans="1:10">
      <c r="A91">
        <v>1816</v>
      </c>
      <c r="B91" t="s">
        <v>483</v>
      </c>
      <c r="C91" t="s">
        <v>484</v>
      </c>
      <c r="D91" t="s">
        <v>485</v>
      </c>
      <c r="E91" t="s">
        <v>272</v>
      </c>
      <c r="F91" t="s">
        <v>217</v>
      </c>
      <c r="G91" t="s">
        <v>241</v>
      </c>
      <c r="H91">
        <v>35480</v>
      </c>
      <c r="I91" s="1">
        <v>40182</v>
      </c>
      <c r="J91" s="1">
        <v>32567</v>
      </c>
    </row>
    <row r="92" spans="1:10">
      <c r="A92">
        <v>1906</v>
      </c>
      <c r="B92" t="s">
        <v>486</v>
      </c>
      <c r="C92" t="s">
        <v>487</v>
      </c>
      <c r="D92" t="s">
        <v>488</v>
      </c>
      <c r="E92" t="s">
        <v>255</v>
      </c>
      <c r="F92" t="s">
        <v>12</v>
      </c>
      <c r="G92" t="s">
        <v>218</v>
      </c>
      <c r="H92">
        <v>31917</v>
      </c>
      <c r="I92" s="1">
        <v>39899</v>
      </c>
      <c r="J92" s="1">
        <v>29281</v>
      </c>
    </row>
    <row r="93" spans="1:10">
      <c r="A93">
        <v>1907</v>
      </c>
      <c r="B93" t="s">
        <v>489</v>
      </c>
      <c r="C93" t="s">
        <v>490</v>
      </c>
      <c r="D93" t="s">
        <v>491</v>
      </c>
      <c r="E93" t="s">
        <v>222</v>
      </c>
      <c r="F93" t="s">
        <v>12</v>
      </c>
      <c r="G93" t="s">
        <v>218</v>
      </c>
      <c r="H93">
        <v>33051</v>
      </c>
      <c r="I93" s="1">
        <v>39891</v>
      </c>
      <c r="J93" s="1">
        <v>29292</v>
      </c>
    </row>
    <row r="94" spans="1:10">
      <c r="A94">
        <v>1908</v>
      </c>
      <c r="B94" t="s">
        <v>492</v>
      </c>
      <c r="C94" t="s">
        <v>493</v>
      </c>
      <c r="D94" t="s">
        <v>494</v>
      </c>
      <c r="E94" t="s">
        <v>235</v>
      </c>
      <c r="F94" t="s">
        <v>236</v>
      </c>
      <c r="G94" t="s">
        <v>241</v>
      </c>
      <c r="H94">
        <v>72820</v>
      </c>
      <c r="I94" s="1">
        <v>37937</v>
      </c>
      <c r="J94" s="1">
        <v>28569</v>
      </c>
    </row>
    <row r="95" spans="1:10">
      <c r="A95">
        <v>1922</v>
      </c>
      <c r="B95" t="s">
        <v>495</v>
      </c>
      <c r="C95" t="s">
        <v>225</v>
      </c>
      <c r="D95" t="s">
        <v>496</v>
      </c>
      <c r="E95" t="s">
        <v>309</v>
      </c>
      <c r="F95" t="s">
        <v>217</v>
      </c>
      <c r="G95" t="s">
        <v>218</v>
      </c>
      <c r="H95">
        <v>28405</v>
      </c>
      <c r="I95" s="1">
        <v>38871</v>
      </c>
      <c r="J95" s="1">
        <v>29456</v>
      </c>
    </row>
    <row r="96" spans="1:10">
      <c r="A96">
        <v>1923</v>
      </c>
      <c r="B96" t="s">
        <v>346</v>
      </c>
      <c r="C96" t="s">
        <v>497</v>
      </c>
      <c r="D96" t="s">
        <v>498</v>
      </c>
      <c r="E96" t="s">
        <v>286</v>
      </c>
      <c r="F96" t="s">
        <v>12</v>
      </c>
      <c r="G96" t="s">
        <v>241</v>
      </c>
      <c r="H96">
        <v>47986</v>
      </c>
      <c r="I96" s="1">
        <v>38863</v>
      </c>
      <c r="J96" s="1">
        <v>29467</v>
      </c>
    </row>
    <row r="97" spans="1:10">
      <c r="A97">
        <v>1931</v>
      </c>
      <c r="B97" t="s">
        <v>499</v>
      </c>
      <c r="C97" t="s">
        <v>500</v>
      </c>
      <c r="D97" t="s">
        <v>501</v>
      </c>
      <c r="E97" t="s">
        <v>136</v>
      </c>
      <c r="F97" t="s">
        <v>210</v>
      </c>
      <c r="G97" t="s">
        <v>211</v>
      </c>
      <c r="H97">
        <v>26101</v>
      </c>
      <c r="I97" s="1">
        <v>39799</v>
      </c>
      <c r="J97" s="1">
        <v>32471</v>
      </c>
    </row>
    <row r="98" spans="1:10">
      <c r="A98">
        <v>1932</v>
      </c>
      <c r="B98" t="s">
        <v>256</v>
      </c>
      <c r="C98" t="s">
        <v>502</v>
      </c>
      <c r="D98" t="s">
        <v>503</v>
      </c>
      <c r="E98" t="s">
        <v>136</v>
      </c>
      <c r="F98" t="s">
        <v>210</v>
      </c>
      <c r="G98" t="s">
        <v>241</v>
      </c>
      <c r="H98">
        <v>47853</v>
      </c>
      <c r="I98" s="1">
        <v>39791</v>
      </c>
      <c r="J98" s="1">
        <v>25177</v>
      </c>
    </row>
    <row r="99" spans="1:10">
      <c r="A99">
        <v>1933</v>
      </c>
      <c r="B99" t="s">
        <v>504</v>
      </c>
      <c r="C99" t="s">
        <v>505</v>
      </c>
      <c r="D99" t="s">
        <v>506</v>
      </c>
      <c r="E99" t="s">
        <v>319</v>
      </c>
      <c r="F99" t="s">
        <v>217</v>
      </c>
      <c r="G99" t="s">
        <v>241</v>
      </c>
      <c r="H99">
        <v>67535</v>
      </c>
      <c r="I99" s="1">
        <v>37809</v>
      </c>
      <c r="J99" s="1">
        <v>25181</v>
      </c>
    </row>
    <row r="100" spans="1:10">
      <c r="A100">
        <v>1949</v>
      </c>
      <c r="B100" t="s">
        <v>507</v>
      </c>
      <c r="C100" t="s">
        <v>508</v>
      </c>
      <c r="D100" t="s">
        <v>509</v>
      </c>
      <c r="E100" t="s">
        <v>286</v>
      </c>
      <c r="F100" t="s">
        <v>12</v>
      </c>
      <c r="G100" t="s">
        <v>211</v>
      </c>
      <c r="H100">
        <v>62981</v>
      </c>
      <c r="I100" s="1">
        <v>36991</v>
      </c>
      <c r="J100" s="1">
        <v>25805</v>
      </c>
    </row>
    <row r="101" spans="1:10">
      <c r="A101">
        <v>1950</v>
      </c>
      <c r="B101" t="s">
        <v>510</v>
      </c>
      <c r="C101" t="s">
        <v>225</v>
      </c>
      <c r="D101" t="s">
        <v>511</v>
      </c>
      <c r="E101" t="s">
        <v>290</v>
      </c>
      <c r="F101" t="s">
        <v>12</v>
      </c>
      <c r="G101" t="s">
        <v>241</v>
      </c>
      <c r="H101">
        <v>104565</v>
      </c>
      <c r="I101" s="1">
        <v>36983</v>
      </c>
      <c r="J101" s="1">
        <v>25816</v>
      </c>
    </row>
    <row r="102" spans="1:10">
      <c r="A102">
        <v>1960</v>
      </c>
      <c r="B102" t="s">
        <v>512</v>
      </c>
      <c r="C102" t="s">
        <v>513</v>
      </c>
      <c r="D102" t="s">
        <v>514</v>
      </c>
      <c r="E102" t="s">
        <v>222</v>
      </c>
      <c r="F102" t="s">
        <v>210</v>
      </c>
      <c r="G102" t="s">
        <v>211</v>
      </c>
      <c r="H102">
        <v>28044</v>
      </c>
      <c r="I102" s="1">
        <v>38849</v>
      </c>
      <c r="J102" s="1">
        <v>30943</v>
      </c>
    </row>
    <row r="103" spans="1:10">
      <c r="A103">
        <v>1961</v>
      </c>
      <c r="B103" t="s">
        <v>515</v>
      </c>
      <c r="C103" t="s">
        <v>500</v>
      </c>
      <c r="D103" t="s">
        <v>516</v>
      </c>
      <c r="E103" t="s">
        <v>255</v>
      </c>
      <c r="F103" t="s">
        <v>236</v>
      </c>
      <c r="G103" t="s">
        <v>241</v>
      </c>
      <c r="H103">
        <v>27081</v>
      </c>
      <c r="I103" s="1">
        <v>38841</v>
      </c>
      <c r="J103" s="1">
        <v>30954</v>
      </c>
    </row>
    <row r="104" spans="1:10">
      <c r="A104">
        <v>1962</v>
      </c>
      <c r="B104" t="s">
        <v>517</v>
      </c>
      <c r="C104" t="s">
        <v>518</v>
      </c>
      <c r="D104" t="s">
        <v>519</v>
      </c>
      <c r="E104" t="s">
        <v>276</v>
      </c>
      <c r="F104" t="s">
        <v>12</v>
      </c>
      <c r="G104" t="s">
        <v>218</v>
      </c>
      <c r="H104">
        <v>66603</v>
      </c>
      <c r="I104" s="1">
        <v>39192</v>
      </c>
      <c r="J104" s="1">
        <v>23653</v>
      </c>
    </row>
    <row r="105" spans="1:10">
      <c r="A105">
        <v>1966</v>
      </c>
      <c r="B105" t="s">
        <v>520</v>
      </c>
      <c r="C105" t="s">
        <v>521</v>
      </c>
      <c r="D105" t="s">
        <v>522</v>
      </c>
      <c r="E105" t="s">
        <v>227</v>
      </c>
      <c r="F105" t="s">
        <v>228</v>
      </c>
      <c r="G105" t="s">
        <v>241</v>
      </c>
      <c r="H105">
        <v>23239</v>
      </c>
      <c r="I105" s="1">
        <v>40679</v>
      </c>
      <c r="J105" s="1">
        <v>32447</v>
      </c>
    </row>
    <row r="106" spans="1:10">
      <c r="A106">
        <v>1967</v>
      </c>
      <c r="B106" t="s">
        <v>523</v>
      </c>
      <c r="C106" t="s">
        <v>524</v>
      </c>
      <c r="D106" t="s">
        <v>525</v>
      </c>
      <c r="E106" t="s">
        <v>255</v>
      </c>
      <c r="F106" t="s">
        <v>236</v>
      </c>
      <c r="G106" t="s">
        <v>211</v>
      </c>
      <c r="H106">
        <v>23212</v>
      </c>
      <c r="I106" s="1">
        <v>40671</v>
      </c>
      <c r="J106" s="1">
        <v>32458</v>
      </c>
    </row>
    <row r="107" spans="1:10">
      <c r="A107">
        <v>1967</v>
      </c>
      <c r="B107" t="s">
        <v>526</v>
      </c>
      <c r="C107" t="s">
        <v>527</v>
      </c>
      <c r="D107" t="s">
        <v>528</v>
      </c>
      <c r="E107" t="s">
        <v>276</v>
      </c>
      <c r="F107" t="s">
        <v>12</v>
      </c>
      <c r="G107" t="s">
        <v>211</v>
      </c>
      <c r="H107">
        <v>58278</v>
      </c>
      <c r="I107" s="1">
        <v>37174</v>
      </c>
      <c r="J107" s="1">
        <v>26008</v>
      </c>
    </row>
    <row r="108" spans="1:10">
      <c r="A108">
        <v>1968</v>
      </c>
      <c r="B108" t="s">
        <v>529</v>
      </c>
      <c r="C108" t="s">
        <v>530</v>
      </c>
      <c r="D108" t="s">
        <v>531</v>
      </c>
      <c r="E108" t="s">
        <v>532</v>
      </c>
      <c r="F108" t="s">
        <v>236</v>
      </c>
      <c r="G108" t="s">
        <v>218</v>
      </c>
      <c r="H108">
        <v>65822</v>
      </c>
      <c r="I108" s="1">
        <v>37166</v>
      </c>
      <c r="J108" s="1">
        <v>26019</v>
      </c>
    </row>
    <row r="109" spans="1:10">
      <c r="A109">
        <v>1968</v>
      </c>
      <c r="B109" t="s">
        <v>354</v>
      </c>
      <c r="C109" t="s">
        <v>533</v>
      </c>
      <c r="D109" t="s">
        <v>534</v>
      </c>
      <c r="E109" t="s">
        <v>286</v>
      </c>
      <c r="F109" t="s">
        <v>12</v>
      </c>
      <c r="G109" t="s">
        <v>211</v>
      </c>
      <c r="H109">
        <v>35989</v>
      </c>
      <c r="I109" s="1">
        <v>41090</v>
      </c>
      <c r="J109" s="1">
        <v>32462</v>
      </c>
    </row>
    <row r="110" spans="1:10">
      <c r="A110">
        <v>1969</v>
      </c>
      <c r="B110" t="s">
        <v>535</v>
      </c>
      <c r="C110" t="s">
        <v>536</v>
      </c>
      <c r="D110" t="s">
        <v>537</v>
      </c>
      <c r="E110" t="s">
        <v>276</v>
      </c>
      <c r="F110" t="s">
        <v>12</v>
      </c>
      <c r="G110" t="s">
        <v>218</v>
      </c>
      <c r="H110">
        <v>58278</v>
      </c>
      <c r="I110" s="1">
        <v>39732</v>
      </c>
      <c r="J110" s="1">
        <v>26023</v>
      </c>
    </row>
    <row r="111" spans="1:10">
      <c r="A111">
        <v>1975</v>
      </c>
      <c r="B111" t="s">
        <v>538</v>
      </c>
      <c r="C111" t="s">
        <v>539</v>
      </c>
      <c r="D111" t="s">
        <v>540</v>
      </c>
      <c r="E111" t="s">
        <v>209</v>
      </c>
      <c r="F111" t="s">
        <v>210</v>
      </c>
      <c r="G111" t="s">
        <v>211</v>
      </c>
      <c r="H111">
        <v>21888</v>
      </c>
      <c r="I111" s="1">
        <v>40485</v>
      </c>
      <c r="J111" s="1">
        <v>42609</v>
      </c>
    </row>
    <row r="112" spans="1:10">
      <c r="A112">
        <v>1976</v>
      </c>
      <c r="B112" t="s">
        <v>541</v>
      </c>
      <c r="C112" t="s">
        <v>542</v>
      </c>
      <c r="D112" t="s">
        <v>543</v>
      </c>
      <c r="E112" t="s">
        <v>222</v>
      </c>
      <c r="F112" t="s">
        <v>217</v>
      </c>
      <c r="G112" t="s">
        <v>218</v>
      </c>
      <c r="H112">
        <v>23036</v>
      </c>
      <c r="I112" s="1">
        <v>40477</v>
      </c>
      <c r="J112" s="1">
        <v>32970</v>
      </c>
    </row>
    <row r="113" spans="1:10">
      <c r="A113">
        <v>1977</v>
      </c>
      <c r="B113" t="s">
        <v>544</v>
      </c>
      <c r="C113" t="s">
        <v>545</v>
      </c>
      <c r="D113" t="s">
        <v>546</v>
      </c>
      <c r="E113" t="s">
        <v>240</v>
      </c>
      <c r="F113" t="s">
        <v>228</v>
      </c>
      <c r="G113" t="s">
        <v>211</v>
      </c>
      <c r="H113">
        <v>30014</v>
      </c>
      <c r="I113" s="1">
        <v>36505</v>
      </c>
      <c r="J113" s="1">
        <v>31850</v>
      </c>
    </row>
    <row r="114" spans="1:10">
      <c r="A114">
        <v>1977</v>
      </c>
      <c r="B114" t="s">
        <v>547</v>
      </c>
      <c r="C114" t="s">
        <v>548</v>
      </c>
      <c r="D114" t="s">
        <v>549</v>
      </c>
      <c r="E114" t="s">
        <v>272</v>
      </c>
      <c r="F114" t="s">
        <v>217</v>
      </c>
      <c r="G114" t="s">
        <v>241</v>
      </c>
      <c r="H114">
        <v>48786</v>
      </c>
      <c r="I114" s="1">
        <v>40610</v>
      </c>
      <c r="J114" s="1">
        <v>29322</v>
      </c>
    </row>
    <row r="115" spans="1:10">
      <c r="A115">
        <v>1978</v>
      </c>
      <c r="B115" t="s">
        <v>550</v>
      </c>
      <c r="C115" t="s">
        <v>551</v>
      </c>
      <c r="D115" t="s">
        <v>552</v>
      </c>
      <c r="E115" t="s">
        <v>251</v>
      </c>
      <c r="F115" t="s">
        <v>217</v>
      </c>
      <c r="G115" t="s">
        <v>241</v>
      </c>
      <c r="H115">
        <v>51879</v>
      </c>
      <c r="I115" s="1">
        <v>36497</v>
      </c>
      <c r="J115" s="1">
        <v>31861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D0F793462FF45B1DCCB1D46E52E2F" ma:contentTypeVersion="5" ma:contentTypeDescription="Create a new document." ma:contentTypeScope="" ma:versionID="5fa3d8d3c898d855935b61173ee2c4cc">
  <xsd:schema xmlns:xsd="http://www.w3.org/2001/XMLSchema" xmlns:xs="http://www.w3.org/2001/XMLSchema" xmlns:p="http://schemas.microsoft.com/office/2006/metadata/properties" xmlns:ns2="1fc46900-d5c2-4d83-ba88-0908499b8dec" xmlns:ns3="73a73551-1977-4cd9-9af3-b05edf94bc27" targetNamespace="http://schemas.microsoft.com/office/2006/metadata/properties" ma:root="true" ma:fieldsID="15283ac7963e8aaffcced4159383f56b" ns2:_="" ns3:_="">
    <xsd:import namespace="1fc46900-d5c2-4d83-ba88-0908499b8dec"/>
    <xsd:import namespace="73a73551-1977-4cd9-9af3-b05edf94bc2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tud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46900-d5c2-4d83-ba88-0908499b8d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73551-1977-4cd9-9af3-b05edf94b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udent" ma:index="15" nillable="true" ma:displayName="student" ma:default="yes" ma:format="Dropdown" ma:internalName="student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C1FF2-98AF-45BE-B8E2-088F98A62854}"/>
</file>

<file path=customXml/itemProps2.xml><?xml version="1.0" encoding="utf-8"?>
<ds:datastoreItem xmlns:ds="http://schemas.openxmlformats.org/officeDocument/2006/customXml" ds:itemID="{05508341-49FC-4BD2-9AC1-0BF724952A6C}"/>
</file>

<file path=customXml/itemProps3.xml><?xml version="1.0" encoding="utf-8"?>
<ds:datastoreItem xmlns:ds="http://schemas.openxmlformats.org/officeDocument/2006/customXml" ds:itemID="{7A93C08A-B818-4039-8A8C-4E4CF0A2AAAF}"/>
</file>

<file path=customXml/itemProps4.xml><?xml version="1.0" encoding="utf-8"?>
<ds:datastoreItem xmlns:ds="http://schemas.openxmlformats.org/officeDocument/2006/customXml" ds:itemID="{40F9B7AF-EBEF-48B6-A7CD-19964428A0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Reid</cp:lastModifiedBy>
  <cp:revision>1</cp:revision>
  <dcterms:created xsi:type="dcterms:W3CDTF">2024-06-17T08:53:25Z</dcterms:created>
  <dcterms:modified xsi:type="dcterms:W3CDTF">2024-09-03T10:51:55Z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_dlc_DocIdItemGuid">
    <vt:lpwstr>b76582ae-f190-4463-95c9-a5ef81aa9ad1</vt:lpwstr>
  </property>
  <property fmtid="{D5CDD505-2E9C-101B-9397-08002B2CF9AE}" pid="4" name="Order">
    <vt:r8>1201200</vt:r8>
  </property>
</Properties>
</file>