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gconcepts.sharepoint.com/sites/SRGAccounting/Shared Documents/General/Period End Documents/2023/P6/"/>
    </mc:Choice>
  </mc:AlternateContent>
  <xr:revisionPtr revIDLastSave="0" documentId="8_{F6D3363D-365B-45DB-A8D4-EDAE4335AB87}" xr6:coauthVersionLast="47" xr6:coauthVersionMax="47" xr10:uidLastSave="{00000000-0000-0000-0000-000000000000}"/>
  <bookViews>
    <workbookView xWindow="-120" yWindow="-120" windowWidth="29040" windowHeight="15720" xr2:uid="{23B01CC4-73E3-4A48-8473-D6DBE6CC6117}"/>
  </bookViews>
  <sheets>
    <sheet name="GSS " sheetId="1" r:id="rId1"/>
    <sheet name="Calcula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9" i="1" l="1"/>
  <c r="F71" i="1"/>
  <c r="D71" i="1"/>
  <c r="C71" i="1"/>
  <c r="E70" i="1"/>
  <c r="I70" i="1" s="1"/>
  <c r="E69" i="1"/>
  <c r="E68" i="1"/>
  <c r="G68" i="1" s="1"/>
  <c r="H68" i="1" s="1"/>
  <c r="E67" i="1"/>
  <c r="G67" i="1" s="1"/>
  <c r="AA54" i="1"/>
  <c r="AA52" i="1"/>
  <c r="AA50" i="1"/>
  <c r="AA48" i="1"/>
  <c r="AA46" i="1"/>
  <c r="AA44" i="1"/>
  <c r="AA42" i="1"/>
  <c r="AA21" i="1"/>
  <c r="AA17" i="1"/>
  <c r="AA19" i="1"/>
  <c r="AA15" i="1"/>
  <c r="AA13" i="1"/>
  <c r="AA11" i="1"/>
  <c r="G69" i="1" l="1"/>
  <c r="H69" i="1" s="1"/>
  <c r="G70" i="1"/>
  <c r="H70" i="1" s="1"/>
  <c r="E71" i="1"/>
  <c r="G71" i="1" s="1"/>
  <c r="H71" i="1" s="1"/>
  <c r="I69" i="1"/>
  <c r="I71" i="1" l="1"/>
  <c r="E57" i="1"/>
  <c r="I57" i="1" s="1"/>
  <c r="AN18" i="2"/>
  <c r="AN14" i="2"/>
  <c r="AM19" i="2"/>
  <c r="AI19" i="2"/>
  <c r="AJ19" i="2"/>
  <c r="AK19" i="2"/>
  <c r="AL19" i="2"/>
  <c r="AH19" i="2"/>
  <c r="AM15" i="2"/>
  <c r="AI15" i="2"/>
  <c r="AJ15" i="2"/>
  <c r="AK15" i="2"/>
  <c r="AL15" i="2"/>
  <c r="AH15" i="2"/>
  <c r="AF18" i="2"/>
  <c r="AF14" i="2"/>
  <c r="AE19" i="2"/>
  <c r="AB19" i="2"/>
  <c r="AC19" i="2"/>
  <c r="AD19" i="2"/>
  <c r="AA19" i="2"/>
  <c r="AE15" i="2"/>
  <c r="AA15" i="2"/>
  <c r="AB15" i="2"/>
  <c r="AC15" i="2"/>
  <c r="AD15" i="2"/>
  <c r="Z15" i="2"/>
  <c r="X18" i="2"/>
  <c r="X14" i="2"/>
  <c r="W19" i="2"/>
  <c r="S19" i="2"/>
  <c r="T19" i="2"/>
  <c r="U19" i="2"/>
  <c r="V19" i="2"/>
  <c r="R19" i="2"/>
  <c r="W15" i="2"/>
  <c r="S15" i="2"/>
  <c r="T15" i="2"/>
  <c r="U15" i="2"/>
  <c r="R15" i="2"/>
  <c r="K19" i="2"/>
  <c r="L19" i="2"/>
  <c r="M19" i="2"/>
  <c r="N19" i="2"/>
  <c r="O19" i="2" s="1"/>
  <c r="P18" i="2" s="1"/>
  <c r="J19" i="2"/>
  <c r="K15" i="2"/>
  <c r="L15" i="2"/>
  <c r="O15" i="2" s="1"/>
  <c r="P14" i="2" s="1"/>
  <c r="M15" i="2"/>
  <c r="N15" i="2"/>
  <c r="J15" i="2"/>
  <c r="AM14" i="2"/>
  <c r="AM18" i="2"/>
  <c r="AE14" i="2"/>
  <c r="AE18" i="2"/>
  <c r="W14" i="2"/>
  <c r="W18" i="2"/>
  <c r="O14" i="2"/>
  <c r="O18" i="2"/>
  <c r="G18" i="2"/>
  <c r="C19" i="2"/>
  <c r="D19" i="2"/>
  <c r="E19" i="2"/>
  <c r="F19" i="2"/>
  <c r="B19" i="2"/>
  <c r="G19" i="2" s="1"/>
  <c r="H18" i="2" s="1"/>
  <c r="C15" i="2"/>
  <c r="D15" i="2"/>
  <c r="E15" i="2"/>
  <c r="F15" i="2"/>
  <c r="B15" i="2"/>
  <c r="G15" i="2" s="1"/>
  <c r="H14" i="2" s="1"/>
  <c r="G14" i="2"/>
  <c r="E58" i="1"/>
  <c r="I58" i="1" s="1"/>
  <c r="E59" i="1"/>
  <c r="I59" i="1" s="1"/>
  <c r="E60" i="1"/>
  <c r="I60" i="1" s="1"/>
  <c r="E61" i="1"/>
  <c r="G61" i="1" s="1"/>
  <c r="E62" i="1"/>
  <c r="E63" i="1"/>
  <c r="G63" i="1" s="1"/>
  <c r="H63" i="1" s="1"/>
  <c r="E64" i="1"/>
  <c r="I64" i="1" s="1"/>
  <c r="E65" i="1"/>
  <c r="I65" i="1" s="1"/>
  <c r="E66" i="1"/>
  <c r="I66" i="1" s="1"/>
  <c r="I67" i="1"/>
  <c r="G62" i="1" l="1"/>
  <c r="H62" i="1" s="1"/>
  <c r="I61" i="1"/>
  <c r="H61" i="1"/>
  <c r="G58" i="1"/>
  <c r="H58" i="1" s="1"/>
  <c r="I63" i="1"/>
  <c r="G59" i="1"/>
  <c r="H59" i="1" s="1"/>
  <c r="I62" i="1"/>
  <c r="G57" i="1"/>
  <c r="H57" i="1" s="1"/>
  <c r="H67" i="1"/>
  <c r="I68" i="1"/>
  <c r="G64" i="1"/>
  <c r="H64" i="1" s="1"/>
  <c r="G60" i="1"/>
  <c r="H60" i="1" s="1"/>
  <c r="G66" i="1"/>
  <c r="H66" i="1" s="1"/>
  <c r="G65" i="1"/>
  <c r="H65" i="1" s="1"/>
  <c r="AM10" i="2" l="1"/>
  <c r="AI11" i="2"/>
  <c r="AJ11" i="2"/>
  <c r="AK11" i="2"/>
  <c r="AL11" i="2"/>
  <c r="AH11" i="2"/>
  <c r="AE10" i="2"/>
  <c r="AA11" i="2"/>
  <c r="AB11" i="2"/>
  <c r="AC11" i="2"/>
  <c r="AD11" i="2"/>
  <c r="Z11" i="2"/>
  <c r="W10" i="2"/>
  <c r="S11" i="2"/>
  <c r="T11" i="2"/>
  <c r="U11" i="2"/>
  <c r="V11" i="2"/>
  <c r="R11" i="2"/>
  <c r="K11" i="2"/>
  <c r="L11" i="2"/>
  <c r="M11" i="2"/>
  <c r="N11" i="2"/>
  <c r="J11" i="2"/>
  <c r="O10" i="2"/>
  <c r="G10" i="2"/>
  <c r="C11" i="2"/>
  <c r="D11" i="2"/>
  <c r="E11" i="2"/>
  <c r="F11" i="2"/>
  <c r="B11" i="2"/>
  <c r="AM7" i="2"/>
  <c r="AI8" i="2"/>
  <c r="AJ8" i="2"/>
  <c r="AK8" i="2"/>
  <c r="AL8" i="2"/>
  <c r="AH8" i="2"/>
  <c r="AA8" i="2"/>
  <c r="AB8" i="2"/>
  <c r="AC8" i="2"/>
  <c r="AD8" i="2"/>
  <c r="AE7" i="2"/>
  <c r="Z8" i="2"/>
  <c r="S8" i="2"/>
  <c r="T8" i="2"/>
  <c r="U8" i="2"/>
  <c r="V8" i="2"/>
  <c r="R8" i="2"/>
  <c r="W7" i="2"/>
  <c r="O7" i="2"/>
  <c r="K8" i="2"/>
  <c r="L8" i="2"/>
  <c r="M8" i="2"/>
  <c r="N8" i="2"/>
  <c r="J8" i="2"/>
  <c r="G7" i="2"/>
  <c r="C8" i="2"/>
  <c r="D8" i="2"/>
  <c r="E8" i="2"/>
  <c r="F8" i="2"/>
  <c r="B8" i="2"/>
  <c r="S5" i="2"/>
  <c r="T5" i="2"/>
  <c r="U5" i="2"/>
  <c r="V5" i="2"/>
  <c r="R5" i="2"/>
  <c r="AA5" i="2"/>
  <c r="AB5" i="2"/>
  <c r="AC5" i="2"/>
  <c r="AD5" i="2"/>
  <c r="Z5" i="2"/>
  <c r="AI5" i="2"/>
  <c r="AJ5" i="2"/>
  <c r="AK5" i="2"/>
  <c r="AL5" i="2"/>
  <c r="AH5" i="2"/>
  <c r="C5" i="2"/>
  <c r="D5" i="2"/>
  <c r="E5" i="2"/>
  <c r="F5" i="2"/>
  <c r="B5" i="2"/>
  <c r="N5" i="2"/>
  <c r="M5" i="2"/>
  <c r="L5" i="2"/>
  <c r="K5" i="2"/>
  <c r="J5" i="2"/>
  <c r="AM4" i="2"/>
  <c r="AE4" i="2"/>
  <c r="W4" i="2"/>
  <c r="O4" i="2"/>
  <c r="P4" i="2" s="1"/>
  <c r="G4" i="2"/>
  <c r="G11" i="2" l="1"/>
  <c r="AM11" i="2"/>
  <c r="AN10" i="2" s="1"/>
  <c r="W5" i="2"/>
  <c r="X4" i="2" s="1"/>
  <c r="W11" i="2"/>
  <c r="AE11" i="2"/>
  <c r="AF10" i="2" s="1"/>
  <c r="O11" i="2"/>
  <c r="P10" i="2" s="1"/>
  <c r="X10" i="2"/>
  <c r="H10" i="2"/>
  <c r="G8" i="2"/>
  <c r="H7" i="2" s="1"/>
  <c r="AE5" i="2"/>
  <c r="AF4" i="2" s="1"/>
  <c r="AM5" i="2"/>
  <c r="AN4" i="2" s="1"/>
  <c r="O8" i="2"/>
  <c r="P7" i="2" s="1"/>
  <c r="AM8" i="2"/>
  <c r="AN7" i="2" s="1"/>
  <c r="G5" i="2"/>
  <c r="H4" i="2" s="1"/>
  <c r="AE8" i="2"/>
  <c r="W8" i="2"/>
  <c r="X7" i="2" s="1"/>
  <c r="O5" i="2"/>
  <c r="P5" i="2" s="1"/>
  <c r="AF7" i="2" l="1"/>
</calcChain>
</file>

<file path=xl/sharedStrings.xml><?xml version="1.0" encoding="utf-8"?>
<sst xmlns="http://schemas.openxmlformats.org/spreadsheetml/2006/main" count="166" uniqueCount="63">
  <si>
    <t>Jan</t>
  </si>
  <si>
    <t xml:space="preserve">Feb. </t>
  </si>
  <si>
    <t xml:space="preserve">Mar. </t>
  </si>
  <si>
    <t>April</t>
  </si>
  <si>
    <t>May</t>
  </si>
  <si>
    <t xml:space="preserve">June </t>
  </si>
  <si>
    <t xml:space="preserve">July </t>
  </si>
  <si>
    <t xml:space="preserve">August </t>
  </si>
  <si>
    <t>Sept</t>
  </si>
  <si>
    <t xml:space="preserve">Oct. </t>
  </si>
  <si>
    <t xml:space="preserve">Nov. </t>
  </si>
  <si>
    <t>Dec</t>
  </si>
  <si>
    <t>YTD</t>
  </si>
  <si>
    <t>Weighted</t>
  </si>
  <si>
    <t>Guest Satisfaction (YELP)</t>
  </si>
  <si>
    <t># of reviews</t>
  </si>
  <si>
    <t>Average</t>
  </si>
  <si>
    <t xml:space="preserve">Walrus Columbia </t>
  </si>
  <si>
    <t xml:space="preserve">Walrus National Harbor </t>
  </si>
  <si>
    <t>Doi Moi</t>
  </si>
  <si>
    <t>C+W 14th</t>
  </si>
  <si>
    <t>C+W Columbia</t>
  </si>
  <si>
    <t>Restaurant</t>
  </si>
  <si>
    <t>Employees as of 5/2</t>
  </si>
  <si>
    <t>Hired since 5/2</t>
  </si>
  <si>
    <t>Terminated since 5/2</t>
  </si>
  <si>
    <t>Payroll Employees as of 5/31</t>
  </si>
  <si>
    <t>Turnover Rate (May</t>
  </si>
  <si>
    <t>Annualized Turnover %</t>
  </si>
  <si>
    <t>Annualized Cost</t>
  </si>
  <si>
    <t>Doi Moi FOH/BAR</t>
  </si>
  <si>
    <t>Doi Moi HOH</t>
  </si>
  <si>
    <t>National Harbor FOH/BAR</t>
  </si>
  <si>
    <t>National Harbor HOH</t>
  </si>
  <si>
    <t xml:space="preserve"> $                    -  </t>
  </si>
  <si>
    <t>Walrus COL FOH/BAR</t>
  </si>
  <si>
    <t>Walrus COL HOH</t>
  </si>
  <si>
    <t>CW FOH/Bar</t>
  </si>
  <si>
    <t>CW HOH</t>
  </si>
  <si>
    <t>CW Columbia FOH/Bar</t>
  </si>
  <si>
    <t>CW Columbia HOH</t>
  </si>
  <si>
    <t>Total Company Cost</t>
  </si>
  <si>
    <t>WalrusCol</t>
  </si>
  <si>
    <t>Walrus NH</t>
  </si>
  <si>
    <t>CW 14th</t>
  </si>
  <si>
    <t>CW Col</t>
  </si>
  <si>
    <t>Total Reviews</t>
  </si>
  <si>
    <t>June 22</t>
  </si>
  <si>
    <t>Turnover Rate is calculated by # of terminations/Average of Employee x 100</t>
  </si>
  <si>
    <t>Average number of employees = Employees as of Specific Date + Payroll Employees as of Specific Date / (2)</t>
  </si>
  <si>
    <t>July</t>
  </si>
  <si>
    <t>CW Ballpark FOH/Bar</t>
  </si>
  <si>
    <t>CW Ballpark HOH</t>
  </si>
  <si>
    <t xml:space="preserve">C+W Ballpark </t>
  </si>
  <si>
    <t>Guest Satisfaction (GOOGLE)</t>
  </si>
  <si>
    <t>Turnover Rate (May)</t>
  </si>
  <si>
    <t>C+W Clarendon</t>
  </si>
  <si>
    <t>Employees as of 5/26</t>
  </si>
  <si>
    <t>Hired since 5/26</t>
  </si>
  <si>
    <t>Terminated since 5/26</t>
  </si>
  <si>
    <t>Payroll Employees as of 6/23</t>
  </si>
  <si>
    <t>CW Clarendon FOH/bar</t>
  </si>
  <si>
    <t>CW Clarendon HOH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</si>
</sst>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2" fontId="0" fillId="3" borderId="1" xfId="0" applyNumberFormat="1" applyFill="1" applyBorder="1"/>
    <xf numFmtId="1" fontId="0" fillId="2" borderId="1" xfId="0" applyNumberFormat="1" applyFill="1" applyBorder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2" fontId="0" fillId="4" borderId="1" xfId="0" applyNumberFormat="1" applyFill="1" applyBorder="1"/>
    <xf numFmtId="17" fontId="0" fillId="0" borderId="0" xfId="0" applyNumberFormat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10" fontId="4" fillId="0" borderId="8" xfId="0" applyNumberFormat="1" applyFont="1" applyBorder="1"/>
    <xf numFmtId="8" fontId="4" fillId="0" borderId="8" xfId="0" applyNumberFormat="1" applyFont="1" applyBorder="1"/>
    <xf numFmtId="0" fontId="3" fillId="5" borderId="7" xfId="0" applyFont="1" applyFill="1" applyBorder="1"/>
    <xf numFmtId="0" fontId="3" fillId="5" borderId="8" xfId="0" applyFont="1" applyFill="1" applyBorder="1"/>
    <xf numFmtId="10" fontId="3" fillId="5" borderId="8" xfId="0" applyNumberFormat="1" applyFont="1" applyFill="1" applyBorder="1"/>
    <xf numFmtId="8" fontId="3" fillId="5" borderId="8" xfId="0" applyNumberFormat="1" applyFont="1" applyFill="1" applyBorder="1"/>
    <xf numFmtId="0" fontId="1" fillId="0" borderId="0" xfId="0" applyFont="1"/>
    <xf numFmtId="2" fontId="0" fillId="0" borderId="0" xfId="0" applyNumberFormat="1"/>
    <xf numFmtId="16" fontId="0" fillId="0" borderId="0" xfId="0" quotePrefix="1" applyNumberFormat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right" vertical="center"/>
    </xf>
    <xf numFmtId="164" fontId="0" fillId="0" borderId="5" xfId="2" applyNumberFormat="1" applyFont="1" applyBorder="1"/>
    <xf numFmtId="44" fontId="0" fillId="0" borderId="5" xfId="1" applyFont="1" applyBorder="1"/>
    <xf numFmtId="0" fontId="0" fillId="0" borderId="5" xfId="0" applyBorder="1" applyAlignment="1">
      <alignment vertical="center"/>
    </xf>
    <xf numFmtId="0" fontId="6" fillId="6" borderId="5" xfId="0" applyFont="1" applyFill="1" applyBorder="1"/>
    <xf numFmtId="164" fontId="6" fillId="6" borderId="5" xfId="2" applyNumberFormat="1" applyFont="1" applyFill="1" applyBorder="1"/>
    <xf numFmtId="44" fontId="6" fillId="6" borderId="5" xfId="1" applyFont="1" applyFill="1" applyBorder="1"/>
    <xf numFmtId="0" fontId="7" fillId="0" borderId="0" xfId="3"/>
    <xf numFmtId="164" fontId="0" fillId="0" borderId="5" xfId="2" applyNumberFormat="1" applyFont="1" applyFill="1" applyBorder="1"/>
    <xf numFmtId="2" fontId="0" fillId="3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1" fontId="0" fillId="2" borderId="0" xfId="0" applyNumberFormat="1" applyFill="1" applyAlignment="1">
      <alignment horizontal="right"/>
    </xf>
    <xf numFmtId="2" fontId="0" fillId="3" borderId="0" xfId="0" applyNumberFormat="1" applyFill="1" applyAlignment="1">
      <alignment horizontal="right"/>
    </xf>
    <xf numFmtId="0" fontId="8" fillId="7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" fontId="0" fillId="0" borderId="0" xfId="0" applyNumberFormat="1"/>
    <xf numFmtId="14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3" borderId="0" xfId="0" applyNumberFormat="1" applyFill="1"/>
    <xf numFmtId="2" fontId="0" fillId="0" borderId="0" xfId="0" applyNumberFormat="1" applyAlignment="1">
      <alignment horizontal="right"/>
    </xf>
    <xf numFmtId="0" fontId="0" fillId="2" borderId="1" xfId="0" applyFill="1" applyBorder="1"/>
    <xf numFmtId="2" fontId="0" fillId="4" borderId="0" xfId="0" applyNumberFormat="1" applyFill="1"/>
    <xf numFmtId="0" fontId="0" fillId="3" borderId="1" xfId="0" applyFill="1" applyBorder="1"/>
    <xf numFmtId="2" fontId="0" fillId="4" borderId="12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rm.org/resourcesandtools/tools-and-samples/how-to-guides/pages/determineturnoverrate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A40E-E559-B64E-8F02-ED739DABB5FD}">
  <dimension ref="B3:AA74"/>
  <sheetViews>
    <sheetView tabSelected="1" topLeftCell="B1" zoomScale="90" zoomScaleNormal="90" workbookViewId="0">
      <pane xSplit="1" topLeftCell="C1" activePane="topRight" state="frozen"/>
      <selection activeCell="B5" sqref="B5"/>
      <selection pane="topRight" activeCell="H11" sqref="H11"/>
    </sheetView>
  </sheetViews>
  <sheetFormatPr defaultColWidth="11" defaultRowHeight="15.75" x14ac:dyDescent="0.25"/>
  <cols>
    <col min="2" max="2" width="25.875" customWidth="1"/>
    <col min="3" max="3" width="11.5" customWidth="1"/>
    <col min="4" max="7" width="11" customWidth="1"/>
    <col min="8" max="8" width="13.625" customWidth="1"/>
    <col min="9" max="9" width="14.625" customWidth="1"/>
    <col min="10" max="14" width="11" customWidth="1"/>
    <col min="15" max="15" width="11" hidden="1" customWidth="1"/>
    <col min="16" max="16" width="13.625" hidden="1" customWidth="1"/>
    <col min="17" max="17" width="11" hidden="1" customWidth="1"/>
    <col min="18" max="19" width="13.625" hidden="1" customWidth="1"/>
    <col min="20" max="26" width="11" hidden="1" customWidth="1"/>
  </cols>
  <sheetData>
    <row r="3" spans="2:27" x14ac:dyDescent="0.25">
      <c r="AA3" s="8"/>
    </row>
    <row r="4" spans="2:27" ht="16.5" thickBot="1" x14ac:dyDescent="0.3">
      <c r="AA4" s="8"/>
    </row>
    <row r="5" spans="2:27" ht="21.75" thickBot="1" x14ac:dyDescent="0.4">
      <c r="C5" s="60" t="s">
        <v>0</v>
      </c>
      <c r="D5" s="61"/>
      <c r="E5" s="60" t="s">
        <v>1</v>
      </c>
      <c r="F5" s="61"/>
      <c r="G5" s="60" t="s">
        <v>2</v>
      </c>
      <c r="H5" s="61"/>
      <c r="I5" s="60" t="s">
        <v>3</v>
      </c>
      <c r="J5" s="61"/>
      <c r="K5" s="60" t="s">
        <v>4</v>
      </c>
      <c r="L5" s="61"/>
      <c r="M5" s="60" t="s">
        <v>5</v>
      </c>
      <c r="N5" s="61"/>
      <c r="O5" s="60" t="s">
        <v>50</v>
      </c>
      <c r="P5" s="62" t="s">
        <v>6</v>
      </c>
      <c r="Q5" s="60" t="s">
        <v>7</v>
      </c>
      <c r="R5" s="61"/>
      <c r="S5" s="60" t="s">
        <v>8</v>
      </c>
      <c r="T5" s="61"/>
      <c r="U5" s="60" t="s">
        <v>9</v>
      </c>
      <c r="V5" s="62"/>
      <c r="W5" s="63" t="s">
        <v>10</v>
      </c>
      <c r="X5" s="64"/>
      <c r="Y5" s="64" t="s">
        <v>11</v>
      </c>
      <c r="Z5" s="65"/>
      <c r="AA5" s="52" t="s">
        <v>12</v>
      </c>
    </row>
    <row r="6" spans="2:27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1" t="s">
        <v>13</v>
      </c>
    </row>
    <row r="7" spans="2:27" x14ac:dyDescent="0.25">
      <c r="B7" s="1" t="s">
        <v>14</v>
      </c>
      <c r="C7" s="9" t="s">
        <v>15</v>
      </c>
      <c r="D7" s="10" t="s">
        <v>16</v>
      </c>
      <c r="E7" s="9" t="s">
        <v>15</v>
      </c>
      <c r="F7" s="10" t="s">
        <v>16</v>
      </c>
      <c r="G7" s="9" t="s">
        <v>15</v>
      </c>
      <c r="H7" s="10" t="s">
        <v>16</v>
      </c>
      <c r="I7" s="9" t="s">
        <v>15</v>
      </c>
      <c r="J7" s="10" t="s">
        <v>16</v>
      </c>
      <c r="K7" s="9" t="s">
        <v>15</v>
      </c>
      <c r="L7" s="10" t="s">
        <v>16</v>
      </c>
      <c r="M7" s="9" t="s">
        <v>15</v>
      </c>
      <c r="N7" s="10" t="s">
        <v>16</v>
      </c>
      <c r="O7" s="9" t="s">
        <v>15</v>
      </c>
      <c r="P7" s="10" t="s">
        <v>16</v>
      </c>
      <c r="Q7" s="9" t="s">
        <v>15</v>
      </c>
      <c r="R7" s="10" t="s">
        <v>16</v>
      </c>
      <c r="S7" s="9" t="s">
        <v>15</v>
      </c>
      <c r="T7" s="10" t="s">
        <v>16</v>
      </c>
      <c r="U7" s="48" t="s">
        <v>15</v>
      </c>
      <c r="V7" s="49" t="s">
        <v>16</v>
      </c>
      <c r="W7" s="48" t="s">
        <v>15</v>
      </c>
      <c r="X7" s="49" t="s">
        <v>16</v>
      </c>
      <c r="Y7" s="48" t="s">
        <v>15</v>
      </c>
      <c r="Z7" s="49" t="s">
        <v>16</v>
      </c>
      <c r="AA7" s="11" t="s">
        <v>16</v>
      </c>
    </row>
    <row r="8" spans="2:27" x14ac:dyDescent="0.25"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/>
      <c r="P8" s="5"/>
      <c r="Q8" s="4"/>
      <c r="R8" s="5"/>
      <c r="S8" s="4"/>
      <c r="T8" s="5"/>
      <c r="U8" s="4"/>
      <c r="V8" s="5"/>
      <c r="W8" s="4"/>
      <c r="X8" s="5"/>
      <c r="Y8" s="4"/>
      <c r="Z8" s="5"/>
      <c r="AA8" s="12"/>
    </row>
    <row r="9" spans="2:27" x14ac:dyDescent="0.25">
      <c r="B9" s="2" t="s">
        <v>17</v>
      </c>
      <c r="C9" s="15">
        <v>11</v>
      </c>
      <c r="D9" s="42">
        <v>3.6363639999999999</v>
      </c>
      <c r="E9" s="15">
        <v>6</v>
      </c>
      <c r="F9" s="42">
        <v>4.1666667000000004</v>
      </c>
      <c r="G9" s="43">
        <v>10</v>
      </c>
      <c r="H9" s="42">
        <v>4.2</v>
      </c>
      <c r="I9" s="56">
        <v>9</v>
      </c>
      <c r="J9" s="42">
        <v>4.2222</v>
      </c>
      <c r="K9" s="15">
        <v>11</v>
      </c>
      <c r="L9" s="42">
        <v>3.90909</v>
      </c>
      <c r="M9" s="43">
        <v>12</v>
      </c>
      <c r="N9" s="42">
        <v>3.75</v>
      </c>
      <c r="O9" s="43"/>
      <c r="P9" s="42"/>
      <c r="Q9" s="7"/>
      <c r="R9" s="6"/>
      <c r="S9" s="7"/>
      <c r="T9" s="6"/>
      <c r="U9" s="7"/>
      <c r="V9" s="6"/>
      <c r="W9" s="7"/>
      <c r="X9" s="6"/>
      <c r="Y9" s="7"/>
      <c r="Z9" s="6"/>
      <c r="AA9" s="59">
        <f>((C9*D9)+(E9*F9)+(G9*H9)+(I9*J9)+(K9*L9)+(M9*N9))/(C9+E9+G9+I9+K9+M9)</f>
        <v>3.9491490542372882</v>
      </c>
    </row>
    <row r="10" spans="2:27" x14ac:dyDescent="0.25">
      <c r="C10" s="44"/>
      <c r="D10" s="45"/>
      <c r="E10" s="44"/>
      <c r="F10" s="47"/>
      <c r="G10" s="46"/>
      <c r="H10" s="47"/>
      <c r="I10" s="4"/>
      <c r="J10" s="47"/>
      <c r="K10" s="44"/>
      <c r="L10" s="45"/>
      <c r="M10" s="44"/>
      <c r="N10" s="45"/>
      <c r="O10" s="44"/>
      <c r="P10" s="45"/>
      <c r="Q10" s="4"/>
      <c r="R10" s="5"/>
      <c r="S10" s="4"/>
      <c r="T10" s="5"/>
      <c r="U10" s="4"/>
      <c r="V10" s="5"/>
      <c r="W10" s="4"/>
      <c r="X10" s="5"/>
      <c r="Y10" s="4"/>
      <c r="Z10" s="5"/>
      <c r="AA10" s="13"/>
    </row>
    <row r="11" spans="2:27" x14ac:dyDescent="0.25">
      <c r="B11" s="2" t="s">
        <v>18</v>
      </c>
      <c r="C11" s="15">
        <v>19</v>
      </c>
      <c r="D11" s="42">
        <v>4.4210529999999997</v>
      </c>
      <c r="E11" s="43">
        <v>19</v>
      </c>
      <c r="F11" s="47">
        <v>4.25</v>
      </c>
      <c r="G11" s="43">
        <v>24</v>
      </c>
      <c r="H11" s="42">
        <v>4.625</v>
      </c>
      <c r="I11" s="56">
        <v>25</v>
      </c>
      <c r="J11" s="42">
        <v>4.3600000000000003</v>
      </c>
      <c r="K11" s="43">
        <v>24</v>
      </c>
      <c r="L11" s="42">
        <v>4.4166699999999999</v>
      </c>
      <c r="M11" s="43">
        <v>24</v>
      </c>
      <c r="N11" s="42">
        <v>4.125</v>
      </c>
      <c r="O11" s="43"/>
      <c r="P11" s="42"/>
      <c r="Q11" s="7"/>
      <c r="R11" s="6"/>
      <c r="S11" s="7"/>
      <c r="T11" s="6"/>
      <c r="U11" s="7"/>
      <c r="V11" s="6"/>
      <c r="W11" s="7"/>
      <c r="X11" s="6"/>
      <c r="Y11" s="7"/>
      <c r="Z11" s="6"/>
      <c r="AA11" s="13">
        <f>((C11*D11)+(E11*F11)+(G11*H11)+(I11*J11)+(K11*L11)+(M11*N11))/(C11+E11+G11+I11+K11+M11)</f>
        <v>4.3685191629629632</v>
      </c>
    </row>
    <row r="12" spans="2:27" x14ac:dyDescent="0.25">
      <c r="C12" s="44"/>
      <c r="D12" s="45"/>
      <c r="E12" s="44"/>
      <c r="F12" s="47"/>
      <c r="G12" s="46"/>
      <c r="H12" s="47"/>
      <c r="I12" s="4"/>
      <c r="J12" s="47"/>
      <c r="K12" s="44"/>
      <c r="L12" s="45"/>
      <c r="M12" s="44"/>
      <c r="N12" s="45"/>
      <c r="O12" s="44"/>
      <c r="P12" s="45"/>
      <c r="Q12" s="4"/>
      <c r="R12" s="5"/>
      <c r="S12" s="4"/>
      <c r="T12" s="5"/>
      <c r="U12" s="4"/>
      <c r="V12" s="5"/>
      <c r="W12" s="4"/>
      <c r="X12" s="5"/>
      <c r="Y12" s="4"/>
      <c r="Z12" s="5"/>
      <c r="AA12" s="13"/>
    </row>
    <row r="13" spans="2:27" x14ac:dyDescent="0.25">
      <c r="B13" s="2" t="s">
        <v>19</v>
      </c>
      <c r="C13" s="15">
        <v>12</v>
      </c>
      <c r="D13" s="42">
        <v>4.1666670000000003</v>
      </c>
      <c r="E13" s="15">
        <v>8</v>
      </c>
      <c r="F13" s="42">
        <v>3.625</v>
      </c>
      <c r="G13" s="43">
        <v>15</v>
      </c>
      <c r="H13" s="42">
        <v>4.6666699999999999</v>
      </c>
      <c r="I13" s="56">
        <v>11</v>
      </c>
      <c r="J13" s="42">
        <v>3.8181799999999999</v>
      </c>
      <c r="K13" s="15">
        <v>5</v>
      </c>
      <c r="L13" s="42">
        <v>3.4</v>
      </c>
      <c r="M13" s="43">
        <v>11</v>
      </c>
      <c r="N13" s="42">
        <v>3.7272720000000001</v>
      </c>
      <c r="O13" s="43"/>
      <c r="P13" s="42"/>
      <c r="Q13" s="7"/>
      <c r="R13" s="6"/>
      <c r="S13" s="7"/>
      <c r="T13" s="6"/>
      <c r="U13" s="7"/>
      <c r="V13" s="6"/>
      <c r="W13" s="7"/>
      <c r="X13" s="6"/>
      <c r="Y13" s="7"/>
      <c r="Z13" s="6"/>
      <c r="AA13" s="13">
        <f>((C13*D13)+(E13*F13)+(G13*H13)+(I13*J13)+(K13*L13)+(M13*N13))/(C13+E13+G13+I13+K13+M13)</f>
        <v>4.0161294516129029</v>
      </c>
    </row>
    <row r="14" spans="2:27" x14ac:dyDescent="0.25">
      <c r="C14" s="44"/>
      <c r="D14" s="45"/>
      <c r="E14" s="44"/>
      <c r="F14" s="47"/>
      <c r="G14" s="46"/>
      <c r="H14" s="47"/>
      <c r="I14" s="4"/>
      <c r="J14" s="47"/>
      <c r="K14" s="44"/>
      <c r="L14" s="45"/>
      <c r="M14" s="44"/>
      <c r="N14" s="45"/>
      <c r="O14" s="44"/>
      <c r="P14" s="45"/>
      <c r="Q14" s="4"/>
      <c r="R14" s="5"/>
      <c r="S14" s="4"/>
      <c r="T14" s="5"/>
      <c r="U14" s="4"/>
      <c r="V14" s="5"/>
      <c r="W14" s="4"/>
      <c r="X14" s="5"/>
      <c r="Y14" s="4"/>
      <c r="Z14" s="5"/>
      <c r="AA14" s="13"/>
    </row>
    <row r="15" spans="2:27" x14ac:dyDescent="0.25">
      <c r="B15" s="2" t="s">
        <v>20</v>
      </c>
      <c r="C15" s="15">
        <v>4</v>
      </c>
      <c r="D15" s="42">
        <v>4.75</v>
      </c>
      <c r="E15" s="43">
        <v>3</v>
      </c>
      <c r="F15" s="42">
        <v>3.6666666700000001</v>
      </c>
      <c r="G15" s="43">
        <v>2</v>
      </c>
      <c r="H15" s="42">
        <v>3.5</v>
      </c>
      <c r="I15" s="56">
        <v>7</v>
      </c>
      <c r="J15" s="42">
        <v>3.7142900000000001</v>
      </c>
      <c r="K15" s="15">
        <v>5</v>
      </c>
      <c r="L15" s="42">
        <v>4.5999999999999996</v>
      </c>
      <c r="M15" s="43">
        <v>2</v>
      </c>
      <c r="N15" s="42">
        <v>4.5</v>
      </c>
      <c r="O15" s="43"/>
      <c r="P15" s="42"/>
      <c r="Q15" s="7"/>
      <c r="R15" s="6"/>
      <c r="S15" s="7"/>
      <c r="T15" s="6"/>
      <c r="U15" s="7"/>
      <c r="V15" s="6"/>
      <c r="W15" s="7"/>
      <c r="X15" s="6"/>
      <c r="Y15" s="7"/>
      <c r="Z15" s="6"/>
      <c r="AA15" s="13">
        <f>((C15*D15)+(E15*F15)+(G15*H15)+(I15*J15)+(K15*L15)+(M15*N15))/(C15+E15+G15+I15+K15+M15)</f>
        <v>4.1304360873913044</v>
      </c>
    </row>
    <row r="16" spans="2:27" x14ac:dyDescent="0.25">
      <c r="C16" s="44"/>
      <c r="D16" s="47"/>
      <c r="E16" s="44"/>
      <c r="F16" s="47"/>
      <c r="G16" s="44"/>
      <c r="H16" s="45"/>
      <c r="I16" s="4"/>
      <c r="J16" s="47"/>
      <c r="K16" s="44"/>
      <c r="L16" s="45"/>
      <c r="M16" s="44"/>
      <c r="N16" s="45"/>
      <c r="O16" s="44"/>
      <c r="P16" s="45"/>
      <c r="Q16" s="4"/>
      <c r="R16" s="5"/>
      <c r="S16" s="4"/>
      <c r="T16" s="5"/>
      <c r="U16" s="4"/>
      <c r="V16" s="5"/>
      <c r="W16" s="4"/>
      <c r="X16" s="5"/>
      <c r="Y16" s="4"/>
      <c r="Z16" s="5"/>
      <c r="AA16" s="13"/>
    </row>
    <row r="17" spans="2:27" x14ac:dyDescent="0.25">
      <c r="B17" s="2" t="s">
        <v>21</v>
      </c>
      <c r="C17" s="15">
        <v>9</v>
      </c>
      <c r="D17" s="42">
        <v>3.5555599999999998</v>
      </c>
      <c r="E17" s="15">
        <v>4</v>
      </c>
      <c r="F17" s="42">
        <v>4.25</v>
      </c>
      <c r="G17" s="15">
        <v>2</v>
      </c>
      <c r="H17" s="16">
        <v>4.5</v>
      </c>
      <c r="I17" s="56">
        <v>1</v>
      </c>
      <c r="J17" s="42">
        <v>5</v>
      </c>
      <c r="K17" s="15">
        <v>5</v>
      </c>
      <c r="L17" s="42">
        <v>4.2</v>
      </c>
      <c r="M17" s="43">
        <v>2</v>
      </c>
      <c r="N17" s="42">
        <v>3.5</v>
      </c>
      <c r="O17" s="43"/>
      <c r="P17" s="42"/>
      <c r="Q17" s="7"/>
      <c r="R17" s="6"/>
      <c r="S17" s="7"/>
      <c r="T17" s="6"/>
      <c r="U17" s="7"/>
      <c r="V17" s="6"/>
      <c r="W17" s="7"/>
      <c r="X17" s="6"/>
      <c r="Y17" s="7"/>
      <c r="Z17" s="6"/>
      <c r="AA17" s="13">
        <f>((C17*D17)+(E17*F17)+(G17*H17)+(I17*J17)+(K17*L17)+(M17*N17))/(C17+E17+G17+I17+K17+M17)</f>
        <v>3.9565234782608694</v>
      </c>
    </row>
    <row r="18" spans="2:27" x14ac:dyDescent="0.25">
      <c r="C18" s="44"/>
      <c r="D18" s="47"/>
      <c r="E18" s="44"/>
      <c r="F18" s="47"/>
      <c r="G18" s="44"/>
      <c r="H18" s="45"/>
      <c r="I18" s="4"/>
      <c r="J18" s="47"/>
      <c r="K18" s="44"/>
      <c r="L18" s="45"/>
      <c r="M18" s="44"/>
      <c r="N18" s="45"/>
      <c r="O18" s="44"/>
      <c r="P18" s="45"/>
      <c r="Q18" s="4"/>
      <c r="R18" s="5"/>
      <c r="S18" s="4"/>
      <c r="T18" s="5"/>
      <c r="U18" s="4"/>
      <c r="V18" s="6"/>
      <c r="W18" s="4"/>
      <c r="X18" s="5"/>
      <c r="Y18" s="4"/>
      <c r="Z18" s="5"/>
      <c r="AA18" s="13"/>
    </row>
    <row r="19" spans="2:27" x14ac:dyDescent="0.25">
      <c r="B19" s="2" t="s">
        <v>53</v>
      </c>
      <c r="C19" s="15">
        <v>7</v>
      </c>
      <c r="D19" s="42">
        <v>4.2857139999999996</v>
      </c>
      <c r="E19" s="15">
        <v>4</v>
      </c>
      <c r="F19" s="42">
        <v>4.5</v>
      </c>
      <c r="G19" s="15">
        <v>2</v>
      </c>
      <c r="H19" s="16">
        <v>4</v>
      </c>
      <c r="I19" s="56">
        <v>5</v>
      </c>
      <c r="J19" s="42">
        <v>4.4000000000000004</v>
      </c>
      <c r="K19" s="15">
        <v>1</v>
      </c>
      <c r="L19" s="16">
        <v>5</v>
      </c>
      <c r="M19" s="15">
        <v>1</v>
      </c>
      <c r="N19" s="16">
        <v>5</v>
      </c>
      <c r="O19" s="44"/>
      <c r="P19" s="45"/>
      <c r="Q19" s="4"/>
      <c r="R19" s="5"/>
      <c r="S19" s="4"/>
      <c r="T19" s="5"/>
      <c r="U19" s="4"/>
      <c r="V19" s="6"/>
      <c r="W19" s="4"/>
      <c r="X19" s="5"/>
      <c r="Y19" s="4"/>
      <c r="Z19" s="54"/>
      <c r="AA19" s="13">
        <f>((C19*D19)+(E19*F19)+(G19*H19)+(I19*J19)+(K19*L19)+(M19*N19))/(C19+E19+G19+I19+K19+M19)</f>
        <v>4.3999999000000001</v>
      </c>
    </row>
    <row r="20" spans="2:27" x14ac:dyDescent="0.25">
      <c r="C20" s="44"/>
      <c r="D20" s="47"/>
      <c r="E20" s="44"/>
      <c r="F20" s="47"/>
      <c r="G20" s="44"/>
      <c r="H20" s="45"/>
      <c r="I20" s="4"/>
      <c r="J20" s="47"/>
      <c r="K20" s="44"/>
      <c r="L20" s="45"/>
      <c r="M20" s="44"/>
      <c r="N20" s="45"/>
      <c r="O20" s="44"/>
      <c r="P20" s="45"/>
      <c r="Q20" s="4"/>
      <c r="R20" s="5"/>
      <c r="S20" s="4"/>
      <c r="T20" s="5"/>
      <c r="U20" s="4"/>
      <c r="V20" s="54"/>
      <c r="W20" s="4"/>
      <c r="X20" s="5"/>
      <c r="Y20" s="4"/>
      <c r="Z20" s="54"/>
      <c r="AA20" s="57"/>
    </row>
    <row r="21" spans="2:27" x14ac:dyDescent="0.25">
      <c r="B21" s="2" t="s">
        <v>56</v>
      </c>
      <c r="C21" s="15"/>
      <c r="D21" s="42"/>
      <c r="E21" s="15"/>
      <c r="F21" s="42"/>
      <c r="G21" s="15"/>
      <c r="H21" s="16"/>
      <c r="I21" s="56"/>
      <c r="J21" s="42"/>
      <c r="K21" s="15"/>
      <c r="L21" s="16"/>
      <c r="M21" s="15">
        <v>4</v>
      </c>
      <c r="N21" s="16">
        <v>3.75</v>
      </c>
      <c r="O21" s="15"/>
      <c r="P21" s="16"/>
      <c r="Q21" s="56"/>
      <c r="R21" s="58"/>
      <c r="S21" s="56"/>
      <c r="T21" s="58"/>
      <c r="U21" s="56"/>
      <c r="V21" s="6"/>
      <c r="W21" s="56"/>
      <c r="X21" s="58"/>
      <c r="Y21" s="56"/>
      <c r="Z21" s="6"/>
      <c r="AA21" s="59">
        <f>(M21*N21)/(M21)</f>
        <v>3.75</v>
      </c>
    </row>
    <row r="22" spans="2:27" x14ac:dyDescent="0.25">
      <c r="C22" s="53"/>
      <c r="D22" s="55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AA22" s="28"/>
    </row>
    <row r="23" spans="2:27" x14ac:dyDescent="0.25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AA23" s="28"/>
    </row>
    <row r="24" spans="2:27" ht="16.5" thickBot="1" x14ac:dyDescent="0.3"/>
    <row r="25" spans="2:27" ht="43.5" hidden="1" customHeight="1" x14ac:dyDescent="0.25">
      <c r="B25" s="17" t="s">
        <v>22</v>
      </c>
      <c r="C25" s="18" t="s">
        <v>23</v>
      </c>
      <c r="D25" s="18" t="s">
        <v>24</v>
      </c>
      <c r="E25" s="18" t="s">
        <v>25</v>
      </c>
      <c r="F25" s="18" t="s">
        <v>26</v>
      </c>
      <c r="G25" s="18" t="s">
        <v>27</v>
      </c>
      <c r="H25" s="18" t="s">
        <v>28</v>
      </c>
      <c r="I25" s="18" t="s">
        <v>29</v>
      </c>
    </row>
    <row r="26" spans="2:27" ht="15.6" hidden="1" customHeight="1" x14ac:dyDescent="0.25">
      <c r="B26" s="19" t="s">
        <v>30</v>
      </c>
      <c r="C26" s="20">
        <v>48</v>
      </c>
      <c r="D26" s="20">
        <v>10</v>
      </c>
      <c r="E26" s="20">
        <v>4</v>
      </c>
      <c r="F26" s="20">
        <v>48</v>
      </c>
      <c r="G26" s="21">
        <v>4.3999999999999997E-2</v>
      </c>
      <c r="H26" s="21">
        <v>0.53300000000000003</v>
      </c>
      <c r="I26" s="22">
        <v>168000</v>
      </c>
    </row>
    <row r="27" spans="2:27" ht="15.6" hidden="1" customHeight="1" x14ac:dyDescent="0.25">
      <c r="B27" s="19" t="s">
        <v>31</v>
      </c>
      <c r="C27" s="20">
        <v>22</v>
      </c>
      <c r="D27" s="20">
        <v>2</v>
      </c>
      <c r="E27" s="20">
        <v>3</v>
      </c>
      <c r="F27" s="20">
        <v>22</v>
      </c>
      <c r="G27" s="21">
        <v>6.7000000000000004E-2</v>
      </c>
      <c r="H27" s="21">
        <v>0.8</v>
      </c>
      <c r="I27" s="22">
        <v>126000</v>
      </c>
    </row>
    <row r="28" spans="2:27" ht="15.6" hidden="1" customHeight="1" x14ac:dyDescent="0.25">
      <c r="B28" s="19" t="s">
        <v>32</v>
      </c>
      <c r="C28" s="20">
        <v>53</v>
      </c>
      <c r="D28" s="20">
        <v>4</v>
      </c>
      <c r="E28" s="20">
        <v>3</v>
      </c>
      <c r="F28" s="20">
        <v>53</v>
      </c>
      <c r="G28" s="21">
        <v>2.9000000000000001E-2</v>
      </c>
      <c r="H28" s="21">
        <v>0.34300000000000003</v>
      </c>
      <c r="I28" s="22">
        <v>126000</v>
      </c>
    </row>
    <row r="29" spans="2:27" ht="15.6" hidden="1" customHeight="1" x14ac:dyDescent="0.25">
      <c r="B29" s="19" t="s">
        <v>33</v>
      </c>
      <c r="C29" s="20">
        <v>31</v>
      </c>
      <c r="D29" s="20">
        <v>2</v>
      </c>
      <c r="E29" s="20">
        <v>0</v>
      </c>
      <c r="F29" s="20">
        <v>31</v>
      </c>
      <c r="G29" s="21">
        <v>0</v>
      </c>
      <c r="H29" s="21">
        <v>0</v>
      </c>
      <c r="I29" s="20" t="s">
        <v>34</v>
      </c>
    </row>
    <row r="30" spans="2:27" ht="15.6" hidden="1" customHeight="1" x14ac:dyDescent="0.25">
      <c r="B30" s="19" t="s">
        <v>35</v>
      </c>
      <c r="C30" s="20">
        <v>53</v>
      </c>
      <c r="D30" s="20">
        <v>14</v>
      </c>
      <c r="E30" s="20">
        <v>0</v>
      </c>
      <c r="F30" s="20">
        <v>53</v>
      </c>
      <c r="G30" s="21">
        <v>0</v>
      </c>
      <c r="H30" s="21">
        <v>0</v>
      </c>
      <c r="I30" s="20" t="s">
        <v>34</v>
      </c>
    </row>
    <row r="31" spans="2:27" ht="15.6" hidden="1" customHeight="1" x14ac:dyDescent="0.25">
      <c r="B31" s="19" t="s">
        <v>36</v>
      </c>
      <c r="C31" s="20">
        <v>21</v>
      </c>
      <c r="D31" s="20">
        <v>4</v>
      </c>
      <c r="E31" s="20">
        <v>3</v>
      </c>
      <c r="F31" s="20">
        <v>21</v>
      </c>
      <c r="G31" s="21">
        <v>7.2999999999999995E-2</v>
      </c>
      <c r="H31" s="21">
        <v>0.878</v>
      </c>
      <c r="I31" s="22">
        <v>126000</v>
      </c>
    </row>
    <row r="32" spans="2:27" ht="15.6" hidden="1" customHeight="1" x14ac:dyDescent="0.25">
      <c r="B32" s="19" t="s">
        <v>37</v>
      </c>
      <c r="C32" s="20">
        <v>13</v>
      </c>
      <c r="D32" s="20">
        <v>2</v>
      </c>
      <c r="E32" s="20">
        <v>2</v>
      </c>
      <c r="F32" s="20">
        <v>13</v>
      </c>
      <c r="G32" s="21">
        <v>7.6999999999999999E-2</v>
      </c>
      <c r="H32" s="21">
        <v>0.92300000000000004</v>
      </c>
      <c r="I32" s="22">
        <v>84000</v>
      </c>
    </row>
    <row r="33" spans="2:27" ht="15.6" hidden="1" customHeight="1" x14ac:dyDescent="0.25">
      <c r="B33" s="19" t="s">
        <v>38</v>
      </c>
      <c r="C33" s="20">
        <v>20</v>
      </c>
      <c r="D33" s="20">
        <v>1</v>
      </c>
      <c r="E33" s="20">
        <v>1</v>
      </c>
      <c r="F33" s="20">
        <v>20</v>
      </c>
      <c r="G33" s="21">
        <v>2.5000000000000001E-2</v>
      </c>
      <c r="H33" s="21">
        <v>0.3</v>
      </c>
      <c r="I33" s="22">
        <v>42000</v>
      </c>
    </row>
    <row r="34" spans="2:27" ht="15.6" hidden="1" customHeight="1" x14ac:dyDescent="0.25">
      <c r="B34" s="19" t="s">
        <v>39</v>
      </c>
      <c r="C34" s="20">
        <v>20</v>
      </c>
      <c r="D34" s="20">
        <v>14</v>
      </c>
      <c r="E34" s="20">
        <v>10</v>
      </c>
      <c r="F34" s="20">
        <v>20</v>
      </c>
      <c r="G34" s="21">
        <v>0.27800000000000002</v>
      </c>
      <c r="H34" s="21">
        <v>3.3330000000000002</v>
      </c>
      <c r="I34" s="22">
        <v>420000</v>
      </c>
    </row>
    <row r="35" spans="2:27" ht="15.6" hidden="1" customHeight="1" x14ac:dyDescent="0.25">
      <c r="B35" s="19" t="s">
        <v>40</v>
      </c>
      <c r="C35" s="20">
        <v>25</v>
      </c>
      <c r="D35" s="20">
        <v>19</v>
      </c>
      <c r="E35" s="20">
        <v>17</v>
      </c>
      <c r="F35" s="20">
        <v>25</v>
      </c>
      <c r="G35" s="21">
        <v>0.35399999999999998</v>
      </c>
      <c r="H35" s="21">
        <v>4.25</v>
      </c>
      <c r="I35" s="22">
        <v>714000</v>
      </c>
    </row>
    <row r="36" spans="2:27" ht="15.6" hidden="1" customHeight="1" x14ac:dyDescent="0.25">
      <c r="B36" s="23" t="s">
        <v>41</v>
      </c>
      <c r="C36" s="24">
        <v>277</v>
      </c>
      <c r="D36" s="24">
        <v>72</v>
      </c>
      <c r="E36" s="24">
        <v>43</v>
      </c>
      <c r="F36" s="24">
        <v>306</v>
      </c>
      <c r="G36" s="25">
        <v>7.3999999999999996E-2</v>
      </c>
      <c r="H36" s="25">
        <v>0.88500000000000001</v>
      </c>
      <c r="I36" s="26">
        <v>1806000</v>
      </c>
    </row>
    <row r="37" spans="2:27" ht="15.6" hidden="1" customHeight="1" x14ac:dyDescent="0.25"/>
    <row r="38" spans="2:27" ht="15.6" customHeight="1" thickBot="1" x14ac:dyDescent="0.4">
      <c r="C38" s="60" t="s">
        <v>0</v>
      </c>
      <c r="D38" s="61"/>
      <c r="E38" s="60" t="s">
        <v>1</v>
      </c>
      <c r="F38" s="61"/>
      <c r="G38" s="60" t="s">
        <v>2</v>
      </c>
      <c r="H38" s="61"/>
      <c r="I38" s="60" t="s">
        <v>3</v>
      </c>
      <c r="J38" s="61"/>
      <c r="K38" s="60" t="s">
        <v>4</v>
      </c>
      <c r="L38" s="61"/>
      <c r="M38" s="60" t="s">
        <v>5</v>
      </c>
      <c r="N38" s="61"/>
      <c r="O38" s="60" t="s">
        <v>50</v>
      </c>
      <c r="P38" s="62" t="s">
        <v>6</v>
      </c>
      <c r="Q38" s="60" t="s">
        <v>7</v>
      </c>
      <c r="R38" s="61"/>
      <c r="S38" s="60" t="s">
        <v>8</v>
      </c>
      <c r="T38" s="61"/>
      <c r="U38" s="60" t="s">
        <v>9</v>
      </c>
      <c r="V38" s="62"/>
      <c r="W38" s="63" t="s">
        <v>10</v>
      </c>
      <c r="X38" s="64"/>
      <c r="Y38" s="64" t="s">
        <v>11</v>
      </c>
      <c r="Z38" s="65"/>
      <c r="AA38" s="52" t="s">
        <v>12</v>
      </c>
    </row>
    <row r="39" spans="2:27" ht="15.6" customHeight="1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11" t="s">
        <v>13</v>
      </c>
    </row>
    <row r="40" spans="2:27" ht="15.6" customHeight="1" x14ac:dyDescent="0.25">
      <c r="B40" s="1" t="s">
        <v>54</v>
      </c>
      <c r="C40" s="9" t="s">
        <v>15</v>
      </c>
      <c r="D40" s="10" t="s">
        <v>16</v>
      </c>
      <c r="E40" s="9" t="s">
        <v>15</v>
      </c>
      <c r="F40" s="10" t="s">
        <v>16</v>
      </c>
      <c r="G40" s="9" t="s">
        <v>15</v>
      </c>
      <c r="H40" s="10" t="s">
        <v>16</v>
      </c>
      <c r="I40" s="9" t="s">
        <v>15</v>
      </c>
      <c r="J40" s="10" t="s">
        <v>16</v>
      </c>
      <c r="K40" s="9" t="s">
        <v>15</v>
      </c>
      <c r="L40" s="10" t="s">
        <v>16</v>
      </c>
      <c r="M40" s="9" t="s">
        <v>15</v>
      </c>
      <c r="N40" s="10" t="s">
        <v>16</v>
      </c>
      <c r="O40" s="9" t="s">
        <v>15</v>
      </c>
      <c r="P40" s="10" t="s">
        <v>16</v>
      </c>
      <c r="Q40" s="9" t="s">
        <v>15</v>
      </c>
      <c r="R40" s="10" t="s">
        <v>16</v>
      </c>
      <c r="S40" s="9" t="s">
        <v>15</v>
      </c>
      <c r="T40" s="10" t="s">
        <v>16</v>
      </c>
      <c r="U40" s="48" t="s">
        <v>15</v>
      </c>
      <c r="V40" s="49" t="s">
        <v>16</v>
      </c>
      <c r="W40" s="48" t="s">
        <v>15</v>
      </c>
      <c r="X40" s="49" t="s">
        <v>16</v>
      </c>
      <c r="Y40" s="48" t="s">
        <v>15</v>
      </c>
      <c r="Z40" s="49" t="s">
        <v>16</v>
      </c>
      <c r="AA40" s="11" t="s">
        <v>16</v>
      </c>
    </row>
    <row r="41" spans="2:27" ht="15.6" customHeight="1" x14ac:dyDescent="0.25">
      <c r="C41" s="4"/>
      <c r="D41" s="5"/>
      <c r="E41" s="4"/>
      <c r="F41" s="5"/>
      <c r="G41" s="4"/>
      <c r="H41" s="5"/>
      <c r="I41" s="4"/>
      <c r="J41" s="5"/>
      <c r="K41" s="4"/>
      <c r="L41" s="54"/>
      <c r="M41" s="4"/>
      <c r="N41" s="54"/>
      <c r="O41" s="4"/>
      <c r="P41" s="5"/>
      <c r="Q41" s="4"/>
      <c r="R41" s="5"/>
      <c r="S41" s="4"/>
      <c r="T41" s="5"/>
      <c r="U41" s="4"/>
      <c r="V41" s="5"/>
      <c r="W41" s="4"/>
      <c r="X41" s="5"/>
      <c r="Y41" s="4"/>
      <c r="Z41" s="5"/>
      <c r="AA41" s="12"/>
    </row>
    <row r="42" spans="2:27" ht="15.6" customHeight="1" x14ac:dyDescent="0.25">
      <c r="B42" s="2" t="s">
        <v>17</v>
      </c>
      <c r="C42" s="15">
        <v>23</v>
      </c>
      <c r="D42" s="42">
        <v>4.1304350000000003</v>
      </c>
      <c r="E42" s="15">
        <v>27</v>
      </c>
      <c r="F42" s="42">
        <v>4.0369999999999999</v>
      </c>
      <c r="G42" s="15">
        <v>36</v>
      </c>
      <c r="H42" s="42">
        <v>4.0277799999999999</v>
      </c>
      <c r="I42" s="43">
        <v>20</v>
      </c>
      <c r="J42" s="42">
        <v>4.5999999999999996</v>
      </c>
      <c r="K42" s="15">
        <v>22</v>
      </c>
      <c r="L42" s="42">
        <v>3.7727300000000001</v>
      </c>
      <c r="M42" s="15">
        <v>19</v>
      </c>
      <c r="N42" s="42">
        <v>4.3680000000000003</v>
      </c>
      <c r="O42" s="44"/>
      <c r="P42" s="45"/>
      <c r="Q42" s="44"/>
      <c r="R42" s="45"/>
      <c r="S42" s="44"/>
      <c r="T42" s="45"/>
      <c r="U42" s="44"/>
      <c r="V42" s="47"/>
      <c r="W42" s="7"/>
      <c r="X42" s="6"/>
      <c r="Y42" s="7"/>
      <c r="Z42" s="6"/>
      <c r="AA42" s="59">
        <f>((C42*D42)+(E42*F42)+(G42*H42)+(I42*J42)+(K42*L42)+(M42*N42))/(C42+E42+G42+I42+K42+M42)</f>
        <v>4.1291914625850339</v>
      </c>
    </row>
    <row r="43" spans="2:27" ht="15.6" customHeight="1" x14ac:dyDescent="0.25">
      <c r="C43" s="44"/>
      <c r="D43" s="47"/>
      <c r="E43" s="44"/>
      <c r="F43" s="47"/>
      <c r="G43" s="44"/>
      <c r="H43" s="47"/>
      <c r="I43" s="46"/>
      <c r="J43" s="47"/>
      <c r="K43" s="44"/>
      <c r="L43" s="47"/>
      <c r="M43" s="44"/>
      <c r="N43" s="47"/>
      <c r="O43" s="44"/>
      <c r="P43" s="45"/>
      <c r="Q43" s="44"/>
      <c r="R43" s="45"/>
      <c r="S43" s="44"/>
      <c r="T43" s="45"/>
      <c r="U43" s="44"/>
      <c r="V43" s="47"/>
      <c r="W43" s="4"/>
      <c r="X43" s="5"/>
      <c r="Y43" s="4"/>
      <c r="Z43" s="5"/>
      <c r="AA43" s="13"/>
    </row>
    <row r="44" spans="2:27" ht="15.6" customHeight="1" x14ac:dyDescent="0.25">
      <c r="B44" s="2" t="s">
        <v>18</v>
      </c>
      <c r="C44" s="15">
        <v>44</v>
      </c>
      <c r="D44" s="42">
        <v>4.5</v>
      </c>
      <c r="E44" s="15">
        <v>33</v>
      </c>
      <c r="F44" s="42">
        <v>4.6666699999999999</v>
      </c>
      <c r="G44" s="43">
        <v>37</v>
      </c>
      <c r="H44" s="42">
        <v>4.27027</v>
      </c>
      <c r="I44" s="43">
        <v>42</v>
      </c>
      <c r="J44" s="42">
        <v>4.3809500000000003</v>
      </c>
      <c r="K44" s="15">
        <v>24</v>
      </c>
      <c r="L44" s="42">
        <v>4.4166699999999999</v>
      </c>
      <c r="M44" s="15">
        <v>36</v>
      </c>
      <c r="N44" s="42">
        <v>4.4444400000000002</v>
      </c>
      <c r="O44" s="44"/>
      <c r="P44" s="45"/>
      <c r="Q44" s="44"/>
      <c r="R44" s="45"/>
      <c r="S44" s="44"/>
      <c r="T44" s="45"/>
      <c r="U44" s="44"/>
      <c r="V44" s="47"/>
      <c r="W44" s="7"/>
      <c r="X44" s="6"/>
      <c r="Y44" s="7"/>
      <c r="Z44" s="6"/>
      <c r="AA44" s="13">
        <f>((C44*D44)+(E44*F44)+(G44*H44)+(I44*J44)+(K44*L44)+(M44*N44))/(C44+E44+G44+I44+K44+M44)</f>
        <v>4.4444440740740738</v>
      </c>
    </row>
    <row r="45" spans="2:27" ht="15.6" customHeight="1" x14ac:dyDescent="0.25">
      <c r="C45" s="44"/>
      <c r="D45" s="47"/>
      <c r="E45" s="44"/>
      <c r="F45" s="47"/>
      <c r="G45" s="44"/>
      <c r="H45" s="47"/>
      <c r="I45" s="46"/>
      <c r="J45" s="47"/>
      <c r="K45" s="44"/>
      <c r="L45" s="47"/>
      <c r="M45" s="44"/>
      <c r="N45" s="47"/>
      <c r="O45" s="44"/>
      <c r="P45" s="45"/>
      <c r="Q45" s="44"/>
      <c r="R45" s="45"/>
      <c r="S45" s="44"/>
      <c r="T45" s="45"/>
      <c r="U45" s="44"/>
      <c r="V45" s="47"/>
      <c r="W45" s="4"/>
      <c r="X45" s="5"/>
      <c r="Y45" s="4"/>
      <c r="Z45" s="5"/>
      <c r="AA45" s="13"/>
    </row>
    <row r="46" spans="2:27" ht="15.6" customHeight="1" x14ac:dyDescent="0.25">
      <c r="B46" s="2" t="s">
        <v>19</v>
      </c>
      <c r="C46" s="15">
        <v>29</v>
      </c>
      <c r="D46" s="42">
        <v>4.5172410000000003</v>
      </c>
      <c r="E46" s="15">
        <v>19</v>
      </c>
      <c r="F46" s="42">
        <v>4.38889</v>
      </c>
      <c r="G46" s="15">
        <v>17</v>
      </c>
      <c r="H46" s="42">
        <v>4.6470599999999997</v>
      </c>
      <c r="I46" s="43">
        <v>8</v>
      </c>
      <c r="J46" s="42">
        <v>3.375</v>
      </c>
      <c r="K46" s="15">
        <v>12</v>
      </c>
      <c r="L46" s="42">
        <v>3.8333300000000001</v>
      </c>
      <c r="M46" s="15">
        <v>18</v>
      </c>
      <c r="N46" s="42">
        <v>4.4444400000000002</v>
      </c>
      <c r="O46" s="44"/>
      <c r="P46" s="45"/>
      <c r="Q46" s="44"/>
      <c r="R46" s="45"/>
      <c r="S46" s="44"/>
      <c r="T46" s="45"/>
      <c r="U46" s="44"/>
      <c r="V46" s="47"/>
      <c r="W46" s="7"/>
      <c r="X46" s="6"/>
      <c r="Y46" s="7"/>
      <c r="Z46" s="6"/>
      <c r="AA46" s="13">
        <f>((C46*D46)+(E46*F46)+(G46*H46)+(I46*J46)+(K46*L46)+(M46*N46))/(C46+E46+G46+I46+K46+M46)</f>
        <v>4.3338718349514558</v>
      </c>
    </row>
    <row r="47" spans="2:27" ht="15.6" customHeight="1" x14ac:dyDescent="0.25">
      <c r="C47" s="44"/>
      <c r="D47" s="47"/>
      <c r="E47" s="44"/>
      <c r="F47" s="47"/>
      <c r="G47" s="44"/>
      <c r="H47" s="47"/>
      <c r="I47" s="46"/>
      <c r="J47" s="47"/>
      <c r="K47" s="44"/>
      <c r="L47" s="47"/>
      <c r="M47" s="44"/>
      <c r="N47" s="47"/>
      <c r="O47" s="44"/>
      <c r="P47" s="45"/>
      <c r="Q47" s="44"/>
      <c r="R47" s="45"/>
      <c r="S47" s="44"/>
      <c r="T47" s="45"/>
      <c r="U47" s="44"/>
      <c r="V47" s="47"/>
      <c r="W47" s="4"/>
      <c r="X47" s="5"/>
      <c r="Y47" s="4"/>
      <c r="Z47" s="5"/>
      <c r="AA47" s="13"/>
    </row>
    <row r="48" spans="2:27" ht="15.6" customHeight="1" x14ac:dyDescent="0.25">
      <c r="B48" s="2" t="s">
        <v>20</v>
      </c>
      <c r="C48" s="15">
        <v>18</v>
      </c>
      <c r="D48" s="42">
        <v>4.6666670000000003</v>
      </c>
      <c r="E48" s="15">
        <v>19</v>
      </c>
      <c r="F48" s="42">
        <v>3.9470000000000001</v>
      </c>
      <c r="G48" s="15">
        <v>20</v>
      </c>
      <c r="H48" s="42">
        <v>4.2</v>
      </c>
      <c r="I48" s="43">
        <v>9</v>
      </c>
      <c r="J48" s="42">
        <v>4</v>
      </c>
      <c r="K48" s="15">
        <v>26</v>
      </c>
      <c r="L48" s="42">
        <v>3.5</v>
      </c>
      <c r="M48" s="15">
        <v>18</v>
      </c>
      <c r="N48" s="42">
        <v>4.1666699999999999</v>
      </c>
      <c r="O48" s="44"/>
      <c r="P48" s="45"/>
      <c r="Q48" s="44"/>
      <c r="R48" s="45"/>
      <c r="S48" s="44"/>
      <c r="T48" s="45"/>
      <c r="U48" s="44"/>
      <c r="V48" s="47"/>
      <c r="W48" s="7"/>
      <c r="X48" s="6"/>
      <c r="Y48" s="7"/>
      <c r="Z48" s="6"/>
      <c r="AA48" s="13">
        <f>((C48*D48)+(E48*F48)+(G48*H48)+(I48*J48)+(K48*L48)+(M48*N48))/(C48+E48+G48+I48+K48+M48)</f>
        <v>4.0453915090909094</v>
      </c>
    </row>
    <row r="49" spans="2:27" ht="15.6" customHeight="1" x14ac:dyDescent="0.25">
      <c r="C49" s="44"/>
      <c r="D49" s="47"/>
      <c r="E49" s="44"/>
      <c r="F49" s="47"/>
      <c r="G49" s="44"/>
      <c r="H49" s="47"/>
      <c r="I49" s="46"/>
      <c r="J49" s="47"/>
      <c r="K49" s="44"/>
      <c r="L49" s="47"/>
      <c r="M49" s="44"/>
      <c r="N49" s="47"/>
      <c r="O49" s="44"/>
      <c r="P49" s="45"/>
      <c r="Q49" s="44"/>
      <c r="R49" s="45"/>
      <c r="S49" s="44"/>
      <c r="T49" s="45"/>
      <c r="U49" s="44"/>
      <c r="V49" s="47"/>
      <c r="W49" s="4"/>
      <c r="X49" s="5"/>
      <c r="Y49" s="4"/>
      <c r="Z49" s="5"/>
      <c r="AA49" s="13"/>
    </row>
    <row r="50" spans="2:27" ht="15.6" customHeight="1" x14ac:dyDescent="0.25">
      <c r="B50" s="2" t="s">
        <v>21</v>
      </c>
      <c r="C50" s="15">
        <v>18</v>
      </c>
      <c r="D50" s="42">
        <v>4.2222220000000004</v>
      </c>
      <c r="E50" s="15">
        <v>12</v>
      </c>
      <c r="F50" s="42">
        <v>4.5</v>
      </c>
      <c r="G50" s="15">
        <v>12</v>
      </c>
      <c r="H50" s="42">
        <v>3.8332999999999999</v>
      </c>
      <c r="I50" s="43">
        <v>4</v>
      </c>
      <c r="J50" s="42">
        <v>5</v>
      </c>
      <c r="K50" s="15">
        <v>9</v>
      </c>
      <c r="L50" s="42">
        <v>4.2222</v>
      </c>
      <c r="M50" s="15">
        <v>14</v>
      </c>
      <c r="N50" s="42">
        <v>4.5</v>
      </c>
      <c r="O50" s="44"/>
      <c r="P50" s="45"/>
      <c r="Q50" s="44"/>
      <c r="R50" s="45"/>
      <c r="S50" s="44"/>
      <c r="T50" s="45"/>
      <c r="U50" s="44"/>
      <c r="V50" s="47"/>
      <c r="W50" s="7"/>
      <c r="X50" s="6"/>
      <c r="Y50" s="7"/>
      <c r="Z50" s="6"/>
      <c r="AA50" s="13">
        <f>((C50*D50)+(E50*F50)+(G50*H50)+(I50*J50)+(K50*L50)+(M50*N50))/(C50+E50+G50+I50+K50+M50)</f>
        <v>4.304339072463768</v>
      </c>
    </row>
    <row r="51" spans="2:27" ht="15.6" customHeight="1" x14ac:dyDescent="0.25">
      <c r="C51" s="44"/>
      <c r="D51" s="47"/>
      <c r="E51" s="44"/>
      <c r="F51" s="47"/>
      <c r="G51" s="44"/>
      <c r="H51" s="47"/>
      <c r="I51" s="46"/>
      <c r="J51" s="47"/>
      <c r="K51" s="44"/>
      <c r="L51" s="47"/>
      <c r="M51" s="44"/>
      <c r="N51" s="47"/>
      <c r="O51" s="44"/>
      <c r="P51" s="45"/>
      <c r="Q51" s="44"/>
      <c r="R51" s="45"/>
      <c r="S51" s="44"/>
      <c r="T51" s="45"/>
      <c r="U51" s="44"/>
      <c r="V51" s="47"/>
      <c r="W51" s="4"/>
      <c r="X51" s="5"/>
      <c r="Y51" s="4"/>
      <c r="Z51" s="5"/>
      <c r="AA51" s="13"/>
    </row>
    <row r="52" spans="2:27" x14ac:dyDescent="0.25">
      <c r="B52" s="2" t="s">
        <v>53</v>
      </c>
      <c r="C52" s="15">
        <v>11</v>
      </c>
      <c r="D52" s="42">
        <v>4.3636363600000001</v>
      </c>
      <c r="E52" s="15">
        <v>10</v>
      </c>
      <c r="F52" s="42">
        <v>4.4000000000000004</v>
      </c>
      <c r="G52" s="15">
        <v>18</v>
      </c>
      <c r="H52" s="42">
        <v>4.8333000000000004</v>
      </c>
      <c r="I52" s="43">
        <v>12</v>
      </c>
      <c r="J52" s="42">
        <v>4.8333000000000004</v>
      </c>
      <c r="K52" s="15">
        <v>16</v>
      </c>
      <c r="L52" s="42">
        <v>4.625</v>
      </c>
      <c r="M52" s="15">
        <v>4</v>
      </c>
      <c r="N52" s="42">
        <v>4.75</v>
      </c>
      <c r="O52" s="44"/>
      <c r="P52" s="45"/>
      <c r="Q52" s="44"/>
      <c r="R52" s="45"/>
      <c r="S52" s="44"/>
      <c r="T52" s="47"/>
      <c r="U52" s="44"/>
      <c r="V52" s="47"/>
      <c r="W52" s="4"/>
      <c r="X52" s="5"/>
      <c r="Y52" s="4"/>
      <c r="Z52" s="54"/>
      <c r="AA52" s="13">
        <f>((C52*D52)+(E52*F52)+(G52*H52)+(I52*J52)+(K52*L52)+(M52*N52))/(C52+E52+G52+I52+K52+M52)</f>
        <v>4.6478732388732391</v>
      </c>
    </row>
    <row r="53" spans="2:27" x14ac:dyDescent="0.25">
      <c r="C53" s="44"/>
      <c r="D53" s="47"/>
      <c r="E53" s="44"/>
      <c r="F53" s="47"/>
      <c r="G53" s="44"/>
      <c r="H53" s="47"/>
      <c r="I53" s="46"/>
      <c r="J53" s="47"/>
      <c r="K53" s="44"/>
      <c r="L53" s="47"/>
      <c r="M53" s="44"/>
      <c r="N53" s="47"/>
      <c r="O53" s="44"/>
      <c r="P53" s="45"/>
      <c r="Q53" s="44"/>
      <c r="R53" s="45"/>
      <c r="S53" s="44"/>
      <c r="T53" s="47"/>
      <c r="U53" s="44"/>
      <c r="V53" s="47"/>
      <c r="W53" s="4"/>
      <c r="X53" s="5"/>
      <c r="Y53" s="4"/>
      <c r="Z53" s="54"/>
      <c r="AA53" s="57"/>
    </row>
    <row r="54" spans="2:27" x14ac:dyDescent="0.25">
      <c r="B54" s="2" t="s">
        <v>56</v>
      </c>
      <c r="C54" s="15"/>
      <c r="D54" s="42"/>
      <c r="E54" s="15"/>
      <c r="F54" s="42"/>
      <c r="G54" s="15"/>
      <c r="H54" s="42"/>
      <c r="I54" s="43"/>
      <c r="J54" s="42"/>
      <c r="K54" s="15"/>
      <c r="L54" s="42"/>
      <c r="M54" s="15">
        <v>13</v>
      </c>
      <c r="N54" s="42">
        <v>4.8460000000000001</v>
      </c>
      <c r="O54" s="44"/>
      <c r="P54" s="45"/>
      <c r="Q54" s="44"/>
      <c r="R54" s="45"/>
      <c r="S54" s="44"/>
      <c r="T54" s="47"/>
      <c r="U54" s="44"/>
      <c r="V54" s="47"/>
      <c r="W54" s="4"/>
      <c r="X54" s="5"/>
      <c r="Y54" s="4"/>
      <c r="Z54" s="54"/>
      <c r="AA54" s="59">
        <f>(M54*N54)/(M54)</f>
        <v>4.8460000000000001</v>
      </c>
    </row>
    <row r="56" spans="2:27" ht="45" x14ac:dyDescent="0.25">
      <c r="B56" s="30" t="s">
        <v>22</v>
      </c>
      <c r="C56" s="30" t="s">
        <v>57</v>
      </c>
      <c r="D56" s="31" t="s">
        <v>58</v>
      </c>
      <c r="E56" s="30" t="s">
        <v>59</v>
      </c>
      <c r="F56" s="30" t="s">
        <v>60</v>
      </c>
      <c r="G56" s="30" t="s">
        <v>55</v>
      </c>
      <c r="H56" s="30" t="s">
        <v>28</v>
      </c>
      <c r="I56" s="30" t="s">
        <v>29</v>
      </c>
    </row>
    <row r="57" spans="2:27" x14ac:dyDescent="0.25">
      <c r="B57" s="32" t="s">
        <v>30</v>
      </c>
      <c r="C57" s="32">
        <v>47</v>
      </c>
      <c r="D57" s="33">
        <v>12</v>
      </c>
      <c r="E57" s="32">
        <f t="shared" ref="E57:E66" si="0">C57+D57-F57</f>
        <v>10</v>
      </c>
      <c r="F57" s="32">
        <v>49</v>
      </c>
      <c r="G57" s="34">
        <f t="shared" ref="G57:G66" si="1">E57/((C57+F57))</f>
        <v>0.10416666666666667</v>
      </c>
      <c r="H57" s="34">
        <f>G57*12</f>
        <v>1.25</v>
      </c>
      <c r="I57" s="35">
        <f>E57*12*3500</f>
        <v>420000</v>
      </c>
    </row>
    <row r="58" spans="2:27" x14ac:dyDescent="0.25">
      <c r="B58" s="32" t="s">
        <v>31</v>
      </c>
      <c r="C58" s="32">
        <v>21</v>
      </c>
      <c r="D58" s="36">
        <v>0</v>
      </c>
      <c r="E58" s="32">
        <f t="shared" si="0"/>
        <v>0</v>
      </c>
      <c r="F58" s="32">
        <v>21</v>
      </c>
      <c r="G58" s="34">
        <f t="shared" si="1"/>
        <v>0</v>
      </c>
      <c r="H58" s="34">
        <f>G58*12</f>
        <v>0</v>
      </c>
      <c r="I58" s="35">
        <f>E58*12*3500</f>
        <v>0</v>
      </c>
    </row>
    <row r="59" spans="2:27" x14ac:dyDescent="0.25">
      <c r="B59" s="32" t="s">
        <v>32</v>
      </c>
      <c r="C59" s="32">
        <v>49</v>
      </c>
      <c r="D59" s="36">
        <v>7</v>
      </c>
      <c r="E59" s="32">
        <f t="shared" si="0"/>
        <v>3</v>
      </c>
      <c r="F59" s="32">
        <v>53</v>
      </c>
      <c r="G59" s="34">
        <f t="shared" si="1"/>
        <v>2.9411764705882353E-2</v>
      </c>
      <c r="H59" s="34">
        <f t="shared" ref="H59:H67" si="2">G59*12</f>
        <v>0.3529411764705882</v>
      </c>
      <c r="I59" s="35">
        <f t="shared" ref="I59:I70" si="3">E59*12*3500</f>
        <v>126000</v>
      </c>
    </row>
    <row r="60" spans="2:27" x14ac:dyDescent="0.25">
      <c r="B60" s="32" t="s">
        <v>33</v>
      </c>
      <c r="C60" s="32">
        <v>32</v>
      </c>
      <c r="D60" s="36">
        <v>6</v>
      </c>
      <c r="E60" s="32">
        <f t="shared" si="0"/>
        <v>4</v>
      </c>
      <c r="F60" s="32">
        <v>34</v>
      </c>
      <c r="G60" s="34">
        <f t="shared" si="1"/>
        <v>6.0606060606060608E-2</v>
      </c>
      <c r="H60" s="34">
        <f t="shared" si="2"/>
        <v>0.72727272727272729</v>
      </c>
      <c r="I60" s="35">
        <f t="shared" si="3"/>
        <v>168000</v>
      </c>
    </row>
    <row r="61" spans="2:27" x14ac:dyDescent="0.25">
      <c r="B61" s="32" t="s">
        <v>35</v>
      </c>
      <c r="C61" s="36">
        <v>46</v>
      </c>
      <c r="D61" s="36">
        <v>10</v>
      </c>
      <c r="E61" s="32">
        <f t="shared" si="0"/>
        <v>4</v>
      </c>
      <c r="F61" s="36">
        <v>52</v>
      </c>
      <c r="G61" s="34">
        <f t="shared" si="1"/>
        <v>4.0816326530612242E-2</v>
      </c>
      <c r="H61" s="34">
        <f t="shared" si="2"/>
        <v>0.48979591836734693</v>
      </c>
      <c r="I61" s="35">
        <f t="shared" si="3"/>
        <v>168000</v>
      </c>
    </row>
    <row r="62" spans="2:27" x14ac:dyDescent="0.25">
      <c r="B62" s="32" t="s">
        <v>36</v>
      </c>
      <c r="C62" s="32">
        <v>21</v>
      </c>
      <c r="D62" s="32">
        <v>2</v>
      </c>
      <c r="E62" s="32">
        <f t="shared" si="0"/>
        <v>1</v>
      </c>
      <c r="F62" s="32">
        <v>22</v>
      </c>
      <c r="G62" s="34">
        <f t="shared" si="1"/>
        <v>2.3255813953488372E-2</v>
      </c>
      <c r="H62" s="34">
        <f>G62*12</f>
        <v>0.27906976744186046</v>
      </c>
      <c r="I62" s="35">
        <f t="shared" si="3"/>
        <v>42000</v>
      </c>
    </row>
    <row r="63" spans="2:27" x14ac:dyDescent="0.25">
      <c r="B63" s="32" t="s">
        <v>37</v>
      </c>
      <c r="C63" s="32">
        <v>11</v>
      </c>
      <c r="D63" s="32">
        <v>2</v>
      </c>
      <c r="E63" s="32">
        <f t="shared" si="0"/>
        <v>2</v>
      </c>
      <c r="F63" s="32">
        <v>11</v>
      </c>
      <c r="G63" s="41">
        <f t="shared" si="1"/>
        <v>9.0909090909090912E-2</v>
      </c>
      <c r="H63" s="41">
        <f t="shared" si="2"/>
        <v>1.0909090909090908</v>
      </c>
      <c r="I63" s="35">
        <f t="shared" si="3"/>
        <v>84000</v>
      </c>
    </row>
    <row r="64" spans="2:27" x14ac:dyDescent="0.25">
      <c r="B64" s="32" t="s">
        <v>38</v>
      </c>
      <c r="C64" s="32">
        <v>23</v>
      </c>
      <c r="D64" s="32">
        <v>0</v>
      </c>
      <c r="E64" s="32">
        <f t="shared" si="0"/>
        <v>-2</v>
      </c>
      <c r="F64" s="32">
        <v>25</v>
      </c>
      <c r="G64" s="41">
        <f t="shared" si="1"/>
        <v>-4.1666666666666664E-2</v>
      </c>
      <c r="H64" s="41">
        <f t="shared" si="2"/>
        <v>-0.5</v>
      </c>
      <c r="I64" s="35">
        <f t="shared" si="3"/>
        <v>-84000</v>
      </c>
    </row>
    <row r="65" spans="2:9" x14ac:dyDescent="0.25">
      <c r="B65" s="32" t="s">
        <v>39</v>
      </c>
      <c r="C65" s="32">
        <v>8</v>
      </c>
      <c r="D65" s="32">
        <v>0</v>
      </c>
      <c r="E65" s="32">
        <f t="shared" si="0"/>
        <v>0</v>
      </c>
      <c r="F65" s="32">
        <v>8</v>
      </c>
      <c r="G65" s="34">
        <f t="shared" si="1"/>
        <v>0</v>
      </c>
      <c r="H65" s="34">
        <f t="shared" si="2"/>
        <v>0</v>
      </c>
      <c r="I65" s="35">
        <f t="shared" si="3"/>
        <v>0</v>
      </c>
    </row>
    <row r="66" spans="2:9" x14ac:dyDescent="0.25">
      <c r="B66" s="32" t="s">
        <v>40</v>
      </c>
      <c r="C66" s="32">
        <v>19</v>
      </c>
      <c r="D66" s="32">
        <v>0</v>
      </c>
      <c r="E66" s="32">
        <f t="shared" si="0"/>
        <v>0</v>
      </c>
      <c r="F66" s="32">
        <v>19</v>
      </c>
      <c r="G66" s="34">
        <f t="shared" si="1"/>
        <v>0</v>
      </c>
      <c r="H66" s="34">
        <f t="shared" si="2"/>
        <v>0</v>
      </c>
      <c r="I66" s="35">
        <f t="shared" si="3"/>
        <v>0</v>
      </c>
    </row>
    <row r="67" spans="2:9" x14ac:dyDescent="0.25">
      <c r="B67" s="32" t="s">
        <v>51</v>
      </c>
      <c r="C67" s="32">
        <v>11</v>
      </c>
      <c r="D67" s="32">
        <v>0</v>
      </c>
      <c r="E67" s="32">
        <f>C67+D67-F67</f>
        <v>0</v>
      </c>
      <c r="F67" s="32">
        <v>11</v>
      </c>
      <c r="G67" s="34">
        <f>E67/((C67+F67))</f>
        <v>0</v>
      </c>
      <c r="H67" s="34">
        <f t="shared" si="2"/>
        <v>0</v>
      </c>
      <c r="I67" s="35">
        <f t="shared" si="3"/>
        <v>0</v>
      </c>
    </row>
    <row r="68" spans="2:9" x14ac:dyDescent="0.25">
      <c r="B68" s="32" t="s">
        <v>52</v>
      </c>
      <c r="C68" s="32">
        <v>13</v>
      </c>
      <c r="D68" s="32">
        <v>1</v>
      </c>
      <c r="E68" s="32">
        <f>C68+D68-F68</f>
        <v>0</v>
      </c>
      <c r="F68" s="32">
        <v>14</v>
      </c>
      <c r="G68" s="34">
        <f>E68/((C68+F68))</f>
        <v>0</v>
      </c>
      <c r="H68" s="34">
        <f>G68*12</f>
        <v>0</v>
      </c>
      <c r="I68" s="35">
        <f t="shared" si="3"/>
        <v>0</v>
      </c>
    </row>
    <row r="69" spans="2:9" x14ac:dyDescent="0.25">
      <c r="B69" s="32" t="s">
        <v>61</v>
      </c>
      <c r="C69" s="32">
        <v>17</v>
      </c>
      <c r="D69" s="32">
        <v>9</v>
      </c>
      <c r="E69" s="32">
        <f>C69+D69-F69</f>
        <v>5</v>
      </c>
      <c r="F69" s="32">
        <v>21</v>
      </c>
      <c r="G69" s="34">
        <f>E69/((C69+F69))</f>
        <v>0.13157894736842105</v>
      </c>
      <c r="H69" s="34">
        <f t="shared" ref="H69:H70" si="4">G69*12</f>
        <v>1.5789473684210527</v>
      </c>
      <c r="I69" s="35">
        <f t="shared" si="3"/>
        <v>210000</v>
      </c>
    </row>
    <row r="70" spans="2:9" x14ac:dyDescent="0.25">
      <c r="B70" s="32" t="s">
        <v>62</v>
      </c>
      <c r="C70" s="32">
        <v>29</v>
      </c>
      <c r="D70" s="32">
        <v>11</v>
      </c>
      <c r="E70" s="32">
        <f>C70+D70-F70</f>
        <v>15</v>
      </c>
      <c r="F70" s="32">
        <v>25</v>
      </c>
      <c r="G70" s="34">
        <f>E70/((C70+F70))</f>
        <v>0.27777777777777779</v>
      </c>
      <c r="H70" s="34">
        <f t="shared" si="4"/>
        <v>3.3333333333333335</v>
      </c>
      <c r="I70" s="35">
        <f t="shared" si="3"/>
        <v>630000</v>
      </c>
    </row>
    <row r="71" spans="2:9" x14ac:dyDescent="0.25">
      <c r="B71" s="37" t="s">
        <v>41</v>
      </c>
      <c r="C71" s="37">
        <f>SUM(C57:C70)</f>
        <v>347</v>
      </c>
      <c r="D71" s="37">
        <f>SUM(D57:D70)</f>
        <v>60</v>
      </c>
      <c r="E71" s="37">
        <f>C71+D71-F71</f>
        <v>42</v>
      </c>
      <c r="F71" s="37">
        <f>SUM(F57:F70)</f>
        <v>365</v>
      </c>
      <c r="G71" s="38">
        <f>E71/((C71+F71))</f>
        <v>5.8988764044943819E-2</v>
      </c>
      <c r="H71" s="38">
        <f>G71*12</f>
        <v>0.7078651685393258</v>
      </c>
      <c r="I71" s="39">
        <f>E71*12*3500</f>
        <v>1764000</v>
      </c>
    </row>
    <row r="73" spans="2:9" x14ac:dyDescent="0.25">
      <c r="B73" t="s">
        <v>48</v>
      </c>
    </row>
    <row r="74" spans="2:9" x14ac:dyDescent="0.25">
      <c r="B74" s="40" t="s">
        <v>49</v>
      </c>
    </row>
  </sheetData>
  <mergeCells count="24">
    <mergeCell ref="C38:D38"/>
    <mergeCell ref="E38:F38"/>
    <mergeCell ref="W5:X5"/>
    <mergeCell ref="Y5:Z5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U5:V5"/>
    <mergeCell ref="C5:D5"/>
    <mergeCell ref="G5:H5"/>
    <mergeCell ref="E5:F5"/>
    <mergeCell ref="I5:J5"/>
    <mergeCell ref="K5:L5"/>
    <mergeCell ref="S5:T5"/>
    <mergeCell ref="Q5:R5"/>
    <mergeCell ref="O5:P5"/>
    <mergeCell ref="M5:N5"/>
  </mergeCells>
  <hyperlinks>
    <hyperlink ref="B74" r:id="rId1" xr:uid="{468C2AC1-E1A1-4AD8-A470-94749287BD9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517F-9237-4408-87B5-F55E520A81C5}">
  <dimension ref="A1:AW19"/>
  <sheetViews>
    <sheetView topLeftCell="AK1" workbookViewId="0">
      <selection activeCell="AN22" sqref="AN22"/>
    </sheetView>
  </sheetViews>
  <sheetFormatPr defaultColWidth="8.875" defaultRowHeight="15.75" x14ac:dyDescent="0.25"/>
  <cols>
    <col min="9" max="9" width="2.125" customWidth="1"/>
    <col min="17" max="17" width="2" customWidth="1"/>
    <col min="25" max="25" width="1.625" customWidth="1"/>
    <col min="33" max="33" width="2" customWidth="1"/>
  </cols>
  <sheetData>
    <row r="1" spans="1:49" ht="16.5" thickBot="1" x14ac:dyDescent="0.3">
      <c r="B1" s="66" t="s">
        <v>42</v>
      </c>
      <c r="C1" s="67"/>
      <c r="D1" s="67"/>
      <c r="E1" s="67"/>
      <c r="F1" s="67"/>
      <c r="G1" s="67"/>
      <c r="H1" s="68"/>
      <c r="J1" s="66" t="s">
        <v>43</v>
      </c>
      <c r="K1" s="67"/>
      <c r="L1" s="67"/>
      <c r="M1" s="67"/>
      <c r="N1" s="67"/>
      <c r="O1" s="67"/>
      <c r="P1" s="68"/>
      <c r="R1" s="66" t="s">
        <v>19</v>
      </c>
      <c r="S1" s="67"/>
      <c r="T1" s="67"/>
      <c r="U1" s="67"/>
      <c r="V1" s="67"/>
      <c r="W1" s="67"/>
      <c r="X1" s="68"/>
      <c r="Z1" s="66" t="s">
        <v>44</v>
      </c>
      <c r="AA1" s="67"/>
      <c r="AB1" s="67"/>
      <c r="AC1" s="67"/>
      <c r="AD1" s="67"/>
      <c r="AE1" s="67"/>
      <c r="AF1" s="68"/>
      <c r="AH1" s="66" t="s">
        <v>45</v>
      </c>
      <c r="AI1" s="67"/>
      <c r="AJ1" s="67"/>
      <c r="AK1" s="67"/>
      <c r="AL1" s="67"/>
      <c r="AM1" s="67"/>
      <c r="AN1" s="68"/>
    </row>
    <row r="2" spans="1:49" x14ac:dyDescent="0.25">
      <c r="H2" t="s">
        <v>13</v>
      </c>
      <c r="P2" t="s">
        <v>13</v>
      </c>
      <c r="X2" t="s">
        <v>13</v>
      </c>
      <c r="AF2" t="s">
        <v>13</v>
      </c>
      <c r="AN2" t="s">
        <v>13</v>
      </c>
      <c r="AW2" t="s">
        <v>13</v>
      </c>
    </row>
    <row r="3" spans="1:49" x14ac:dyDescent="0.25">
      <c r="B3" s="27">
        <v>5</v>
      </c>
      <c r="C3" s="27">
        <v>4</v>
      </c>
      <c r="D3" s="27">
        <v>3</v>
      </c>
      <c r="E3" s="27">
        <v>2</v>
      </c>
      <c r="F3" s="27">
        <v>1</v>
      </c>
      <c r="G3" t="s">
        <v>46</v>
      </c>
      <c r="H3" t="s">
        <v>16</v>
      </c>
      <c r="J3" s="27">
        <v>5</v>
      </c>
      <c r="K3" s="27">
        <v>4</v>
      </c>
      <c r="L3" s="27">
        <v>3</v>
      </c>
      <c r="M3" s="27">
        <v>2</v>
      </c>
      <c r="N3" s="27">
        <v>1</v>
      </c>
      <c r="O3" t="s">
        <v>46</v>
      </c>
      <c r="P3" t="s">
        <v>16</v>
      </c>
      <c r="R3" s="27">
        <v>5</v>
      </c>
      <c r="S3" s="27">
        <v>4</v>
      </c>
      <c r="T3" s="27">
        <v>3</v>
      </c>
      <c r="U3" s="27">
        <v>2</v>
      </c>
      <c r="V3" s="27">
        <v>1</v>
      </c>
      <c r="W3" t="s">
        <v>46</v>
      </c>
      <c r="X3" t="s">
        <v>16</v>
      </c>
      <c r="Z3" s="27">
        <v>5</v>
      </c>
      <c r="AA3" s="27">
        <v>4</v>
      </c>
      <c r="AB3" s="27">
        <v>3</v>
      </c>
      <c r="AC3" s="27">
        <v>2</v>
      </c>
      <c r="AD3" s="27">
        <v>1</v>
      </c>
      <c r="AE3" t="s">
        <v>46</v>
      </c>
      <c r="AF3" t="s">
        <v>16</v>
      </c>
      <c r="AH3" s="27">
        <v>5</v>
      </c>
      <c r="AI3" s="27">
        <v>4</v>
      </c>
      <c r="AJ3" s="27">
        <v>3</v>
      </c>
      <c r="AK3" s="27">
        <v>2</v>
      </c>
      <c r="AL3" s="27">
        <v>1</v>
      </c>
      <c r="AM3" t="s">
        <v>46</v>
      </c>
      <c r="AN3" t="s">
        <v>16</v>
      </c>
      <c r="AQ3" s="27">
        <v>5</v>
      </c>
      <c r="AR3" s="27">
        <v>4</v>
      </c>
      <c r="AS3" s="27">
        <v>3</v>
      </c>
      <c r="AT3" s="27">
        <v>2</v>
      </c>
      <c r="AU3" s="27">
        <v>1</v>
      </c>
      <c r="AV3" t="s">
        <v>46</v>
      </c>
      <c r="AW3" t="s">
        <v>16</v>
      </c>
    </row>
    <row r="4" spans="1:49" x14ac:dyDescent="0.25">
      <c r="A4" s="14">
        <v>44652</v>
      </c>
      <c r="B4">
        <v>7</v>
      </c>
      <c r="C4">
        <v>3</v>
      </c>
      <c r="D4">
        <v>3</v>
      </c>
      <c r="E4">
        <v>1</v>
      </c>
      <c r="F4">
        <v>2</v>
      </c>
      <c r="G4">
        <f>SUM(B4:F4)</f>
        <v>16</v>
      </c>
      <c r="H4">
        <f>G5/G4</f>
        <v>3.75</v>
      </c>
      <c r="J4">
        <v>18</v>
      </c>
      <c r="K4">
        <v>4</v>
      </c>
      <c r="L4">
        <v>1</v>
      </c>
      <c r="O4">
        <f>SUM(J4:N4)</f>
        <v>23</v>
      </c>
      <c r="P4">
        <f>((J4*J3)+(K4*K3)+(L4*L3)+(M4*M3)+(N4*N3))/O4</f>
        <v>4.7391304347826084</v>
      </c>
      <c r="R4">
        <v>8</v>
      </c>
      <c r="S4">
        <v>8</v>
      </c>
      <c r="T4">
        <v>1</v>
      </c>
      <c r="U4">
        <v>0</v>
      </c>
      <c r="V4">
        <v>0</v>
      </c>
      <c r="W4">
        <f>SUM(R4:V4)</f>
        <v>17</v>
      </c>
      <c r="X4">
        <f>W5/W4</f>
        <v>4.4117647058823533</v>
      </c>
      <c r="Z4">
        <v>9</v>
      </c>
      <c r="AA4">
        <v>1</v>
      </c>
      <c r="AB4">
        <v>0</v>
      </c>
      <c r="AC4">
        <v>0</v>
      </c>
      <c r="AD4">
        <v>0</v>
      </c>
      <c r="AE4">
        <f>SUM(Z4:AD4)</f>
        <v>10</v>
      </c>
      <c r="AF4">
        <f>AE5/AE4</f>
        <v>4.9000000000000004</v>
      </c>
      <c r="AH4">
        <v>8</v>
      </c>
      <c r="AI4">
        <v>5</v>
      </c>
      <c r="AJ4">
        <v>3</v>
      </c>
      <c r="AK4">
        <v>0</v>
      </c>
      <c r="AL4">
        <v>1</v>
      </c>
      <c r="AM4">
        <f>SUM(AH4:AL4)</f>
        <v>17</v>
      </c>
      <c r="AN4">
        <f>AM5/AM4</f>
        <v>4.117647058823529</v>
      </c>
    </row>
    <row r="5" spans="1:49" x14ac:dyDescent="0.25">
      <c r="B5">
        <f>B4*B3</f>
        <v>35</v>
      </c>
      <c r="C5">
        <f t="shared" ref="C5:F5" si="0">C4*C3</f>
        <v>12</v>
      </c>
      <c r="D5">
        <f t="shared" si="0"/>
        <v>9</v>
      </c>
      <c r="E5">
        <f t="shared" si="0"/>
        <v>2</v>
      </c>
      <c r="F5">
        <f t="shared" si="0"/>
        <v>2</v>
      </c>
      <c r="G5">
        <f>SUM(B5:F5)</f>
        <v>60</v>
      </c>
      <c r="J5">
        <f>J4*J3</f>
        <v>90</v>
      </c>
      <c r="K5">
        <f>K4*K3</f>
        <v>16</v>
      </c>
      <c r="L5">
        <f>L4*L3</f>
        <v>3</v>
      </c>
      <c r="M5">
        <f>M4*M3</f>
        <v>0</v>
      </c>
      <c r="N5">
        <f>N4*N3</f>
        <v>0</v>
      </c>
      <c r="O5">
        <f>SUM(J5:N5)</f>
        <v>109</v>
      </c>
      <c r="P5">
        <f>O5/O4</f>
        <v>4.7391304347826084</v>
      </c>
      <c r="R5">
        <f>R3*R4</f>
        <v>40</v>
      </c>
      <c r="S5">
        <f t="shared" ref="S5:V5" si="1">S3*S4</f>
        <v>32</v>
      </c>
      <c r="T5">
        <f t="shared" si="1"/>
        <v>3</v>
      </c>
      <c r="U5">
        <f t="shared" si="1"/>
        <v>0</v>
      </c>
      <c r="V5">
        <f t="shared" si="1"/>
        <v>0</v>
      </c>
      <c r="W5">
        <f>SUM(R5:V5)</f>
        <v>75</v>
      </c>
      <c r="Z5">
        <f>Z4*Z3</f>
        <v>45</v>
      </c>
      <c r="AA5">
        <f t="shared" ref="AA5:AD5" si="2">AA4*AA3</f>
        <v>4</v>
      </c>
      <c r="AB5">
        <f t="shared" si="2"/>
        <v>0</v>
      </c>
      <c r="AC5">
        <f t="shared" si="2"/>
        <v>0</v>
      </c>
      <c r="AD5">
        <f t="shared" si="2"/>
        <v>0</v>
      </c>
      <c r="AE5">
        <f>SUM(Z5:AD5)</f>
        <v>49</v>
      </c>
      <c r="AH5">
        <f>AH4*AH3</f>
        <v>40</v>
      </c>
      <c r="AI5">
        <f t="shared" ref="AI5:AL5" si="3">AI4*AI3</f>
        <v>20</v>
      </c>
      <c r="AJ5">
        <f t="shared" si="3"/>
        <v>9</v>
      </c>
      <c r="AK5">
        <f t="shared" si="3"/>
        <v>0</v>
      </c>
      <c r="AL5">
        <f t="shared" si="3"/>
        <v>1</v>
      </c>
      <c r="AM5">
        <f>SUM(AH5:AL5)</f>
        <v>70</v>
      </c>
    </row>
    <row r="7" spans="1:49" x14ac:dyDescent="0.25">
      <c r="A7" s="14">
        <v>44682</v>
      </c>
      <c r="B7">
        <v>6</v>
      </c>
      <c r="C7">
        <v>2</v>
      </c>
      <c r="D7">
        <v>2</v>
      </c>
      <c r="E7">
        <v>3</v>
      </c>
      <c r="F7">
        <v>0</v>
      </c>
      <c r="G7">
        <f>SUM(B7:F7)</f>
        <v>13</v>
      </c>
      <c r="H7" s="28">
        <f>G8/G7</f>
        <v>3.8461538461538463</v>
      </c>
      <c r="J7">
        <v>6</v>
      </c>
      <c r="K7">
        <v>7</v>
      </c>
      <c r="L7">
        <v>2</v>
      </c>
      <c r="M7">
        <v>0</v>
      </c>
      <c r="N7">
        <v>0</v>
      </c>
      <c r="O7">
        <f>SUM(J7:N7)</f>
        <v>15</v>
      </c>
      <c r="P7">
        <f>O8/O7</f>
        <v>4.2666666666666666</v>
      </c>
      <c r="R7">
        <v>8</v>
      </c>
      <c r="S7">
        <v>5</v>
      </c>
      <c r="T7">
        <v>3</v>
      </c>
      <c r="U7">
        <v>0</v>
      </c>
      <c r="V7">
        <v>1</v>
      </c>
      <c r="W7">
        <f>SUM(R7:V7)</f>
        <v>17</v>
      </c>
      <c r="X7">
        <f>W8/W7</f>
        <v>4.117647058823529</v>
      </c>
      <c r="Z7">
        <v>4</v>
      </c>
      <c r="AA7">
        <v>1</v>
      </c>
      <c r="AB7">
        <v>0</v>
      </c>
      <c r="AC7">
        <v>0</v>
      </c>
      <c r="AD7">
        <v>1</v>
      </c>
      <c r="AE7">
        <f>SUM(Z7:AD7)</f>
        <v>6</v>
      </c>
      <c r="AF7">
        <f>AE8/AE7</f>
        <v>4.166666666666667</v>
      </c>
      <c r="AH7">
        <v>6</v>
      </c>
      <c r="AI7">
        <v>2</v>
      </c>
      <c r="AJ7">
        <v>2</v>
      </c>
      <c r="AK7">
        <v>3</v>
      </c>
      <c r="AL7">
        <v>1</v>
      </c>
      <c r="AM7">
        <f>SUM(AH7:AL7)</f>
        <v>14</v>
      </c>
      <c r="AN7">
        <f>AM8/AM7</f>
        <v>3.6428571428571428</v>
      </c>
    </row>
    <row r="8" spans="1:49" x14ac:dyDescent="0.25">
      <c r="B8">
        <f>B7*B3</f>
        <v>30</v>
      </c>
      <c r="C8">
        <f t="shared" ref="C8:F8" si="4">C7*C3</f>
        <v>8</v>
      </c>
      <c r="D8">
        <f t="shared" si="4"/>
        <v>6</v>
      </c>
      <c r="E8">
        <f t="shared" si="4"/>
        <v>6</v>
      </c>
      <c r="F8">
        <f t="shared" si="4"/>
        <v>0</v>
      </c>
      <c r="G8">
        <f>SUM(B8:F8)</f>
        <v>50</v>
      </c>
      <c r="J8">
        <f>J7*J3</f>
        <v>30</v>
      </c>
      <c r="K8">
        <f t="shared" ref="K8:N8" si="5">K7*K3</f>
        <v>28</v>
      </c>
      <c r="L8">
        <f t="shared" si="5"/>
        <v>6</v>
      </c>
      <c r="M8">
        <f t="shared" si="5"/>
        <v>0</v>
      </c>
      <c r="N8">
        <f t="shared" si="5"/>
        <v>0</v>
      </c>
      <c r="O8">
        <f>SUM(J8:N8)</f>
        <v>64</v>
      </c>
      <c r="R8">
        <f>R7*R3</f>
        <v>40</v>
      </c>
      <c r="S8">
        <f t="shared" ref="S8:V8" si="6">S7*S3</f>
        <v>20</v>
      </c>
      <c r="T8">
        <f t="shared" si="6"/>
        <v>9</v>
      </c>
      <c r="U8">
        <f t="shared" si="6"/>
        <v>0</v>
      </c>
      <c r="V8">
        <f t="shared" si="6"/>
        <v>1</v>
      </c>
      <c r="W8">
        <f>SUM(R8:V8)</f>
        <v>70</v>
      </c>
      <c r="Z8">
        <f>Z7*Z3</f>
        <v>20</v>
      </c>
      <c r="AA8">
        <f t="shared" ref="AA8:AD8" si="7">AA7*AA3</f>
        <v>4</v>
      </c>
      <c r="AB8">
        <f t="shared" si="7"/>
        <v>0</v>
      </c>
      <c r="AC8">
        <f t="shared" si="7"/>
        <v>0</v>
      </c>
      <c r="AD8">
        <f t="shared" si="7"/>
        <v>1</v>
      </c>
      <c r="AE8">
        <f>SUM(Z8:AD8)</f>
        <v>25</v>
      </c>
      <c r="AH8">
        <f>AH7*AH3</f>
        <v>30</v>
      </c>
      <c r="AI8">
        <f t="shared" ref="AI8:AL8" si="8">AI7*AI3</f>
        <v>8</v>
      </c>
      <c r="AJ8">
        <f t="shared" si="8"/>
        <v>6</v>
      </c>
      <c r="AK8">
        <f t="shared" si="8"/>
        <v>6</v>
      </c>
      <c r="AL8">
        <f t="shared" si="8"/>
        <v>1</v>
      </c>
      <c r="AM8">
        <f>SUM(AH8:AL8)</f>
        <v>51</v>
      </c>
    </row>
    <row r="10" spans="1:49" x14ac:dyDescent="0.25">
      <c r="A10" s="29" t="s">
        <v>47</v>
      </c>
      <c r="B10">
        <v>4</v>
      </c>
      <c r="C10">
        <v>5</v>
      </c>
      <c r="D10">
        <v>0</v>
      </c>
      <c r="E10">
        <v>4</v>
      </c>
      <c r="F10">
        <v>0</v>
      </c>
      <c r="G10">
        <f>SUM(B10:F10)</f>
        <v>13</v>
      </c>
      <c r="H10" s="28">
        <f>G11/G10</f>
        <v>3.6923076923076925</v>
      </c>
      <c r="J10">
        <v>16</v>
      </c>
      <c r="K10">
        <v>6</v>
      </c>
      <c r="L10">
        <v>0</v>
      </c>
      <c r="M10">
        <v>1</v>
      </c>
      <c r="N10">
        <v>2</v>
      </c>
      <c r="O10">
        <f>SUM(J10:N10)</f>
        <v>25</v>
      </c>
      <c r="P10">
        <f>O11/O10</f>
        <v>4.32</v>
      </c>
      <c r="R10">
        <v>8</v>
      </c>
      <c r="S10">
        <v>4</v>
      </c>
      <c r="T10">
        <v>0</v>
      </c>
      <c r="U10">
        <v>1</v>
      </c>
      <c r="V10">
        <v>1</v>
      </c>
      <c r="W10">
        <f>SUM(R10:V10)</f>
        <v>14</v>
      </c>
      <c r="X10">
        <f>W11/W10</f>
        <v>4.2142857142857144</v>
      </c>
      <c r="Z10">
        <v>1</v>
      </c>
      <c r="AA10">
        <v>2</v>
      </c>
      <c r="AB10">
        <v>2</v>
      </c>
      <c r="AC10">
        <v>0</v>
      </c>
      <c r="AD10">
        <v>0</v>
      </c>
      <c r="AE10">
        <f>SUM(Z10:AD10)</f>
        <v>5</v>
      </c>
      <c r="AF10">
        <f>AE11/AE10</f>
        <v>3.8</v>
      </c>
      <c r="AH10">
        <v>4</v>
      </c>
      <c r="AI10">
        <v>1</v>
      </c>
      <c r="AJ10">
        <v>1</v>
      </c>
      <c r="AK10">
        <v>1</v>
      </c>
      <c r="AL10">
        <v>0</v>
      </c>
      <c r="AM10">
        <f>SUM(AH10:AL10)</f>
        <v>7</v>
      </c>
      <c r="AN10">
        <f>AM11/AM10</f>
        <v>4.1428571428571432</v>
      </c>
    </row>
    <row r="11" spans="1:49" x14ac:dyDescent="0.25">
      <c r="B11">
        <f>B10*B3</f>
        <v>20</v>
      </c>
      <c r="C11">
        <f t="shared" ref="C11:F11" si="9">C10*C3</f>
        <v>20</v>
      </c>
      <c r="D11">
        <f t="shared" si="9"/>
        <v>0</v>
      </c>
      <c r="E11">
        <f t="shared" si="9"/>
        <v>8</v>
      </c>
      <c r="F11">
        <f t="shared" si="9"/>
        <v>0</v>
      </c>
      <c r="G11">
        <f t="shared" ref="G11:G19" si="10">SUM(B11:F11)</f>
        <v>48</v>
      </c>
      <c r="J11">
        <f>J10*J3</f>
        <v>80</v>
      </c>
      <c r="K11">
        <f t="shared" ref="K11:N11" si="11">K10*K3</f>
        <v>24</v>
      </c>
      <c r="L11">
        <f t="shared" si="11"/>
        <v>0</v>
      </c>
      <c r="M11">
        <f t="shared" si="11"/>
        <v>2</v>
      </c>
      <c r="N11">
        <f t="shared" si="11"/>
        <v>2</v>
      </c>
      <c r="O11">
        <f>SUM(J11:N11)</f>
        <v>108</v>
      </c>
      <c r="R11">
        <f>R10*R3</f>
        <v>40</v>
      </c>
      <c r="S11">
        <f t="shared" ref="S11:V11" si="12">S10*S3</f>
        <v>16</v>
      </c>
      <c r="T11">
        <f t="shared" si="12"/>
        <v>0</v>
      </c>
      <c r="U11">
        <f t="shared" si="12"/>
        <v>2</v>
      </c>
      <c r="V11">
        <f t="shared" si="12"/>
        <v>1</v>
      </c>
      <c r="W11">
        <f>SUM(R11:V11)</f>
        <v>59</v>
      </c>
      <c r="Z11">
        <f>Z10*Z3</f>
        <v>5</v>
      </c>
      <c r="AA11">
        <f t="shared" ref="AA11:AD11" si="13">AA10*AA3</f>
        <v>8</v>
      </c>
      <c r="AB11">
        <f t="shared" si="13"/>
        <v>6</v>
      </c>
      <c r="AC11">
        <f t="shared" si="13"/>
        <v>0</v>
      </c>
      <c r="AD11">
        <f t="shared" si="13"/>
        <v>0</v>
      </c>
      <c r="AE11">
        <f>SUM(Z11:AD11)</f>
        <v>19</v>
      </c>
      <c r="AH11">
        <f>AH10*AH3</f>
        <v>20</v>
      </c>
      <c r="AI11">
        <f t="shared" ref="AI11:AL11" si="14">AI10*AI3</f>
        <v>4</v>
      </c>
      <c r="AJ11">
        <f t="shared" si="14"/>
        <v>3</v>
      </c>
      <c r="AK11">
        <f t="shared" si="14"/>
        <v>2</v>
      </c>
      <c r="AL11">
        <f t="shared" si="14"/>
        <v>0</v>
      </c>
      <c r="AM11">
        <f>SUM(AH11:AL11)</f>
        <v>29</v>
      </c>
    </row>
    <row r="13" spans="1:49" x14ac:dyDescent="0.25">
      <c r="A13" s="50"/>
      <c r="B13">
        <v>5</v>
      </c>
      <c r="C13">
        <v>4</v>
      </c>
      <c r="D13">
        <v>3</v>
      </c>
      <c r="E13">
        <v>2</v>
      </c>
      <c r="F13">
        <v>1</v>
      </c>
    </row>
    <row r="14" spans="1:49" x14ac:dyDescent="0.25">
      <c r="A14" s="51">
        <v>44826</v>
      </c>
      <c r="B14">
        <v>8</v>
      </c>
      <c r="C14">
        <v>3</v>
      </c>
      <c r="D14">
        <v>2</v>
      </c>
      <c r="E14">
        <v>1</v>
      </c>
      <c r="F14">
        <v>1</v>
      </c>
      <c r="G14">
        <f t="shared" si="10"/>
        <v>15</v>
      </c>
      <c r="H14">
        <f>(G15/G14)</f>
        <v>4.0666666666666664</v>
      </c>
      <c r="J14">
        <v>33</v>
      </c>
      <c r="K14">
        <v>4</v>
      </c>
      <c r="L14">
        <v>2</v>
      </c>
      <c r="N14">
        <v>1</v>
      </c>
      <c r="O14">
        <f t="shared" ref="O14:O19" si="15">SUM(J14:N14)</f>
        <v>40</v>
      </c>
      <c r="P14">
        <f>O15/O14</f>
        <v>4.7</v>
      </c>
      <c r="R14">
        <v>5</v>
      </c>
      <c r="S14">
        <v>4</v>
      </c>
      <c r="T14">
        <v>3</v>
      </c>
      <c r="U14">
        <v>3</v>
      </c>
      <c r="W14">
        <f t="shared" ref="W14:W19" si="16">SUM(R14:V14)</f>
        <v>15</v>
      </c>
      <c r="X14">
        <f>W15/W14</f>
        <v>3.7333333333333334</v>
      </c>
      <c r="Z14">
        <v>1</v>
      </c>
      <c r="AA14">
        <v>1</v>
      </c>
      <c r="AB14">
        <v>1</v>
      </c>
      <c r="AE14">
        <f t="shared" ref="AE14:AE19" si="17">SUM(Z14:AD14)</f>
        <v>3</v>
      </c>
      <c r="AF14">
        <f>AE15/AE14</f>
        <v>4</v>
      </c>
      <c r="AH14">
        <v>3</v>
      </c>
      <c r="AI14">
        <v>1</v>
      </c>
      <c r="AJ14">
        <v>2</v>
      </c>
      <c r="AK14">
        <v>1</v>
      </c>
      <c r="AM14">
        <f t="shared" ref="AM14:AM19" si="18">SUM(AH14:AL14)</f>
        <v>7</v>
      </c>
      <c r="AN14">
        <f>AM15/AM14</f>
        <v>3.8571428571428572</v>
      </c>
      <c r="AQ14">
        <v>2</v>
      </c>
      <c r="AS14">
        <v>1</v>
      </c>
    </row>
    <row r="15" spans="1:49" x14ac:dyDescent="0.25">
      <c r="B15">
        <f>(B3*B14)</f>
        <v>40</v>
      </c>
      <c r="C15">
        <f t="shared" ref="C15:F15" si="19">(C3*C14)</f>
        <v>12</v>
      </c>
      <c r="D15">
        <f t="shared" si="19"/>
        <v>6</v>
      </c>
      <c r="E15">
        <f t="shared" si="19"/>
        <v>2</v>
      </c>
      <c r="F15">
        <f t="shared" si="19"/>
        <v>1</v>
      </c>
      <c r="G15">
        <f t="shared" si="10"/>
        <v>61</v>
      </c>
      <c r="J15">
        <f>J3*J14</f>
        <v>165</v>
      </c>
      <c r="K15">
        <f t="shared" ref="K15:N15" si="20">K3*K14</f>
        <v>16</v>
      </c>
      <c r="L15">
        <f t="shared" si="20"/>
        <v>6</v>
      </c>
      <c r="M15">
        <f t="shared" si="20"/>
        <v>0</v>
      </c>
      <c r="N15">
        <f t="shared" si="20"/>
        <v>1</v>
      </c>
      <c r="O15">
        <f t="shared" si="15"/>
        <v>188</v>
      </c>
      <c r="R15">
        <f>R3*R14</f>
        <v>25</v>
      </c>
      <c r="S15">
        <f t="shared" ref="S15:U15" si="21">S3*S14</f>
        <v>16</v>
      </c>
      <c r="T15">
        <f t="shared" si="21"/>
        <v>9</v>
      </c>
      <c r="U15">
        <f t="shared" si="21"/>
        <v>6</v>
      </c>
      <c r="W15">
        <f t="shared" si="16"/>
        <v>56</v>
      </c>
      <c r="Z15">
        <f>Z14*Z3</f>
        <v>5</v>
      </c>
      <c r="AA15">
        <f t="shared" ref="AA15:AD15" si="22">AA14*AA3</f>
        <v>4</v>
      </c>
      <c r="AB15">
        <f t="shared" si="22"/>
        <v>3</v>
      </c>
      <c r="AC15">
        <f t="shared" si="22"/>
        <v>0</v>
      </c>
      <c r="AD15">
        <f t="shared" si="22"/>
        <v>0</v>
      </c>
      <c r="AE15">
        <f t="shared" si="17"/>
        <v>12</v>
      </c>
      <c r="AH15">
        <f>AH3*AH14</f>
        <v>15</v>
      </c>
      <c r="AI15">
        <f t="shared" ref="AI15:AL15" si="23">AI3*AI14</f>
        <v>4</v>
      </c>
      <c r="AJ15">
        <f t="shared" si="23"/>
        <v>6</v>
      </c>
      <c r="AK15">
        <f t="shared" si="23"/>
        <v>2</v>
      </c>
      <c r="AL15">
        <f t="shared" si="23"/>
        <v>0</v>
      </c>
      <c r="AM15">
        <f t="shared" si="18"/>
        <v>27</v>
      </c>
    </row>
    <row r="18" spans="1:47" x14ac:dyDescent="0.25">
      <c r="A18" s="14">
        <v>44835</v>
      </c>
      <c r="B18">
        <v>4</v>
      </c>
      <c r="C18">
        <v>2</v>
      </c>
      <c r="D18">
        <v>1</v>
      </c>
      <c r="E18">
        <v>2</v>
      </c>
      <c r="F18">
        <v>1</v>
      </c>
      <c r="G18">
        <f t="shared" si="10"/>
        <v>10</v>
      </c>
      <c r="H18">
        <f>(G19/G18)</f>
        <v>3.6</v>
      </c>
      <c r="J18">
        <v>7</v>
      </c>
      <c r="M18">
        <v>1</v>
      </c>
      <c r="O18">
        <f t="shared" si="15"/>
        <v>8</v>
      </c>
      <c r="P18">
        <f>O19/O18</f>
        <v>4.625</v>
      </c>
      <c r="R18">
        <v>2</v>
      </c>
      <c r="S18">
        <v>2</v>
      </c>
      <c r="T18">
        <v>2</v>
      </c>
      <c r="W18">
        <f t="shared" si="16"/>
        <v>6</v>
      </c>
      <c r="X18">
        <f>W19/W18</f>
        <v>4</v>
      </c>
      <c r="AA18">
        <v>1</v>
      </c>
      <c r="AB18">
        <v>1</v>
      </c>
      <c r="AE18">
        <f t="shared" si="17"/>
        <v>2</v>
      </c>
      <c r="AF18">
        <f>AE19/AE18</f>
        <v>3.5</v>
      </c>
      <c r="AH18">
        <v>2</v>
      </c>
      <c r="AI18">
        <v>2</v>
      </c>
      <c r="AJ18">
        <v>2</v>
      </c>
      <c r="AM18">
        <f t="shared" si="18"/>
        <v>6</v>
      </c>
      <c r="AN18">
        <f>AM19/AM18</f>
        <v>4</v>
      </c>
      <c r="AQ18">
        <v>1</v>
      </c>
      <c r="AU18">
        <v>1</v>
      </c>
    </row>
    <row r="19" spans="1:47" x14ac:dyDescent="0.25">
      <c r="B19">
        <f>(B3*B18)</f>
        <v>20</v>
      </c>
      <c r="C19">
        <f t="shared" ref="C19:F19" si="24">(C3*C18)</f>
        <v>8</v>
      </c>
      <c r="D19">
        <f t="shared" si="24"/>
        <v>3</v>
      </c>
      <c r="E19">
        <f t="shared" si="24"/>
        <v>4</v>
      </c>
      <c r="F19">
        <f t="shared" si="24"/>
        <v>1</v>
      </c>
      <c r="G19">
        <f t="shared" si="10"/>
        <v>36</v>
      </c>
      <c r="J19">
        <f>J3*J18</f>
        <v>35</v>
      </c>
      <c r="K19">
        <f t="shared" ref="K19:N19" si="25">K3*K18</f>
        <v>0</v>
      </c>
      <c r="L19">
        <f t="shared" si="25"/>
        <v>0</v>
      </c>
      <c r="M19">
        <f t="shared" si="25"/>
        <v>2</v>
      </c>
      <c r="N19">
        <f t="shared" si="25"/>
        <v>0</v>
      </c>
      <c r="O19">
        <f t="shared" si="15"/>
        <v>37</v>
      </c>
      <c r="R19">
        <f>R18*R3</f>
        <v>10</v>
      </c>
      <c r="S19">
        <f t="shared" ref="S19:V19" si="26">S18*S3</f>
        <v>8</v>
      </c>
      <c r="T19">
        <f t="shared" si="26"/>
        <v>6</v>
      </c>
      <c r="U19">
        <f t="shared" si="26"/>
        <v>0</v>
      </c>
      <c r="V19">
        <f t="shared" si="26"/>
        <v>0</v>
      </c>
      <c r="W19">
        <f t="shared" si="16"/>
        <v>24</v>
      </c>
      <c r="AA19">
        <f>AA18*AA3</f>
        <v>4</v>
      </c>
      <c r="AB19">
        <f t="shared" ref="AB19:AD19" si="27">AB18*AB3</f>
        <v>3</v>
      </c>
      <c r="AC19">
        <f t="shared" si="27"/>
        <v>0</v>
      </c>
      <c r="AD19">
        <f t="shared" si="27"/>
        <v>0</v>
      </c>
      <c r="AE19">
        <f t="shared" si="17"/>
        <v>7</v>
      </c>
      <c r="AH19">
        <f>AH3*AH18</f>
        <v>10</v>
      </c>
      <c r="AI19">
        <f t="shared" ref="AI19:AL19" si="28">AI3*AI18</f>
        <v>8</v>
      </c>
      <c r="AJ19">
        <f t="shared" si="28"/>
        <v>6</v>
      </c>
      <c r="AK19">
        <f t="shared" si="28"/>
        <v>0</v>
      </c>
      <c r="AL19">
        <f t="shared" si="28"/>
        <v>0</v>
      </c>
      <c r="AM19">
        <f t="shared" si="18"/>
        <v>24</v>
      </c>
    </row>
  </sheetData>
  <mergeCells count="5">
    <mergeCell ref="B1:H1"/>
    <mergeCell ref="J1:P1"/>
    <mergeCell ref="R1:X1"/>
    <mergeCell ref="Z1:AF1"/>
    <mergeCell ref="AH1:A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321137-ec22-470f-9a30-4a1bea9c43a9" xsi:nil="true"/>
    <lcf76f155ced4ddcb4097134ff3c332f xmlns="5b2e9c34-3b46-4e2a-aa45-dfbb4bee9e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C32DF4CA9904A868893D3BDD6D6CD" ma:contentTypeVersion="16" ma:contentTypeDescription="Create a new document." ma:contentTypeScope="" ma:versionID="4698f107eacc988f073972ac715b8142">
  <xsd:schema xmlns:xsd="http://www.w3.org/2001/XMLSchema" xmlns:xs="http://www.w3.org/2001/XMLSchema" xmlns:p="http://schemas.microsoft.com/office/2006/metadata/properties" xmlns:ns2="5b2e9c34-3b46-4e2a-aa45-dfbb4bee9e43" xmlns:ns3="25321137-ec22-470f-9a30-4a1bea9c43a9" targetNamespace="http://schemas.microsoft.com/office/2006/metadata/properties" ma:root="true" ma:fieldsID="d07a407dcf9b0f76c29374019845cee8" ns2:_="" ns3:_="">
    <xsd:import namespace="5b2e9c34-3b46-4e2a-aa45-dfbb4bee9e43"/>
    <xsd:import namespace="25321137-ec22-470f-9a30-4a1bea9c4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e9c34-3b46-4e2a-aa45-dfbb4bee9e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3bd534-3c83-462d-affb-d1c4071c3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21137-ec22-470f-9a30-4a1bea9c43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7ea12b-b842-44ae-9d50-bc781bd44fc8}" ma:internalName="TaxCatchAll" ma:showField="CatchAllData" ma:web="25321137-ec22-470f-9a30-4a1bea9c43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5E173-B863-4A2D-B605-D8B5AAEC1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00C4A-CD9C-45E4-9AD4-88EED288970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cbcda319-e263-494a-b9ea-fcedcc69a6c4"/>
    <ds:schemaRef ds:uri="http://www.w3.org/XML/1998/namespace"/>
    <ds:schemaRef ds:uri="http://schemas.openxmlformats.org/package/2006/metadata/core-properties"/>
    <ds:schemaRef ds:uri="http://purl.org/dc/elements/1.1/"/>
    <ds:schemaRef ds:uri="807d7496-4350-494b-a88a-1fee548920a9"/>
  </ds:schemaRefs>
</ds:datastoreItem>
</file>

<file path=customXml/itemProps3.xml><?xml version="1.0" encoding="utf-8"?>
<ds:datastoreItem xmlns:ds="http://schemas.openxmlformats.org/officeDocument/2006/customXml" ds:itemID="{324E5F7B-A0F7-4041-8D79-2893C62706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GSS </vt:lpstr>
      <vt:lpstr>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Grace Chang</cp:lastModifiedBy>
  <cp:revision/>
  <dcterms:created xsi:type="dcterms:W3CDTF">2022-03-07T21:47:34Z</dcterms:created>
  <dcterms:modified xsi:type="dcterms:W3CDTF">2023-06-23T20:59:13Z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0x0101008D0C32DF4CA9904A868893D3BDD6D6CD</vt:lpwstr>
  </property>
</Properties>
</file>