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nA7RY-NcXQMdoQOKGdqwA2LA9XN9kmjj\Becs' Clients\NZ Pork\NZ PORK SHARED\NZ Pork Financials\Monthly Financial Reports\2025-2026 Financials\December 2025\"/>
    </mc:Choice>
  </mc:AlternateContent>
  <xr:revisionPtr revIDLastSave="0" documentId="13_ncr:1_{91B8A9BE-E641-4D04-B509-857C7F319007}" xr6:coauthVersionLast="47" xr6:coauthVersionMax="47" xr10:uidLastSave="{00000000-0000-0000-0000-000000000000}"/>
  <bookViews>
    <workbookView xWindow="49170" yWindow="-1680" windowWidth="29040" windowHeight="1572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9" i="1" l="1"/>
  <c r="I176" i="1"/>
  <c r="I174" i="1"/>
  <c r="F179" i="1"/>
  <c r="F176" i="1"/>
  <c r="F174" i="1"/>
  <c r="I28" i="1"/>
  <c r="I27" i="1"/>
  <c r="F28" i="1"/>
  <c r="F2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9" i="1"/>
  <c r="F24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9" i="1"/>
  <c r="I171" i="1"/>
  <c r="F171" i="1"/>
  <c r="I170" i="1"/>
  <c r="F170" i="1"/>
  <c r="I169" i="1"/>
  <c r="F169" i="1"/>
  <c r="J168" i="1"/>
  <c r="H168" i="1"/>
  <c r="I168" i="1" s="1"/>
  <c r="G168" i="1"/>
  <c r="E168" i="1"/>
  <c r="D168" i="1"/>
  <c r="I167" i="1"/>
  <c r="F167" i="1"/>
  <c r="I166" i="1"/>
  <c r="F166" i="1"/>
  <c r="J163" i="1"/>
  <c r="H163" i="1"/>
  <c r="I163" i="1" s="1"/>
  <c r="G163" i="1"/>
  <c r="E163" i="1"/>
  <c r="D163" i="1"/>
  <c r="I162" i="1"/>
  <c r="F162" i="1"/>
  <c r="I161" i="1"/>
  <c r="F161" i="1"/>
  <c r="I160" i="1"/>
  <c r="F160" i="1"/>
  <c r="I159" i="1"/>
  <c r="F159" i="1"/>
  <c r="J157" i="1"/>
  <c r="J164" i="1" s="1"/>
  <c r="H157" i="1"/>
  <c r="G157" i="1"/>
  <c r="E157" i="1"/>
  <c r="D157" i="1"/>
  <c r="I156" i="1"/>
  <c r="F156" i="1"/>
  <c r="I155" i="1"/>
  <c r="F155" i="1"/>
  <c r="I154" i="1"/>
  <c r="F154" i="1"/>
  <c r="J150" i="1"/>
  <c r="H150" i="1"/>
  <c r="G150" i="1"/>
  <c r="E150" i="1"/>
  <c r="D150" i="1"/>
  <c r="I149" i="1"/>
  <c r="F149" i="1"/>
  <c r="I148" i="1"/>
  <c r="F148" i="1"/>
  <c r="I147" i="1"/>
  <c r="F147" i="1"/>
  <c r="J145" i="1"/>
  <c r="H145" i="1"/>
  <c r="G145" i="1"/>
  <c r="E145" i="1"/>
  <c r="D145" i="1"/>
  <c r="I144" i="1"/>
  <c r="F144" i="1"/>
  <c r="I143" i="1"/>
  <c r="F143" i="1"/>
  <c r="J141" i="1"/>
  <c r="H141" i="1"/>
  <c r="G141" i="1"/>
  <c r="E141" i="1"/>
  <c r="D141" i="1"/>
  <c r="I140" i="1"/>
  <c r="F140" i="1"/>
  <c r="I139" i="1"/>
  <c r="F139" i="1"/>
  <c r="J137" i="1"/>
  <c r="H137" i="1"/>
  <c r="G137" i="1"/>
  <c r="G151" i="1" s="1"/>
  <c r="E137" i="1"/>
  <c r="D137" i="1"/>
  <c r="I136" i="1"/>
  <c r="F136" i="1"/>
  <c r="I135" i="1"/>
  <c r="F135" i="1"/>
  <c r="I134" i="1"/>
  <c r="F134" i="1"/>
  <c r="J132" i="1"/>
  <c r="H132" i="1"/>
  <c r="G132" i="1"/>
  <c r="E132" i="1"/>
  <c r="F132" i="1" s="1"/>
  <c r="D132" i="1"/>
  <c r="I131" i="1"/>
  <c r="F131" i="1"/>
  <c r="I130" i="1"/>
  <c r="F130" i="1"/>
  <c r="J128" i="1"/>
  <c r="H128" i="1"/>
  <c r="G128" i="1"/>
  <c r="E128" i="1"/>
  <c r="D128" i="1"/>
  <c r="I127" i="1"/>
  <c r="F127" i="1"/>
  <c r="J123" i="1"/>
  <c r="H123" i="1"/>
  <c r="I123" i="1" s="1"/>
  <c r="G123" i="1"/>
  <c r="E123" i="1"/>
  <c r="F123" i="1" s="1"/>
  <c r="D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J115" i="1"/>
  <c r="H115" i="1"/>
  <c r="G115" i="1"/>
  <c r="E115" i="1"/>
  <c r="D115" i="1"/>
  <c r="I114" i="1"/>
  <c r="F114" i="1"/>
  <c r="I113" i="1"/>
  <c r="F113" i="1"/>
  <c r="I112" i="1"/>
  <c r="F112" i="1"/>
  <c r="I111" i="1"/>
  <c r="F111" i="1"/>
  <c r="J109" i="1"/>
  <c r="H109" i="1"/>
  <c r="G109" i="1"/>
  <c r="E109" i="1"/>
  <c r="D109" i="1"/>
  <c r="I108" i="1"/>
  <c r="F108" i="1"/>
  <c r="I107" i="1"/>
  <c r="F107" i="1"/>
  <c r="I106" i="1"/>
  <c r="F106" i="1"/>
  <c r="J102" i="1"/>
  <c r="H102" i="1"/>
  <c r="G102" i="1"/>
  <c r="E102" i="1"/>
  <c r="D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J86" i="1"/>
  <c r="H86" i="1"/>
  <c r="I86" i="1" s="1"/>
  <c r="G86" i="1"/>
  <c r="E86" i="1"/>
  <c r="D86" i="1"/>
  <c r="I85" i="1"/>
  <c r="F85" i="1"/>
  <c r="I84" i="1"/>
  <c r="F84" i="1"/>
  <c r="I83" i="1"/>
  <c r="F83" i="1"/>
  <c r="I82" i="1"/>
  <c r="F82" i="1"/>
  <c r="J80" i="1"/>
  <c r="H80" i="1"/>
  <c r="I80" i="1" s="1"/>
  <c r="G80" i="1"/>
  <c r="E80" i="1"/>
  <c r="D80" i="1"/>
  <c r="I79" i="1"/>
  <c r="F79" i="1"/>
  <c r="J77" i="1"/>
  <c r="H77" i="1"/>
  <c r="I77" i="1" s="1"/>
  <c r="G77" i="1"/>
  <c r="E77" i="1"/>
  <c r="D77" i="1"/>
  <c r="I76" i="1"/>
  <c r="F76" i="1"/>
  <c r="J74" i="1"/>
  <c r="H74" i="1"/>
  <c r="G74" i="1"/>
  <c r="E74" i="1"/>
  <c r="D74" i="1"/>
  <c r="I73" i="1"/>
  <c r="F73" i="1"/>
  <c r="I72" i="1"/>
  <c r="F72" i="1"/>
  <c r="I71" i="1"/>
  <c r="F71" i="1"/>
  <c r="I70" i="1"/>
  <c r="F70" i="1"/>
  <c r="I69" i="1"/>
  <c r="F69" i="1"/>
  <c r="I68" i="1"/>
  <c r="F68" i="1"/>
  <c r="J66" i="1"/>
  <c r="H66" i="1"/>
  <c r="I66" i="1" s="1"/>
  <c r="G66" i="1"/>
  <c r="E66" i="1"/>
  <c r="D66" i="1"/>
  <c r="I65" i="1"/>
  <c r="F65" i="1"/>
  <c r="I64" i="1"/>
  <c r="F64" i="1"/>
  <c r="I63" i="1"/>
  <c r="F63" i="1"/>
  <c r="I62" i="1"/>
  <c r="F62" i="1"/>
  <c r="J60" i="1"/>
  <c r="H60" i="1"/>
  <c r="G60" i="1"/>
  <c r="I60" i="1" s="1"/>
  <c r="E60" i="1"/>
  <c r="D60" i="1"/>
  <c r="I59" i="1"/>
  <c r="F59" i="1"/>
  <c r="I58" i="1"/>
  <c r="F58" i="1"/>
  <c r="I57" i="1"/>
  <c r="F57" i="1"/>
  <c r="J55" i="1"/>
  <c r="I55" i="1"/>
  <c r="H55" i="1"/>
  <c r="G55" i="1"/>
  <c r="E55" i="1"/>
  <c r="D55" i="1"/>
  <c r="F55" i="1" s="1"/>
  <c r="I54" i="1"/>
  <c r="F54" i="1"/>
  <c r="J52" i="1"/>
  <c r="H52" i="1"/>
  <c r="I52" i="1" s="1"/>
  <c r="G52" i="1"/>
  <c r="E52" i="1"/>
  <c r="D52" i="1"/>
  <c r="I51" i="1"/>
  <c r="F51" i="1"/>
  <c r="I50" i="1"/>
  <c r="F50" i="1"/>
  <c r="I49" i="1"/>
  <c r="F49" i="1"/>
  <c r="I48" i="1"/>
  <c r="F48" i="1"/>
  <c r="J46" i="1"/>
  <c r="H46" i="1"/>
  <c r="G46" i="1"/>
  <c r="E46" i="1"/>
  <c r="D46" i="1"/>
  <c r="F46" i="1" s="1"/>
  <c r="I45" i="1"/>
  <c r="F45" i="1"/>
  <c r="I44" i="1"/>
  <c r="F44" i="1"/>
  <c r="I43" i="1"/>
  <c r="F43" i="1"/>
  <c r="I42" i="1"/>
  <c r="F42" i="1"/>
  <c r="J40" i="1"/>
  <c r="H40" i="1"/>
  <c r="G40" i="1"/>
  <c r="E40" i="1"/>
  <c r="D40" i="1"/>
  <c r="I39" i="1"/>
  <c r="F39" i="1"/>
  <c r="I38" i="1"/>
  <c r="F38" i="1"/>
  <c r="J36" i="1"/>
  <c r="H36" i="1"/>
  <c r="G36" i="1"/>
  <c r="E36" i="1"/>
  <c r="D36" i="1"/>
  <c r="I35" i="1"/>
  <c r="F35" i="1"/>
  <c r="I34" i="1"/>
  <c r="F34" i="1"/>
  <c r="I33" i="1"/>
  <c r="F33" i="1"/>
  <c r="J28" i="1"/>
  <c r="H28" i="1"/>
  <c r="G28" i="1"/>
  <c r="E28" i="1"/>
  <c r="D28" i="1"/>
  <c r="J22" i="1"/>
  <c r="J24" i="1" s="1"/>
  <c r="H22" i="1"/>
  <c r="H24" i="1" s="1"/>
  <c r="G22" i="1"/>
  <c r="G24" i="1" s="1"/>
  <c r="E22" i="1"/>
  <c r="E24" i="1" s="1"/>
  <c r="D22" i="1"/>
  <c r="D24" i="1" s="1"/>
  <c r="F60" i="1" l="1"/>
  <c r="I145" i="1"/>
  <c r="E103" i="1"/>
  <c r="I46" i="1"/>
  <c r="F102" i="1"/>
  <c r="I102" i="1"/>
  <c r="I115" i="1"/>
  <c r="E124" i="1"/>
  <c r="J151" i="1"/>
  <c r="D164" i="1"/>
  <c r="G124" i="1"/>
  <c r="I150" i="1"/>
  <c r="F141" i="1"/>
  <c r="J103" i="1"/>
  <c r="H103" i="1"/>
  <c r="I103" i="1" s="1"/>
  <c r="J124" i="1"/>
  <c r="I137" i="1"/>
  <c r="F145" i="1"/>
  <c r="F157" i="1"/>
  <c r="F86" i="1"/>
  <c r="F52" i="1"/>
  <c r="F66" i="1"/>
  <c r="F77" i="1"/>
  <c r="F80" i="1"/>
  <c r="D151" i="1"/>
  <c r="I141" i="1"/>
  <c r="G164" i="1"/>
  <c r="F168" i="1"/>
  <c r="F40" i="1"/>
  <c r="F163" i="1"/>
  <c r="F74" i="1"/>
  <c r="F115" i="1"/>
  <c r="E151" i="1"/>
  <c r="F151" i="1" s="1"/>
  <c r="H164" i="1"/>
  <c r="F137" i="1"/>
  <c r="I157" i="1"/>
  <c r="G103" i="1"/>
  <c r="I36" i="1"/>
  <c r="H124" i="1"/>
  <c r="I124" i="1" s="1"/>
  <c r="D103" i="1"/>
  <c r="I74" i="1"/>
  <c r="F109" i="1"/>
  <c r="I128" i="1"/>
  <c r="I132" i="1"/>
  <c r="F150" i="1"/>
  <c r="F103" i="1"/>
  <c r="H151" i="1"/>
  <c r="I151" i="1" s="1"/>
  <c r="E164" i="1"/>
  <c r="F164" i="1" s="1"/>
  <c r="F36" i="1"/>
  <c r="D124" i="1"/>
  <c r="F124" i="1" s="1"/>
  <c r="I40" i="1"/>
  <c r="F128" i="1"/>
  <c r="I109" i="1"/>
  <c r="I164" i="1" l="1"/>
  <c r="J172" i="1"/>
  <c r="J174" i="1" s="1"/>
  <c r="J179" i="1" s="1"/>
  <c r="H172" i="1"/>
  <c r="G172" i="1"/>
  <c r="G174" i="1" s="1"/>
  <c r="G179" i="1" s="1"/>
  <c r="E172" i="1"/>
  <c r="D172" i="1"/>
  <c r="D174" i="1" s="1"/>
  <c r="D179" i="1" s="1"/>
  <c r="I172" i="1" l="1"/>
  <c r="H174" i="1"/>
  <c r="F172" i="1"/>
  <c r="E174" i="1"/>
  <c r="H179" i="1" l="1"/>
  <c r="E179" i="1"/>
</calcChain>
</file>

<file path=xl/sharedStrings.xml><?xml version="1.0" encoding="utf-8"?>
<sst xmlns="http://schemas.openxmlformats.org/spreadsheetml/2006/main" count="179" uniqueCount="177">
  <si>
    <t>Profit and Loss</t>
  </si>
  <si>
    <t>New Zealand Pork Industry Board</t>
  </si>
  <si>
    <t>For the month ended 31 December 2025</t>
  </si>
  <si>
    <t>Account</t>
  </si>
  <si>
    <t>YTD Actual</t>
  </si>
  <si>
    <t>YTD Budget</t>
  </si>
  <si>
    <t>YTD Variance</t>
  </si>
  <si>
    <t>2026 Budget</t>
  </si>
  <si>
    <t>Trading Income</t>
  </si>
  <si>
    <t>Meat Levy</t>
  </si>
  <si>
    <t>100 01 Pigs under 50kg</t>
  </si>
  <si>
    <t>100 02  Pigs under 50kg Condemned</t>
  </si>
  <si>
    <t>100 03  Pigs 50-64.9kg</t>
  </si>
  <si>
    <t>100 04 Pigs 50-64.9kg Condemned</t>
  </si>
  <si>
    <t>100 05 Pigs 65-74.9kg</t>
  </si>
  <si>
    <t>100 06 Pigs 65-74.9kg Condemned</t>
  </si>
  <si>
    <t>100 07 Pigs 75kg-84.9kg</t>
  </si>
  <si>
    <t>100 08 Pigs 75-84.9kg Condemned</t>
  </si>
  <si>
    <t>100 09 Choppers</t>
  </si>
  <si>
    <t>100 10 Choppers Condemned</t>
  </si>
  <si>
    <t>100 11 Pigs 85kg-94.9kg</t>
  </si>
  <si>
    <t>100 13 Pigs 95kg and over</t>
  </si>
  <si>
    <t>Total Meat Levy</t>
  </si>
  <si>
    <t>110 01 Conference Sponsorship</t>
  </si>
  <si>
    <t>Total Trading Income</t>
  </si>
  <si>
    <t>Other Income</t>
  </si>
  <si>
    <t>110 00 Credit Interest Income</t>
  </si>
  <si>
    <t>Total Other Income</t>
  </si>
  <si>
    <t>Overheads</t>
  </si>
  <si>
    <t>BaRNZ</t>
  </si>
  <si>
    <t>200 02 Consumer Merchandise</t>
  </si>
  <si>
    <t>200 04 Consumer Pigcare On Pack Labeling (Hally)</t>
  </si>
  <si>
    <t>200 05 Supply Chain Sponsorship</t>
  </si>
  <si>
    <t>Total BaRNZ</t>
  </si>
  <si>
    <t>Events</t>
  </si>
  <si>
    <t>210 00 Supply Chain Pork, Bacon &amp; Ham Awards</t>
  </si>
  <si>
    <t>210 01 Promotional Events NZ Pork costs</t>
  </si>
  <si>
    <t>Total Events</t>
  </si>
  <si>
    <t>People</t>
  </si>
  <si>
    <t>230 00 Professional Development Training Conferences</t>
  </si>
  <si>
    <t>230 01 Subscriptions Memberships &amp; Publications</t>
  </si>
  <si>
    <t>230 04 Board Replacement Costs</t>
  </si>
  <si>
    <t>230 05 Staff Entertainment (50%)</t>
  </si>
  <si>
    <t>Total People</t>
  </si>
  <si>
    <t>Salary &amp; Related Costs</t>
  </si>
  <si>
    <t>All Staff Salaries</t>
  </si>
  <si>
    <t>240 06 Administration Salary Contractor My Office Girl</t>
  </si>
  <si>
    <t>240 07 ACC Levies all Staff</t>
  </si>
  <si>
    <t>240 08 Staff Recruitment</t>
  </si>
  <si>
    <t>Total Salary &amp; Related Costs</t>
  </si>
  <si>
    <t>Directors Fees</t>
  </si>
  <si>
    <t>250 00 Director Fees</t>
  </si>
  <si>
    <t>Total Directors Fees</t>
  </si>
  <si>
    <t>Travel</t>
  </si>
  <si>
    <t>260 00 National Travel Staff</t>
  </si>
  <si>
    <t>260 01 National Travel Board</t>
  </si>
  <si>
    <t>260 02 International Travel Staff &amp; Board</t>
  </si>
  <si>
    <t>Total Travel</t>
  </si>
  <si>
    <t>Meetings</t>
  </si>
  <si>
    <t>270 00 Board &amp; Committee Meetings</t>
  </si>
  <si>
    <t>270 03 AGM &amp; Conference</t>
  </si>
  <si>
    <t>270 04 Supply Chain Meetings</t>
  </si>
  <si>
    <t>270 05 Farmers NZ Pork Roadshow &amp; ADM</t>
  </si>
  <si>
    <t>Total Meetings</t>
  </si>
  <si>
    <t xml:space="preserve">Property - Christchurch </t>
  </si>
  <si>
    <t>281 00 Christchurch Property Light &amp; Power</t>
  </si>
  <si>
    <t>281 01 Christchurch Property Leasing</t>
  </si>
  <si>
    <t>281 02 Christchurch Property Rates</t>
  </si>
  <si>
    <t>281 03 Christchurch Property Body Corporate Fees</t>
  </si>
  <si>
    <t>281 04 Christchurch Property Cleaning</t>
  </si>
  <si>
    <t>281 05 Christchurch Property Repairs &amp; Maintenance</t>
  </si>
  <si>
    <t>Total Property - Christchurch</t>
  </si>
  <si>
    <t>Depreciation</t>
  </si>
  <si>
    <t>282 00 Depreciation All Items</t>
  </si>
  <si>
    <t>Total Depreciation</t>
  </si>
  <si>
    <t>Insurance</t>
  </si>
  <si>
    <t>283 00 Insurance</t>
  </si>
  <si>
    <t>Total Insurance</t>
  </si>
  <si>
    <t>Finance &amp; Consultancy Costs</t>
  </si>
  <si>
    <t>284 00 Bank Fees</t>
  </si>
  <si>
    <t>284 01 Levy Collection Costs</t>
  </si>
  <si>
    <t>284 02 Auditor</t>
  </si>
  <si>
    <t>284 03 Accountancy Costs</t>
  </si>
  <si>
    <t>Total Finance &amp; Consultancy Costs</t>
  </si>
  <si>
    <t>Office &amp; Administration</t>
  </si>
  <si>
    <t>290 00 Sharp Photocopier Hire &amp; Usage</t>
  </si>
  <si>
    <t>290 01 Other Photocopying &amp; Printing</t>
  </si>
  <si>
    <t>290 02 Postage &amp; Courier Labels</t>
  </si>
  <si>
    <t>290 03 Office Phone &amp; 0800 number</t>
  </si>
  <si>
    <t>290 04 Staff Cellphones</t>
  </si>
  <si>
    <t>290 05 Internet Data</t>
  </si>
  <si>
    <t>290 06 Consumables &amp; Stationery</t>
  </si>
  <si>
    <t>290 07 Office Equipment under $1000</t>
  </si>
  <si>
    <t>290 08 Computer Technical Support</t>
  </si>
  <si>
    <t>290 09 Document Storage &amp; Destruction</t>
  </si>
  <si>
    <t>290 10 Legal Expenses</t>
  </si>
  <si>
    <t>290 11 Security Expenses</t>
  </si>
  <si>
    <t>290 12 Website &amp; Social Media Running Costs</t>
  </si>
  <si>
    <t>290 14 Miscellaneous Expenses</t>
  </si>
  <si>
    <t>Total Office &amp; Administration</t>
  </si>
  <si>
    <t>Total Overheads</t>
  </si>
  <si>
    <t>Regulatory &amp; Research</t>
  </si>
  <si>
    <t>Environment</t>
  </si>
  <si>
    <t>300 00 Environment National Policy</t>
  </si>
  <si>
    <t>300 01 Environment Regional and District Planning</t>
  </si>
  <si>
    <t>300 02 Environment Projects/Research - land and water</t>
  </si>
  <si>
    <t>Total Environment</t>
  </si>
  <si>
    <t>Animal Welfare</t>
  </si>
  <si>
    <t>320 00 Animal Welfare Research</t>
  </si>
  <si>
    <t>320 01 Animal Welfare Regulations &amp; Policy</t>
  </si>
  <si>
    <t>320 02 Animal Welfare Advocacy</t>
  </si>
  <si>
    <t>320 03 Animal Welfare Legal Consultancy</t>
  </si>
  <si>
    <t>Total Animal Welfare</t>
  </si>
  <si>
    <t>Biosecurity</t>
  </si>
  <si>
    <t>330 01 Biosecurity GIA Activities</t>
  </si>
  <si>
    <t>330 02 Biosecurity Advocacy</t>
  </si>
  <si>
    <t>330 03 Biosecurity External Technical Experts</t>
  </si>
  <si>
    <t>330 04 Biosecurity Legal Consultancy</t>
  </si>
  <si>
    <t>330 05 Biosecurity Regulatory Submissions</t>
  </si>
  <si>
    <t>330 06 Biosecurity Farmer Training</t>
  </si>
  <si>
    <t>Total Biosecurity</t>
  </si>
  <si>
    <t>Total Regulatory &amp; Research</t>
  </si>
  <si>
    <t>Innovation &amp; Technology</t>
  </si>
  <si>
    <t>Health &amp; Safety Compliance</t>
  </si>
  <si>
    <t>400 00 Health &amp; Safety Compliance</t>
  </si>
  <si>
    <t>Total Health &amp; Safety Compliance</t>
  </si>
  <si>
    <t>Innovation, Science &amp; Technology</t>
  </si>
  <si>
    <t>410 00 IS&amp;T Massey University</t>
  </si>
  <si>
    <t>410 02 IS&amp;T External Technical Experts</t>
  </si>
  <si>
    <t>Total Innovation, Science &amp; Technology</t>
  </si>
  <si>
    <t>Animal Health</t>
  </si>
  <si>
    <t>420 00 Animal Health Disease Monitoring Control &amp; Response</t>
  </si>
  <si>
    <t>420 03 Animal Health Advocacy &amp; Submissions</t>
  </si>
  <si>
    <t>420 04 Animal Health Antimicrobial Resistance AMR</t>
  </si>
  <si>
    <t>Total Animal Health</t>
  </si>
  <si>
    <t>Food Safety &amp; Suitability</t>
  </si>
  <si>
    <t>430 02 Food Safety &amp; Suitability Country of Origin Labeling CoOL Submissions</t>
  </si>
  <si>
    <t>430 03 TB Free Testing</t>
  </si>
  <si>
    <t>Total Food Safety &amp; Suitability</t>
  </si>
  <si>
    <t>Employment, Training &amp; HR</t>
  </si>
  <si>
    <t>440 00 Stock Person &amp; Herd Manager Of The Year Awards</t>
  </si>
  <si>
    <t>440 02 Training Development</t>
  </si>
  <si>
    <t>Total Employment, Training &amp; HR</t>
  </si>
  <si>
    <t>Pigcare</t>
  </si>
  <si>
    <t>450 00 Pigcare Annual Maintenance</t>
  </si>
  <si>
    <t>450 02 Pigcare Advisory Meetings</t>
  </si>
  <si>
    <t>450 04 Pigcare QCONZ Audits</t>
  </si>
  <si>
    <t>Total Pigcare</t>
  </si>
  <si>
    <t>Total Innovation &amp; Technology</t>
  </si>
  <si>
    <t>Communications &amp; Marketing</t>
  </si>
  <si>
    <t>Communications</t>
  </si>
  <si>
    <t>620 01 Management, comms, planning, key messages</t>
  </si>
  <si>
    <t>620 00 Annual Report</t>
  </si>
  <si>
    <t>620 03 Extra-Ordinary Issues</t>
  </si>
  <si>
    <t>Total Communications</t>
  </si>
  <si>
    <t>Marketing</t>
  </si>
  <si>
    <t>600 00 Content devel. Consumer message, Planning</t>
  </si>
  <si>
    <t>630 01 Media Boosts, Searches, Youtube, Influencers</t>
  </si>
  <si>
    <t>680 01 Trademark Review &amp; Renewel</t>
  </si>
  <si>
    <t>680 02 Website Maintenance (Journey)</t>
  </si>
  <si>
    <t>Total Marketing</t>
  </si>
  <si>
    <t>Total Communications &amp; Marketing</t>
  </si>
  <si>
    <t>Strategic Area of Focus</t>
  </si>
  <si>
    <t>800 00 Product integrity - Meat quality</t>
  </si>
  <si>
    <t>800 03 Value Creation - Consumer Research</t>
  </si>
  <si>
    <t>Total Strategic Area of Focus</t>
  </si>
  <si>
    <t>MISC</t>
  </si>
  <si>
    <t>800 07 Domestic commitment to NZ Pork campaign</t>
  </si>
  <si>
    <t>800 08 Viability / Sustainability - Value chain review</t>
  </si>
  <si>
    <t>Total Expenses</t>
  </si>
  <si>
    <t>Net Operating Position</t>
  </si>
  <si>
    <t>Plus PIE Earnings</t>
  </si>
  <si>
    <t>Net Surplus/Deficit</t>
  </si>
  <si>
    <t>December Actual</t>
  </si>
  <si>
    <t>December Budget</t>
  </si>
  <si>
    <t>December Variance</t>
  </si>
  <si>
    <t>NZ Funds withdrawals (deposited into the Current Account) during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</si>
</sst>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_ ;[Red]\-#,##0\ "/>
  </numFmts>
  <fonts count="11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165" fontId="10" fillId="3" borderId="0" xfId="0" applyNumberFormat="1" applyFont="1" applyFill="1" applyAlignment="1">
      <alignment horizontal="right" vertical="center"/>
    </xf>
    <xf numFmtId="165" fontId="10" fillId="4" borderId="0" xfId="0" applyNumberFormat="1" applyFont="1" applyFill="1" applyAlignment="1">
      <alignment horizontal="right" vertical="center"/>
    </xf>
    <xf numFmtId="165" fontId="10" fillId="5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0" xfId="0" applyFont="1"/>
    <xf numFmtId="165" fontId="2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165" fontId="0" fillId="3" borderId="0" xfId="0" applyNumberFormat="1" applyFill="1"/>
    <xf numFmtId="165" fontId="4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vertical="center"/>
    </xf>
    <xf numFmtId="165" fontId="8" fillId="3" borderId="0" xfId="0" applyNumberFormat="1" applyFont="1" applyFill="1" applyAlignment="1">
      <alignment vertical="center"/>
    </xf>
    <xf numFmtId="165" fontId="9" fillId="3" borderId="2" xfId="0" applyNumberFormat="1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9" fillId="3" borderId="0" xfId="0" applyNumberFormat="1" applyFont="1" applyFill="1" applyAlignment="1">
      <alignment horizontal="right" vertical="center"/>
    </xf>
    <xf numFmtId="165" fontId="9" fillId="3" borderId="0" xfId="0" applyNumberFormat="1" applyFont="1" applyFill="1"/>
    <xf numFmtId="165" fontId="8" fillId="3" borderId="3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165" fontId="2" fillId="4" borderId="0" xfId="0" applyNumberFormat="1" applyFont="1" applyFill="1" applyAlignment="1">
      <alignment vertical="center"/>
    </xf>
    <xf numFmtId="165" fontId="3" fillId="4" borderId="0" xfId="0" applyNumberFormat="1" applyFont="1" applyFill="1" applyAlignment="1">
      <alignment vertical="center"/>
    </xf>
    <xf numFmtId="165" fontId="0" fillId="4" borderId="0" xfId="0" applyNumberFormat="1" applyFill="1"/>
    <xf numFmtId="165" fontId="4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/>
    </xf>
    <xf numFmtId="165" fontId="8" fillId="4" borderId="0" xfId="0" applyNumberFormat="1" applyFont="1" applyFill="1" applyAlignment="1">
      <alignment vertical="center"/>
    </xf>
    <xf numFmtId="165" fontId="9" fillId="4" borderId="2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right" vertical="center"/>
    </xf>
    <xf numFmtId="165" fontId="9" fillId="4" borderId="0" xfId="0" applyNumberFormat="1" applyFont="1" applyFill="1" applyAlignment="1">
      <alignment horizontal="right" vertical="center"/>
    </xf>
    <xf numFmtId="165" fontId="9" fillId="4" borderId="0" xfId="0" applyNumberFormat="1" applyFont="1" applyFill="1"/>
    <xf numFmtId="165" fontId="8" fillId="4" borderId="3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/>
    </xf>
    <xf numFmtId="165" fontId="2" fillId="5" borderId="0" xfId="0" applyNumberFormat="1" applyFont="1" applyFill="1" applyAlignment="1">
      <alignment vertical="center"/>
    </xf>
    <xf numFmtId="165" fontId="3" fillId="5" borderId="0" xfId="0" applyNumberFormat="1" applyFont="1" applyFill="1" applyAlignment="1">
      <alignment vertical="center"/>
    </xf>
    <xf numFmtId="165" fontId="0" fillId="5" borderId="0" xfId="0" applyNumberFormat="1" applyFill="1"/>
    <xf numFmtId="165" fontId="4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vertical="center"/>
    </xf>
    <xf numFmtId="165" fontId="8" fillId="5" borderId="0" xfId="0" applyNumberFormat="1" applyFont="1" applyFill="1" applyAlignment="1">
      <alignment vertical="center"/>
    </xf>
    <xf numFmtId="165" fontId="9" fillId="5" borderId="2" xfId="0" applyNumberFormat="1" applyFont="1" applyFill="1" applyBorder="1" applyAlignment="1">
      <alignment horizontal="right" vertical="center"/>
    </xf>
    <xf numFmtId="165" fontId="8" fillId="5" borderId="2" xfId="0" applyNumberFormat="1" applyFont="1" applyFill="1" applyBorder="1" applyAlignment="1">
      <alignment horizontal="right" vertical="center"/>
    </xf>
    <xf numFmtId="165" fontId="9" fillId="5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9" fillId="5" borderId="0" xfId="0" applyNumberFormat="1" applyFont="1" applyFill="1"/>
    <xf numFmtId="165" fontId="8" fillId="5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0"/>
  <sheetViews>
    <sheetView showGridLines="0" tabSelected="1" zoomScaleNormal="100" workbookViewId="0">
      <selection activeCell="I179" sqref="I179"/>
    </sheetView>
  </sheetViews>
  <sheetFormatPr defaultRowHeight="12" x14ac:dyDescent="0.2"/>
  <cols>
    <col min="1" max="2" width="1.42578125" customWidth="1"/>
    <col min="3" max="3" width="67.5703125" customWidth="1"/>
    <col min="4" max="4" width="13.7109375" style="23" customWidth="1"/>
    <col min="5" max="5" width="13.7109375" style="35" customWidth="1"/>
    <col min="6" max="6" width="13.7109375" style="47" customWidth="1"/>
    <col min="7" max="7" width="13.7109375" style="23" customWidth="1"/>
    <col min="8" max="8" width="13.7109375" style="35" customWidth="1"/>
    <col min="9" max="9" width="13.7109375" style="47" customWidth="1"/>
    <col min="10" max="10" width="13.7109375" style="23" customWidth="1"/>
  </cols>
  <sheetData>
    <row r="1" spans="1:10" s="1" customFormat="1" ht="18" x14ac:dyDescent="0.25">
      <c r="A1" s="2" t="s">
        <v>0</v>
      </c>
      <c r="B1" s="2"/>
      <c r="C1" s="2"/>
      <c r="D1" s="21"/>
      <c r="E1" s="33"/>
      <c r="F1" s="45"/>
      <c r="G1" s="21"/>
      <c r="H1" s="33"/>
      <c r="I1" s="45"/>
      <c r="J1" s="21"/>
    </row>
    <row r="2" spans="1:10" s="3" customFormat="1" ht="15" x14ac:dyDescent="0.2">
      <c r="A2" s="4" t="s">
        <v>1</v>
      </c>
      <c r="B2" s="4"/>
      <c r="C2" s="4"/>
      <c r="D2" s="22"/>
      <c r="E2" s="34"/>
      <c r="F2" s="46"/>
      <c r="G2" s="22"/>
      <c r="H2" s="34"/>
      <c r="I2" s="46"/>
      <c r="J2" s="22"/>
    </row>
    <row r="3" spans="1:10" s="3" customFormat="1" ht="15" x14ac:dyDescent="0.2">
      <c r="A3" s="4" t="s">
        <v>2</v>
      </c>
      <c r="B3" s="4"/>
      <c r="C3" s="4"/>
      <c r="D3" s="22"/>
      <c r="E3" s="34"/>
      <c r="F3" s="46"/>
      <c r="G3" s="22"/>
      <c r="H3" s="34"/>
      <c r="I3" s="46"/>
      <c r="J3" s="22"/>
    </row>
    <row r="5" spans="1:10" s="7" customFormat="1" ht="31.5" x14ac:dyDescent="0.2">
      <c r="A5" s="5"/>
      <c r="B5" s="5"/>
      <c r="C5" s="6" t="s">
        <v>3</v>
      </c>
      <c r="D5" s="24" t="s">
        <v>173</v>
      </c>
      <c r="E5" s="36" t="s">
        <v>174</v>
      </c>
      <c r="F5" s="48" t="s">
        <v>175</v>
      </c>
      <c r="G5" s="24" t="s">
        <v>4</v>
      </c>
      <c r="H5" s="36" t="s">
        <v>5</v>
      </c>
      <c r="I5" s="48" t="s">
        <v>6</v>
      </c>
      <c r="J5" s="24" t="s">
        <v>7</v>
      </c>
    </row>
    <row r="7" spans="1:10" s="9" customFormat="1" ht="15" x14ac:dyDescent="0.2">
      <c r="A7" s="8" t="s">
        <v>8</v>
      </c>
      <c r="B7" s="8"/>
      <c r="C7" s="8"/>
      <c r="D7" s="25"/>
      <c r="E7" s="37"/>
      <c r="F7" s="49"/>
      <c r="G7" s="25"/>
      <c r="H7" s="37"/>
      <c r="I7" s="49"/>
      <c r="J7" s="25"/>
    </row>
    <row r="8" spans="1:10" s="10" customFormat="1" ht="12.75" x14ac:dyDescent="0.2">
      <c r="A8" s="15"/>
      <c r="B8" s="15" t="s">
        <v>9</v>
      </c>
      <c r="C8" s="15"/>
      <c r="D8" s="26"/>
      <c r="E8" s="38"/>
      <c r="F8" s="50"/>
      <c r="G8" s="26"/>
      <c r="H8" s="38"/>
      <c r="I8" s="50"/>
      <c r="J8" s="26"/>
    </row>
    <row r="9" spans="1:10" s="10" customFormat="1" ht="12.75" x14ac:dyDescent="0.2">
      <c r="C9" s="16" t="s">
        <v>10</v>
      </c>
      <c r="D9" s="27">
        <v>6746.25</v>
      </c>
      <c r="E9" s="39">
        <v>0</v>
      </c>
      <c r="F9" s="51">
        <f>D9-E9</f>
        <v>6746.25</v>
      </c>
      <c r="G9" s="27">
        <v>14028.75</v>
      </c>
      <c r="H9" s="39">
        <v>0</v>
      </c>
      <c r="I9" s="51">
        <f>G9-H9</f>
        <v>14028.75</v>
      </c>
      <c r="J9" s="27">
        <v>0</v>
      </c>
    </row>
    <row r="10" spans="1:10" s="10" customFormat="1" ht="12.75" x14ac:dyDescent="0.2">
      <c r="C10" s="16" t="s">
        <v>11</v>
      </c>
      <c r="D10" s="27">
        <v>56.25</v>
      </c>
      <c r="E10" s="39">
        <v>0</v>
      </c>
      <c r="F10" s="51">
        <f t="shared" ref="F10:F23" si="0">D10-E10</f>
        <v>56.25</v>
      </c>
      <c r="G10" s="27">
        <v>180</v>
      </c>
      <c r="H10" s="39">
        <v>0</v>
      </c>
      <c r="I10" s="51">
        <f t="shared" ref="I10:I24" si="1">G10-H10</f>
        <v>180</v>
      </c>
      <c r="J10" s="27">
        <v>0</v>
      </c>
    </row>
    <row r="11" spans="1:10" s="10" customFormat="1" ht="12.75" x14ac:dyDescent="0.2">
      <c r="C11" s="16" t="s">
        <v>12</v>
      </c>
      <c r="D11" s="27">
        <v>36198.75</v>
      </c>
      <c r="E11" s="39">
        <v>0</v>
      </c>
      <c r="F11" s="51">
        <f t="shared" si="0"/>
        <v>36198.75</v>
      </c>
      <c r="G11" s="27">
        <v>92947.5</v>
      </c>
      <c r="H11" s="39">
        <v>0</v>
      </c>
      <c r="I11" s="51">
        <f t="shared" si="1"/>
        <v>92947.5</v>
      </c>
      <c r="J11" s="27">
        <v>0</v>
      </c>
    </row>
    <row r="12" spans="1:10" s="10" customFormat="1" ht="12.75" x14ac:dyDescent="0.2">
      <c r="C12" s="16" t="s">
        <v>13</v>
      </c>
      <c r="D12" s="27">
        <v>15</v>
      </c>
      <c r="E12" s="39">
        <v>0</v>
      </c>
      <c r="F12" s="51">
        <f t="shared" si="0"/>
        <v>15</v>
      </c>
      <c r="G12" s="27">
        <v>41.25</v>
      </c>
      <c r="H12" s="39">
        <v>0</v>
      </c>
      <c r="I12" s="51">
        <f t="shared" si="1"/>
        <v>41.25</v>
      </c>
      <c r="J12" s="27">
        <v>0</v>
      </c>
    </row>
    <row r="13" spans="1:10" s="10" customFormat="1" ht="12.75" x14ac:dyDescent="0.2">
      <c r="C13" s="16" t="s">
        <v>14</v>
      </c>
      <c r="D13" s="27">
        <v>87427.5</v>
      </c>
      <c r="E13" s="39">
        <v>0</v>
      </c>
      <c r="F13" s="51">
        <f t="shared" si="0"/>
        <v>87427.5</v>
      </c>
      <c r="G13" s="27">
        <v>237941.25</v>
      </c>
      <c r="H13" s="39">
        <v>0</v>
      </c>
      <c r="I13" s="51">
        <f t="shared" si="1"/>
        <v>237941.25</v>
      </c>
      <c r="J13" s="27">
        <v>0</v>
      </c>
    </row>
    <row r="14" spans="1:10" s="10" customFormat="1" ht="12.75" x14ac:dyDescent="0.2">
      <c r="C14" s="16" t="s">
        <v>15</v>
      </c>
      <c r="D14" s="27">
        <v>78.75</v>
      </c>
      <c r="E14" s="39">
        <v>0</v>
      </c>
      <c r="F14" s="51">
        <f t="shared" si="0"/>
        <v>78.75</v>
      </c>
      <c r="G14" s="27">
        <v>277.5</v>
      </c>
      <c r="H14" s="39">
        <v>0</v>
      </c>
      <c r="I14" s="51">
        <f t="shared" si="1"/>
        <v>277.5</v>
      </c>
      <c r="J14" s="27">
        <v>0</v>
      </c>
    </row>
    <row r="15" spans="1:10" s="10" customFormat="1" ht="12.75" x14ac:dyDescent="0.2">
      <c r="C15" s="16" t="s">
        <v>16</v>
      </c>
      <c r="D15" s="27">
        <v>41418.75</v>
      </c>
      <c r="E15" s="39">
        <v>0</v>
      </c>
      <c r="F15" s="51">
        <f t="shared" si="0"/>
        <v>41418.75</v>
      </c>
      <c r="G15" s="27">
        <v>136320</v>
      </c>
      <c r="H15" s="39">
        <v>0</v>
      </c>
      <c r="I15" s="51">
        <f t="shared" si="1"/>
        <v>136320</v>
      </c>
      <c r="J15" s="27">
        <v>0</v>
      </c>
    </row>
    <row r="16" spans="1:10" s="10" customFormat="1" ht="12.75" x14ac:dyDescent="0.2">
      <c r="C16" s="16" t="s">
        <v>17</v>
      </c>
      <c r="D16" s="27">
        <v>7.5</v>
      </c>
      <c r="E16" s="39">
        <v>0</v>
      </c>
      <c r="F16" s="51">
        <f t="shared" si="0"/>
        <v>7.5</v>
      </c>
      <c r="G16" s="27">
        <v>33.75</v>
      </c>
      <c r="H16" s="39">
        <v>0</v>
      </c>
      <c r="I16" s="51">
        <f t="shared" si="1"/>
        <v>33.75</v>
      </c>
      <c r="J16" s="27">
        <v>0</v>
      </c>
    </row>
    <row r="17" spans="1:10" s="10" customFormat="1" ht="12.75" x14ac:dyDescent="0.2">
      <c r="C17" s="16" t="s">
        <v>18</v>
      </c>
      <c r="D17" s="27">
        <v>3498.75</v>
      </c>
      <c r="E17" s="39">
        <v>0</v>
      </c>
      <c r="F17" s="51">
        <f t="shared" si="0"/>
        <v>3498.75</v>
      </c>
      <c r="G17" s="27">
        <v>10672.5</v>
      </c>
      <c r="H17" s="39">
        <v>0</v>
      </c>
      <c r="I17" s="51">
        <f t="shared" si="1"/>
        <v>10672.5</v>
      </c>
      <c r="J17" s="27">
        <v>0</v>
      </c>
    </row>
    <row r="18" spans="1:10" s="10" customFormat="1" ht="12.75" x14ac:dyDescent="0.2">
      <c r="C18" s="16" t="s">
        <v>19</v>
      </c>
      <c r="D18" s="27">
        <v>22.5</v>
      </c>
      <c r="E18" s="39">
        <v>0</v>
      </c>
      <c r="F18" s="51">
        <f t="shared" si="0"/>
        <v>22.5</v>
      </c>
      <c r="G18" s="27">
        <v>63.75</v>
      </c>
      <c r="H18" s="39">
        <v>0</v>
      </c>
      <c r="I18" s="51">
        <f t="shared" si="1"/>
        <v>63.75</v>
      </c>
      <c r="J18" s="27">
        <v>0</v>
      </c>
    </row>
    <row r="19" spans="1:10" s="10" customFormat="1" ht="12.75" x14ac:dyDescent="0.2">
      <c r="C19" s="16" t="s">
        <v>20</v>
      </c>
      <c r="D19" s="27">
        <v>13323.75</v>
      </c>
      <c r="E19" s="39">
        <v>0</v>
      </c>
      <c r="F19" s="51">
        <f t="shared" si="0"/>
        <v>13323.75</v>
      </c>
      <c r="G19" s="27">
        <v>46590</v>
      </c>
      <c r="H19" s="39">
        <v>0</v>
      </c>
      <c r="I19" s="51">
        <f t="shared" si="1"/>
        <v>46590</v>
      </c>
      <c r="J19" s="27">
        <v>0</v>
      </c>
    </row>
    <row r="20" spans="1:10" s="10" customFormat="1" ht="12.75" x14ac:dyDescent="0.2">
      <c r="C20" s="16" t="s">
        <v>21</v>
      </c>
      <c r="D20" s="27">
        <v>2336.25</v>
      </c>
      <c r="E20" s="39">
        <v>0</v>
      </c>
      <c r="F20" s="51">
        <f t="shared" si="0"/>
        <v>2336.25</v>
      </c>
      <c r="G20" s="27">
        <v>10462.5</v>
      </c>
      <c r="H20" s="39">
        <v>0</v>
      </c>
      <c r="I20" s="51">
        <f t="shared" si="1"/>
        <v>10462.5</v>
      </c>
      <c r="J20" s="27">
        <v>0</v>
      </c>
    </row>
    <row r="21" spans="1:10" s="10" customFormat="1" ht="12.75" x14ac:dyDescent="0.2">
      <c r="C21" s="16" t="s">
        <v>9</v>
      </c>
      <c r="D21" s="27">
        <v>0</v>
      </c>
      <c r="E21" s="39">
        <v>168750</v>
      </c>
      <c r="F21" s="51">
        <f t="shared" si="0"/>
        <v>-168750</v>
      </c>
      <c r="G21" s="27">
        <v>0</v>
      </c>
      <c r="H21" s="39">
        <v>548438</v>
      </c>
      <c r="I21" s="51">
        <f t="shared" si="1"/>
        <v>-548438</v>
      </c>
      <c r="J21" s="27">
        <v>2193750</v>
      </c>
    </row>
    <row r="22" spans="1:10" s="10" customFormat="1" ht="12.75" x14ac:dyDescent="0.2">
      <c r="B22" s="17" t="s">
        <v>22</v>
      </c>
      <c r="D22" s="28">
        <f>SUM(D9:D21)</f>
        <v>191130</v>
      </c>
      <c r="E22" s="40">
        <f>SUM(E9:E21)</f>
        <v>168750</v>
      </c>
      <c r="F22" s="52">
        <f t="shared" si="0"/>
        <v>22380</v>
      </c>
      <c r="G22" s="28">
        <f>SUM(G9:G21)</f>
        <v>549558.75</v>
      </c>
      <c r="H22" s="40">
        <f>SUM(H9:H21)</f>
        <v>548438</v>
      </c>
      <c r="I22" s="52">
        <f t="shared" si="1"/>
        <v>1120.75</v>
      </c>
      <c r="J22" s="28">
        <f>SUM(J9:J21)</f>
        <v>2193750</v>
      </c>
    </row>
    <row r="23" spans="1:10" s="10" customFormat="1" ht="12.75" x14ac:dyDescent="0.2">
      <c r="C23" s="16" t="s">
        <v>23</v>
      </c>
      <c r="D23" s="27">
        <v>0</v>
      </c>
      <c r="E23" s="39">
        <v>0</v>
      </c>
      <c r="F23" s="51">
        <f t="shared" si="0"/>
        <v>0</v>
      </c>
      <c r="G23" s="27">
        <v>0</v>
      </c>
      <c r="H23" s="39">
        <v>0</v>
      </c>
      <c r="I23" s="51">
        <f t="shared" si="1"/>
        <v>0</v>
      </c>
      <c r="J23" s="27">
        <v>25000</v>
      </c>
    </row>
    <row r="24" spans="1:10" s="10" customFormat="1" ht="12.75" x14ac:dyDescent="0.2">
      <c r="A24" s="17" t="s">
        <v>24</v>
      </c>
      <c r="D24" s="28">
        <f>(D23 + D22)</f>
        <v>191130</v>
      </c>
      <c r="E24" s="40">
        <f>(E23 + E22)</f>
        <v>168750</v>
      </c>
      <c r="F24" s="52">
        <f>D24-E24</f>
        <v>22380</v>
      </c>
      <c r="G24" s="28">
        <f>(G23 + G22)</f>
        <v>549558.75</v>
      </c>
      <c r="H24" s="40">
        <f>(H23 + H22)</f>
        <v>548438</v>
      </c>
      <c r="I24" s="52">
        <f t="shared" si="1"/>
        <v>1120.75</v>
      </c>
      <c r="J24" s="28">
        <f>(J23 + J22)</f>
        <v>2218750</v>
      </c>
    </row>
    <row r="26" spans="1:10" s="9" customFormat="1" ht="15" x14ac:dyDescent="0.2">
      <c r="A26" s="8" t="s">
        <v>25</v>
      </c>
      <c r="B26" s="8"/>
      <c r="C26" s="8"/>
      <c r="D26" s="25"/>
      <c r="E26" s="37"/>
      <c r="F26" s="49"/>
      <c r="G26" s="25"/>
      <c r="H26" s="37"/>
      <c r="I26" s="49"/>
      <c r="J26" s="25"/>
    </row>
    <row r="27" spans="1:10" s="10" customFormat="1" ht="12.75" x14ac:dyDescent="0.2">
      <c r="C27" s="18" t="s">
        <v>26</v>
      </c>
      <c r="D27" s="29">
        <v>291.43</v>
      </c>
      <c r="E27" s="41">
        <v>0</v>
      </c>
      <c r="F27" s="53">
        <f>D27-E27</f>
        <v>291.43</v>
      </c>
      <c r="G27" s="29">
        <v>869.36</v>
      </c>
      <c r="H27" s="41">
        <v>0</v>
      </c>
      <c r="I27" s="53">
        <f>G27-H27</f>
        <v>869.36</v>
      </c>
      <c r="J27" s="29">
        <v>0</v>
      </c>
    </row>
    <row r="28" spans="1:10" s="10" customFormat="1" ht="12.75" x14ac:dyDescent="0.2">
      <c r="A28" s="17" t="s">
        <v>27</v>
      </c>
      <c r="D28" s="28">
        <f>D27</f>
        <v>291.43</v>
      </c>
      <c r="E28" s="40">
        <f>E27</f>
        <v>0</v>
      </c>
      <c r="F28" s="54">
        <f>D28-E28</f>
        <v>291.43</v>
      </c>
      <c r="G28" s="28">
        <f>G27</f>
        <v>869.36</v>
      </c>
      <c r="H28" s="40">
        <f>H27</f>
        <v>0</v>
      </c>
      <c r="I28" s="54">
        <f>G28-H28</f>
        <v>869.36</v>
      </c>
      <c r="J28" s="28">
        <f>J27</f>
        <v>0</v>
      </c>
    </row>
    <row r="30" spans="1:10" s="9" customFormat="1" ht="15" x14ac:dyDescent="0.2">
      <c r="A30" s="8" t="s">
        <v>28</v>
      </c>
      <c r="B30" s="8"/>
      <c r="C30" s="8"/>
      <c r="D30" s="25"/>
      <c r="E30" s="37"/>
      <c r="F30" s="49"/>
      <c r="G30" s="25"/>
      <c r="H30" s="37"/>
      <c r="I30" s="49"/>
      <c r="J30" s="25"/>
    </row>
    <row r="31" spans="1:10" s="10" customFormat="1" ht="12.75" x14ac:dyDescent="0.2">
      <c r="A31" s="15"/>
      <c r="B31" s="15" t="s">
        <v>28</v>
      </c>
      <c r="C31" s="15"/>
      <c r="D31" s="26"/>
      <c r="E31" s="38"/>
      <c r="F31" s="50"/>
      <c r="G31" s="26"/>
      <c r="H31" s="38"/>
      <c r="I31" s="50"/>
      <c r="J31" s="26"/>
    </row>
    <row r="32" spans="1:10" s="10" customFormat="1" ht="12.75" x14ac:dyDescent="0.2">
      <c r="A32" s="15"/>
      <c r="B32" s="15"/>
      <c r="C32" s="15" t="s">
        <v>29</v>
      </c>
      <c r="D32" s="26"/>
      <c r="E32" s="38"/>
      <c r="F32" s="50"/>
      <c r="G32" s="26"/>
      <c r="H32" s="38"/>
      <c r="I32" s="50"/>
      <c r="J32" s="26"/>
    </row>
    <row r="33" spans="1:10" s="10" customFormat="1" ht="12.75" x14ac:dyDescent="0.2">
      <c r="C33" s="16" t="s">
        <v>30</v>
      </c>
      <c r="D33" s="27">
        <v>0</v>
      </c>
      <c r="E33" s="39">
        <v>83</v>
      </c>
      <c r="F33" s="51">
        <f>(E33 - D33)</f>
        <v>83</v>
      </c>
      <c r="G33" s="27">
        <v>0</v>
      </c>
      <c r="H33" s="39">
        <v>249</v>
      </c>
      <c r="I33" s="51">
        <f>(H33 - G33)</f>
        <v>249</v>
      </c>
      <c r="J33" s="27">
        <v>1000</v>
      </c>
    </row>
    <row r="34" spans="1:10" s="10" customFormat="1" ht="12.75" x14ac:dyDescent="0.2">
      <c r="C34" s="16" t="s">
        <v>31</v>
      </c>
      <c r="D34" s="27">
        <v>6460.8</v>
      </c>
      <c r="E34" s="39">
        <v>7692</v>
      </c>
      <c r="F34" s="51">
        <f>(E34 - D34)</f>
        <v>1231.1999999999998</v>
      </c>
      <c r="G34" s="27">
        <v>22239.040000000001</v>
      </c>
      <c r="H34" s="39">
        <v>24999</v>
      </c>
      <c r="I34" s="51">
        <f>(H34 - G34)</f>
        <v>2759.9599999999991</v>
      </c>
      <c r="J34" s="27">
        <v>100000</v>
      </c>
    </row>
    <row r="35" spans="1:10" s="10" customFormat="1" ht="12.75" x14ac:dyDescent="0.2">
      <c r="C35" s="16" t="s">
        <v>32</v>
      </c>
      <c r="D35" s="27">
        <v>0</v>
      </c>
      <c r="E35" s="39">
        <v>0</v>
      </c>
      <c r="F35" s="51">
        <f>(E35 - D35)</f>
        <v>0</v>
      </c>
      <c r="G35" s="27">
        <v>0</v>
      </c>
      <c r="H35" s="39">
        <v>0</v>
      </c>
      <c r="I35" s="51">
        <f>(H35 - G35)</f>
        <v>0</v>
      </c>
      <c r="J35" s="27">
        <v>22000</v>
      </c>
    </row>
    <row r="36" spans="1:10" s="10" customFormat="1" ht="12.75" x14ac:dyDescent="0.2">
      <c r="C36" s="17" t="s">
        <v>33</v>
      </c>
      <c r="D36" s="28">
        <f>SUM(D33:D35)</f>
        <v>6460.8</v>
      </c>
      <c r="E36" s="40">
        <f>SUM(E33:E35)</f>
        <v>7775</v>
      </c>
      <c r="F36" s="52">
        <f>(E36 - D36)</f>
        <v>1314.1999999999998</v>
      </c>
      <c r="G36" s="28">
        <f>SUM(G33:G35)</f>
        <v>22239.040000000001</v>
      </c>
      <c r="H36" s="40">
        <f>SUM(H33:H35)</f>
        <v>25248</v>
      </c>
      <c r="I36" s="52">
        <f>(H36 - G36)</f>
        <v>3008.9599999999991</v>
      </c>
      <c r="J36" s="28">
        <f>SUM(J33:J35)</f>
        <v>123000</v>
      </c>
    </row>
    <row r="37" spans="1:10" s="10" customFormat="1" ht="12.75" x14ac:dyDescent="0.2">
      <c r="A37" s="15"/>
      <c r="B37" s="15"/>
      <c r="C37" s="15" t="s">
        <v>34</v>
      </c>
      <c r="D37" s="26"/>
      <c r="E37" s="38"/>
      <c r="F37" s="50"/>
      <c r="G37" s="26"/>
      <c r="H37" s="38"/>
      <c r="I37" s="50"/>
      <c r="J37" s="26"/>
    </row>
    <row r="38" spans="1:10" s="10" customFormat="1" ht="12.75" x14ac:dyDescent="0.2">
      <c r="C38" s="16" t="s">
        <v>35</v>
      </c>
      <c r="D38" s="27">
        <v>0</v>
      </c>
      <c r="E38" s="39">
        <v>0</v>
      </c>
      <c r="F38" s="51">
        <f>(E38 - D38)</f>
        <v>0</v>
      </c>
      <c r="G38" s="27">
        <v>0</v>
      </c>
      <c r="H38" s="39">
        <v>0</v>
      </c>
      <c r="I38" s="51">
        <f>(H38 - G38)</f>
        <v>0</v>
      </c>
      <c r="J38" s="27">
        <v>43000</v>
      </c>
    </row>
    <row r="39" spans="1:10" s="10" customFormat="1" ht="12.75" x14ac:dyDescent="0.2">
      <c r="C39" s="16" t="s">
        <v>36</v>
      </c>
      <c r="D39" s="27">
        <v>0</v>
      </c>
      <c r="E39" s="39">
        <v>167</v>
      </c>
      <c r="F39" s="51">
        <f>(E39 - D39)</f>
        <v>167</v>
      </c>
      <c r="G39" s="27">
        <v>0</v>
      </c>
      <c r="H39" s="39">
        <v>497</v>
      </c>
      <c r="I39" s="51">
        <f>(H39 - G39)</f>
        <v>497</v>
      </c>
      <c r="J39" s="27">
        <v>2000</v>
      </c>
    </row>
    <row r="40" spans="1:10" s="10" customFormat="1" ht="12.75" x14ac:dyDescent="0.2">
      <c r="C40" s="17" t="s">
        <v>37</v>
      </c>
      <c r="D40" s="28">
        <f>SUM(D38:D39)</f>
        <v>0</v>
      </c>
      <c r="E40" s="40">
        <f>SUM(E38:E39)</f>
        <v>167</v>
      </c>
      <c r="F40" s="52">
        <f>(E40 - D40)</f>
        <v>167</v>
      </c>
      <c r="G40" s="28">
        <f>SUM(G38:G39)</f>
        <v>0</v>
      </c>
      <c r="H40" s="40">
        <f>SUM(H38:H39)</f>
        <v>497</v>
      </c>
      <c r="I40" s="52">
        <f>(H40 - G40)</f>
        <v>497</v>
      </c>
      <c r="J40" s="28">
        <f>SUM(J38:J39)</f>
        <v>45000</v>
      </c>
    </row>
    <row r="41" spans="1:10" s="10" customFormat="1" ht="12.75" x14ac:dyDescent="0.2">
      <c r="A41" s="15"/>
      <c r="B41" s="15"/>
      <c r="C41" s="15" t="s">
        <v>38</v>
      </c>
      <c r="D41" s="26"/>
      <c r="E41" s="38"/>
      <c r="F41" s="50"/>
      <c r="G41" s="26"/>
      <c r="H41" s="38"/>
      <c r="I41" s="50"/>
      <c r="J41" s="26"/>
    </row>
    <row r="42" spans="1:10" s="10" customFormat="1" ht="12.75" x14ac:dyDescent="0.2">
      <c r="C42" s="16" t="s">
        <v>39</v>
      </c>
      <c r="D42" s="27">
        <v>0</v>
      </c>
      <c r="E42" s="39">
        <v>833</v>
      </c>
      <c r="F42" s="51">
        <f>(E42 - D42)</f>
        <v>833</v>
      </c>
      <c r="G42" s="27">
        <v>1405.98</v>
      </c>
      <c r="H42" s="39">
        <v>2503</v>
      </c>
      <c r="I42" s="51">
        <f>(H42 - G42)</f>
        <v>1097.02</v>
      </c>
      <c r="J42" s="27">
        <v>10000</v>
      </c>
    </row>
    <row r="43" spans="1:10" s="10" customFormat="1" ht="12.75" x14ac:dyDescent="0.2">
      <c r="C43" s="16" t="s">
        <v>40</v>
      </c>
      <c r="D43" s="27">
        <v>1795.17</v>
      </c>
      <c r="E43" s="39">
        <v>3750</v>
      </c>
      <c r="F43" s="51">
        <f>(E43 - D43)</f>
        <v>1954.83</v>
      </c>
      <c r="G43" s="27">
        <v>8734.06</v>
      </c>
      <c r="H43" s="39">
        <v>11250</v>
      </c>
      <c r="I43" s="51">
        <f>(H43 - G43)</f>
        <v>2515.9400000000005</v>
      </c>
      <c r="J43" s="27">
        <v>45000</v>
      </c>
    </row>
    <row r="44" spans="1:10" s="10" customFormat="1" ht="12.75" x14ac:dyDescent="0.2">
      <c r="C44" s="16" t="s">
        <v>41</v>
      </c>
      <c r="D44" s="27">
        <v>0</v>
      </c>
      <c r="E44" s="39">
        <v>125</v>
      </c>
      <c r="F44" s="51">
        <f>(E44 - D44)</f>
        <v>125</v>
      </c>
      <c r="G44" s="27">
        <v>902.98</v>
      </c>
      <c r="H44" s="39">
        <v>375</v>
      </c>
      <c r="I44" s="51">
        <f>(H44 - G44)</f>
        <v>-527.98</v>
      </c>
      <c r="J44" s="27">
        <v>1500</v>
      </c>
    </row>
    <row r="45" spans="1:10" s="10" customFormat="1" ht="12.75" x14ac:dyDescent="0.2">
      <c r="C45" s="16" t="s">
        <v>42</v>
      </c>
      <c r="D45" s="27">
        <v>2750.47</v>
      </c>
      <c r="E45" s="39">
        <v>0</v>
      </c>
      <c r="F45" s="51">
        <f>(E45 - D45)</f>
        <v>-2750.47</v>
      </c>
      <c r="G45" s="27">
        <v>2780.21</v>
      </c>
      <c r="H45" s="39">
        <v>0</v>
      </c>
      <c r="I45" s="51">
        <f>(H45 - G45)</f>
        <v>-2780.21</v>
      </c>
      <c r="J45" s="27">
        <v>0</v>
      </c>
    </row>
    <row r="46" spans="1:10" s="10" customFormat="1" ht="12.75" x14ac:dyDescent="0.2">
      <c r="C46" s="17" t="s">
        <v>43</v>
      </c>
      <c r="D46" s="28">
        <f>SUM(D42:D45)</f>
        <v>4545.6399999999994</v>
      </c>
      <c r="E46" s="40">
        <f>SUM(E42:E45)</f>
        <v>4708</v>
      </c>
      <c r="F46" s="52">
        <f>(E46 - D46)</f>
        <v>162.36000000000058</v>
      </c>
      <c r="G46" s="28">
        <f>SUM(G42:G45)</f>
        <v>13823.23</v>
      </c>
      <c r="H46" s="40">
        <f>SUM(H42:H45)</f>
        <v>14128</v>
      </c>
      <c r="I46" s="52">
        <f>(H46 - G46)</f>
        <v>304.77000000000044</v>
      </c>
      <c r="J46" s="28">
        <f>SUM(J42:J45)</f>
        <v>56500</v>
      </c>
    </row>
    <row r="47" spans="1:10" s="10" customFormat="1" ht="12.75" x14ac:dyDescent="0.2">
      <c r="A47" s="15"/>
      <c r="B47" s="15"/>
      <c r="C47" s="15" t="s">
        <v>44</v>
      </c>
      <c r="D47" s="26"/>
      <c r="E47" s="38"/>
      <c r="F47" s="50"/>
      <c r="G47" s="26"/>
      <c r="H47" s="38"/>
      <c r="I47" s="50"/>
      <c r="J47" s="26"/>
    </row>
    <row r="48" spans="1:10" s="10" customFormat="1" ht="12.75" x14ac:dyDescent="0.2">
      <c r="C48" s="16" t="s">
        <v>45</v>
      </c>
      <c r="D48" s="27">
        <v>99902.62</v>
      </c>
      <c r="E48" s="39">
        <v>72500</v>
      </c>
      <c r="F48" s="51">
        <f>(E48 - D48)</f>
        <v>-27402.619999999995</v>
      </c>
      <c r="G48" s="27">
        <v>234528.16</v>
      </c>
      <c r="H48" s="39">
        <v>217500</v>
      </c>
      <c r="I48" s="51">
        <f>(H48 - G48)</f>
        <v>-17028.160000000003</v>
      </c>
      <c r="J48" s="27">
        <v>870000</v>
      </c>
    </row>
    <row r="49" spans="1:10" s="10" customFormat="1" ht="12.75" x14ac:dyDescent="0.2">
      <c r="C49" s="16" t="s">
        <v>46</v>
      </c>
      <c r="D49" s="27">
        <v>1600</v>
      </c>
      <c r="E49" s="39">
        <v>1583</v>
      </c>
      <c r="F49" s="51">
        <f>(E49 - D49)</f>
        <v>-17</v>
      </c>
      <c r="G49" s="27">
        <v>5200</v>
      </c>
      <c r="H49" s="39">
        <v>4749</v>
      </c>
      <c r="I49" s="51">
        <f>(H49 - G49)</f>
        <v>-451</v>
      </c>
      <c r="J49" s="27">
        <v>18996</v>
      </c>
    </row>
    <row r="50" spans="1:10" s="10" customFormat="1" ht="12.75" x14ac:dyDescent="0.2">
      <c r="C50" s="16" t="s">
        <v>47</v>
      </c>
      <c r="D50" s="27">
        <v>0</v>
      </c>
      <c r="E50" s="39">
        <v>208</v>
      </c>
      <c r="F50" s="51">
        <f>(E50 - D50)</f>
        <v>208</v>
      </c>
      <c r="G50" s="27">
        <v>0</v>
      </c>
      <c r="H50" s="39">
        <v>628</v>
      </c>
      <c r="I50" s="51">
        <f>(H50 - G50)</f>
        <v>628</v>
      </c>
      <c r="J50" s="27">
        <v>2500</v>
      </c>
    </row>
    <row r="51" spans="1:10" s="10" customFormat="1" ht="12.75" x14ac:dyDescent="0.2">
      <c r="C51" s="16" t="s">
        <v>48</v>
      </c>
      <c r="D51" s="27">
        <v>0</v>
      </c>
      <c r="E51" s="39">
        <v>0</v>
      </c>
      <c r="F51" s="51">
        <f>(E51 - D51)</f>
        <v>0</v>
      </c>
      <c r="G51" s="27">
        <v>0</v>
      </c>
      <c r="H51" s="39">
        <v>0</v>
      </c>
      <c r="I51" s="51">
        <f>(H51 - G51)</f>
        <v>0</v>
      </c>
      <c r="J51" s="27">
        <v>18000</v>
      </c>
    </row>
    <row r="52" spans="1:10" s="10" customFormat="1" ht="12.75" x14ac:dyDescent="0.2">
      <c r="C52" s="17" t="s">
        <v>49</v>
      </c>
      <c r="D52" s="28">
        <f>SUM(D48:D51)</f>
        <v>101502.62</v>
      </c>
      <c r="E52" s="40">
        <f>SUM(E48:E51)</f>
        <v>74291</v>
      </c>
      <c r="F52" s="52">
        <f>(E52 - D52)</f>
        <v>-27211.619999999995</v>
      </c>
      <c r="G52" s="28">
        <f>SUM(G48:G51)</f>
        <v>239728.16</v>
      </c>
      <c r="H52" s="40">
        <f>SUM(H48:H51)</f>
        <v>222877</v>
      </c>
      <c r="I52" s="52">
        <f>(H52 - G52)</f>
        <v>-16851.160000000003</v>
      </c>
      <c r="J52" s="28">
        <f>SUM(J48:J51)</f>
        <v>909496</v>
      </c>
    </row>
    <row r="53" spans="1:10" s="10" customFormat="1" ht="12.75" x14ac:dyDescent="0.2">
      <c r="A53" s="15"/>
      <c r="B53" s="15"/>
      <c r="C53" s="15" t="s">
        <v>50</v>
      </c>
      <c r="D53" s="26"/>
      <c r="E53" s="38"/>
      <c r="F53" s="50"/>
      <c r="G53" s="26"/>
      <c r="H53" s="38"/>
      <c r="I53" s="50"/>
      <c r="J53" s="26"/>
    </row>
    <row r="54" spans="1:10" s="10" customFormat="1" ht="12.75" x14ac:dyDescent="0.2">
      <c r="C54" s="16" t="s">
        <v>51</v>
      </c>
      <c r="D54" s="27">
        <v>50386.55</v>
      </c>
      <c r="E54" s="39">
        <v>47279</v>
      </c>
      <c r="F54" s="51">
        <f>(E54 - D54)</f>
        <v>-3107.5500000000029</v>
      </c>
      <c r="G54" s="27">
        <v>50386.55</v>
      </c>
      <c r="H54" s="39">
        <v>47279</v>
      </c>
      <c r="I54" s="51">
        <f>(H54 - G54)</f>
        <v>-3107.5500000000029</v>
      </c>
      <c r="J54" s="27">
        <v>189113</v>
      </c>
    </row>
    <row r="55" spans="1:10" s="10" customFormat="1" ht="12.75" x14ac:dyDescent="0.2">
      <c r="C55" s="17" t="s">
        <v>52</v>
      </c>
      <c r="D55" s="28">
        <f>D54</f>
        <v>50386.55</v>
      </c>
      <c r="E55" s="40">
        <f>E54</f>
        <v>47279</v>
      </c>
      <c r="F55" s="52">
        <f>(E55 - D55)</f>
        <v>-3107.5500000000029</v>
      </c>
      <c r="G55" s="28">
        <f>G54</f>
        <v>50386.55</v>
      </c>
      <c r="H55" s="40">
        <f>H54</f>
        <v>47279</v>
      </c>
      <c r="I55" s="52">
        <f>(H55 - G55)</f>
        <v>-3107.5500000000029</v>
      </c>
      <c r="J55" s="28">
        <f>J54</f>
        <v>189113</v>
      </c>
    </row>
    <row r="56" spans="1:10" s="10" customFormat="1" ht="12.75" x14ac:dyDescent="0.2">
      <c r="A56" s="15"/>
      <c r="B56" s="15"/>
      <c r="C56" s="15" t="s">
        <v>53</v>
      </c>
      <c r="D56" s="26"/>
      <c r="E56" s="38"/>
      <c r="F56" s="50"/>
      <c r="G56" s="26"/>
      <c r="H56" s="38"/>
      <c r="I56" s="50"/>
      <c r="J56" s="26"/>
    </row>
    <row r="57" spans="1:10" s="10" customFormat="1" ht="12.75" x14ac:dyDescent="0.2">
      <c r="C57" s="16" t="s">
        <v>54</v>
      </c>
      <c r="D57" s="27">
        <v>1678.84</v>
      </c>
      <c r="E57" s="39">
        <v>2500</v>
      </c>
      <c r="F57" s="51">
        <f>(E57 - D57)</f>
        <v>821.16000000000008</v>
      </c>
      <c r="G57" s="27">
        <v>6840.16</v>
      </c>
      <c r="H57" s="39">
        <v>7500</v>
      </c>
      <c r="I57" s="51">
        <f>(H57 - G57)</f>
        <v>659.84000000000015</v>
      </c>
      <c r="J57" s="27">
        <v>30000</v>
      </c>
    </row>
    <row r="58" spans="1:10" s="10" customFormat="1" ht="12.75" x14ac:dyDescent="0.2">
      <c r="C58" s="16" t="s">
        <v>55</v>
      </c>
      <c r="D58" s="27">
        <v>1194.78</v>
      </c>
      <c r="E58" s="39">
        <v>2500</v>
      </c>
      <c r="F58" s="51">
        <f>(E58 - D58)</f>
        <v>1305.22</v>
      </c>
      <c r="G58" s="27">
        <v>3440.12</v>
      </c>
      <c r="H58" s="39">
        <v>7500</v>
      </c>
      <c r="I58" s="51">
        <f>(H58 - G58)</f>
        <v>4059.88</v>
      </c>
      <c r="J58" s="27">
        <v>30000</v>
      </c>
    </row>
    <row r="59" spans="1:10" s="10" customFormat="1" ht="12.75" x14ac:dyDescent="0.2">
      <c r="C59" s="16" t="s">
        <v>56</v>
      </c>
      <c r="D59" s="27">
        <v>0</v>
      </c>
      <c r="E59" s="39">
        <v>833</v>
      </c>
      <c r="F59" s="51">
        <f>(E59 - D59)</f>
        <v>833</v>
      </c>
      <c r="G59" s="27">
        <v>0</v>
      </c>
      <c r="H59" s="39">
        <v>2499</v>
      </c>
      <c r="I59" s="51">
        <f>(H59 - G59)</f>
        <v>2499</v>
      </c>
      <c r="J59" s="27">
        <v>10000</v>
      </c>
    </row>
    <row r="60" spans="1:10" s="10" customFormat="1" ht="12.75" x14ac:dyDescent="0.2">
      <c r="C60" s="17" t="s">
        <v>57</v>
      </c>
      <c r="D60" s="28">
        <f>SUM(D57:D59)</f>
        <v>2873.62</v>
      </c>
      <c r="E60" s="40">
        <f>SUM(E57:E59)</f>
        <v>5833</v>
      </c>
      <c r="F60" s="52">
        <f>(E60 - D60)</f>
        <v>2959.38</v>
      </c>
      <c r="G60" s="28">
        <f>SUM(G57:G59)</f>
        <v>10280.279999999999</v>
      </c>
      <c r="H60" s="40">
        <f>SUM(H57:H59)</f>
        <v>17499</v>
      </c>
      <c r="I60" s="52">
        <f>(H60 - G60)</f>
        <v>7218.7200000000012</v>
      </c>
      <c r="J60" s="28">
        <f>SUM(J57:J59)</f>
        <v>70000</v>
      </c>
    </row>
    <row r="61" spans="1:10" s="10" customFormat="1" ht="12.75" x14ac:dyDescent="0.2">
      <c r="A61" s="15"/>
      <c r="B61" s="15"/>
      <c r="C61" s="15" t="s">
        <v>58</v>
      </c>
      <c r="D61" s="26"/>
      <c r="E61" s="38"/>
      <c r="F61" s="50"/>
      <c r="G61" s="26"/>
      <c r="H61" s="38"/>
      <c r="I61" s="50"/>
      <c r="J61" s="26"/>
    </row>
    <row r="62" spans="1:10" s="10" customFormat="1" ht="12.75" x14ac:dyDescent="0.2">
      <c r="C62" s="16" t="s">
        <v>59</v>
      </c>
      <c r="D62" s="27">
        <v>1198.48</v>
      </c>
      <c r="E62" s="39">
        <v>417</v>
      </c>
      <c r="F62" s="51">
        <f>(E62 - D62)</f>
        <v>-781.48</v>
      </c>
      <c r="G62" s="27">
        <v>2200.9299999999998</v>
      </c>
      <c r="H62" s="39">
        <v>1251</v>
      </c>
      <c r="I62" s="51">
        <f>(H62 - G62)</f>
        <v>-949.92999999999984</v>
      </c>
      <c r="J62" s="27">
        <v>5000</v>
      </c>
    </row>
    <row r="63" spans="1:10" s="10" customFormat="1" ht="12.75" x14ac:dyDescent="0.2">
      <c r="C63" s="16" t="s">
        <v>60</v>
      </c>
      <c r="D63" s="27">
        <v>0</v>
      </c>
      <c r="E63" s="39">
        <v>0</v>
      </c>
      <c r="F63" s="51">
        <f>(E63 - D63)</f>
        <v>0</v>
      </c>
      <c r="G63" s="27">
        <v>0</v>
      </c>
      <c r="H63" s="39">
        <v>0</v>
      </c>
      <c r="I63" s="51">
        <f>(H63 - G63)</f>
        <v>0</v>
      </c>
      <c r="J63" s="27">
        <v>30000</v>
      </c>
    </row>
    <row r="64" spans="1:10" s="10" customFormat="1" ht="12.75" x14ac:dyDescent="0.2">
      <c r="C64" s="16" t="s">
        <v>61</v>
      </c>
      <c r="D64" s="27">
        <v>0</v>
      </c>
      <c r="E64" s="39">
        <v>292</v>
      </c>
      <c r="F64" s="51">
        <f>(E64 - D64)</f>
        <v>292</v>
      </c>
      <c r="G64" s="27">
        <v>0</v>
      </c>
      <c r="H64" s="39">
        <v>876</v>
      </c>
      <c r="I64" s="51">
        <f>(H64 - G64)</f>
        <v>876</v>
      </c>
      <c r="J64" s="27">
        <v>3500</v>
      </c>
    </row>
    <row r="65" spans="1:10" s="10" customFormat="1" ht="12.75" x14ac:dyDescent="0.2">
      <c r="C65" s="16" t="s">
        <v>62</v>
      </c>
      <c r="D65" s="27">
        <v>0</v>
      </c>
      <c r="E65" s="39">
        <v>0</v>
      </c>
      <c r="F65" s="51">
        <f>(E65 - D65)</f>
        <v>0</v>
      </c>
      <c r="G65" s="27">
        <v>0</v>
      </c>
      <c r="H65" s="39">
        <v>0</v>
      </c>
      <c r="I65" s="51">
        <f>(H65 - G65)</f>
        <v>0</v>
      </c>
      <c r="J65" s="27">
        <v>7500</v>
      </c>
    </row>
    <row r="66" spans="1:10" s="10" customFormat="1" ht="12.75" x14ac:dyDescent="0.2">
      <c r="C66" s="17" t="s">
        <v>63</v>
      </c>
      <c r="D66" s="28">
        <f>SUM(D62:D65)</f>
        <v>1198.48</v>
      </c>
      <c r="E66" s="40">
        <f>SUM(E62:E65)</f>
        <v>709</v>
      </c>
      <c r="F66" s="52">
        <f>(E66 - D66)</f>
        <v>-489.48</v>
      </c>
      <c r="G66" s="28">
        <f>SUM(G62:G65)</f>
        <v>2200.9299999999998</v>
      </c>
      <c r="H66" s="40">
        <f>SUM(H62:H65)</f>
        <v>2127</v>
      </c>
      <c r="I66" s="52">
        <f>(H66 - G66)</f>
        <v>-73.929999999999836</v>
      </c>
      <c r="J66" s="28">
        <f>SUM(J62:J65)</f>
        <v>46000</v>
      </c>
    </row>
    <row r="67" spans="1:10" s="10" customFormat="1" ht="12.75" x14ac:dyDescent="0.2">
      <c r="A67" s="15"/>
      <c r="B67" s="15"/>
      <c r="C67" s="15" t="s">
        <v>64</v>
      </c>
      <c r="D67" s="26"/>
      <c r="E67" s="38"/>
      <c r="F67" s="50"/>
      <c r="G67" s="26"/>
      <c r="H67" s="38"/>
      <c r="I67" s="50"/>
      <c r="J67" s="26"/>
    </row>
    <row r="68" spans="1:10" s="10" customFormat="1" ht="12.75" x14ac:dyDescent="0.2">
      <c r="C68" s="16" t="s">
        <v>65</v>
      </c>
      <c r="D68" s="27">
        <v>224.01</v>
      </c>
      <c r="E68" s="39">
        <v>250</v>
      </c>
      <c r="F68" s="51">
        <f t="shared" ref="F68:F74" si="2">(E68 - D68)</f>
        <v>25.990000000000009</v>
      </c>
      <c r="G68" s="27">
        <v>797.12</v>
      </c>
      <c r="H68" s="39">
        <v>750</v>
      </c>
      <c r="I68" s="51">
        <f t="shared" ref="I68:I74" si="3">(H68 - G68)</f>
        <v>-47.120000000000005</v>
      </c>
      <c r="J68" s="27">
        <v>3000</v>
      </c>
    </row>
    <row r="69" spans="1:10" s="10" customFormat="1" ht="12.75" x14ac:dyDescent="0.2">
      <c r="C69" s="16" t="s">
        <v>66</v>
      </c>
      <c r="D69" s="27">
        <v>3079.71</v>
      </c>
      <c r="E69" s="39">
        <v>3129</v>
      </c>
      <c r="F69" s="51">
        <f t="shared" si="2"/>
        <v>49.289999999999964</v>
      </c>
      <c r="G69" s="27">
        <v>9239.1299999999992</v>
      </c>
      <c r="H69" s="39">
        <v>9387</v>
      </c>
      <c r="I69" s="51">
        <f t="shared" si="3"/>
        <v>147.8700000000008</v>
      </c>
      <c r="J69" s="27">
        <v>37543</v>
      </c>
    </row>
    <row r="70" spans="1:10" s="10" customFormat="1" ht="12.75" x14ac:dyDescent="0.2">
      <c r="C70" s="16" t="s">
        <v>67</v>
      </c>
      <c r="D70" s="27">
        <v>0</v>
      </c>
      <c r="E70" s="39">
        <v>500</v>
      </c>
      <c r="F70" s="51">
        <f t="shared" si="2"/>
        <v>500</v>
      </c>
      <c r="G70" s="27">
        <v>1621.03</v>
      </c>
      <c r="H70" s="39">
        <v>1500</v>
      </c>
      <c r="I70" s="51">
        <f t="shared" si="3"/>
        <v>-121.02999999999997</v>
      </c>
      <c r="J70" s="27">
        <v>6000</v>
      </c>
    </row>
    <row r="71" spans="1:10" s="10" customFormat="1" ht="12.75" x14ac:dyDescent="0.2">
      <c r="C71" s="16" t="s">
        <v>68</v>
      </c>
      <c r="D71" s="27">
        <v>0</v>
      </c>
      <c r="E71" s="39">
        <v>500</v>
      </c>
      <c r="F71" s="51">
        <f t="shared" si="2"/>
        <v>500</v>
      </c>
      <c r="G71" s="27">
        <v>2961.77</v>
      </c>
      <c r="H71" s="39">
        <v>1500</v>
      </c>
      <c r="I71" s="51">
        <f t="shared" si="3"/>
        <v>-1461.77</v>
      </c>
      <c r="J71" s="27">
        <v>6000</v>
      </c>
    </row>
    <row r="72" spans="1:10" s="10" customFormat="1" ht="12.75" x14ac:dyDescent="0.2">
      <c r="C72" s="16" t="s">
        <v>69</v>
      </c>
      <c r="D72" s="27">
        <v>803.65</v>
      </c>
      <c r="E72" s="39">
        <v>542</v>
      </c>
      <c r="F72" s="51">
        <f t="shared" si="2"/>
        <v>-261.64999999999998</v>
      </c>
      <c r="G72" s="27">
        <v>1395.65</v>
      </c>
      <c r="H72" s="39">
        <v>1626</v>
      </c>
      <c r="I72" s="51">
        <f t="shared" si="3"/>
        <v>230.34999999999991</v>
      </c>
      <c r="J72" s="27">
        <v>6500</v>
      </c>
    </row>
    <row r="73" spans="1:10" s="10" customFormat="1" ht="12.75" x14ac:dyDescent="0.2">
      <c r="C73" s="16" t="s">
        <v>70</v>
      </c>
      <c r="D73" s="27">
        <v>214.36</v>
      </c>
      <c r="E73" s="39">
        <v>125</v>
      </c>
      <c r="F73" s="51">
        <f t="shared" si="2"/>
        <v>-89.360000000000014</v>
      </c>
      <c r="G73" s="27">
        <v>299.36</v>
      </c>
      <c r="H73" s="39">
        <v>375</v>
      </c>
      <c r="I73" s="51">
        <f t="shared" si="3"/>
        <v>75.639999999999986</v>
      </c>
      <c r="J73" s="27">
        <v>1500</v>
      </c>
    </row>
    <row r="74" spans="1:10" s="10" customFormat="1" ht="12.75" x14ac:dyDescent="0.2">
      <c r="C74" s="17" t="s">
        <v>71</v>
      </c>
      <c r="D74" s="28">
        <f>SUM(D68:D73)</f>
        <v>4321.7299999999996</v>
      </c>
      <c r="E74" s="40">
        <f>SUM(E68:E73)</f>
        <v>5046</v>
      </c>
      <c r="F74" s="52">
        <f t="shared" si="2"/>
        <v>724.27000000000044</v>
      </c>
      <c r="G74" s="28">
        <f>SUM(G68:G73)</f>
        <v>16314.060000000001</v>
      </c>
      <c r="H74" s="40">
        <f>SUM(H68:H73)</f>
        <v>15138</v>
      </c>
      <c r="I74" s="52">
        <f t="shared" si="3"/>
        <v>-1176.0600000000013</v>
      </c>
      <c r="J74" s="28">
        <f>SUM(J68:J73)</f>
        <v>60543</v>
      </c>
    </row>
    <row r="75" spans="1:10" s="10" customFormat="1" ht="12.75" x14ac:dyDescent="0.2">
      <c r="A75" s="15"/>
      <c r="B75" s="15"/>
      <c r="C75" s="15" t="s">
        <v>72</v>
      </c>
      <c r="D75" s="26"/>
      <c r="E75" s="38"/>
      <c r="F75" s="50"/>
      <c r="G75" s="26"/>
      <c r="H75" s="38"/>
      <c r="I75" s="50"/>
      <c r="J75" s="26"/>
    </row>
    <row r="76" spans="1:10" s="10" customFormat="1" ht="12.75" x14ac:dyDescent="0.2">
      <c r="C76" s="16" t="s">
        <v>73</v>
      </c>
      <c r="D76" s="27">
        <v>571.63</v>
      </c>
      <c r="E76" s="39">
        <v>417</v>
      </c>
      <c r="F76" s="51">
        <f>(E76 - D76)</f>
        <v>-154.63</v>
      </c>
      <c r="G76" s="27">
        <v>1714.87</v>
      </c>
      <c r="H76" s="39">
        <v>1247</v>
      </c>
      <c r="I76" s="51">
        <f>(H76 - G76)</f>
        <v>-467.86999999999989</v>
      </c>
      <c r="J76" s="27">
        <v>5000</v>
      </c>
    </row>
    <row r="77" spans="1:10" s="10" customFormat="1" ht="12.75" x14ac:dyDescent="0.2">
      <c r="C77" s="17" t="s">
        <v>74</v>
      </c>
      <c r="D77" s="28">
        <f>D76</f>
        <v>571.63</v>
      </c>
      <c r="E77" s="40">
        <f>E76</f>
        <v>417</v>
      </c>
      <c r="F77" s="52">
        <f>(E77 - D77)</f>
        <v>-154.63</v>
      </c>
      <c r="G77" s="28">
        <f>G76</f>
        <v>1714.87</v>
      </c>
      <c r="H77" s="40">
        <f>H76</f>
        <v>1247</v>
      </c>
      <c r="I77" s="52">
        <f>(H77 - G77)</f>
        <v>-467.86999999999989</v>
      </c>
      <c r="J77" s="28">
        <f>J76</f>
        <v>5000</v>
      </c>
    </row>
    <row r="78" spans="1:10" s="10" customFormat="1" ht="12.75" x14ac:dyDescent="0.2">
      <c r="A78" s="15"/>
      <c r="B78" s="15"/>
      <c r="C78" s="15" t="s">
        <v>75</v>
      </c>
      <c r="D78" s="26"/>
      <c r="E78" s="38"/>
      <c r="F78" s="50"/>
      <c r="G78" s="26"/>
      <c r="H78" s="38"/>
      <c r="I78" s="50"/>
      <c r="J78" s="26"/>
    </row>
    <row r="79" spans="1:10" s="10" customFormat="1" ht="12.75" x14ac:dyDescent="0.2">
      <c r="C79" s="16" t="s">
        <v>76</v>
      </c>
      <c r="D79" s="27">
        <v>1176.58</v>
      </c>
      <c r="E79" s="39">
        <v>1167</v>
      </c>
      <c r="F79" s="51">
        <f>(E79 - D79)</f>
        <v>-9.5799999999999272</v>
      </c>
      <c r="G79" s="27">
        <v>3529.74</v>
      </c>
      <c r="H79" s="39">
        <v>3501</v>
      </c>
      <c r="I79" s="51">
        <f>(H79 - G79)</f>
        <v>-28.739999999999782</v>
      </c>
      <c r="J79" s="27">
        <v>14004</v>
      </c>
    </row>
    <row r="80" spans="1:10" s="10" customFormat="1" ht="12.75" x14ac:dyDescent="0.2">
      <c r="C80" s="17" t="s">
        <v>77</v>
      </c>
      <c r="D80" s="28">
        <f>D79</f>
        <v>1176.58</v>
      </c>
      <c r="E80" s="40">
        <f>E79</f>
        <v>1167</v>
      </c>
      <c r="F80" s="52">
        <f>(E80 - D80)</f>
        <v>-9.5799999999999272</v>
      </c>
      <c r="G80" s="28">
        <f>G79</f>
        <v>3529.74</v>
      </c>
      <c r="H80" s="40">
        <f>H79</f>
        <v>3501</v>
      </c>
      <c r="I80" s="52">
        <f>(H80 - G80)</f>
        <v>-28.739999999999782</v>
      </c>
      <c r="J80" s="28">
        <f>J79</f>
        <v>14004</v>
      </c>
    </row>
    <row r="81" spans="1:10" s="10" customFormat="1" ht="12.75" x14ac:dyDescent="0.2">
      <c r="A81" s="15"/>
      <c r="B81" s="15"/>
      <c r="C81" s="15" t="s">
        <v>78</v>
      </c>
      <c r="D81" s="26"/>
      <c r="E81" s="38"/>
      <c r="F81" s="50"/>
      <c r="G81" s="26"/>
      <c r="H81" s="38"/>
      <c r="I81" s="50"/>
      <c r="J81" s="26"/>
    </row>
    <row r="82" spans="1:10" s="10" customFormat="1" ht="12.75" x14ac:dyDescent="0.2">
      <c r="C82" s="16" t="s">
        <v>79</v>
      </c>
      <c r="D82" s="27">
        <v>16.8</v>
      </c>
      <c r="E82" s="39">
        <v>50</v>
      </c>
      <c r="F82" s="51">
        <f>(E82 - D82)</f>
        <v>33.200000000000003</v>
      </c>
      <c r="G82" s="27">
        <v>92.4</v>
      </c>
      <c r="H82" s="39">
        <v>150</v>
      </c>
      <c r="I82" s="51">
        <f>(H82 - G82)</f>
        <v>57.599999999999994</v>
      </c>
      <c r="J82" s="27">
        <v>600</v>
      </c>
    </row>
    <row r="83" spans="1:10" s="10" customFormat="1" ht="12.75" x14ac:dyDescent="0.2">
      <c r="C83" s="16" t="s">
        <v>80</v>
      </c>
      <c r="D83" s="27">
        <v>1159</v>
      </c>
      <c r="E83" s="39">
        <v>500</v>
      </c>
      <c r="F83" s="51">
        <f>(E83 - D83)</f>
        <v>-659</v>
      </c>
      <c r="G83" s="27">
        <v>2318</v>
      </c>
      <c r="H83" s="39">
        <v>1500</v>
      </c>
      <c r="I83" s="51">
        <f>(H83 - G83)</f>
        <v>-818</v>
      </c>
      <c r="J83" s="27">
        <v>6000</v>
      </c>
    </row>
    <row r="84" spans="1:10" s="10" customFormat="1" ht="12.75" x14ac:dyDescent="0.2">
      <c r="C84" s="16" t="s">
        <v>81</v>
      </c>
      <c r="D84" s="27">
        <v>6250</v>
      </c>
      <c r="E84" s="39">
        <v>32000</v>
      </c>
      <c r="F84" s="51">
        <f>(E84 - D84)</f>
        <v>25750</v>
      </c>
      <c r="G84" s="27">
        <v>21250</v>
      </c>
      <c r="H84" s="39">
        <v>36000</v>
      </c>
      <c r="I84" s="51">
        <f>(H84 - G84)</f>
        <v>14750</v>
      </c>
      <c r="J84" s="27">
        <v>40000</v>
      </c>
    </row>
    <row r="85" spans="1:10" s="10" customFormat="1" ht="12.75" x14ac:dyDescent="0.2">
      <c r="C85" s="16" t="s">
        <v>82</v>
      </c>
      <c r="D85" s="27">
        <v>0</v>
      </c>
      <c r="E85" s="39">
        <v>1000</v>
      </c>
      <c r="F85" s="51">
        <f>(E85 - D85)</f>
        <v>1000</v>
      </c>
      <c r="G85" s="27">
        <v>5500</v>
      </c>
      <c r="H85" s="39">
        <v>7500</v>
      </c>
      <c r="I85" s="51">
        <f>(H85 - G85)</f>
        <v>2000</v>
      </c>
      <c r="J85" s="27">
        <v>7500</v>
      </c>
    </row>
    <row r="86" spans="1:10" s="10" customFormat="1" ht="12.75" x14ac:dyDescent="0.2">
      <c r="C86" s="17" t="s">
        <v>83</v>
      </c>
      <c r="D86" s="28">
        <f>SUM(D82:D85)</f>
        <v>7425.8</v>
      </c>
      <c r="E86" s="40">
        <f>SUM(E82:E85)</f>
        <v>33550</v>
      </c>
      <c r="F86" s="52">
        <f>(E86 - D86)</f>
        <v>26124.2</v>
      </c>
      <c r="G86" s="28">
        <f>SUM(G82:G85)</f>
        <v>29160.400000000001</v>
      </c>
      <c r="H86" s="40">
        <f>SUM(H82:H85)</f>
        <v>45150</v>
      </c>
      <c r="I86" s="52">
        <f>(H86 - G86)</f>
        <v>15989.599999999999</v>
      </c>
      <c r="J86" s="28">
        <f>SUM(J82:J85)</f>
        <v>54100</v>
      </c>
    </row>
    <row r="87" spans="1:10" s="10" customFormat="1" ht="12.75" x14ac:dyDescent="0.2">
      <c r="A87" s="15"/>
      <c r="B87" s="15"/>
      <c r="C87" s="15" t="s">
        <v>84</v>
      </c>
      <c r="D87" s="26"/>
      <c r="E87" s="38"/>
      <c r="F87" s="50"/>
      <c r="G87" s="26"/>
      <c r="H87" s="38"/>
      <c r="I87" s="50"/>
      <c r="J87" s="26"/>
    </row>
    <row r="88" spans="1:10" s="10" customFormat="1" ht="12.75" x14ac:dyDescent="0.2">
      <c r="C88" s="16" t="s">
        <v>85</v>
      </c>
      <c r="D88" s="27">
        <v>334.49</v>
      </c>
      <c r="E88" s="39">
        <v>417</v>
      </c>
      <c r="F88" s="51">
        <f t="shared" ref="F88:F103" si="4">(E88 - D88)</f>
        <v>82.509999999999991</v>
      </c>
      <c r="G88" s="27">
        <v>1139.05</v>
      </c>
      <c r="H88" s="39">
        <v>1247</v>
      </c>
      <c r="I88" s="51">
        <f t="shared" ref="I88:I103" si="5">(H88 - G88)</f>
        <v>107.95000000000005</v>
      </c>
      <c r="J88" s="27">
        <v>5000</v>
      </c>
    </row>
    <row r="89" spans="1:10" s="10" customFormat="1" ht="12.75" x14ac:dyDescent="0.2">
      <c r="C89" s="16" t="s">
        <v>86</v>
      </c>
      <c r="D89" s="27">
        <v>0</v>
      </c>
      <c r="E89" s="39">
        <v>83</v>
      </c>
      <c r="F89" s="51">
        <f t="shared" si="4"/>
        <v>83</v>
      </c>
      <c r="G89" s="27">
        <v>0</v>
      </c>
      <c r="H89" s="39">
        <v>253</v>
      </c>
      <c r="I89" s="51">
        <f t="shared" si="5"/>
        <v>253</v>
      </c>
      <c r="J89" s="27">
        <v>1000</v>
      </c>
    </row>
    <row r="90" spans="1:10" s="10" customFormat="1" ht="12.75" x14ac:dyDescent="0.2">
      <c r="C90" s="16" t="s">
        <v>87</v>
      </c>
      <c r="D90" s="27">
        <v>254.8</v>
      </c>
      <c r="E90" s="39">
        <v>417</v>
      </c>
      <c r="F90" s="51">
        <f t="shared" si="4"/>
        <v>162.19999999999999</v>
      </c>
      <c r="G90" s="27">
        <v>1598.27</v>
      </c>
      <c r="H90" s="39">
        <v>1251</v>
      </c>
      <c r="I90" s="51">
        <f t="shared" si="5"/>
        <v>-347.27</v>
      </c>
      <c r="J90" s="27">
        <v>5000</v>
      </c>
    </row>
    <row r="91" spans="1:10" s="10" customFormat="1" ht="12.75" x14ac:dyDescent="0.2">
      <c r="C91" s="16" t="s">
        <v>88</v>
      </c>
      <c r="D91" s="27">
        <v>40.35</v>
      </c>
      <c r="E91" s="39">
        <v>333</v>
      </c>
      <c r="F91" s="51">
        <f t="shared" si="4"/>
        <v>292.64999999999998</v>
      </c>
      <c r="G91" s="27">
        <v>673.56</v>
      </c>
      <c r="H91" s="39">
        <v>1003</v>
      </c>
      <c r="I91" s="51">
        <f t="shared" si="5"/>
        <v>329.44000000000005</v>
      </c>
      <c r="J91" s="27">
        <v>4000</v>
      </c>
    </row>
    <row r="92" spans="1:10" s="10" customFormat="1" ht="12.75" x14ac:dyDescent="0.2">
      <c r="C92" s="16" t="s">
        <v>89</v>
      </c>
      <c r="D92" s="27">
        <v>257.77</v>
      </c>
      <c r="E92" s="39">
        <v>292</v>
      </c>
      <c r="F92" s="51">
        <f t="shared" si="4"/>
        <v>34.230000000000018</v>
      </c>
      <c r="G92" s="27">
        <v>760.26</v>
      </c>
      <c r="H92" s="39">
        <v>872</v>
      </c>
      <c r="I92" s="51">
        <f t="shared" si="5"/>
        <v>111.74000000000001</v>
      </c>
      <c r="J92" s="27">
        <v>3500</v>
      </c>
    </row>
    <row r="93" spans="1:10" s="10" customFormat="1" ht="12.75" x14ac:dyDescent="0.2">
      <c r="C93" s="16" t="s">
        <v>90</v>
      </c>
      <c r="D93" s="27">
        <v>119.35</v>
      </c>
      <c r="E93" s="39">
        <v>125</v>
      </c>
      <c r="F93" s="51">
        <f t="shared" si="4"/>
        <v>5.6500000000000057</v>
      </c>
      <c r="G93" s="27">
        <v>358.05</v>
      </c>
      <c r="H93" s="39">
        <v>375</v>
      </c>
      <c r="I93" s="51">
        <f t="shared" si="5"/>
        <v>16.949999999999989</v>
      </c>
      <c r="J93" s="27">
        <v>1500</v>
      </c>
    </row>
    <row r="94" spans="1:10" s="10" customFormat="1" ht="12.75" x14ac:dyDescent="0.2">
      <c r="C94" s="16" t="s">
        <v>91</v>
      </c>
      <c r="D94" s="27">
        <v>58.53</v>
      </c>
      <c r="E94" s="39">
        <v>167</v>
      </c>
      <c r="F94" s="51">
        <f t="shared" si="4"/>
        <v>108.47</v>
      </c>
      <c r="G94" s="27">
        <v>335.65</v>
      </c>
      <c r="H94" s="39">
        <v>497</v>
      </c>
      <c r="I94" s="51">
        <f t="shared" si="5"/>
        <v>161.35000000000002</v>
      </c>
      <c r="J94" s="27">
        <v>2000</v>
      </c>
    </row>
    <row r="95" spans="1:10" s="10" customFormat="1" ht="12.75" x14ac:dyDescent="0.2">
      <c r="C95" s="16" t="s">
        <v>92</v>
      </c>
      <c r="D95" s="27">
        <v>0</v>
      </c>
      <c r="E95" s="39">
        <v>167</v>
      </c>
      <c r="F95" s="51">
        <f t="shared" si="4"/>
        <v>167</v>
      </c>
      <c r="G95" s="27">
        <v>119.97</v>
      </c>
      <c r="H95" s="39">
        <v>497</v>
      </c>
      <c r="I95" s="51">
        <f t="shared" si="5"/>
        <v>377.03</v>
      </c>
      <c r="J95" s="27">
        <v>2000</v>
      </c>
    </row>
    <row r="96" spans="1:10" s="10" customFormat="1" ht="12.75" x14ac:dyDescent="0.2">
      <c r="C96" s="16" t="s">
        <v>93</v>
      </c>
      <c r="D96" s="27">
        <v>2085.2199999999998</v>
      </c>
      <c r="E96" s="39">
        <v>2167</v>
      </c>
      <c r="F96" s="51">
        <f t="shared" si="4"/>
        <v>81.7800000000002</v>
      </c>
      <c r="G96" s="27">
        <v>6255.66</v>
      </c>
      <c r="H96" s="39">
        <v>6497</v>
      </c>
      <c r="I96" s="51">
        <f t="shared" si="5"/>
        <v>241.34000000000015</v>
      </c>
      <c r="J96" s="27">
        <v>26000</v>
      </c>
    </row>
    <row r="97" spans="1:10" s="10" customFormat="1" ht="12.75" x14ac:dyDescent="0.2">
      <c r="C97" s="16" t="s">
        <v>94</v>
      </c>
      <c r="D97" s="27">
        <v>16.760000000000002</v>
      </c>
      <c r="E97" s="39">
        <v>42</v>
      </c>
      <c r="F97" s="51">
        <f t="shared" si="4"/>
        <v>25.24</v>
      </c>
      <c r="G97" s="27">
        <v>54.47</v>
      </c>
      <c r="H97" s="39">
        <v>122</v>
      </c>
      <c r="I97" s="51">
        <f t="shared" si="5"/>
        <v>67.53</v>
      </c>
      <c r="J97" s="27">
        <v>500</v>
      </c>
    </row>
    <row r="98" spans="1:10" s="10" customFormat="1" ht="12.75" x14ac:dyDescent="0.2">
      <c r="C98" s="16" t="s">
        <v>95</v>
      </c>
      <c r="D98" s="27">
        <v>0</v>
      </c>
      <c r="E98" s="39">
        <v>625</v>
      </c>
      <c r="F98" s="51">
        <f t="shared" si="4"/>
        <v>625</v>
      </c>
      <c r="G98" s="27">
        <v>0</v>
      </c>
      <c r="H98" s="39">
        <v>1875</v>
      </c>
      <c r="I98" s="51">
        <f t="shared" si="5"/>
        <v>1875</v>
      </c>
      <c r="J98" s="27">
        <v>7500</v>
      </c>
    </row>
    <row r="99" spans="1:10" s="10" customFormat="1" ht="12.75" x14ac:dyDescent="0.2">
      <c r="C99" s="16" t="s">
        <v>96</v>
      </c>
      <c r="D99" s="27">
        <v>49.38</v>
      </c>
      <c r="E99" s="39">
        <v>58</v>
      </c>
      <c r="F99" s="51">
        <f t="shared" si="4"/>
        <v>8.6199999999999974</v>
      </c>
      <c r="G99" s="27">
        <v>148.13999999999999</v>
      </c>
      <c r="H99" s="39">
        <v>178</v>
      </c>
      <c r="I99" s="51">
        <f t="shared" si="5"/>
        <v>29.860000000000014</v>
      </c>
      <c r="J99" s="27">
        <v>700</v>
      </c>
    </row>
    <row r="100" spans="1:10" s="10" customFormat="1" ht="12.75" x14ac:dyDescent="0.2">
      <c r="C100" s="16" t="s">
        <v>97</v>
      </c>
      <c r="D100" s="27">
        <v>30</v>
      </c>
      <c r="E100" s="39">
        <v>250</v>
      </c>
      <c r="F100" s="51">
        <f t="shared" si="4"/>
        <v>220</v>
      </c>
      <c r="G100" s="27">
        <v>2197.5100000000002</v>
      </c>
      <c r="H100" s="39">
        <v>750</v>
      </c>
      <c r="I100" s="51">
        <f t="shared" si="5"/>
        <v>-1447.5100000000002</v>
      </c>
      <c r="J100" s="27">
        <v>3000</v>
      </c>
    </row>
    <row r="101" spans="1:10" s="10" customFormat="1" ht="12.75" x14ac:dyDescent="0.2">
      <c r="C101" s="16" t="s">
        <v>98</v>
      </c>
      <c r="D101" s="27">
        <v>729.42</v>
      </c>
      <c r="E101" s="39">
        <v>667</v>
      </c>
      <c r="F101" s="51">
        <f t="shared" si="4"/>
        <v>-62.419999999999959</v>
      </c>
      <c r="G101" s="27">
        <v>929.42</v>
      </c>
      <c r="H101" s="39">
        <v>2001</v>
      </c>
      <c r="I101" s="51">
        <f t="shared" si="5"/>
        <v>1071.58</v>
      </c>
      <c r="J101" s="27">
        <v>8000</v>
      </c>
    </row>
    <row r="102" spans="1:10" s="10" customFormat="1" ht="12.75" x14ac:dyDescent="0.2">
      <c r="C102" s="17" t="s">
        <v>99</v>
      </c>
      <c r="D102" s="28">
        <f>SUM(D88:D101)</f>
        <v>3976.07</v>
      </c>
      <c r="E102" s="40">
        <f>SUM(E88:E101)</f>
        <v>5810</v>
      </c>
      <c r="F102" s="52">
        <f t="shared" si="4"/>
        <v>1833.9299999999998</v>
      </c>
      <c r="G102" s="28">
        <f>SUM(G88:G101)</f>
        <v>14570.009999999998</v>
      </c>
      <c r="H102" s="40">
        <f>SUM(H88:H101)</f>
        <v>17418</v>
      </c>
      <c r="I102" s="52">
        <f t="shared" si="5"/>
        <v>2847.9900000000016</v>
      </c>
      <c r="J102" s="28">
        <f>SUM(J88:J101)</f>
        <v>69700</v>
      </c>
    </row>
    <row r="103" spans="1:10" s="10" customFormat="1" ht="12.75" x14ac:dyDescent="0.2">
      <c r="B103" s="17" t="s">
        <v>100</v>
      </c>
      <c r="D103" s="28">
        <f>(0 + (((((((((((D36 + D40) + D46) + D52) + D55) + D60) + D66) + D74) + D77) + D80) + D86) + D102))</f>
        <v>184439.52</v>
      </c>
      <c r="E103" s="40">
        <f>(0 + (((((((((((E36 + E40) + E46) + E52) + E55) + E60) + E66) + E74) + E77) + E80) + E86) + E102))</f>
        <v>186752</v>
      </c>
      <c r="F103" s="52">
        <f t="shared" si="4"/>
        <v>2312.4800000000105</v>
      </c>
      <c r="G103" s="28">
        <f>(0 + (((((((((((G36 + G40) + G46) + G52) + G55) + G60) + G66) + G74) + G77) + G80) + G86) + G102))</f>
        <v>403947.27</v>
      </c>
      <c r="H103" s="40">
        <f>(0 + (((((((((((H36 + H40) + H46) + H52) + H55) + H60) + H66) + H74) + H77) + H80) + H86) + H102))</f>
        <v>412109</v>
      </c>
      <c r="I103" s="52">
        <f t="shared" si="5"/>
        <v>8161.7299999999814</v>
      </c>
      <c r="J103" s="28">
        <f>(0 + (((((((((((J36 + J40) + J46) + J52) + J55) + J60) + J66) + J74) + J77) + J80) + J86) + J102))</f>
        <v>1642456</v>
      </c>
    </row>
    <row r="104" spans="1:10" s="10" customFormat="1" ht="12.75" x14ac:dyDescent="0.2">
      <c r="A104" s="15"/>
      <c r="B104" s="15" t="s">
        <v>101</v>
      </c>
      <c r="C104" s="15"/>
      <c r="D104" s="26"/>
      <c r="E104" s="38"/>
      <c r="F104" s="50"/>
      <c r="G104" s="26"/>
      <c r="H104" s="38"/>
      <c r="I104" s="50"/>
      <c r="J104" s="26"/>
    </row>
    <row r="105" spans="1:10" s="10" customFormat="1" ht="12.75" x14ac:dyDescent="0.2">
      <c r="A105" s="15"/>
      <c r="B105" s="15"/>
      <c r="C105" s="15" t="s">
        <v>102</v>
      </c>
      <c r="D105" s="26"/>
      <c r="E105" s="38"/>
      <c r="F105" s="50"/>
      <c r="G105" s="26"/>
      <c r="H105" s="38"/>
      <c r="I105" s="50"/>
      <c r="J105" s="26"/>
    </row>
    <row r="106" spans="1:10" s="10" customFormat="1" ht="12.75" x14ac:dyDescent="0.2">
      <c r="C106" s="16" t="s">
        <v>103</v>
      </c>
      <c r="D106" s="27">
        <v>1638.4</v>
      </c>
      <c r="E106" s="39">
        <v>417</v>
      </c>
      <c r="F106" s="51">
        <f>(E106 - D106)</f>
        <v>-1221.4000000000001</v>
      </c>
      <c r="G106" s="27">
        <v>2903.4</v>
      </c>
      <c r="H106" s="39">
        <v>1247</v>
      </c>
      <c r="I106" s="51">
        <f>(H106 - G106)</f>
        <v>-1656.4</v>
      </c>
      <c r="J106" s="27">
        <v>5000</v>
      </c>
    </row>
    <row r="107" spans="1:10" s="10" customFormat="1" ht="12.75" x14ac:dyDescent="0.2">
      <c r="C107" s="16" t="s">
        <v>104</v>
      </c>
      <c r="D107" s="27">
        <v>151.29</v>
      </c>
      <c r="E107" s="39">
        <v>1000</v>
      </c>
      <c r="F107" s="51">
        <f>(E107 - D107)</f>
        <v>848.71</v>
      </c>
      <c r="G107" s="27">
        <v>986.29</v>
      </c>
      <c r="H107" s="39">
        <v>3000</v>
      </c>
      <c r="I107" s="51">
        <f>(H107 - G107)</f>
        <v>2013.71</v>
      </c>
      <c r="J107" s="27">
        <v>12000</v>
      </c>
    </row>
    <row r="108" spans="1:10" s="10" customFormat="1" ht="12.75" x14ac:dyDescent="0.2">
      <c r="C108" s="16" t="s">
        <v>105</v>
      </c>
      <c r="D108" s="27">
        <v>219.96</v>
      </c>
      <c r="E108" s="39">
        <v>3333</v>
      </c>
      <c r="F108" s="51">
        <f>(E108 - D108)</f>
        <v>3113.04</v>
      </c>
      <c r="G108" s="27">
        <v>219.96</v>
      </c>
      <c r="H108" s="39">
        <v>10003</v>
      </c>
      <c r="I108" s="51">
        <f>(H108 - G108)</f>
        <v>9783.0400000000009</v>
      </c>
      <c r="J108" s="27">
        <v>40000</v>
      </c>
    </row>
    <row r="109" spans="1:10" s="10" customFormat="1" ht="12.75" x14ac:dyDescent="0.2">
      <c r="C109" s="17" t="s">
        <v>106</v>
      </c>
      <c r="D109" s="28">
        <f>SUM(D106:D108)</f>
        <v>2009.65</v>
      </c>
      <c r="E109" s="40">
        <f>SUM(E106:E108)</f>
        <v>4750</v>
      </c>
      <c r="F109" s="52">
        <f>(E109 - D109)</f>
        <v>2740.35</v>
      </c>
      <c r="G109" s="28">
        <f>SUM(G106:G108)</f>
        <v>4109.6499999999996</v>
      </c>
      <c r="H109" s="40">
        <f>SUM(H106:H108)</f>
        <v>14250</v>
      </c>
      <c r="I109" s="52">
        <f>(H109 - G109)</f>
        <v>10140.35</v>
      </c>
      <c r="J109" s="28">
        <f>SUM(J106:J108)</f>
        <v>57000</v>
      </c>
    </row>
    <row r="110" spans="1:10" s="10" customFormat="1" ht="12.75" x14ac:dyDescent="0.2">
      <c r="A110" s="15"/>
      <c r="B110" s="15"/>
      <c r="C110" s="15" t="s">
        <v>107</v>
      </c>
      <c r="D110" s="26"/>
      <c r="E110" s="38"/>
      <c r="F110" s="50"/>
      <c r="G110" s="26"/>
      <c r="H110" s="38"/>
      <c r="I110" s="50"/>
      <c r="J110" s="26"/>
    </row>
    <row r="111" spans="1:10" s="10" customFormat="1" ht="12.75" x14ac:dyDescent="0.2">
      <c r="C111" s="16" t="s">
        <v>108</v>
      </c>
      <c r="D111" s="27">
        <v>0</v>
      </c>
      <c r="E111" s="39">
        <v>8333</v>
      </c>
      <c r="F111" s="51">
        <f>(E111 - D111)</f>
        <v>8333</v>
      </c>
      <c r="G111" s="27">
        <v>0</v>
      </c>
      <c r="H111" s="39">
        <v>25003</v>
      </c>
      <c r="I111" s="51">
        <f>(H111 - G111)</f>
        <v>25003</v>
      </c>
      <c r="J111" s="27">
        <v>100000</v>
      </c>
    </row>
    <row r="112" spans="1:10" s="10" customFormat="1" ht="12.75" x14ac:dyDescent="0.2">
      <c r="C112" s="16" t="s">
        <v>109</v>
      </c>
      <c r="D112" s="27">
        <v>0</v>
      </c>
      <c r="E112" s="39">
        <v>417</v>
      </c>
      <c r="F112" s="51">
        <f>(E112 - D112)</f>
        <v>417</v>
      </c>
      <c r="G112" s="27">
        <v>0</v>
      </c>
      <c r="H112" s="39">
        <v>1247</v>
      </c>
      <c r="I112" s="51">
        <f>(H112 - G112)</f>
        <v>1247</v>
      </c>
      <c r="J112" s="27">
        <v>5000</v>
      </c>
    </row>
    <row r="113" spans="1:10" s="10" customFormat="1" ht="12.75" x14ac:dyDescent="0.2">
      <c r="C113" s="16" t="s">
        <v>110</v>
      </c>
      <c r="D113" s="27">
        <v>0</v>
      </c>
      <c r="E113" s="39">
        <v>417</v>
      </c>
      <c r="F113" s="51">
        <f>(E113 - D113)</f>
        <v>417</v>
      </c>
      <c r="G113" s="27">
        <v>0</v>
      </c>
      <c r="H113" s="39">
        <v>1247</v>
      </c>
      <c r="I113" s="51">
        <f>(H113 - G113)</f>
        <v>1247</v>
      </c>
      <c r="J113" s="27">
        <v>5000</v>
      </c>
    </row>
    <row r="114" spans="1:10" s="10" customFormat="1" ht="12.75" x14ac:dyDescent="0.2">
      <c r="C114" s="16" t="s">
        <v>111</v>
      </c>
      <c r="D114" s="27">
        <v>0</v>
      </c>
      <c r="E114" s="39">
        <v>417</v>
      </c>
      <c r="F114" s="51">
        <f>(E114 - D114)</f>
        <v>417</v>
      </c>
      <c r="G114" s="27">
        <v>197.53</v>
      </c>
      <c r="H114" s="39">
        <v>1247</v>
      </c>
      <c r="I114" s="51">
        <f>(H114 - G114)</f>
        <v>1049.47</v>
      </c>
      <c r="J114" s="27">
        <v>5000</v>
      </c>
    </row>
    <row r="115" spans="1:10" s="10" customFormat="1" ht="12.75" x14ac:dyDescent="0.2">
      <c r="C115" s="17" t="s">
        <v>112</v>
      </c>
      <c r="D115" s="28">
        <f>SUM(D111:D114)</f>
        <v>0</v>
      </c>
      <c r="E115" s="40">
        <f>SUM(E111:E114)</f>
        <v>9584</v>
      </c>
      <c r="F115" s="52">
        <f>(E115 - D115)</f>
        <v>9584</v>
      </c>
      <c r="G115" s="28">
        <f>SUM(G111:G114)</f>
        <v>197.53</v>
      </c>
      <c r="H115" s="40">
        <f>SUM(H111:H114)</f>
        <v>28744</v>
      </c>
      <c r="I115" s="52">
        <f>(H115 - G115)</f>
        <v>28546.47</v>
      </c>
      <c r="J115" s="28">
        <f>SUM(J111:J114)</f>
        <v>115000</v>
      </c>
    </row>
    <row r="116" spans="1:10" s="10" customFormat="1" ht="12.75" x14ac:dyDescent="0.2">
      <c r="A116" s="15"/>
      <c r="B116" s="15"/>
      <c r="C116" s="15" t="s">
        <v>113</v>
      </c>
      <c r="D116" s="26"/>
      <c r="E116" s="38"/>
      <c r="F116" s="50"/>
      <c r="G116" s="26"/>
      <c r="H116" s="38"/>
      <c r="I116" s="50"/>
      <c r="J116" s="26"/>
    </row>
    <row r="117" spans="1:10" s="10" customFormat="1" ht="12.75" x14ac:dyDescent="0.2">
      <c r="C117" s="16" t="s">
        <v>114</v>
      </c>
      <c r="D117" s="27">
        <v>0</v>
      </c>
      <c r="E117" s="39">
        <v>1667</v>
      </c>
      <c r="F117" s="51">
        <f t="shared" ref="F117:F124" si="6">(E117 - D117)</f>
        <v>1667</v>
      </c>
      <c r="G117" s="27">
        <v>1237.1400000000001</v>
      </c>
      <c r="H117" s="39">
        <v>5001</v>
      </c>
      <c r="I117" s="51">
        <f t="shared" ref="I117:I124" si="7">(H117 - G117)</f>
        <v>3763.8599999999997</v>
      </c>
      <c r="J117" s="27">
        <v>20000</v>
      </c>
    </row>
    <row r="118" spans="1:10" s="10" customFormat="1" ht="12.75" x14ac:dyDescent="0.2">
      <c r="C118" s="16" t="s">
        <v>115</v>
      </c>
      <c r="D118" s="27">
        <v>394.48</v>
      </c>
      <c r="E118" s="39">
        <v>208</v>
      </c>
      <c r="F118" s="51">
        <f t="shared" si="6"/>
        <v>-186.48000000000002</v>
      </c>
      <c r="G118" s="27">
        <v>394.48</v>
      </c>
      <c r="H118" s="39">
        <v>628</v>
      </c>
      <c r="I118" s="51">
        <f t="shared" si="7"/>
        <v>233.51999999999998</v>
      </c>
      <c r="J118" s="27">
        <v>2500</v>
      </c>
    </row>
    <row r="119" spans="1:10" s="10" customFormat="1" ht="12.75" x14ac:dyDescent="0.2">
      <c r="C119" s="16" t="s">
        <v>116</v>
      </c>
      <c r="D119" s="27">
        <v>0</v>
      </c>
      <c r="E119" s="39">
        <v>1667</v>
      </c>
      <c r="F119" s="51">
        <f t="shared" si="6"/>
        <v>1667</v>
      </c>
      <c r="G119" s="27">
        <v>0</v>
      </c>
      <c r="H119" s="39">
        <v>4997</v>
      </c>
      <c r="I119" s="51">
        <f t="shared" si="7"/>
        <v>4997</v>
      </c>
      <c r="J119" s="27">
        <v>20000</v>
      </c>
    </row>
    <row r="120" spans="1:10" s="10" customFormat="1" ht="12.75" x14ac:dyDescent="0.2">
      <c r="C120" s="16" t="s">
        <v>117</v>
      </c>
      <c r="D120" s="27">
        <v>0</v>
      </c>
      <c r="E120" s="39">
        <v>417</v>
      </c>
      <c r="F120" s="51">
        <f t="shared" si="6"/>
        <v>417</v>
      </c>
      <c r="G120" s="27">
        <v>0</v>
      </c>
      <c r="H120" s="39">
        <v>1247</v>
      </c>
      <c r="I120" s="51">
        <f t="shared" si="7"/>
        <v>1247</v>
      </c>
      <c r="J120" s="27">
        <v>5000</v>
      </c>
    </row>
    <row r="121" spans="1:10" s="10" customFormat="1" ht="12.75" x14ac:dyDescent="0.2">
      <c r="C121" s="16" t="s">
        <v>118</v>
      </c>
      <c r="D121" s="27">
        <v>0</v>
      </c>
      <c r="E121" s="39">
        <v>167</v>
      </c>
      <c r="F121" s="51">
        <f t="shared" si="6"/>
        <v>167</v>
      </c>
      <c r="G121" s="27">
        <v>0</v>
      </c>
      <c r="H121" s="39">
        <v>497</v>
      </c>
      <c r="I121" s="51">
        <f t="shared" si="7"/>
        <v>497</v>
      </c>
      <c r="J121" s="27">
        <v>2000</v>
      </c>
    </row>
    <row r="122" spans="1:10" s="10" customFormat="1" ht="12.75" x14ac:dyDescent="0.2">
      <c r="C122" s="16" t="s">
        <v>119</v>
      </c>
      <c r="D122" s="27">
        <v>0</v>
      </c>
      <c r="E122" s="39">
        <v>167</v>
      </c>
      <c r="F122" s="51">
        <f t="shared" si="6"/>
        <v>167</v>
      </c>
      <c r="G122" s="27">
        <v>0</v>
      </c>
      <c r="H122" s="39">
        <v>497</v>
      </c>
      <c r="I122" s="51">
        <f t="shared" si="7"/>
        <v>497</v>
      </c>
      <c r="J122" s="27">
        <v>2000</v>
      </c>
    </row>
    <row r="123" spans="1:10" s="10" customFormat="1" ht="12.75" x14ac:dyDescent="0.2">
      <c r="C123" s="17" t="s">
        <v>120</v>
      </c>
      <c r="D123" s="28">
        <f>SUM(D117:D122)</f>
        <v>394.48</v>
      </c>
      <c r="E123" s="40">
        <f>SUM(E117:E122)</f>
        <v>4293</v>
      </c>
      <c r="F123" s="52">
        <f t="shared" si="6"/>
        <v>3898.52</v>
      </c>
      <c r="G123" s="28">
        <f>SUM(G117:G122)</f>
        <v>1631.6200000000001</v>
      </c>
      <c r="H123" s="40">
        <f>SUM(H117:H122)</f>
        <v>12867</v>
      </c>
      <c r="I123" s="52">
        <f t="shared" si="7"/>
        <v>11235.38</v>
      </c>
      <c r="J123" s="28">
        <f>SUM(J117:J122)</f>
        <v>51500</v>
      </c>
    </row>
    <row r="124" spans="1:10" s="10" customFormat="1" ht="12.75" x14ac:dyDescent="0.2">
      <c r="B124" s="17" t="s">
        <v>121</v>
      </c>
      <c r="D124" s="28">
        <f>(0 + ((D109 + D115) + D123))</f>
        <v>2404.13</v>
      </c>
      <c r="E124" s="40">
        <f>(0 + ((E109 + E115) + E123))</f>
        <v>18627</v>
      </c>
      <c r="F124" s="52">
        <f t="shared" si="6"/>
        <v>16222.869999999999</v>
      </c>
      <c r="G124" s="28">
        <f>(0 + ((G109 + G115) + G123))</f>
        <v>5938.7999999999993</v>
      </c>
      <c r="H124" s="40">
        <f>(0 + ((H109 + H115) + H123))</f>
        <v>55861</v>
      </c>
      <c r="I124" s="52">
        <f t="shared" si="7"/>
        <v>49922.2</v>
      </c>
      <c r="J124" s="28">
        <f>(0 + ((J109 + J115) + J123))</f>
        <v>223500</v>
      </c>
    </row>
    <row r="125" spans="1:10" s="10" customFormat="1" ht="12.75" x14ac:dyDescent="0.2">
      <c r="A125" s="15"/>
      <c r="B125" s="15" t="s">
        <v>122</v>
      </c>
      <c r="C125" s="15"/>
      <c r="D125" s="26"/>
      <c r="E125" s="38"/>
      <c r="F125" s="50"/>
      <c r="G125" s="26"/>
      <c r="H125" s="38"/>
      <c r="I125" s="50"/>
      <c r="J125" s="26"/>
    </row>
    <row r="126" spans="1:10" s="10" customFormat="1" ht="12.75" x14ac:dyDescent="0.2">
      <c r="A126" s="15"/>
      <c r="B126" s="15"/>
      <c r="C126" s="15" t="s">
        <v>123</v>
      </c>
      <c r="D126" s="26"/>
      <c r="E126" s="38"/>
      <c r="F126" s="50"/>
      <c r="G126" s="26"/>
      <c r="H126" s="38"/>
      <c r="I126" s="50"/>
      <c r="J126" s="26"/>
    </row>
    <row r="127" spans="1:10" s="10" customFormat="1" ht="12.75" x14ac:dyDescent="0.2">
      <c r="C127" s="16" t="s">
        <v>124</v>
      </c>
      <c r="D127" s="27">
        <v>0</v>
      </c>
      <c r="E127" s="39">
        <v>42</v>
      </c>
      <c r="F127" s="51">
        <f>(E127 - D127)</f>
        <v>42</v>
      </c>
      <c r="G127" s="27">
        <v>0</v>
      </c>
      <c r="H127" s="39">
        <v>122</v>
      </c>
      <c r="I127" s="51">
        <f>(H127 - G127)</f>
        <v>122</v>
      </c>
      <c r="J127" s="27">
        <v>500</v>
      </c>
    </row>
    <row r="128" spans="1:10" s="10" customFormat="1" ht="12.75" x14ac:dyDescent="0.2">
      <c r="C128" s="17" t="s">
        <v>125</v>
      </c>
      <c r="D128" s="28">
        <f>D127</f>
        <v>0</v>
      </c>
      <c r="E128" s="40">
        <f>E127</f>
        <v>42</v>
      </c>
      <c r="F128" s="52">
        <f>(E128 - D128)</f>
        <v>42</v>
      </c>
      <c r="G128" s="28">
        <f>G127</f>
        <v>0</v>
      </c>
      <c r="H128" s="40">
        <f>H127</f>
        <v>122</v>
      </c>
      <c r="I128" s="52">
        <f>(H128 - G128)</f>
        <v>122</v>
      </c>
      <c r="J128" s="28">
        <f>J127</f>
        <v>500</v>
      </c>
    </row>
    <row r="129" spans="1:10" s="10" customFormat="1" ht="12.75" x14ac:dyDescent="0.2">
      <c r="A129" s="15"/>
      <c r="B129" s="15"/>
      <c r="C129" s="15" t="s">
        <v>126</v>
      </c>
      <c r="D129" s="26"/>
      <c r="E129" s="38"/>
      <c r="F129" s="50"/>
      <c r="G129" s="26"/>
      <c r="H129" s="38"/>
      <c r="I129" s="50"/>
      <c r="J129" s="26"/>
    </row>
    <row r="130" spans="1:10" s="10" customFormat="1" ht="12.75" x14ac:dyDescent="0.2">
      <c r="C130" s="16" t="s">
        <v>127</v>
      </c>
      <c r="D130" s="27">
        <v>11793</v>
      </c>
      <c r="E130" s="39">
        <v>9920</v>
      </c>
      <c r="F130" s="51">
        <f>(E130 - D130)</f>
        <v>-1873</v>
      </c>
      <c r="G130" s="27">
        <v>35379</v>
      </c>
      <c r="H130" s="39">
        <v>29760</v>
      </c>
      <c r="I130" s="51">
        <f>(H130 - G130)</f>
        <v>-5619</v>
      </c>
      <c r="J130" s="27">
        <v>119040</v>
      </c>
    </row>
    <row r="131" spans="1:10" s="10" customFormat="1" ht="12.75" x14ac:dyDescent="0.2">
      <c r="C131" s="16" t="s">
        <v>128</v>
      </c>
      <c r="D131" s="27">
        <v>0</v>
      </c>
      <c r="E131" s="39">
        <v>167</v>
      </c>
      <c r="F131" s="51">
        <f>(E131 - D131)</f>
        <v>167</v>
      </c>
      <c r="G131" s="27">
        <v>0</v>
      </c>
      <c r="H131" s="39">
        <v>501</v>
      </c>
      <c r="I131" s="51">
        <f>(H131 - G131)</f>
        <v>501</v>
      </c>
      <c r="J131" s="27">
        <v>2000</v>
      </c>
    </row>
    <row r="132" spans="1:10" s="10" customFormat="1" ht="12.75" x14ac:dyDescent="0.2">
      <c r="C132" s="17" t="s">
        <v>129</v>
      </c>
      <c r="D132" s="28">
        <f>SUM(D130:D131)</f>
        <v>11793</v>
      </c>
      <c r="E132" s="40">
        <f>SUM(E130:E131)</f>
        <v>10087</v>
      </c>
      <c r="F132" s="52">
        <f>(E132 - D132)</f>
        <v>-1706</v>
      </c>
      <c r="G132" s="28">
        <f>SUM(G130:G131)</f>
        <v>35379</v>
      </c>
      <c r="H132" s="40">
        <f>SUM(H130:H131)</f>
        <v>30261</v>
      </c>
      <c r="I132" s="52">
        <f>(H132 - G132)</f>
        <v>-5118</v>
      </c>
      <c r="J132" s="28">
        <f>SUM(J130:J131)</f>
        <v>121040</v>
      </c>
    </row>
    <row r="133" spans="1:10" s="10" customFormat="1" ht="12.75" x14ac:dyDescent="0.2">
      <c r="A133" s="15"/>
      <c r="B133" s="15"/>
      <c r="C133" s="15" t="s">
        <v>130</v>
      </c>
      <c r="D133" s="26"/>
      <c r="E133" s="38"/>
      <c r="F133" s="50"/>
      <c r="G133" s="26"/>
      <c r="H133" s="38"/>
      <c r="I133" s="50"/>
      <c r="J133" s="26"/>
    </row>
    <row r="134" spans="1:10" s="10" customFormat="1" ht="12.75" x14ac:dyDescent="0.2">
      <c r="C134" s="16" t="s">
        <v>131</v>
      </c>
      <c r="D134" s="27">
        <v>0</v>
      </c>
      <c r="E134" s="39">
        <v>83</v>
      </c>
      <c r="F134" s="51">
        <f>(E134 - D134)</f>
        <v>83</v>
      </c>
      <c r="G134" s="27">
        <v>0</v>
      </c>
      <c r="H134" s="39">
        <v>253</v>
      </c>
      <c r="I134" s="51">
        <f>(H134 - G134)</f>
        <v>253</v>
      </c>
      <c r="J134" s="27">
        <v>1000</v>
      </c>
    </row>
    <row r="135" spans="1:10" s="10" customFormat="1" ht="12.75" x14ac:dyDescent="0.2">
      <c r="C135" s="16" t="s">
        <v>132</v>
      </c>
      <c r="D135" s="27">
        <v>0</v>
      </c>
      <c r="E135" s="39">
        <v>292</v>
      </c>
      <c r="F135" s="51">
        <f>(E135 - D135)</f>
        <v>292</v>
      </c>
      <c r="G135" s="27">
        <v>0</v>
      </c>
      <c r="H135" s="39">
        <v>872</v>
      </c>
      <c r="I135" s="51">
        <f>(H135 - G135)</f>
        <v>872</v>
      </c>
      <c r="J135" s="27">
        <v>3500</v>
      </c>
    </row>
    <row r="136" spans="1:10" s="10" customFormat="1" ht="12.75" x14ac:dyDescent="0.2">
      <c r="C136" s="16" t="s">
        <v>133</v>
      </c>
      <c r="D136" s="27">
        <v>0</v>
      </c>
      <c r="E136" s="39">
        <v>83</v>
      </c>
      <c r="F136" s="51">
        <f>(E136 - D136)</f>
        <v>83</v>
      </c>
      <c r="G136" s="27">
        <v>0</v>
      </c>
      <c r="H136" s="39">
        <v>253</v>
      </c>
      <c r="I136" s="51">
        <f>(H136 - G136)</f>
        <v>253</v>
      </c>
      <c r="J136" s="27">
        <v>1000</v>
      </c>
    </row>
    <row r="137" spans="1:10" s="10" customFormat="1" ht="12.75" x14ac:dyDescent="0.2">
      <c r="C137" s="17" t="s">
        <v>134</v>
      </c>
      <c r="D137" s="28">
        <f>SUM(D134:D136)</f>
        <v>0</v>
      </c>
      <c r="E137" s="40">
        <f>SUM(E134:E136)</f>
        <v>458</v>
      </c>
      <c r="F137" s="52">
        <f>(E137 - D137)</f>
        <v>458</v>
      </c>
      <c r="G137" s="28">
        <f>SUM(G134:G136)</f>
        <v>0</v>
      </c>
      <c r="H137" s="40">
        <f>SUM(H134:H136)</f>
        <v>1378</v>
      </c>
      <c r="I137" s="52">
        <f>(H137 - G137)</f>
        <v>1378</v>
      </c>
      <c r="J137" s="28">
        <f>SUM(J134:J136)</f>
        <v>5500</v>
      </c>
    </row>
    <row r="138" spans="1:10" s="10" customFormat="1" ht="12.75" x14ac:dyDescent="0.2">
      <c r="A138" s="15"/>
      <c r="B138" s="15"/>
      <c r="C138" s="15" t="s">
        <v>135</v>
      </c>
      <c r="D138" s="26"/>
      <c r="E138" s="38"/>
      <c r="F138" s="50"/>
      <c r="G138" s="26"/>
      <c r="H138" s="38"/>
      <c r="I138" s="50"/>
      <c r="J138" s="26"/>
    </row>
    <row r="139" spans="1:10" s="10" customFormat="1" ht="12.75" x14ac:dyDescent="0.2">
      <c r="C139" s="16" t="s">
        <v>136</v>
      </c>
      <c r="D139" s="27">
        <v>0</v>
      </c>
      <c r="E139" s="39">
        <v>167</v>
      </c>
      <c r="F139" s="51">
        <f>(E139 - D139)</f>
        <v>167</v>
      </c>
      <c r="G139" s="27">
        <v>0</v>
      </c>
      <c r="H139" s="39">
        <v>497</v>
      </c>
      <c r="I139" s="51">
        <f>(H139 - G139)</f>
        <v>497</v>
      </c>
      <c r="J139" s="27">
        <v>2000</v>
      </c>
    </row>
    <row r="140" spans="1:10" s="10" customFormat="1" ht="12.75" x14ac:dyDescent="0.2">
      <c r="C140" s="16" t="s">
        <v>137</v>
      </c>
      <c r="D140" s="27">
        <v>0</v>
      </c>
      <c r="E140" s="39">
        <v>1917</v>
      </c>
      <c r="F140" s="51">
        <f>(E140 - D140)</f>
        <v>1917</v>
      </c>
      <c r="G140" s="27">
        <v>3250</v>
      </c>
      <c r="H140" s="39">
        <v>5747</v>
      </c>
      <c r="I140" s="51">
        <f>(H140 - G140)</f>
        <v>2497</v>
      </c>
      <c r="J140" s="27">
        <v>23000</v>
      </c>
    </row>
    <row r="141" spans="1:10" s="10" customFormat="1" ht="12.75" x14ac:dyDescent="0.2">
      <c r="C141" s="17" t="s">
        <v>138</v>
      </c>
      <c r="D141" s="28">
        <f>SUM(D139:D140)</f>
        <v>0</v>
      </c>
      <c r="E141" s="40">
        <f>SUM(E139:E140)</f>
        <v>2084</v>
      </c>
      <c r="F141" s="52">
        <f>(E141 - D141)</f>
        <v>2084</v>
      </c>
      <c r="G141" s="28">
        <f>SUM(G139:G140)</f>
        <v>3250</v>
      </c>
      <c r="H141" s="40">
        <f>SUM(H139:H140)</f>
        <v>6244</v>
      </c>
      <c r="I141" s="52">
        <f>(H141 - G141)</f>
        <v>2994</v>
      </c>
      <c r="J141" s="28">
        <f>SUM(J139:J140)</f>
        <v>25000</v>
      </c>
    </row>
    <row r="142" spans="1:10" s="10" customFormat="1" ht="12.75" x14ac:dyDescent="0.2">
      <c r="A142" s="15"/>
      <c r="B142" s="15"/>
      <c r="C142" s="15" t="s">
        <v>139</v>
      </c>
      <c r="D142" s="26"/>
      <c r="E142" s="38"/>
      <c r="F142" s="50"/>
      <c r="G142" s="26"/>
      <c r="H142" s="38"/>
      <c r="I142" s="50"/>
      <c r="J142" s="26"/>
    </row>
    <row r="143" spans="1:10" s="10" customFormat="1" ht="12.75" x14ac:dyDescent="0.2">
      <c r="C143" s="16" t="s">
        <v>140</v>
      </c>
      <c r="D143" s="27">
        <v>0</v>
      </c>
      <c r="E143" s="39">
        <v>0</v>
      </c>
      <c r="F143" s="51">
        <f>(E143 - D143)</f>
        <v>0</v>
      </c>
      <c r="G143" s="27">
        <v>0</v>
      </c>
      <c r="H143" s="39">
        <v>0</v>
      </c>
      <c r="I143" s="51">
        <f>(H143 - G143)</f>
        <v>0</v>
      </c>
      <c r="J143" s="27">
        <v>1000</v>
      </c>
    </row>
    <row r="144" spans="1:10" s="10" customFormat="1" ht="12.75" x14ac:dyDescent="0.2">
      <c r="C144" s="16" t="s">
        <v>141</v>
      </c>
      <c r="D144" s="27">
        <v>-1238.26</v>
      </c>
      <c r="E144" s="39">
        <v>625</v>
      </c>
      <c r="F144" s="51">
        <f>(E144 - D144)</f>
        <v>1863.26</v>
      </c>
      <c r="G144" s="27">
        <v>-11.57</v>
      </c>
      <c r="H144" s="39">
        <v>1875</v>
      </c>
      <c r="I144" s="51">
        <f>(H144 - G144)</f>
        <v>1886.57</v>
      </c>
      <c r="J144" s="27">
        <v>7500</v>
      </c>
    </row>
    <row r="145" spans="1:10" s="10" customFormat="1" ht="12.75" x14ac:dyDescent="0.2">
      <c r="C145" s="17" t="s">
        <v>142</v>
      </c>
      <c r="D145" s="28">
        <f>SUM(D143:D144)</f>
        <v>-1238.26</v>
      </c>
      <c r="E145" s="40">
        <f>SUM(E143:E144)</f>
        <v>625</v>
      </c>
      <c r="F145" s="52">
        <f>(E145 - D145)</f>
        <v>1863.26</v>
      </c>
      <c r="G145" s="28">
        <f>SUM(G143:G144)</f>
        <v>-11.57</v>
      </c>
      <c r="H145" s="40">
        <f>SUM(H143:H144)</f>
        <v>1875</v>
      </c>
      <c r="I145" s="52">
        <f>(H145 - G145)</f>
        <v>1886.57</v>
      </c>
      <c r="J145" s="28">
        <f>SUM(J143:J144)</f>
        <v>8500</v>
      </c>
    </row>
    <row r="146" spans="1:10" s="10" customFormat="1" ht="12.75" x14ac:dyDescent="0.2">
      <c r="A146" s="15"/>
      <c r="B146" s="15"/>
      <c r="C146" s="15" t="s">
        <v>143</v>
      </c>
      <c r="D146" s="26"/>
      <c r="E146" s="38"/>
      <c r="F146" s="50"/>
      <c r="G146" s="26"/>
      <c r="H146" s="38"/>
      <c r="I146" s="50"/>
      <c r="J146" s="26"/>
    </row>
    <row r="147" spans="1:10" s="10" customFormat="1" ht="12.75" x14ac:dyDescent="0.2">
      <c r="C147" s="16" t="s">
        <v>144</v>
      </c>
      <c r="D147" s="27">
        <v>0</v>
      </c>
      <c r="E147" s="39">
        <v>417</v>
      </c>
      <c r="F147" s="51">
        <f>(E147 - D147)</f>
        <v>417</v>
      </c>
      <c r="G147" s="27">
        <v>0</v>
      </c>
      <c r="H147" s="39">
        <v>1251</v>
      </c>
      <c r="I147" s="51">
        <f>(H147 - G147)</f>
        <v>1251</v>
      </c>
      <c r="J147" s="27">
        <v>5000</v>
      </c>
    </row>
    <row r="148" spans="1:10" s="10" customFormat="1" ht="12.75" x14ac:dyDescent="0.2">
      <c r="C148" s="16" t="s">
        <v>145</v>
      </c>
      <c r="D148" s="27">
        <v>0</v>
      </c>
      <c r="E148" s="39">
        <v>167</v>
      </c>
      <c r="F148" s="51">
        <f>(E148 - D148)</f>
        <v>167</v>
      </c>
      <c r="G148" s="27">
        <v>0</v>
      </c>
      <c r="H148" s="39">
        <v>497</v>
      </c>
      <c r="I148" s="51">
        <f>(H148 - G148)</f>
        <v>497</v>
      </c>
      <c r="J148" s="27">
        <v>2000</v>
      </c>
    </row>
    <row r="149" spans="1:10" s="10" customFormat="1" ht="12.75" x14ac:dyDescent="0.2">
      <c r="C149" s="16" t="s">
        <v>146</v>
      </c>
      <c r="D149" s="27">
        <v>0</v>
      </c>
      <c r="E149" s="39">
        <v>1250</v>
      </c>
      <c r="F149" s="51">
        <f>(E149 - D149)</f>
        <v>1250</v>
      </c>
      <c r="G149" s="27">
        <v>470.77</v>
      </c>
      <c r="H149" s="39">
        <v>3750</v>
      </c>
      <c r="I149" s="51">
        <f>(H149 - G149)</f>
        <v>3279.23</v>
      </c>
      <c r="J149" s="27">
        <v>15000</v>
      </c>
    </row>
    <row r="150" spans="1:10" s="10" customFormat="1" ht="12.75" x14ac:dyDescent="0.2">
      <c r="C150" s="17" t="s">
        <v>147</v>
      </c>
      <c r="D150" s="28">
        <f>SUM(D147:D149)</f>
        <v>0</v>
      </c>
      <c r="E150" s="40">
        <f>SUM(E147:E149)</f>
        <v>1834</v>
      </c>
      <c r="F150" s="52">
        <f>(E150 - D150)</f>
        <v>1834</v>
      </c>
      <c r="G150" s="28">
        <f>SUM(G147:G149)</f>
        <v>470.77</v>
      </c>
      <c r="H150" s="40">
        <f>SUM(H147:H149)</f>
        <v>5498</v>
      </c>
      <c r="I150" s="52">
        <f>(H150 - G150)</f>
        <v>5027.2299999999996</v>
      </c>
      <c r="J150" s="28">
        <f>SUM(J147:J149)</f>
        <v>22000</v>
      </c>
    </row>
    <row r="151" spans="1:10" s="10" customFormat="1" ht="12.75" x14ac:dyDescent="0.2">
      <c r="B151" s="17" t="s">
        <v>148</v>
      </c>
      <c r="D151" s="28">
        <f>(0 + (((((D128 + D132) + D137) + D141) + D145) + D150))</f>
        <v>10554.74</v>
      </c>
      <c r="E151" s="40">
        <f>(0 + (((((E128 + E132) + E137) + E141) + E145) + E150))</f>
        <v>15130</v>
      </c>
      <c r="F151" s="52">
        <f>(E151 - D151)</f>
        <v>4575.26</v>
      </c>
      <c r="G151" s="28">
        <f>(0 + (((((G128 + G132) + G137) + G141) + G145) + G150))</f>
        <v>39088.199999999997</v>
      </c>
      <c r="H151" s="40">
        <f>(0 + (((((H128 + H132) + H137) + H141) + H145) + H150))</f>
        <v>45378</v>
      </c>
      <c r="I151" s="52">
        <f>(H151 - G151)</f>
        <v>6289.8000000000029</v>
      </c>
      <c r="J151" s="28">
        <f>(0 + (((((J128 + J132) + J137) + J141) + J145) + J150))</f>
        <v>182540</v>
      </c>
    </row>
    <row r="152" spans="1:10" s="10" customFormat="1" ht="12.75" x14ac:dyDescent="0.2">
      <c r="A152" s="15"/>
      <c r="B152" s="15" t="s">
        <v>149</v>
      </c>
      <c r="C152" s="15"/>
      <c r="D152" s="26"/>
      <c r="E152" s="38"/>
      <c r="F152" s="50"/>
      <c r="G152" s="26"/>
      <c r="H152" s="38"/>
      <c r="I152" s="50"/>
      <c r="J152" s="26"/>
    </row>
    <row r="153" spans="1:10" s="10" customFormat="1" ht="12.75" x14ac:dyDescent="0.2">
      <c r="A153" s="15"/>
      <c r="B153" s="15"/>
      <c r="C153" s="15" t="s">
        <v>150</v>
      </c>
      <c r="D153" s="26"/>
      <c r="E153" s="38"/>
      <c r="F153" s="50"/>
      <c r="G153" s="26"/>
      <c r="H153" s="38"/>
      <c r="I153" s="50"/>
      <c r="J153" s="26"/>
    </row>
    <row r="154" spans="1:10" s="10" customFormat="1" ht="12.75" x14ac:dyDescent="0.2">
      <c r="C154" s="16" t="s">
        <v>151</v>
      </c>
      <c r="D154" s="27">
        <v>8000</v>
      </c>
      <c r="E154" s="39">
        <v>8333</v>
      </c>
      <c r="F154" s="51">
        <f>(E154 - D154)</f>
        <v>333</v>
      </c>
      <c r="G154" s="27">
        <v>24000</v>
      </c>
      <c r="H154" s="39">
        <v>25003</v>
      </c>
      <c r="I154" s="51">
        <f>(H154 - G154)</f>
        <v>1003</v>
      </c>
      <c r="J154" s="27">
        <v>100000</v>
      </c>
    </row>
    <row r="155" spans="1:10" s="10" customFormat="1" ht="12.75" x14ac:dyDescent="0.2">
      <c r="C155" s="16" t="s">
        <v>152</v>
      </c>
      <c r="D155" s="27">
        <v>0</v>
      </c>
      <c r="E155" s="39">
        <v>167</v>
      </c>
      <c r="F155" s="51">
        <f>(E155 - D155)</f>
        <v>167</v>
      </c>
      <c r="G155" s="27">
        <v>0</v>
      </c>
      <c r="H155" s="39">
        <v>497</v>
      </c>
      <c r="I155" s="51">
        <f>(H155 - G155)</f>
        <v>497</v>
      </c>
      <c r="J155" s="27">
        <v>2000</v>
      </c>
    </row>
    <row r="156" spans="1:10" s="10" customFormat="1" ht="12.75" x14ac:dyDescent="0.2">
      <c r="C156" s="16" t="s">
        <v>153</v>
      </c>
      <c r="D156" s="27">
        <v>0</v>
      </c>
      <c r="E156" s="39">
        <v>1000</v>
      </c>
      <c r="F156" s="51">
        <f>(E156 - D156)</f>
        <v>1000</v>
      </c>
      <c r="G156" s="27">
        <v>0</v>
      </c>
      <c r="H156" s="39">
        <v>3000</v>
      </c>
      <c r="I156" s="51">
        <f>(H156 - G156)</f>
        <v>3000</v>
      </c>
      <c r="J156" s="27">
        <v>12000</v>
      </c>
    </row>
    <row r="157" spans="1:10" s="10" customFormat="1" ht="12.75" x14ac:dyDescent="0.2">
      <c r="C157" s="17" t="s">
        <v>154</v>
      </c>
      <c r="D157" s="28">
        <f>SUM(D154:D156)</f>
        <v>8000</v>
      </c>
      <c r="E157" s="40">
        <f>SUM(E154:E156)</f>
        <v>9500</v>
      </c>
      <c r="F157" s="52">
        <f>(E157 - D157)</f>
        <v>1500</v>
      </c>
      <c r="G157" s="28">
        <f>SUM(G154:G156)</f>
        <v>24000</v>
      </c>
      <c r="H157" s="40">
        <f>SUM(H154:H156)</f>
        <v>28500</v>
      </c>
      <c r="I157" s="52">
        <f>(H157 - G157)</f>
        <v>4500</v>
      </c>
      <c r="J157" s="28">
        <f>SUM(J154:J156)</f>
        <v>114000</v>
      </c>
    </row>
    <row r="158" spans="1:10" s="10" customFormat="1" ht="12.75" x14ac:dyDescent="0.2">
      <c r="A158" s="15"/>
      <c r="B158" s="15"/>
      <c r="C158" s="15" t="s">
        <v>155</v>
      </c>
      <c r="D158" s="26"/>
      <c r="E158" s="38"/>
      <c r="F158" s="50"/>
      <c r="G158" s="26"/>
      <c r="H158" s="38"/>
      <c r="I158" s="50"/>
      <c r="J158" s="26"/>
    </row>
    <row r="159" spans="1:10" s="10" customFormat="1" ht="12.75" x14ac:dyDescent="0.2">
      <c r="C159" s="16" t="s">
        <v>156</v>
      </c>
      <c r="D159" s="27">
        <v>2950</v>
      </c>
      <c r="E159" s="39">
        <v>6500</v>
      </c>
      <c r="F159" s="51">
        <f t="shared" ref="F159:F164" si="8">(E159 - D159)</f>
        <v>3550</v>
      </c>
      <c r="G159" s="27">
        <v>8850</v>
      </c>
      <c r="H159" s="39">
        <v>19500</v>
      </c>
      <c r="I159" s="51">
        <f t="shared" ref="I159:I164" si="9">(H159 - G159)</f>
        <v>10650</v>
      </c>
      <c r="J159" s="27">
        <v>78000</v>
      </c>
    </row>
    <row r="160" spans="1:10" s="10" customFormat="1" ht="12.75" x14ac:dyDescent="0.2">
      <c r="C160" s="16" t="s">
        <v>157</v>
      </c>
      <c r="D160" s="27">
        <v>5500</v>
      </c>
      <c r="E160" s="39">
        <v>2500</v>
      </c>
      <c r="F160" s="51">
        <f t="shared" si="8"/>
        <v>-3000</v>
      </c>
      <c r="G160" s="27">
        <v>16650</v>
      </c>
      <c r="H160" s="39">
        <v>7500</v>
      </c>
      <c r="I160" s="51">
        <f t="shared" si="9"/>
        <v>-9150</v>
      </c>
      <c r="J160" s="27">
        <v>30000</v>
      </c>
    </row>
    <row r="161" spans="1:10" s="10" customFormat="1" ht="12.75" x14ac:dyDescent="0.2">
      <c r="C161" s="16" t="s">
        <v>158</v>
      </c>
      <c r="D161" s="27">
        <v>0</v>
      </c>
      <c r="E161" s="39">
        <v>167</v>
      </c>
      <c r="F161" s="51">
        <f t="shared" si="8"/>
        <v>167</v>
      </c>
      <c r="G161" s="27">
        <v>0</v>
      </c>
      <c r="H161" s="39">
        <v>497</v>
      </c>
      <c r="I161" s="51">
        <f t="shared" si="9"/>
        <v>497</v>
      </c>
      <c r="J161" s="27">
        <v>2000</v>
      </c>
    </row>
    <row r="162" spans="1:10" s="10" customFormat="1" ht="12.75" x14ac:dyDescent="0.2">
      <c r="C162" s="16" t="s">
        <v>159</v>
      </c>
      <c r="D162" s="27">
        <v>1392.58</v>
      </c>
      <c r="E162" s="39">
        <v>1250</v>
      </c>
      <c r="F162" s="51">
        <f t="shared" si="8"/>
        <v>-142.57999999999993</v>
      </c>
      <c r="G162" s="27">
        <v>4183.6000000000004</v>
      </c>
      <c r="H162" s="39">
        <v>3750</v>
      </c>
      <c r="I162" s="51">
        <f t="shared" si="9"/>
        <v>-433.60000000000036</v>
      </c>
      <c r="J162" s="27">
        <v>15000</v>
      </c>
    </row>
    <row r="163" spans="1:10" s="10" customFormat="1" ht="12.75" x14ac:dyDescent="0.2">
      <c r="C163" s="17" t="s">
        <v>160</v>
      </c>
      <c r="D163" s="28">
        <f>SUM(D159:D162)</f>
        <v>9842.58</v>
      </c>
      <c r="E163" s="40">
        <f>SUM(E159:E162)</f>
        <v>10417</v>
      </c>
      <c r="F163" s="52">
        <f t="shared" si="8"/>
        <v>574.42000000000007</v>
      </c>
      <c r="G163" s="28">
        <f>SUM(G159:G162)</f>
        <v>29683.599999999999</v>
      </c>
      <c r="H163" s="40">
        <f>SUM(H159:H162)</f>
        <v>31247</v>
      </c>
      <c r="I163" s="52">
        <f t="shared" si="9"/>
        <v>1563.4000000000015</v>
      </c>
      <c r="J163" s="28">
        <f>SUM(J159:J162)</f>
        <v>125000</v>
      </c>
    </row>
    <row r="164" spans="1:10" s="10" customFormat="1" ht="12.75" x14ac:dyDescent="0.2">
      <c r="B164" s="17" t="s">
        <v>161</v>
      </c>
      <c r="D164" s="28">
        <f>(0 + (D157 + D163))</f>
        <v>17842.580000000002</v>
      </c>
      <c r="E164" s="40">
        <f>(0 + (E157 + E163))</f>
        <v>19917</v>
      </c>
      <c r="F164" s="52">
        <f t="shared" si="8"/>
        <v>2074.4199999999983</v>
      </c>
      <c r="G164" s="28">
        <f>(0 + (G157 + G163))</f>
        <v>53683.6</v>
      </c>
      <c r="H164" s="40">
        <f>(0 + (H157 + H163))</f>
        <v>59747</v>
      </c>
      <c r="I164" s="52">
        <f t="shared" si="9"/>
        <v>6063.4000000000015</v>
      </c>
      <c r="J164" s="28">
        <f>(0 + (J157 + J163))</f>
        <v>239000</v>
      </c>
    </row>
    <row r="165" spans="1:10" s="10" customFormat="1" ht="12.75" x14ac:dyDescent="0.2">
      <c r="A165" s="15"/>
      <c r="B165" s="15" t="s">
        <v>162</v>
      </c>
      <c r="C165" s="15"/>
      <c r="D165" s="26"/>
      <c r="E165" s="38"/>
      <c r="F165" s="50"/>
      <c r="G165" s="26"/>
      <c r="H165" s="38"/>
      <c r="I165" s="50"/>
      <c r="J165" s="26"/>
    </row>
    <row r="166" spans="1:10" s="10" customFormat="1" ht="12.75" x14ac:dyDescent="0.2">
      <c r="C166" s="16" t="s">
        <v>163</v>
      </c>
      <c r="D166" s="27">
        <v>0</v>
      </c>
      <c r="E166" s="39">
        <v>2500</v>
      </c>
      <c r="F166" s="51">
        <f t="shared" ref="F166:F172" si="10">(E166 - D166)</f>
        <v>2500</v>
      </c>
      <c r="G166" s="27">
        <v>0</v>
      </c>
      <c r="H166" s="39">
        <v>7500</v>
      </c>
      <c r="I166" s="51">
        <f t="shared" ref="I166:I172" si="11">(H166 - G166)</f>
        <v>7500</v>
      </c>
      <c r="J166" s="27">
        <v>30000</v>
      </c>
    </row>
    <row r="167" spans="1:10" s="10" customFormat="1" ht="12.75" x14ac:dyDescent="0.2">
      <c r="C167" s="16" t="s">
        <v>164</v>
      </c>
      <c r="D167" s="27">
        <v>0</v>
      </c>
      <c r="E167" s="39">
        <v>2083</v>
      </c>
      <c r="F167" s="51">
        <f t="shared" si="10"/>
        <v>2083</v>
      </c>
      <c r="G167" s="27">
        <v>0</v>
      </c>
      <c r="H167" s="39">
        <v>6253</v>
      </c>
      <c r="I167" s="51">
        <f t="shared" si="11"/>
        <v>6253</v>
      </c>
      <c r="J167" s="27">
        <v>25000</v>
      </c>
    </row>
    <row r="168" spans="1:10" s="10" customFormat="1" ht="12.75" x14ac:dyDescent="0.2">
      <c r="B168" s="17" t="s">
        <v>165</v>
      </c>
      <c r="D168" s="28">
        <f>SUM(D166:D167)</f>
        <v>0</v>
      </c>
      <c r="E168" s="40">
        <f>SUM(E166:E167)</f>
        <v>4583</v>
      </c>
      <c r="F168" s="52">
        <f t="shared" si="10"/>
        <v>4583</v>
      </c>
      <c r="G168" s="28">
        <f>SUM(G166:G167)</f>
        <v>0</v>
      </c>
      <c r="H168" s="40">
        <f>SUM(H166:H167)</f>
        <v>13753</v>
      </c>
      <c r="I168" s="52">
        <f t="shared" si="11"/>
        <v>13753</v>
      </c>
      <c r="J168" s="28">
        <f>SUM(J166:J167)</f>
        <v>55000</v>
      </c>
    </row>
    <row r="169" spans="1:10" s="10" customFormat="1" ht="12.75" x14ac:dyDescent="0.2">
      <c r="C169" s="16" t="s">
        <v>166</v>
      </c>
      <c r="D169" s="27">
        <v>0</v>
      </c>
      <c r="E169" s="39">
        <v>0</v>
      </c>
      <c r="F169" s="51">
        <f t="shared" si="10"/>
        <v>0</v>
      </c>
      <c r="G169" s="27">
        <v>8810</v>
      </c>
      <c r="H169" s="39">
        <v>0</v>
      </c>
      <c r="I169" s="51">
        <f t="shared" si="11"/>
        <v>-8810</v>
      </c>
      <c r="J169" s="27">
        <v>0</v>
      </c>
    </row>
    <row r="170" spans="1:10" s="10" customFormat="1" ht="12.75" x14ac:dyDescent="0.2">
      <c r="C170" s="16" t="s">
        <v>167</v>
      </c>
      <c r="D170" s="27">
        <v>0</v>
      </c>
      <c r="E170" s="39">
        <v>5833</v>
      </c>
      <c r="F170" s="51">
        <f t="shared" si="10"/>
        <v>5833</v>
      </c>
      <c r="G170" s="27">
        <v>1692.1</v>
      </c>
      <c r="H170" s="39">
        <v>17503</v>
      </c>
      <c r="I170" s="51">
        <f t="shared" si="11"/>
        <v>15810.9</v>
      </c>
      <c r="J170" s="27">
        <v>70000</v>
      </c>
    </row>
    <row r="171" spans="1:10" s="10" customFormat="1" ht="12.75" x14ac:dyDescent="0.2">
      <c r="C171" s="16" t="s">
        <v>168</v>
      </c>
      <c r="D171" s="27">
        <v>0</v>
      </c>
      <c r="E171" s="39">
        <v>2083</v>
      </c>
      <c r="F171" s="51">
        <f t="shared" si="10"/>
        <v>2083</v>
      </c>
      <c r="G171" s="27">
        <v>0</v>
      </c>
      <c r="H171" s="39">
        <v>6253</v>
      </c>
      <c r="I171" s="51">
        <f t="shared" si="11"/>
        <v>6253</v>
      </c>
      <c r="J171" s="27">
        <v>25000</v>
      </c>
    </row>
    <row r="172" spans="1:10" s="10" customFormat="1" ht="12.75" x14ac:dyDescent="0.2">
      <c r="A172" s="17" t="s">
        <v>169</v>
      </c>
      <c r="D172" s="28">
        <f>(SUM(D169:D171) + ((((D103 + D124) + D151) + D164) + D168))</f>
        <v>215240.96999999997</v>
      </c>
      <c r="E172" s="40">
        <f>(SUM(E169:E171) + ((((E103 + E124) + E151) + E164) + E168))</f>
        <v>252925</v>
      </c>
      <c r="F172" s="52">
        <f t="shared" si="10"/>
        <v>37684.030000000028</v>
      </c>
      <c r="G172" s="28">
        <f>(SUM(G169:G171) + ((((G103 + G124) + G151) + G164) + G168))</f>
        <v>513159.97</v>
      </c>
      <c r="H172" s="40">
        <f>(SUM(H169:H171) + ((((H103 + H124) + H151) + H164) + H168))</f>
        <v>610604</v>
      </c>
      <c r="I172" s="52">
        <f t="shared" si="11"/>
        <v>97444.030000000028</v>
      </c>
      <c r="J172" s="28">
        <f>(SUM(J169:J171) + ((((J103 + J124) + J151) + J164) + J168))</f>
        <v>2437496</v>
      </c>
    </row>
    <row r="173" spans="1:10" s="10" customFormat="1" ht="12.75" x14ac:dyDescent="0.2">
      <c r="D173" s="30"/>
      <c r="E173" s="42"/>
      <c r="F173" s="55"/>
      <c r="G173" s="30"/>
      <c r="H173" s="42"/>
      <c r="I173" s="55"/>
      <c r="J173" s="30"/>
    </row>
    <row r="174" spans="1:10" s="10" customFormat="1" ht="12.75" x14ac:dyDescent="0.2">
      <c r="C174" s="19" t="s">
        <v>170</v>
      </c>
      <c r="D174" s="31">
        <f>((D24 + D28) - D172)</f>
        <v>-23819.539999999979</v>
      </c>
      <c r="E174" s="43">
        <f>((E24 + E28) - E172)</f>
        <v>-84175</v>
      </c>
      <c r="F174" s="56">
        <f>D174-E174</f>
        <v>60355.460000000021</v>
      </c>
      <c r="G174" s="31">
        <f>((G24 + G28) - G172)</f>
        <v>37268.140000000014</v>
      </c>
      <c r="H174" s="43">
        <f>((H24 + H28) - H172)</f>
        <v>-62166</v>
      </c>
      <c r="I174" s="56">
        <f>G174-H174</f>
        <v>99434.140000000014</v>
      </c>
      <c r="J174" s="31">
        <f>((J24 + J28) - J172)</f>
        <v>-218746</v>
      </c>
    </row>
    <row r="175" spans="1:10" s="10" customFormat="1" ht="12.75" x14ac:dyDescent="0.2">
      <c r="D175" s="30"/>
      <c r="E175" s="42"/>
      <c r="F175" s="55"/>
      <c r="G175" s="30"/>
      <c r="H175" s="42"/>
      <c r="I175" s="55"/>
      <c r="J175" s="30"/>
    </row>
    <row r="176" spans="1:10" s="20" customFormat="1" ht="12.75" x14ac:dyDescent="0.2">
      <c r="C176" s="15" t="s">
        <v>171</v>
      </c>
      <c r="D176" s="32">
        <v>5536</v>
      </c>
      <c r="E176" s="44">
        <v>0</v>
      </c>
      <c r="F176" s="54">
        <f>D176-E176</f>
        <v>5536</v>
      </c>
      <c r="G176" s="32">
        <v>-16759</v>
      </c>
      <c r="H176" s="44">
        <v>0</v>
      </c>
      <c r="I176" s="54">
        <f>G176-H176</f>
        <v>-16759</v>
      </c>
      <c r="J176" s="32">
        <v>218743</v>
      </c>
    </row>
    <row r="177" spans="3:10" s="10" customFormat="1" ht="12.75" x14ac:dyDescent="0.2">
      <c r="C177" s="11" t="s">
        <v>176</v>
      </c>
      <c r="D177" s="12">
        <v>0</v>
      </c>
      <c r="E177" s="13"/>
      <c r="F177" s="14"/>
      <c r="G177" s="12">
        <v>0</v>
      </c>
      <c r="H177" s="13"/>
      <c r="I177" s="14"/>
      <c r="J177" s="12">
        <v>200000</v>
      </c>
    </row>
    <row r="178" spans="3:10" s="10" customFormat="1" ht="12.75" x14ac:dyDescent="0.2">
      <c r="D178" s="30"/>
      <c r="E178" s="42"/>
      <c r="F178" s="55"/>
      <c r="G178" s="30"/>
      <c r="H178" s="42"/>
      <c r="I178" s="55"/>
      <c r="J178" s="30"/>
    </row>
    <row r="179" spans="3:10" s="10" customFormat="1" ht="12.75" x14ac:dyDescent="0.2">
      <c r="C179" s="19" t="s">
        <v>172</v>
      </c>
      <c r="D179" s="31">
        <f>(D174 + D176)</f>
        <v>-18283.539999999979</v>
      </c>
      <c r="E179" s="43">
        <f>(E174 + E176)</f>
        <v>-84175</v>
      </c>
      <c r="F179" s="56">
        <f>D179-E179</f>
        <v>65891.460000000021</v>
      </c>
      <c r="G179" s="31">
        <f>(G174 + G176)</f>
        <v>20509.140000000014</v>
      </c>
      <c r="H179" s="43">
        <f>(H174 + H176)</f>
        <v>-62166</v>
      </c>
      <c r="I179" s="56">
        <f>G179-H179</f>
        <v>82675.140000000014</v>
      </c>
      <c r="J179" s="31">
        <f>(J174 + J176)</f>
        <v>-3</v>
      </c>
    </row>
    <row r="180" spans="3:10" s="10" customFormat="1" ht="12.75" x14ac:dyDescent="0.2">
      <c r="D180" s="30"/>
      <c r="E180" s="42"/>
      <c r="F180" s="55"/>
      <c r="G180" s="30"/>
      <c r="H180" s="42"/>
      <c r="I180" s="55"/>
      <c r="J180" s="30"/>
    </row>
  </sheetData>
  <pageMargins left="0.7" right="0.7" top="0.75" bottom="0.75" header="0.3" footer="0.3"/>
  <pageSetup paperSize="9" scale="5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Libby Crowl</dc:creator>
  <cp:lastModifiedBy>Rebecca Turner</cp:lastModifiedBy>
  <cp:lastPrinted>2026-01-19T02:34:00Z</cp:lastPrinted>
  <dcterms:created xsi:type="dcterms:W3CDTF">2026-01-19T02:35:03Z</dcterms:created>
  <dcterms:modified xsi:type="dcterms:W3CDTF">2026-01-19T02:35:47Z</dcterms:modified>
</cp:coreProperties>
</file>