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M6rBQrIL8hPZJ9Vl0HdJ_zBpWaXGM2eu\00 MYOFFICEGIRL Shared Drive\Becs' Clients\NZ Pork\NZ PORK SHARED\NZ Pork Financials\Monthly Financial Reports\2025-2026 Financials\September 2026\"/>
    </mc:Choice>
  </mc:AlternateContent>
  <xr:revisionPtr revIDLastSave="0" documentId="13_ncr:1_{6B7D7AB9-CD82-406C-934A-68BDFB3564A1}" xr6:coauthVersionLast="47" xr6:coauthVersionMax="47" xr10:uidLastSave="{00000000-0000-0000-0000-000000000000}"/>
  <bookViews>
    <workbookView xWindow="-28920" yWindow="1515" windowWidth="29040" windowHeight="15720" xr2:uid="{00000000-000D-0000-FFFF-FFFF00000000}"/>
  </bookViews>
  <sheets>
    <sheet name="Profit and Lo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1" i="1" l="1"/>
  <c r="F181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30" i="1"/>
  <c r="I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5" i="1"/>
  <c r="F26" i="1"/>
  <c r="F30" i="1"/>
  <c r="F9" i="1"/>
  <c r="I176" i="1"/>
  <c r="F176" i="1"/>
  <c r="I175" i="1"/>
  <c r="F175" i="1"/>
  <c r="I174" i="1"/>
  <c r="F174" i="1"/>
  <c r="J173" i="1"/>
  <c r="H173" i="1"/>
  <c r="I173" i="1" s="1"/>
  <c r="G173" i="1"/>
  <c r="E173" i="1"/>
  <c r="D173" i="1"/>
  <c r="I172" i="1"/>
  <c r="F172" i="1"/>
  <c r="I171" i="1"/>
  <c r="F171" i="1"/>
  <c r="J168" i="1"/>
  <c r="H168" i="1"/>
  <c r="G168" i="1"/>
  <c r="E168" i="1"/>
  <c r="D168" i="1"/>
  <c r="I167" i="1"/>
  <c r="F167" i="1"/>
  <c r="I166" i="1"/>
  <c r="F166" i="1"/>
  <c r="I165" i="1"/>
  <c r="F165" i="1"/>
  <c r="I164" i="1"/>
  <c r="F164" i="1"/>
  <c r="J162" i="1"/>
  <c r="H162" i="1"/>
  <c r="G162" i="1"/>
  <c r="E162" i="1"/>
  <c r="D162" i="1"/>
  <c r="I161" i="1"/>
  <c r="F161" i="1"/>
  <c r="I160" i="1"/>
  <c r="F160" i="1"/>
  <c r="I159" i="1"/>
  <c r="F159" i="1"/>
  <c r="J155" i="1"/>
  <c r="H155" i="1"/>
  <c r="I155" i="1" s="1"/>
  <c r="G155" i="1"/>
  <c r="E155" i="1"/>
  <c r="F155" i="1" s="1"/>
  <c r="D155" i="1"/>
  <c r="I154" i="1"/>
  <c r="F154" i="1"/>
  <c r="I153" i="1"/>
  <c r="F153" i="1"/>
  <c r="I152" i="1"/>
  <c r="F152" i="1"/>
  <c r="J150" i="1"/>
  <c r="H150" i="1"/>
  <c r="G150" i="1"/>
  <c r="E150" i="1"/>
  <c r="F150" i="1" s="1"/>
  <c r="D150" i="1"/>
  <c r="I149" i="1"/>
  <c r="F149" i="1"/>
  <c r="I148" i="1"/>
  <c r="F148" i="1"/>
  <c r="J146" i="1"/>
  <c r="H146" i="1"/>
  <c r="G146" i="1"/>
  <c r="E146" i="1"/>
  <c r="D146" i="1"/>
  <c r="I145" i="1"/>
  <c r="F145" i="1"/>
  <c r="I144" i="1"/>
  <c r="F144" i="1"/>
  <c r="J142" i="1"/>
  <c r="H142" i="1"/>
  <c r="G142" i="1"/>
  <c r="E142" i="1"/>
  <c r="D142" i="1"/>
  <c r="I141" i="1"/>
  <c r="F141" i="1"/>
  <c r="I140" i="1"/>
  <c r="F140" i="1"/>
  <c r="I139" i="1"/>
  <c r="F139" i="1"/>
  <c r="I138" i="1"/>
  <c r="F138" i="1"/>
  <c r="J136" i="1"/>
  <c r="H136" i="1"/>
  <c r="I136" i="1" s="1"/>
  <c r="G136" i="1"/>
  <c r="E136" i="1"/>
  <c r="F136" i="1" s="1"/>
  <c r="D136" i="1"/>
  <c r="I135" i="1"/>
  <c r="F135" i="1"/>
  <c r="I134" i="1"/>
  <c r="F134" i="1"/>
  <c r="J132" i="1"/>
  <c r="J156" i="1" s="1"/>
  <c r="H132" i="1"/>
  <c r="G132" i="1"/>
  <c r="G156" i="1" s="1"/>
  <c r="E132" i="1"/>
  <c r="D132" i="1"/>
  <c r="D156" i="1" s="1"/>
  <c r="I131" i="1"/>
  <c r="F131" i="1"/>
  <c r="J127" i="1"/>
  <c r="H127" i="1"/>
  <c r="G127" i="1"/>
  <c r="E127" i="1"/>
  <c r="D127" i="1"/>
  <c r="I126" i="1"/>
  <c r="F126" i="1"/>
  <c r="I125" i="1"/>
  <c r="F125" i="1"/>
  <c r="I124" i="1"/>
  <c r="F124" i="1"/>
  <c r="I123" i="1"/>
  <c r="F123" i="1"/>
  <c r="I122" i="1"/>
  <c r="F122" i="1"/>
  <c r="I121" i="1"/>
  <c r="F121" i="1"/>
  <c r="I120" i="1"/>
  <c r="F120" i="1"/>
  <c r="J118" i="1"/>
  <c r="H118" i="1"/>
  <c r="I118" i="1" s="1"/>
  <c r="G118" i="1"/>
  <c r="E118" i="1"/>
  <c r="F118" i="1" s="1"/>
  <c r="D118" i="1"/>
  <c r="I117" i="1"/>
  <c r="F117" i="1"/>
  <c r="I116" i="1"/>
  <c r="F116" i="1"/>
  <c r="I115" i="1"/>
  <c r="F115" i="1"/>
  <c r="I114" i="1"/>
  <c r="F114" i="1"/>
  <c r="J112" i="1"/>
  <c r="H112" i="1"/>
  <c r="I112" i="1" s="1"/>
  <c r="G112" i="1"/>
  <c r="E112" i="1"/>
  <c r="D112" i="1"/>
  <c r="I111" i="1"/>
  <c r="F111" i="1"/>
  <c r="I110" i="1"/>
  <c r="F110" i="1"/>
  <c r="I109" i="1"/>
  <c r="F109" i="1"/>
  <c r="J105" i="1"/>
  <c r="H105" i="1"/>
  <c r="G105" i="1"/>
  <c r="E105" i="1"/>
  <c r="D105" i="1"/>
  <c r="I104" i="1"/>
  <c r="F104" i="1"/>
  <c r="I103" i="1"/>
  <c r="F103" i="1"/>
  <c r="I102" i="1"/>
  <c r="F102" i="1"/>
  <c r="I101" i="1"/>
  <c r="F101" i="1"/>
  <c r="I100" i="1"/>
  <c r="F100" i="1"/>
  <c r="I99" i="1"/>
  <c r="F99" i="1"/>
  <c r="I98" i="1"/>
  <c r="F98" i="1"/>
  <c r="I97" i="1"/>
  <c r="F97" i="1"/>
  <c r="I96" i="1"/>
  <c r="F96" i="1"/>
  <c r="I95" i="1"/>
  <c r="F95" i="1"/>
  <c r="I94" i="1"/>
  <c r="F94" i="1"/>
  <c r="I93" i="1"/>
  <c r="F93" i="1"/>
  <c r="I92" i="1"/>
  <c r="F92" i="1"/>
  <c r="I91" i="1"/>
  <c r="F91" i="1"/>
  <c r="J89" i="1"/>
  <c r="H89" i="1"/>
  <c r="G89" i="1"/>
  <c r="E89" i="1"/>
  <c r="D89" i="1"/>
  <c r="I88" i="1"/>
  <c r="F88" i="1"/>
  <c r="I87" i="1"/>
  <c r="F87" i="1"/>
  <c r="I86" i="1"/>
  <c r="F86" i="1"/>
  <c r="I85" i="1"/>
  <c r="F85" i="1"/>
  <c r="J83" i="1"/>
  <c r="H83" i="1"/>
  <c r="G83" i="1"/>
  <c r="E83" i="1"/>
  <c r="D83" i="1"/>
  <c r="I82" i="1"/>
  <c r="F82" i="1"/>
  <c r="J80" i="1"/>
  <c r="H80" i="1"/>
  <c r="G80" i="1"/>
  <c r="E80" i="1"/>
  <c r="D80" i="1"/>
  <c r="I79" i="1"/>
  <c r="F79" i="1"/>
  <c r="J77" i="1"/>
  <c r="H77" i="1"/>
  <c r="G77" i="1"/>
  <c r="E77" i="1"/>
  <c r="D77" i="1"/>
  <c r="I76" i="1"/>
  <c r="F76" i="1"/>
  <c r="I75" i="1"/>
  <c r="F75" i="1"/>
  <c r="I74" i="1"/>
  <c r="F74" i="1"/>
  <c r="I73" i="1"/>
  <c r="F73" i="1"/>
  <c r="I72" i="1"/>
  <c r="F72" i="1"/>
  <c r="I71" i="1"/>
  <c r="F71" i="1"/>
  <c r="J69" i="1"/>
  <c r="H69" i="1"/>
  <c r="G69" i="1"/>
  <c r="E69" i="1"/>
  <c r="D69" i="1"/>
  <c r="I68" i="1"/>
  <c r="F68" i="1"/>
  <c r="I67" i="1"/>
  <c r="F67" i="1"/>
  <c r="I66" i="1"/>
  <c r="F66" i="1"/>
  <c r="I65" i="1"/>
  <c r="F65" i="1"/>
  <c r="J63" i="1"/>
  <c r="H63" i="1"/>
  <c r="G63" i="1"/>
  <c r="E63" i="1"/>
  <c r="F63" i="1" s="1"/>
  <c r="D63" i="1"/>
  <c r="I62" i="1"/>
  <c r="F62" i="1"/>
  <c r="I61" i="1"/>
  <c r="F61" i="1"/>
  <c r="I60" i="1"/>
  <c r="F60" i="1"/>
  <c r="J58" i="1"/>
  <c r="H58" i="1"/>
  <c r="I58" i="1" s="1"/>
  <c r="G58" i="1"/>
  <c r="E58" i="1"/>
  <c r="F58" i="1" s="1"/>
  <c r="D58" i="1"/>
  <c r="I57" i="1"/>
  <c r="F57" i="1"/>
  <c r="J55" i="1"/>
  <c r="H55" i="1"/>
  <c r="I55" i="1" s="1"/>
  <c r="G55" i="1"/>
  <c r="E55" i="1"/>
  <c r="F55" i="1" s="1"/>
  <c r="D55" i="1"/>
  <c r="I54" i="1"/>
  <c r="F54" i="1"/>
  <c r="I53" i="1"/>
  <c r="F53" i="1"/>
  <c r="I52" i="1"/>
  <c r="F52" i="1"/>
  <c r="I51" i="1"/>
  <c r="F51" i="1"/>
  <c r="J49" i="1"/>
  <c r="H49" i="1"/>
  <c r="G49" i="1"/>
  <c r="E49" i="1"/>
  <c r="D49" i="1"/>
  <c r="I48" i="1"/>
  <c r="F48" i="1"/>
  <c r="I47" i="1"/>
  <c r="F47" i="1"/>
  <c r="I46" i="1"/>
  <c r="F46" i="1"/>
  <c r="I45" i="1"/>
  <c r="F45" i="1"/>
  <c r="J43" i="1"/>
  <c r="H43" i="1"/>
  <c r="I43" i="1" s="1"/>
  <c r="G43" i="1"/>
  <c r="E43" i="1"/>
  <c r="F43" i="1" s="1"/>
  <c r="D43" i="1"/>
  <c r="I42" i="1"/>
  <c r="F42" i="1"/>
  <c r="I41" i="1"/>
  <c r="F41" i="1"/>
  <c r="J39" i="1"/>
  <c r="J106" i="1" s="1"/>
  <c r="H39" i="1"/>
  <c r="G39" i="1"/>
  <c r="G106" i="1" s="1"/>
  <c r="E39" i="1"/>
  <c r="D39" i="1"/>
  <c r="D106" i="1" s="1"/>
  <c r="I38" i="1"/>
  <c r="F38" i="1"/>
  <c r="I37" i="1"/>
  <c r="F37" i="1"/>
  <c r="I36" i="1"/>
  <c r="F36" i="1"/>
  <c r="J31" i="1"/>
  <c r="H31" i="1"/>
  <c r="G31" i="1"/>
  <c r="I31" i="1" s="1"/>
  <c r="E31" i="1"/>
  <c r="D31" i="1"/>
  <c r="F31" i="1" s="1"/>
  <c r="J24" i="1"/>
  <c r="J27" i="1" s="1"/>
  <c r="H24" i="1"/>
  <c r="G24" i="1"/>
  <c r="E24" i="1"/>
  <c r="D24" i="1"/>
  <c r="F173" i="1" l="1"/>
  <c r="F112" i="1"/>
  <c r="I105" i="1"/>
  <c r="F105" i="1"/>
  <c r="I89" i="1"/>
  <c r="F89" i="1"/>
  <c r="I83" i="1"/>
  <c r="F83" i="1"/>
  <c r="I80" i="1"/>
  <c r="F80" i="1"/>
  <c r="I77" i="1"/>
  <c r="F77" i="1"/>
  <c r="F69" i="1"/>
  <c r="D128" i="1"/>
  <c r="D177" i="1" s="1"/>
  <c r="F49" i="1"/>
  <c r="J169" i="1"/>
  <c r="D169" i="1"/>
  <c r="I162" i="1"/>
  <c r="I63" i="1"/>
  <c r="I49" i="1"/>
  <c r="G169" i="1"/>
  <c r="F162" i="1"/>
  <c r="I150" i="1"/>
  <c r="G128" i="1"/>
  <c r="G177" i="1" s="1"/>
  <c r="I69" i="1"/>
  <c r="I146" i="1"/>
  <c r="F146" i="1"/>
  <c r="I142" i="1"/>
  <c r="F142" i="1"/>
  <c r="J128" i="1"/>
  <c r="G27" i="1"/>
  <c r="I24" i="1"/>
  <c r="D27" i="1"/>
  <c r="F27" i="1" s="1"/>
  <c r="F24" i="1"/>
  <c r="H169" i="1"/>
  <c r="I168" i="1"/>
  <c r="E169" i="1"/>
  <c r="F168" i="1"/>
  <c r="H156" i="1"/>
  <c r="I156" i="1" s="1"/>
  <c r="I132" i="1"/>
  <c r="E156" i="1"/>
  <c r="F156" i="1" s="1"/>
  <c r="F132" i="1"/>
  <c r="I127" i="1"/>
  <c r="H128" i="1"/>
  <c r="E128" i="1"/>
  <c r="F127" i="1"/>
  <c r="I39" i="1"/>
  <c r="H106" i="1"/>
  <c r="E106" i="1"/>
  <c r="F39" i="1"/>
  <c r="H27" i="1"/>
  <c r="E27" i="1"/>
  <c r="G179" i="1" l="1"/>
  <c r="D179" i="1"/>
  <c r="J177" i="1"/>
  <c r="J179" i="1" s="1"/>
  <c r="J184" i="1" s="1"/>
  <c r="I27" i="1"/>
  <c r="I169" i="1"/>
  <c r="F169" i="1"/>
  <c r="F128" i="1"/>
  <c r="I128" i="1"/>
  <c r="I106" i="1"/>
  <c r="H177" i="1"/>
  <c r="F106" i="1"/>
  <c r="E177" i="1"/>
  <c r="I179" i="1" l="1"/>
  <c r="G184" i="1"/>
  <c r="D184" i="1"/>
  <c r="F179" i="1"/>
  <c r="I177" i="1"/>
  <c r="H179" i="1"/>
  <c r="F177" i="1"/>
  <c r="E179" i="1"/>
  <c r="H184" i="1" l="1"/>
  <c r="I184" i="1" s="1"/>
  <c r="E184" i="1"/>
  <c r="F184" i="1" s="1"/>
</calcChain>
</file>

<file path=xl/sharedStrings.xml><?xml version="1.0" encoding="utf-8"?>
<sst xmlns="http://schemas.openxmlformats.org/spreadsheetml/2006/main" count="184" uniqueCount="182">
  <si>
    <t>Profit and Loss</t>
  </si>
  <si>
    <t>New Zealand Pork Industry Board</t>
  </si>
  <si>
    <t>For the month ended 30 September 2026</t>
  </si>
  <si>
    <t>Account</t>
  </si>
  <si>
    <t>YTD Actual</t>
  </si>
  <si>
    <t>YTD Budget</t>
  </si>
  <si>
    <t>YTD Variance</t>
  </si>
  <si>
    <t>2026 Budget</t>
  </si>
  <si>
    <t>Trading Income</t>
  </si>
  <si>
    <t>Meat Levy</t>
  </si>
  <si>
    <t>100 01 Pigs under 50kg</t>
  </si>
  <si>
    <t>100 02  Pigs under 50kg Condemned</t>
  </si>
  <si>
    <t>100 03  Pigs 50-64.9kg</t>
  </si>
  <si>
    <t>100 04 Pigs 50-64.9kg Condemned</t>
  </si>
  <si>
    <t>100 05 Pigs 65-74.9kg</t>
  </si>
  <si>
    <t>100 06 Pigs 65-74.9kg Condemned</t>
  </si>
  <si>
    <t>100 07 Pigs 75kg-84.9kg</t>
  </si>
  <si>
    <t>100 08 Pigs 75-84.9kg Condemned</t>
  </si>
  <si>
    <t>100 09 Choppers</t>
  </si>
  <si>
    <t>100 10 Choppers Condemned</t>
  </si>
  <si>
    <t>100 11 Pigs 85kg-94.9kg</t>
  </si>
  <si>
    <t>100 12 Pigs 85kg-94.9kg Condemned</t>
  </si>
  <si>
    <t>100 13 Pigs 95kg and over</t>
  </si>
  <si>
    <t>100 14 Pigs95kg and over Condemned</t>
  </si>
  <si>
    <t>Total Meat Levy</t>
  </si>
  <si>
    <t>110 01 Conference Sponsorship</t>
  </si>
  <si>
    <t>110 02 Pork Outlook &amp; Other Income</t>
  </si>
  <si>
    <t>Total Trading Income</t>
  </si>
  <si>
    <t>Other Income</t>
  </si>
  <si>
    <t>110 00 Credit Interest Income</t>
  </si>
  <si>
    <t>Total Other Income</t>
  </si>
  <si>
    <t>Overheads</t>
  </si>
  <si>
    <t>BaRNZ</t>
  </si>
  <si>
    <t>200 02 Consumer Merchandise</t>
  </si>
  <si>
    <t>200 04 Consumer Pigcare On Pack Labeling (Hally)</t>
  </si>
  <si>
    <t>200 05 Supply Chain Sponsorship</t>
  </si>
  <si>
    <t>Total BaRNZ</t>
  </si>
  <si>
    <t>Events</t>
  </si>
  <si>
    <t>210 00 Supply Chain Pork, Bacon &amp; Ham Awards</t>
  </si>
  <si>
    <t>210 01 Promotional Events NZ Pork costs</t>
  </si>
  <si>
    <t>Total Events</t>
  </si>
  <si>
    <t>People</t>
  </si>
  <si>
    <t>230 00 Professional Development Training Conferences</t>
  </si>
  <si>
    <t>230 01 Subscriptions Memberships &amp; Publications</t>
  </si>
  <si>
    <t>230 04 Board Replacement Costs</t>
  </si>
  <si>
    <t>230 05 Staff Entertainment (50%)</t>
  </si>
  <si>
    <t>Total People</t>
  </si>
  <si>
    <t>Salary &amp; Related Costs</t>
  </si>
  <si>
    <t>All Staff Salaries</t>
  </si>
  <si>
    <t>240 06 Administration Salary Contractor My Office Girl</t>
  </si>
  <si>
    <t>240 07 ACC Levies all Staff</t>
  </si>
  <si>
    <t>240 08 Staff Recruitment</t>
  </si>
  <si>
    <t>Total Salary &amp; Related Costs</t>
  </si>
  <si>
    <t>Directors Fees</t>
  </si>
  <si>
    <t>250 00 Director Fees</t>
  </si>
  <si>
    <t>Total Directors Fees</t>
  </si>
  <si>
    <t>Travel</t>
  </si>
  <si>
    <t>260 00 National Travel Staff</t>
  </si>
  <si>
    <t>260 01 National Travel Board</t>
  </si>
  <si>
    <t>260 02 International Travel Staff &amp; Board</t>
  </si>
  <si>
    <t>Total Travel</t>
  </si>
  <si>
    <t>Meetings</t>
  </si>
  <si>
    <t>270 00 Board &amp; Committee Meetings</t>
  </si>
  <si>
    <t>270 03 AGM &amp; Conference</t>
  </si>
  <si>
    <t>270 04 Supply Chain Meetings</t>
  </si>
  <si>
    <t>270 05 Farmers NZ Pork Roadshow &amp; ADM</t>
  </si>
  <si>
    <t>Total Meetings</t>
  </si>
  <si>
    <t xml:space="preserve">Property - Christchurch </t>
  </si>
  <si>
    <t>281 00 Christchurch Property Light &amp; Power</t>
  </si>
  <si>
    <t>281 01 Christchurch Property Leasing</t>
  </si>
  <si>
    <t>281 02 Christchurch Property Rates</t>
  </si>
  <si>
    <t>281 03 Christchurch Property Body Corporate Fees</t>
  </si>
  <si>
    <t>281 04 Christchurch Property Cleaning</t>
  </si>
  <si>
    <t>281 05 Christchurch Property Repairs &amp; Maintenance</t>
  </si>
  <si>
    <t>Total Property - Christchurch</t>
  </si>
  <si>
    <t>Depreciation</t>
  </si>
  <si>
    <t>282 00 Depreciation All Items</t>
  </si>
  <si>
    <t>Total Depreciation</t>
  </si>
  <si>
    <t>Insurance</t>
  </si>
  <si>
    <t>283 00 Insurance</t>
  </si>
  <si>
    <t>Total Insurance</t>
  </si>
  <si>
    <t>Finance &amp; Consultancy Costs</t>
  </si>
  <si>
    <t>284 00 Bank Fees</t>
  </si>
  <si>
    <t>284 01 Levy Collection Costs</t>
  </si>
  <si>
    <t>284 02 Auditor</t>
  </si>
  <si>
    <t>284 03 Accountancy Costs</t>
  </si>
  <si>
    <t>Total Finance &amp; Consultancy Costs</t>
  </si>
  <si>
    <t>Office &amp; Administration</t>
  </si>
  <si>
    <t>290 00 Sharp Photocopier Hire &amp; Usage</t>
  </si>
  <si>
    <t>290 01 Other Photocopying &amp; Printing</t>
  </si>
  <si>
    <t>290 02 Postage &amp; Courier Labels</t>
  </si>
  <si>
    <t>290 03 Office Phone &amp; 0800 number</t>
  </si>
  <si>
    <t>290 04 Staff Cellphones</t>
  </si>
  <si>
    <t>290 05 Internet Data</t>
  </si>
  <si>
    <t>290 06 Consumables &amp; Stationery</t>
  </si>
  <si>
    <t>290 07 Office Equipment under $1000</t>
  </si>
  <si>
    <t>290 08 Computer Technical Support</t>
  </si>
  <si>
    <t>290 09 Document Storage &amp; Destruction</t>
  </si>
  <si>
    <t>290 10 Legal Expenses</t>
  </si>
  <si>
    <t>290 11 Security Expenses</t>
  </si>
  <si>
    <t>290 12 Website &amp; Social Media Running Costs</t>
  </si>
  <si>
    <t>290 14 Miscellaneous Expenses</t>
  </si>
  <si>
    <t>Total Office &amp; Administration</t>
  </si>
  <si>
    <t>Total Overheads</t>
  </si>
  <si>
    <t>Regulatory &amp; Research</t>
  </si>
  <si>
    <t>Environment</t>
  </si>
  <si>
    <t>300 00 Environment National Policy</t>
  </si>
  <si>
    <t>300 01 Environment Regional and District Planning</t>
  </si>
  <si>
    <t>300 02 Projects/Research - Environmental Stewardship</t>
  </si>
  <si>
    <t>Total Environment</t>
  </si>
  <si>
    <t>Animal Welfare</t>
  </si>
  <si>
    <t>320 00 Animal Welfare Research</t>
  </si>
  <si>
    <t>320 01 Animal Welfare Regulations &amp; Policy</t>
  </si>
  <si>
    <t>320 02 Animal Welfare Advocacy</t>
  </si>
  <si>
    <t>320 03 Animal Welfare Legal Consultancy</t>
  </si>
  <si>
    <t>Total Animal Welfare</t>
  </si>
  <si>
    <t>Biosecurity</t>
  </si>
  <si>
    <t>330 01 Biosecurity GIA Activities</t>
  </si>
  <si>
    <t>330 02 Biosecurity Advocacy</t>
  </si>
  <si>
    <t>330 03 Biosecurity External Technical Experts</t>
  </si>
  <si>
    <t>330 04 Biosecurity Legal Consultancy</t>
  </si>
  <si>
    <t>330 05 Biosecurity Regulatory Submissions</t>
  </si>
  <si>
    <t>330 06 Biosecurity Farmer Training</t>
  </si>
  <si>
    <t>330 07 GIA OA</t>
  </si>
  <si>
    <t>Total Biosecurity</t>
  </si>
  <si>
    <t>Total Regulatory &amp; Research</t>
  </si>
  <si>
    <t>Innovation &amp; Technology</t>
  </si>
  <si>
    <t>Health &amp; Safety Compliance</t>
  </si>
  <si>
    <t>400 00 Health &amp; Safety Compliance</t>
  </si>
  <si>
    <t>Total Health &amp; Safety Compliance</t>
  </si>
  <si>
    <t>Innovation, Science &amp; Technology</t>
  </si>
  <si>
    <t>410 00 IS&amp;T Massey University</t>
  </si>
  <si>
    <t>410 02 IS&amp;T External Technical Experts</t>
  </si>
  <si>
    <t>Total Innovation, Science &amp; Technology</t>
  </si>
  <si>
    <t>Animal Health</t>
  </si>
  <si>
    <t>420 00 Animal Health Disease Monitoring Control &amp; Response</t>
  </si>
  <si>
    <t>420 02 Animal Health ASD</t>
  </si>
  <si>
    <t>420 03 Animal Health Advocacy &amp; Submissions</t>
  </si>
  <si>
    <t>420 04 Animal Health Antimicrobial Resistance AMR</t>
  </si>
  <si>
    <t>Total Animal Health</t>
  </si>
  <si>
    <t>Food Safety &amp; Suitability</t>
  </si>
  <si>
    <t>430 02 Food Safety &amp; Suitability Country of Origin Labeling CoOL Submissions</t>
  </si>
  <si>
    <t>430 03 TB Free Testing</t>
  </si>
  <si>
    <t>Total Food Safety &amp; Suitability</t>
  </si>
  <si>
    <t>Employment, Training &amp; HR</t>
  </si>
  <si>
    <t>440 00 Stock Person &amp; Herd Manager Of The Year Awards</t>
  </si>
  <si>
    <t>440 02 Training Development</t>
  </si>
  <si>
    <t>Total Employment, Training &amp; HR</t>
  </si>
  <si>
    <t>Pigcare</t>
  </si>
  <si>
    <t>450 00 Pigcare Annual Maintenance</t>
  </si>
  <si>
    <t>450 02 Pigcare Advisory Meetings</t>
  </si>
  <si>
    <t>450 04 Pigcare QCONZ Audits</t>
  </si>
  <si>
    <t>Total Pigcare</t>
  </si>
  <si>
    <t>Total Innovation &amp; Technology</t>
  </si>
  <si>
    <t>Communications &amp; Marketing</t>
  </si>
  <si>
    <t>Communications</t>
  </si>
  <si>
    <t>620 01 Management, comms, planning, key messages</t>
  </si>
  <si>
    <t>620 00 Annual Report</t>
  </si>
  <si>
    <t>620 03 Extra-Ordinary Issues</t>
  </si>
  <si>
    <t>Total Communications</t>
  </si>
  <si>
    <t>Marketing</t>
  </si>
  <si>
    <t>600 00 Content devel. Consumer message, Planning</t>
  </si>
  <si>
    <t>630 01 Media Boosts, Searches, Youtube, Influencers</t>
  </si>
  <si>
    <t>680 01 Trademark Review &amp; Renewel</t>
  </si>
  <si>
    <t>680 02 Website Maintenance (Journey)</t>
  </si>
  <si>
    <t>Total Marketing</t>
  </si>
  <si>
    <t>Total Communications &amp; Marketing</t>
  </si>
  <si>
    <t>Strategic Area of Focus</t>
  </si>
  <si>
    <t>800 00 MARKETS: Exports and Domestic Dynamics</t>
  </si>
  <si>
    <t>800 03 CONSUMERS: Drivers of NZ Pork Purchase</t>
  </si>
  <si>
    <t>Total Strategic Area of Focus</t>
  </si>
  <si>
    <t>MISC</t>
  </si>
  <si>
    <t>800 07 Domestic commitment to NZ Pork campaign</t>
  </si>
  <si>
    <t>800 08 PRODUCTS: supply chain pressures and prospects</t>
  </si>
  <si>
    <t>Total Expenses</t>
  </si>
  <si>
    <t>Net Operating Position</t>
  </si>
  <si>
    <t>Plus PIE Earnings</t>
  </si>
  <si>
    <t>Net Surplus/Deficit</t>
  </si>
  <si>
    <t>September Actual</t>
  </si>
  <si>
    <t>September Budget</t>
  </si>
  <si>
    <t>September Variance</t>
  </si>
  <si>
    <t>NZ Funds withdrawals (deposited into the Current Account) during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</si>
</sst>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_ ;[Red]\-#,##0\ "/>
  </numFmts>
  <fonts count="11" x14ac:knownFonts="1">
    <font>
      <sz val="9"/>
      <color theme="1"/>
      <name val="Arial"/>
    </font>
    <font>
      <sz val="14"/>
      <color theme="1"/>
      <name val="Arial"/>
    </font>
    <font>
      <b/>
      <sz val="14"/>
      <color theme="1"/>
      <name val="Arial"/>
    </font>
    <font>
      <sz val="12"/>
      <color theme="1"/>
      <name val="Arial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EBEBEB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10" fillId="0" borderId="0" xfId="0" applyFont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165" fontId="9" fillId="3" borderId="2" xfId="0" applyNumberFormat="1" applyFont="1" applyFill="1" applyBorder="1" applyAlignment="1">
      <alignment horizontal="right" vertical="center"/>
    </xf>
    <xf numFmtId="165" fontId="8" fillId="3" borderId="2" xfId="0" applyNumberFormat="1" applyFont="1" applyFill="1" applyBorder="1" applyAlignment="1">
      <alignment horizontal="right" vertical="center"/>
    </xf>
    <xf numFmtId="165" fontId="9" fillId="3" borderId="0" xfId="0" applyNumberFormat="1" applyFont="1" applyFill="1" applyBorder="1"/>
    <xf numFmtId="165" fontId="4" fillId="3" borderId="0" xfId="0" applyNumberFormat="1" applyFont="1" applyFill="1" applyBorder="1" applyAlignment="1">
      <alignment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0" fillId="3" borderId="0" xfId="0" applyNumberFormat="1" applyFill="1"/>
    <xf numFmtId="165" fontId="4" fillId="3" borderId="1" xfId="0" applyNumberFormat="1" applyFont="1" applyFill="1" applyBorder="1" applyAlignment="1">
      <alignment vertical="center"/>
    </xf>
    <xf numFmtId="165" fontId="8" fillId="3" borderId="0" xfId="0" applyNumberFormat="1" applyFont="1" applyFill="1" applyAlignment="1">
      <alignment vertical="center"/>
    </xf>
    <xf numFmtId="165" fontId="9" fillId="3" borderId="0" xfId="0" applyNumberFormat="1" applyFont="1" applyFill="1"/>
    <xf numFmtId="165" fontId="8" fillId="3" borderId="3" xfId="0" applyNumberFormat="1" applyFont="1" applyFill="1" applyBorder="1" applyAlignment="1">
      <alignment horizontal="right" vertical="center"/>
    </xf>
    <xf numFmtId="165" fontId="9" fillId="3" borderId="0" xfId="0" applyNumberFormat="1" applyFont="1" applyFill="1" applyBorder="1" applyAlignment="1">
      <alignment horizontal="right" vertical="center"/>
    </xf>
    <xf numFmtId="165" fontId="10" fillId="3" borderId="0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0" fillId="4" borderId="0" xfId="0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165" fontId="9" fillId="4" borderId="2" xfId="0" applyNumberFormat="1" applyFont="1" applyFill="1" applyBorder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/>
    <xf numFmtId="165" fontId="4" fillId="4" borderId="0" xfId="0" applyNumberFormat="1" applyFont="1" applyFill="1" applyBorder="1" applyAlignment="1">
      <alignment vertical="center"/>
    </xf>
    <xf numFmtId="165" fontId="9" fillId="4" borderId="4" xfId="0" applyNumberFormat="1" applyFont="1" applyFill="1" applyBorder="1" applyAlignment="1">
      <alignment horizontal="right" vertical="center"/>
    </xf>
    <xf numFmtId="165" fontId="0" fillId="4" borderId="0" xfId="0" applyNumberFormat="1" applyFill="1"/>
    <xf numFmtId="165" fontId="4" fillId="4" borderId="1" xfId="0" applyNumberFormat="1" applyFont="1" applyFill="1" applyBorder="1" applyAlignment="1">
      <alignment vertical="center"/>
    </xf>
    <xf numFmtId="165" fontId="8" fillId="4" borderId="0" xfId="0" applyNumberFormat="1" applyFont="1" applyFill="1" applyAlignment="1">
      <alignment vertical="center"/>
    </xf>
    <xf numFmtId="165" fontId="9" fillId="4" borderId="0" xfId="0" applyNumberFormat="1" applyFont="1" applyFill="1"/>
    <xf numFmtId="165" fontId="8" fillId="4" borderId="3" xfId="0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 applyAlignment="1">
      <alignment horizontal="right"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165" fontId="9" fillId="5" borderId="2" xfId="0" applyNumberFormat="1" applyFont="1" applyFill="1" applyBorder="1" applyAlignment="1">
      <alignment horizontal="right" vertical="center"/>
    </xf>
    <xf numFmtId="165" fontId="9" fillId="5" borderId="0" xfId="0" applyNumberFormat="1" applyFont="1" applyFill="1" applyBorder="1" applyAlignment="1">
      <alignment horizontal="right" vertical="center"/>
    </xf>
    <xf numFmtId="165" fontId="9" fillId="5" borderId="4" xfId="0" applyNumberFormat="1" applyFont="1" applyFill="1" applyBorder="1" applyAlignment="1">
      <alignment horizontal="right" vertical="center"/>
    </xf>
    <xf numFmtId="165" fontId="0" fillId="5" borderId="0" xfId="0" applyNumberFormat="1" applyFill="1"/>
    <xf numFmtId="165" fontId="4" fillId="5" borderId="1" xfId="0" applyNumberFormat="1" applyFont="1" applyFill="1" applyBorder="1" applyAlignment="1">
      <alignment vertical="center"/>
    </xf>
    <xf numFmtId="165" fontId="8" fillId="5" borderId="0" xfId="0" applyNumberFormat="1" applyFont="1" applyFill="1" applyAlignment="1">
      <alignment vertical="center"/>
    </xf>
    <xf numFmtId="165" fontId="8" fillId="5" borderId="2" xfId="0" applyNumberFormat="1" applyFont="1" applyFill="1" applyBorder="1" applyAlignment="1">
      <alignment horizontal="right" vertical="center"/>
    </xf>
    <xf numFmtId="165" fontId="9" fillId="5" borderId="0" xfId="0" applyNumberFormat="1" applyFont="1" applyFill="1"/>
    <xf numFmtId="165" fontId="8" fillId="5" borderId="3" xfId="0" applyNumberFormat="1" applyFont="1" applyFill="1" applyBorder="1" applyAlignment="1">
      <alignment horizontal="righ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4"/>
  <sheetViews>
    <sheetView showGridLines="0" tabSelected="1" topLeftCell="A17" zoomScaleNormal="100" workbookViewId="0">
      <selection activeCell="C15" sqref="C15"/>
    </sheetView>
  </sheetViews>
  <sheetFormatPr defaultRowHeight="11.4" x14ac:dyDescent="0.2"/>
  <cols>
    <col min="1" max="1" width="1.875" customWidth="1"/>
    <col min="2" max="2" width="1.375" customWidth="1"/>
    <col min="3" max="3" width="71.875" customWidth="1"/>
    <col min="4" max="10" width="13.625" customWidth="1"/>
  </cols>
  <sheetData>
    <row r="1" spans="1:10" s="1" customFormat="1" ht="17.399999999999999" x14ac:dyDescent="0.3">
      <c r="A1" s="2" t="s">
        <v>0</v>
      </c>
      <c r="B1" s="2"/>
      <c r="C1" s="2"/>
      <c r="D1" s="19"/>
      <c r="E1" s="37"/>
      <c r="F1" s="54"/>
      <c r="G1" s="19"/>
      <c r="H1" s="37"/>
      <c r="I1" s="54"/>
      <c r="J1" s="19"/>
    </row>
    <row r="2" spans="1:10" s="3" customFormat="1" ht="15" x14ac:dyDescent="0.25">
      <c r="A2" s="4" t="s">
        <v>1</v>
      </c>
      <c r="B2" s="4"/>
      <c r="C2" s="4"/>
      <c r="D2" s="20"/>
      <c r="E2" s="38"/>
      <c r="F2" s="55"/>
      <c r="G2" s="20"/>
      <c r="H2" s="38"/>
      <c r="I2" s="55"/>
      <c r="J2" s="20"/>
    </row>
    <row r="3" spans="1:10" s="3" customFormat="1" ht="15" x14ac:dyDescent="0.25">
      <c r="A3" s="4" t="s">
        <v>2</v>
      </c>
      <c r="B3" s="4"/>
      <c r="C3" s="4"/>
      <c r="D3" s="20"/>
      <c r="E3" s="38"/>
      <c r="F3" s="55"/>
      <c r="G3" s="20"/>
      <c r="H3" s="38"/>
      <c r="I3" s="55"/>
      <c r="J3" s="20"/>
    </row>
    <row r="4" spans="1:10" x14ac:dyDescent="0.2">
      <c r="D4" s="21"/>
      <c r="E4" s="39"/>
      <c r="F4" s="56"/>
      <c r="G4" s="21"/>
      <c r="H4" s="39"/>
      <c r="I4" s="56"/>
      <c r="J4" s="21"/>
    </row>
    <row r="5" spans="1:10" s="8" customFormat="1" ht="27.6" x14ac:dyDescent="0.25">
      <c r="A5" s="6"/>
      <c r="B5" s="6"/>
      <c r="C5" s="7" t="s">
        <v>3</v>
      </c>
      <c r="D5" s="22" t="s">
        <v>178</v>
      </c>
      <c r="E5" s="40" t="s">
        <v>179</v>
      </c>
      <c r="F5" s="57" t="s">
        <v>180</v>
      </c>
      <c r="G5" s="22" t="s">
        <v>4</v>
      </c>
      <c r="H5" s="40" t="s">
        <v>5</v>
      </c>
      <c r="I5" s="57" t="s">
        <v>6</v>
      </c>
      <c r="J5" s="22" t="s">
        <v>7</v>
      </c>
    </row>
    <row r="6" spans="1:10" x14ac:dyDescent="0.2">
      <c r="D6" s="21"/>
      <c r="E6" s="39"/>
      <c r="F6" s="56"/>
      <c r="G6" s="21"/>
      <c r="H6" s="39"/>
      <c r="I6" s="56"/>
      <c r="J6" s="21"/>
    </row>
    <row r="7" spans="1:10" s="9" customFormat="1" ht="13.8" x14ac:dyDescent="0.25">
      <c r="A7" s="5" t="s">
        <v>8</v>
      </c>
      <c r="B7" s="5"/>
      <c r="C7" s="5"/>
      <c r="D7" s="23"/>
      <c r="E7" s="41"/>
      <c r="F7" s="58"/>
      <c r="G7" s="23"/>
      <c r="H7" s="41"/>
      <c r="I7" s="58"/>
      <c r="J7" s="23"/>
    </row>
    <row r="8" spans="1:10" s="11" customFormat="1" ht="13.2" x14ac:dyDescent="0.25">
      <c r="A8" s="10"/>
      <c r="B8" s="10" t="s">
        <v>9</v>
      </c>
      <c r="C8" s="10"/>
      <c r="D8" s="24"/>
      <c r="E8" s="42"/>
      <c r="F8" s="59"/>
      <c r="G8" s="24"/>
      <c r="H8" s="42"/>
      <c r="I8" s="59"/>
      <c r="J8" s="24"/>
    </row>
    <row r="9" spans="1:10" s="11" customFormat="1" ht="13.2" x14ac:dyDescent="0.25">
      <c r="C9" s="12" t="s">
        <v>10</v>
      </c>
      <c r="D9" s="25">
        <v>3412.5</v>
      </c>
      <c r="E9" s="43">
        <v>0</v>
      </c>
      <c r="F9" s="60">
        <f>D9-E9</f>
        <v>3412.5</v>
      </c>
      <c r="G9" s="25">
        <v>39472.5</v>
      </c>
      <c r="H9" s="43">
        <v>0</v>
      </c>
      <c r="I9" s="60">
        <f>G9-H9</f>
        <v>39472.5</v>
      </c>
      <c r="J9" s="25">
        <v>0</v>
      </c>
    </row>
    <row r="10" spans="1:10" s="11" customFormat="1" ht="13.2" x14ac:dyDescent="0.25">
      <c r="C10" s="12" t="s">
        <v>11</v>
      </c>
      <c r="D10" s="25">
        <v>75</v>
      </c>
      <c r="E10" s="43">
        <v>0</v>
      </c>
      <c r="F10" s="60">
        <f t="shared" ref="F10:F31" si="0">D10-E10</f>
        <v>75</v>
      </c>
      <c r="G10" s="25">
        <v>686.25</v>
      </c>
      <c r="H10" s="43">
        <v>0</v>
      </c>
      <c r="I10" s="60">
        <f t="shared" ref="I10:I31" si="1">G10-H10</f>
        <v>686.25</v>
      </c>
      <c r="J10" s="25">
        <v>0</v>
      </c>
    </row>
    <row r="11" spans="1:10" s="11" customFormat="1" ht="13.2" x14ac:dyDescent="0.25">
      <c r="C11" s="12" t="s">
        <v>12</v>
      </c>
      <c r="D11" s="25">
        <v>28203.75</v>
      </c>
      <c r="E11" s="43">
        <v>0</v>
      </c>
      <c r="F11" s="60">
        <f t="shared" si="0"/>
        <v>28203.75</v>
      </c>
      <c r="G11" s="25">
        <v>292402.5</v>
      </c>
      <c r="H11" s="43">
        <v>0</v>
      </c>
      <c r="I11" s="60">
        <f t="shared" si="1"/>
        <v>292402.5</v>
      </c>
      <c r="J11" s="25">
        <v>0</v>
      </c>
    </row>
    <row r="12" spans="1:10" s="11" customFormat="1" ht="13.2" x14ac:dyDescent="0.25">
      <c r="C12" s="12" t="s">
        <v>13</v>
      </c>
      <c r="D12" s="25">
        <v>18.75</v>
      </c>
      <c r="E12" s="43">
        <v>0</v>
      </c>
      <c r="F12" s="60">
        <f t="shared" si="0"/>
        <v>18.75</v>
      </c>
      <c r="G12" s="25">
        <v>168.75</v>
      </c>
      <c r="H12" s="43">
        <v>0</v>
      </c>
      <c r="I12" s="60">
        <f t="shared" si="1"/>
        <v>168.75</v>
      </c>
      <c r="J12" s="25">
        <v>0</v>
      </c>
    </row>
    <row r="13" spans="1:10" s="11" customFormat="1" ht="13.2" x14ac:dyDescent="0.25">
      <c r="C13" s="12" t="s">
        <v>14</v>
      </c>
      <c r="D13" s="25">
        <v>67470</v>
      </c>
      <c r="E13" s="43">
        <v>0</v>
      </c>
      <c r="F13" s="60">
        <f t="shared" si="0"/>
        <v>67470</v>
      </c>
      <c r="G13" s="25">
        <v>896737.5</v>
      </c>
      <c r="H13" s="43">
        <v>0</v>
      </c>
      <c r="I13" s="60">
        <f t="shared" si="1"/>
        <v>896737.5</v>
      </c>
      <c r="J13" s="25">
        <v>0</v>
      </c>
    </row>
    <row r="14" spans="1:10" s="11" customFormat="1" ht="13.2" x14ac:dyDescent="0.25">
      <c r="C14" s="12" t="s">
        <v>15</v>
      </c>
      <c r="D14" s="25">
        <v>131.25</v>
      </c>
      <c r="E14" s="43">
        <v>0</v>
      </c>
      <c r="F14" s="60">
        <f t="shared" si="0"/>
        <v>131.25</v>
      </c>
      <c r="G14" s="25">
        <v>1226.25</v>
      </c>
      <c r="H14" s="43">
        <v>0</v>
      </c>
      <c r="I14" s="60">
        <f t="shared" si="1"/>
        <v>1226.25</v>
      </c>
      <c r="J14" s="25">
        <v>0</v>
      </c>
    </row>
    <row r="15" spans="1:10" s="11" customFormat="1" ht="13.2" x14ac:dyDescent="0.25">
      <c r="C15" s="12" t="s">
        <v>16</v>
      </c>
      <c r="D15" s="25">
        <v>51697.5</v>
      </c>
      <c r="E15" s="43">
        <v>0</v>
      </c>
      <c r="F15" s="60">
        <f t="shared" si="0"/>
        <v>51697.5</v>
      </c>
      <c r="G15" s="25">
        <v>630618.75</v>
      </c>
      <c r="H15" s="43">
        <v>0</v>
      </c>
      <c r="I15" s="60">
        <f t="shared" si="1"/>
        <v>630618.75</v>
      </c>
      <c r="J15" s="25">
        <v>0</v>
      </c>
    </row>
    <row r="16" spans="1:10" s="11" customFormat="1" ht="13.2" x14ac:dyDescent="0.25">
      <c r="C16" s="12" t="s">
        <v>17</v>
      </c>
      <c r="D16" s="25">
        <v>26.25</v>
      </c>
      <c r="E16" s="43">
        <v>0</v>
      </c>
      <c r="F16" s="60">
        <f t="shared" si="0"/>
        <v>26.25</v>
      </c>
      <c r="G16" s="25">
        <v>198.75</v>
      </c>
      <c r="H16" s="43">
        <v>0</v>
      </c>
      <c r="I16" s="60">
        <f t="shared" si="1"/>
        <v>198.75</v>
      </c>
      <c r="J16" s="25">
        <v>0</v>
      </c>
    </row>
    <row r="17" spans="1:10" s="11" customFormat="1" ht="13.2" x14ac:dyDescent="0.25">
      <c r="C17" s="12" t="s">
        <v>18</v>
      </c>
      <c r="D17" s="25">
        <v>4507.5</v>
      </c>
      <c r="E17" s="43">
        <v>0</v>
      </c>
      <c r="F17" s="60">
        <f t="shared" si="0"/>
        <v>4507.5</v>
      </c>
      <c r="G17" s="25">
        <v>45828.75</v>
      </c>
      <c r="H17" s="43">
        <v>0</v>
      </c>
      <c r="I17" s="60">
        <f t="shared" si="1"/>
        <v>45828.75</v>
      </c>
      <c r="J17" s="25">
        <v>0</v>
      </c>
    </row>
    <row r="18" spans="1:10" s="11" customFormat="1" ht="13.2" x14ac:dyDescent="0.25">
      <c r="C18" s="12" t="s">
        <v>19</v>
      </c>
      <c r="D18" s="25">
        <v>22.5</v>
      </c>
      <c r="E18" s="43">
        <v>0</v>
      </c>
      <c r="F18" s="60">
        <f t="shared" si="0"/>
        <v>22.5</v>
      </c>
      <c r="G18" s="25">
        <v>273.75</v>
      </c>
      <c r="H18" s="43">
        <v>0</v>
      </c>
      <c r="I18" s="60">
        <f t="shared" si="1"/>
        <v>273.75</v>
      </c>
      <c r="J18" s="25">
        <v>0</v>
      </c>
    </row>
    <row r="19" spans="1:10" s="11" customFormat="1" ht="13.2" x14ac:dyDescent="0.25">
      <c r="C19" s="12" t="s">
        <v>20</v>
      </c>
      <c r="D19" s="25">
        <v>22537.5</v>
      </c>
      <c r="E19" s="43">
        <v>0</v>
      </c>
      <c r="F19" s="60">
        <f t="shared" si="0"/>
        <v>22537.5</v>
      </c>
      <c r="G19" s="25">
        <v>236865</v>
      </c>
      <c r="H19" s="43">
        <v>0</v>
      </c>
      <c r="I19" s="60">
        <f t="shared" si="1"/>
        <v>236865</v>
      </c>
      <c r="J19" s="25">
        <v>0</v>
      </c>
    </row>
    <row r="20" spans="1:10" s="11" customFormat="1" ht="13.2" x14ac:dyDescent="0.25">
      <c r="C20" s="12" t="s">
        <v>21</v>
      </c>
      <c r="D20" s="25">
        <v>0</v>
      </c>
      <c r="E20" s="43">
        <v>0</v>
      </c>
      <c r="F20" s="60">
        <f t="shared" si="0"/>
        <v>0</v>
      </c>
      <c r="G20" s="25">
        <v>11.25</v>
      </c>
      <c r="H20" s="43">
        <v>0</v>
      </c>
      <c r="I20" s="60">
        <f t="shared" si="1"/>
        <v>11.25</v>
      </c>
      <c r="J20" s="25">
        <v>0</v>
      </c>
    </row>
    <row r="21" spans="1:10" s="11" customFormat="1" ht="13.2" x14ac:dyDescent="0.25">
      <c r="C21" s="12" t="s">
        <v>22</v>
      </c>
      <c r="D21" s="25">
        <v>8917.5</v>
      </c>
      <c r="E21" s="43">
        <v>0</v>
      </c>
      <c r="F21" s="60">
        <f t="shared" si="0"/>
        <v>8917.5</v>
      </c>
      <c r="G21" s="25">
        <v>77778.75</v>
      </c>
      <c r="H21" s="43">
        <v>0</v>
      </c>
      <c r="I21" s="60">
        <f t="shared" si="1"/>
        <v>77778.75</v>
      </c>
      <c r="J21" s="25">
        <v>0</v>
      </c>
    </row>
    <row r="22" spans="1:10" s="11" customFormat="1" ht="13.2" x14ac:dyDescent="0.25">
      <c r="C22" s="12" t="s">
        <v>23</v>
      </c>
      <c r="D22" s="25">
        <v>0</v>
      </c>
      <c r="E22" s="43">
        <v>0</v>
      </c>
      <c r="F22" s="60">
        <f t="shared" si="0"/>
        <v>0</v>
      </c>
      <c r="G22" s="25">
        <v>7.5</v>
      </c>
      <c r="H22" s="43">
        <v>0</v>
      </c>
      <c r="I22" s="60">
        <f t="shared" si="1"/>
        <v>7.5</v>
      </c>
      <c r="J22" s="25">
        <v>0</v>
      </c>
    </row>
    <row r="23" spans="1:10" s="11" customFormat="1" ht="13.2" hidden="1" x14ac:dyDescent="0.25">
      <c r="C23" s="12" t="s">
        <v>9</v>
      </c>
      <c r="D23" s="25">
        <v>0</v>
      </c>
      <c r="E23" s="43">
        <v>168750</v>
      </c>
      <c r="F23" s="60">
        <f t="shared" si="0"/>
        <v>-168750</v>
      </c>
      <c r="G23" s="25">
        <v>0</v>
      </c>
      <c r="H23" s="43">
        <v>2193750</v>
      </c>
      <c r="I23" s="60">
        <f t="shared" si="1"/>
        <v>-2193750</v>
      </c>
      <c r="J23" s="25">
        <v>2193750</v>
      </c>
    </row>
    <row r="24" spans="1:10" s="11" customFormat="1" ht="13.2" x14ac:dyDescent="0.25">
      <c r="B24" s="13" t="s">
        <v>24</v>
      </c>
      <c r="D24" s="26">
        <f>SUM(D9:D23)</f>
        <v>187020</v>
      </c>
      <c r="E24" s="44">
        <f>SUM(E9:E23)</f>
        <v>168750</v>
      </c>
      <c r="F24" s="60">
        <f t="shared" si="0"/>
        <v>18270</v>
      </c>
      <c r="G24" s="26">
        <f>SUM(G9:G23)</f>
        <v>2222276.25</v>
      </c>
      <c r="H24" s="44">
        <f>SUM(H9:H23)</f>
        <v>2193750</v>
      </c>
      <c r="I24" s="60">
        <f t="shared" si="1"/>
        <v>28526.25</v>
      </c>
      <c r="J24" s="26">
        <f>SUM(J9:J23)</f>
        <v>2193750</v>
      </c>
    </row>
    <row r="25" spans="1:10" s="11" customFormat="1" ht="13.2" x14ac:dyDescent="0.25">
      <c r="C25" s="12" t="s">
        <v>25</v>
      </c>
      <c r="D25" s="25">
        <v>0</v>
      </c>
      <c r="E25" s="43">
        <v>0</v>
      </c>
      <c r="F25" s="60">
        <f t="shared" si="0"/>
        <v>0</v>
      </c>
      <c r="G25" s="25">
        <v>40910</v>
      </c>
      <c r="H25" s="43">
        <v>25000</v>
      </c>
      <c r="I25" s="60">
        <f t="shared" si="1"/>
        <v>15910</v>
      </c>
      <c r="J25" s="25">
        <v>25000</v>
      </c>
    </row>
    <row r="26" spans="1:10" s="11" customFormat="1" ht="13.2" x14ac:dyDescent="0.25">
      <c r="C26" s="12" t="s">
        <v>26</v>
      </c>
      <c r="D26" s="25">
        <v>450</v>
      </c>
      <c r="E26" s="43">
        <v>0</v>
      </c>
      <c r="F26" s="60">
        <f t="shared" si="0"/>
        <v>450</v>
      </c>
      <c r="G26" s="25">
        <v>775</v>
      </c>
      <c r="H26" s="43">
        <v>0</v>
      </c>
      <c r="I26" s="60">
        <f t="shared" si="1"/>
        <v>775</v>
      </c>
      <c r="J26" s="25">
        <v>0</v>
      </c>
    </row>
    <row r="27" spans="1:10" s="11" customFormat="1" ht="13.2" x14ac:dyDescent="0.25">
      <c r="A27" s="13" t="s">
        <v>27</v>
      </c>
      <c r="D27" s="26">
        <f>(SUM(D25:D26) + D24)</f>
        <v>187470</v>
      </c>
      <c r="E27" s="44">
        <f>(SUM(E25:E26) + E24)</f>
        <v>168750</v>
      </c>
      <c r="F27" s="60">
        <f t="shared" si="0"/>
        <v>18720</v>
      </c>
      <c r="G27" s="26">
        <f>(SUM(G25:G26) + G24)</f>
        <v>2263961.25</v>
      </c>
      <c r="H27" s="44">
        <f>(SUM(H25:H26) + H24)</f>
        <v>2218750</v>
      </c>
      <c r="I27" s="60">
        <f t="shared" si="1"/>
        <v>45211.25</v>
      </c>
      <c r="J27" s="26">
        <f>(SUM(J25:J26) + J24)</f>
        <v>2218750</v>
      </c>
    </row>
    <row r="28" spans="1:10" s="11" customFormat="1" ht="13.2" x14ac:dyDescent="0.25">
      <c r="D28" s="27"/>
      <c r="E28" s="45"/>
      <c r="F28" s="61"/>
      <c r="G28" s="27"/>
      <c r="H28" s="45"/>
      <c r="I28" s="61"/>
      <c r="J28" s="27"/>
    </row>
    <row r="29" spans="1:10" s="9" customFormat="1" ht="13.8" x14ac:dyDescent="0.25">
      <c r="A29" s="5" t="s">
        <v>28</v>
      </c>
      <c r="B29" s="5"/>
      <c r="C29" s="5"/>
      <c r="D29" s="28"/>
      <c r="E29" s="46"/>
      <c r="F29" s="61"/>
      <c r="G29" s="28"/>
      <c r="H29" s="46"/>
      <c r="I29" s="61"/>
      <c r="J29" s="28"/>
    </row>
    <row r="30" spans="1:10" s="11" customFormat="1" ht="13.2" x14ac:dyDescent="0.25">
      <c r="C30" s="14" t="s">
        <v>29</v>
      </c>
      <c r="D30" s="29">
        <v>461.37</v>
      </c>
      <c r="E30" s="47">
        <v>0</v>
      </c>
      <c r="F30" s="62">
        <f t="shared" si="0"/>
        <v>461.37</v>
      </c>
      <c r="G30" s="29">
        <v>4072.86</v>
      </c>
      <c r="H30" s="47">
        <v>0</v>
      </c>
      <c r="I30" s="62">
        <f t="shared" si="1"/>
        <v>4072.86</v>
      </c>
      <c r="J30" s="29">
        <v>0</v>
      </c>
    </row>
    <row r="31" spans="1:10" s="11" customFormat="1" ht="13.2" x14ac:dyDescent="0.25">
      <c r="A31" s="13" t="s">
        <v>30</v>
      </c>
      <c r="D31" s="26">
        <f>D30</f>
        <v>461.37</v>
      </c>
      <c r="E31" s="44">
        <f>E30</f>
        <v>0</v>
      </c>
      <c r="F31" s="60">
        <f t="shared" si="0"/>
        <v>461.37</v>
      </c>
      <c r="G31" s="26">
        <f>G30</f>
        <v>4072.86</v>
      </c>
      <c r="H31" s="44">
        <f>H30</f>
        <v>0</v>
      </c>
      <c r="I31" s="60">
        <f t="shared" si="1"/>
        <v>4072.86</v>
      </c>
      <c r="J31" s="26">
        <f>J30</f>
        <v>0</v>
      </c>
    </row>
    <row r="32" spans="1:10" x14ac:dyDescent="0.2">
      <c r="D32" s="30"/>
      <c r="E32" s="48"/>
      <c r="F32" s="63"/>
      <c r="G32" s="30"/>
      <c r="H32" s="48"/>
      <c r="I32" s="63"/>
      <c r="J32" s="30"/>
    </row>
    <row r="33" spans="1:10" s="9" customFormat="1" ht="13.8" x14ac:dyDescent="0.25">
      <c r="A33" s="5" t="s">
        <v>31</v>
      </c>
      <c r="B33" s="5"/>
      <c r="C33" s="5"/>
      <c r="D33" s="31"/>
      <c r="E33" s="49"/>
      <c r="F33" s="64"/>
      <c r="G33" s="31"/>
      <c r="H33" s="49"/>
      <c r="I33" s="64"/>
      <c r="J33" s="31"/>
    </row>
    <row r="34" spans="1:10" s="11" customFormat="1" ht="13.2" x14ac:dyDescent="0.25">
      <c r="A34" s="10"/>
      <c r="B34" s="10" t="s">
        <v>31</v>
      </c>
      <c r="C34" s="10"/>
      <c r="D34" s="32"/>
      <c r="E34" s="50"/>
      <c r="F34" s="65"/>
      <c r="G34" s="32"/>
      <c r="H34" s="50"/>
      <c r="I34" s="65"/>
      <c r="J34" s="32"/>
    </row>
    <row r="35" spans="1:10" s="11" customFormat="1" ht="13.2" x14ac:dyDescent="0.25">
      <c r="A35" s="10"/>
      <c r="B35" s="10"/>
      <c r="C35" s="10" t="s">
        <v>32</v>
      </c>
      <c r="D35" s="32"/>
      <c r="E35" s="50"/>
      <c r="F35" s="65"/>
      <c r="G35" s="32"/>
      <c r="H35" s="50"/>
      <c r="I35" s="65"/>
      <c r="J35" s="32"/>
    </row>
    <row r="36" spans="1:10" s="11" customFormat="1" ht="13.2" x14ac:dyDescent="0.25">
      <c r="C36" s="12" t="s">
        <v>33</v>
      </c>
      <c r="D36" s="25">
        <v>0</v>
      </c>
      <c r="E36" s="43">
        <v>87</v>
      </c>
      <c r="F36" s="60">
        <f>(E36 - D36)</f>
        <v>87</v>
      </c>
      <c r="G36" s="25">
        <v>0</v>
      </c>
      <c r="H36" s="43">
        <v>1000</v>
      </c>
      <c r="I36" s="60">
        <f>(H36 - G36)</f>
        <v>1000</v>
      </c>
      <c r="J36" s="25">
        <v>1000</v>
      </c>
    </row>
    <row r="37" spans="1:10" s="11" customFormat="1" ht="13.2" x14ac:dyDescent="0.25">
      <c r="C37" s="12" t="s">
        <v>34</v>
      </c>
      <c r="D37" s="25">
        <v>5317.54</v>
      </c>
      <c r="E37" s="43">
        <v>7696</v>
      </c>
      <c r="F37" s="60">
        <f>(E37 - D37)</f>
        <v>2378.46</v>
      </c>
      <c r="G37" s="25">
        <v>78426.75</v>
      </c>
      <c r="H37" s="43">
        <v>100000</v>
      </c>
      <c r="I37" s="60">
        <f>(H37 - G37)</f>
        <v>21573.25</v>
      </c>
      <c r="J37" s="25">
        <v>100000</v>
      </c>
    </row>
    <row r="38" spans="1:10" s="11" customFormat="1" ht="13.2" x14ac:dyDescent="0.25">
      <c r="C38" s="12" t="s">
        <v>35</v>
      </c>
      <c r="D38" s="25">
        <v>1500</v>
      </c>
      <c r="E38" s="43">
        <v>0</v>
      </c>
      <c r="F38" s="60">
        <f>(E38 - D38)</f>
        <v>-1500</v>
      </c>
      <c r="G38" s="25">
        <v>14464.73</v>
      </c>
      <c r="H38" s="43">
        <v>22000</v>
      </c>
      <c r="I38" s="60">
        <f>(H38 - G38)</f>
        <v>7535.27</v>
      </c>
      <c r="J38" s="25">
        <v>22000</v>
      </c>
    </row>
    <row r="39" spans="1:10" s="11" customFormat="1" ht="13.2" x14ac:dyDescent="0.25">
      <c r="C39" s="13" t="s">
        <v>36</v>
      </c>
      <c r="D39" s="26">
        <f>SUM(D36:D38)</f>
        <v>6817.54</v>
      </c>
      <c r="E39" s="44">
        <f>SUM(E36:E38)</f>
        <v>7783</v>
      </c>
      <c r="F39" s="66">
        <f>(E39 - D39)</f>
        <v>965.46</v>
      </c>
      <c r="G39" s="26">
        <f>SUM(G36:G38)</f>
        <v>92891.48</v>
      </c>
      <c r="H39" s="44">
        <f>SUM(H36:H38)</f>
        <v>123000</v>
      </c>
      <c r="I39" s="66">
        <f>(H39 - G39)</f>
        <v>30108.520000000004</v>
      </c>
      <c r="J39" s="26">
        <f>SUM(J36:J38)</f>
        <v>123000</v>
      </c>
    </row>
    <row r="40" spans="1:10" s="11" customFormat="1" ht="13.2" x14ac:dyDescent="0.25">
      <c r="A40" s="10"/>
      <c r="B40" s="10"/>
      <c r="C40" s="10" t="s">
        <v>37</v>
      </c>
      <c r="D40" s="32"/>
      <c r="E40" s="50"/>
      <c r="F40" s="65"/>
      <c r="G40" s="32"/>
      <c r="H40" s="50"/>
      <c r="I40" s="65"/>
      <c r="J40" s="32"/>
    </row>
    <row r="41" spans="1:10" s="11" customFormat="1" ht="13.2" x14ac:dyDescent="0.25">
      <c r="C41" s="12" t="s">
        <v>38</v>
      </c>
      <c r="D41" s="25">
        <v>150</v>
      </c>
      <c r="E41" s="43">
        <v>0</v>
      </c>
      <c r="F41" s="60">
        <f>(E41 - D41)</f>
        <v>-150</v>
      </c>
      <c r="G41" s="25">
        <v>40576.769999999997</v>
      </c>
      <c r="H41" s="43">
        <v>43000</v>
      </c>
      <c r="I41" s="60">
        <f>(H41 - G41)</f>
        <v>2423.2300000000032</v>
      </c>
      <c r="J41" s="25">
        <v>43000</v>
      </c>
    </row>
    <row r="42" spans="1:10" s="11" customFormat="1" ht="13.2" x14ac:dyDescent="0.25">
      <c r="C42" s="12" t="s">
        <v>39</v>
      </c>
      <c r="D42" s="25">
        <v>0</v>
      </c>
      <c r="E42" s="43">
        <v>167</v>
      </c>
      <c r="F42" s="60">
        <f>(E42 - D42)</f>
        <v>167</v>
      </c>
      <c r="G42" s="25">
        <v>0</v>
      </c>
      <c r="H42" s="43">
        <v>2000</v>
      </c>
      <c r="I42" s="60">
        <f>(H42 - G42)</f>
        <v>2000</v>
      </c>
      <c r="J42" s="25">
        <v>2000</v>
      </c>
    </row>
    <row r="43" spans="1:10" s="11" customFormat="1" ht="13.2" x14ac:dyDescent="0.25">
      <c r="C43" s="13" t="s">
        <v>40</v>
      </c>
      <c r="D43" s="26">
        <f>SUM(D41:D42)</f>
        <v>150</v>
      </c>
      <c r="E43" s="44">
        <f>SUM(E41:E42)</f>
        <v>167</v>
      </c>
      <c r="F43" s="66">
        <f>(E43 - D43)</f>
        <v>17</v>
      </c>
      <c r="G43" s="26">
        <f>SUM(G41:G42)</f>
        <v>40576.769999999997</v>
      </c>
      <c r="H43" s="44">
        <f>SUM(H41:H42)</f>
        <v>45000</v>
      </c>
      <c r="I43" s="66">
        <f>(H43 - G43)</f>
        <v>4423.2300000000032</v>
      </c>
      <c r="J43" s="26">
        <f>SUM(J41:J42)</f>
        <v>45000</v>
      </c>
    </row>
    <row r="44" spans="1:10" s="11" customFormat="1" ht="13.2" x14ac:dyDescent="0.25">
      <c r="A44" s="10"/>
      <c r="B44" s="10"/>
      <c r="C44" s="10" t="s">
        <v>41</v>
      </c>
      <c r="D44" s="32"/>
      <c r="E44" s="50"/>
      <c r="F44" s="65"/>
      <c r="G44" s="32"/>
      <c r="H44" s="50"/>
      <c r="I44" s="65"/>
      <c r="J44" s="32"/>
    </row>
    <row r="45" spans="1:10" s="11" customFormat="1" ht="13.2" x14ac:dyDescent="0.25">
      <c r="C45" s="12" t="s">
        <v>42</v>
      </c>
      <c r="D45" s="25">
        <v>0</v>
      </c>
      <c r="E45" s="43">
        <v>833</v>
      </c>
      <c r="F45" s="60">
        <f>(E45 - D45)</f>
        <v>833</v>
      </c>
      <c r="G45" s="25">
        <v>2170</v>
      </c>
      <c r="H45" s="43">
        <v>10000</v>
      </c>
      <c r="I45" s="60">
        <f>(H45 - G45)</f>
        <v>7830</v>
      </c>
      <c r="J45" s="25">
        <v>10000</v>
      </c>
    </row>
    <row r="46" spans="1:10" s="11" customFormat="1" ht="13.2" x14ac:dyDescent="0.25">
      <c r="C46" s="12" t="s">
        <v>43</v>
      </c>
      <c r="D46" s="25">
        <v>4457.34</v>
      </c>
      <c r="E46" s="43">
        <v>3750</v>
      </c>
      <c r="F46" s="60">
        <f>(E46 - D46)</f>
        <v>-707.34000000000015</v>
      </c>
      <c r="G46" s="25">
        <v>39499.29</v>
      </c>
      <c r="H46" s="43">
        <v>45000</v>
      </c>
      <c r="I46" s="60">
        <f>(H46 - G46)</f>
        <v>5500.7099999999991</v>
      </c>
      <c r="J46" s="25">
        <v>45000</v>
      </c>
    </row>
    <row r="47" spans="1:10" s="11" customFormat="1" ht="13.2" x14ac:dyDescent="0.25">
      <c r="C47" s="12" t="s">
        <v>44</v>
      </c>
      <c r="D47" s="25">
        <v>1141.82</v>
      </c>
      <c r="E47" s="43">
        <v>125</v>
      </c>
      <c r="F47" s="60">
        <f>(E47 - D47)</f>
        <v>-1016.8199999999999</v>
      </c>
      <c r="G47" s="25">
        <v>2961.5</v>
      </c>
      <c r="H47" s="43">
        <v>1500</v>
      </c>
      <c r="I47" s="60">
        <f>(H47 - G47)</f>
        <v>-1461.5</v>
      </c>
      <c r="J47" s="25">
        <v>1500</v>
      </c>
    </row>
    <row r="48" spans="1:10" s="11" customFormat="1" ht="13.2" x14ac:dyDescent="0.25">
      <c r="C48" s="12" t="s">
        <v>45</v>
      </c>
      <c r="D48" s="25">
        <v>0</v>
      </c>
      <c r="E48" s="43">
        <v>0</v>
      </c>
      <c r="F48" s="60">
        <f>(E48 - D48)</f>
        <v>0</v>
      </c>
      <c r="G48" s="25">
        <v>2812.45</v>
      </c>
      <c r="H48" s="43">
        <v>0</v>
      </c>
      <c r="I48" s="60">
        <f>(H48 - G48)</f>
        <v>-2812.45</v>
      </c>
      <c r="J48" s="25">
        <v>0</v>
      </c>
    </row>
    <row r="49" spans="1:10" s="11" customFormat="1" ht="13.2" x14ac:dyDescent="0.25">
      <c r="C49" s="13" t="s">
        <v>46</v>
      </c>
      <c r="D49" s="26">
        <f>SUM(D45:D48)</f>
        <v>5599.16</v>
      </c>
      <c r="E49" s="44">
        <f>SUM(E45:E48)</f>
        <v>4708</v>
      </c>
      <c r="F49" s="66">
        <f>(E49 - D49)</f>
        <v>-891.15999999999985</v>
      </c>
      <c r="G49" s="26">
        <f>SUM(G45:G48)</f>
        <v>47443.24</v>
      </c>
      <c r="H49" s="44">
        <f>SUM(H45:H48)</f>
        <v>56500</v>
      </c>
      <c r="I49" s="66">
        <f>(H49 - G49)</f>
        <v>9056.760000000002</v>
      </c>
      <c r="J49" s="26">
        <f>SUM(J45:J48)</f>
        <v>56500</v>
      </c>
    </row>
    <row r="50" spans="1:10" s="11" customFormat="1" ht="13.2" x14ac:dyDescent="0.25">
      <c r="A50" s="10"/>
      <c r="B50" s="10"/>
      <c r="C50" s="10" t="s">
        <v>47</v>
      </c>
      <c r="D50" s="32"/>
      <c r="E50" s="50"/>
      <c r="F50" s="65"/>
      <c r="G50" s="32"/>
      <c r="H50" s="50"/>
      <c r="I50" s="65"/>
      <c r="J50" s="32"/>
    </row>
    <row r="51" spans="1:10" s="11" customFormat="1" ht="13.2" x14ac:dyDescent="0.25">
      <c r="C51" s="12" t="s">
        <v>48</v>
      </c>
      <c r="D51" s="25">
        <v>62492.89</v>
      </c>
      <c r="E51" s="43">
        <v>72500</v>
      </c>
      <c r="F51" s="60">
        <f>(E51 - D51)</f>
        <v>10007.11</v>
      </c>
      <c r="G51" s="25">
        <v>860207.89</v>
      </c>
      <c r="H51" s="43">
        <v>870000</v>
      </c>
      <c r="I51" s="60">
        <f>(H51 - G51)</f>
        <v>9792.109999999986</v>
      </c>
      <c r="J51" s="25">
        <v>870000</v>
      </c>
    </row>
    <row r="52" spans="1:10" s="11" customFormat="1" ht="13.2" x14ac:dyDescent="0.25">
      <c r="C52" s="12" t="s">
        <v>49</v>
      </c>
      <c r="D52" s="25">
        <v>1600</v>
      </c>
      <c r="E52" s="43">
        <v>1583</v>
      </c>
      <c r="F52" s="60">
        <f>(E52 - D52)</f>
        <v>-17</v>
      </c>
      <c r="G52" s="25">
        <v>20800</v>
      </c>
      <c r="H52" s="43">
        <v>18996</v>
      </c>
      <c r="I52" s="60">
        <f>(H52 - G52)</f>
        <v>-1804</v>
      </c>
      <c r="J52" s="25">
        <v>18996</v>
      </c>
    </row>
    <row r="53" spans="1:10" s="11" customFormat="1" ht="13.2" x14ac:dyDescent="0.25">
      <c r="C53" s="12" t="s">
        <v>50</v>
      </c>
      <c r="D53" s="25">
        <v>0</v>
      </c>
      <c r="E53" s="43">
        <v>208</v>
      </c>
      <c r="F53" s="60">
        <f>(E53 - D53)</f>
        <v>208</v>
      </c>
      <c r="G53" s="25">
        <v>2413.39</v>
      </c>
      <c r="H53" s="43">
        <v>2500</v>
      </c>
      <c r="I53" s="60">
        <f>(H53 - G53)</f>
        <v>86.610000000000127</v>
      </c>
      <c r="J53" s="25">
        <v>2500</v>
      </c>
    </row>
    <row r="54" spans="1:10" s="11" customFormat="1" ht="13.2" x14ac:dyDescent="0.25">
      <c r="C54" s="12" t="s">
        <v>51</v>
      </c>
      <c r="D54" s="25">
        <v>0</v>
      </c>
      <c r="E54" s="43">
        <v>0</v>
      </c>
      <c r="F54" s="60">
        <f>(E54 - D54)</f>
        <v>0</v>
      </c>
      <c r="G54" s="25">
        <v>0</v>
      </c>
      <c r="H54" s="43">
        <v>18000</v>
      </c>
      <c r="I54" s="60">
        <f>(H54 - G54)</f>
        <v>18000</v>
      </c>
      <c r="J54" s="25">
        <v>18000</v>
      </c>
    </row>
    <row r="55" spans="1:10" s="11" customFormat="1" ht="13.2" x14ac:dyDescent="0.25">
      <c r="C55" s="13" t="s">
        <v>52</v>
      </c>
      <c r="D55" s="26">
        <f>SUM(D51:D54)</f>
        <v>64092.89</v>
      </c>
      <c r="E55" s="44">
        <f>SUM(E51:E54)</f>
        <v>74291</v>
      </c>
      <c r="F55" s="66">
        <f>(E55 - D55)</f>
        <v>10198.11</v>
      </c>
      <c r="G55" s="26">
        <f>SUM(G51:G54)</f>
        <v>883421.28</v>
      </c>
      <c r="H55" s="44">
        <f>SUM(H51:H54)</f>
        <v>909496</v>
      </c>
      <c r="I55" s="66">
        <f>(H55 - G55)</f>
        <v>26074.719999999972</v>
      </c>
      <c r="J55" s="26">
        <f>SUM(J51:J54)</f>
        <v>909496</v>
      </c>
    </row>
    <row r="56" spans="1:10" s="11" customFormat="1" ht="13.2" x14ac:dyDescent="0.25">
      <c r="A56" s="10"/>
      <c r="B56" s="10"/>
      <c r="C56" s="10" t="s">
        <v>53</v>
      </c>
      <c r="D56" s="32"/>
      <c r="E56" s="50"/>
      <c r="F56" s="65"/>
      <c r="G56" s="32"/>
      <c r="H56" s="50"/>
      <c r="I56" s="65"/>
      <c r="J56" s="32"/>
    </row>
    <row r="57" spans="1:10" s="11" customFormat="1" ht="13.2" x14ac:dyDescent="0.25">
      <c r="C57" s="12" t="s">
        <v>54</v>
      </c>
      <c r="D57" s="25">
        <v>45308.2</v>
      </c>
      <c r="E57" s="43">
        <v>47278</v>
      </c>
      <c r="F57" s="60">
        <f>(E57 - D57)</f>
        <v>1969.8000000000029</v>
      </c>
      <c r="G57" s="25">
        <v>185330.67</v>
      </c>
      <c r="H57" s="43">
        <v>189113</v>
      </c>
      <c r="I57" s="60">
        <f>(H57 - G57)</f>
        <v>3782.3299999999872</v>
      </c>
      <c r="J57" s="25">
        <v>189113</v>
      </c>
    </row>
    <row r="58" spans="1:10" s="11" customFormat="1" ht="13.2" x14ac:dyDescent="0.25">
      <c r="C58" s="13" t="s">
        <v>55</v>
      </c>
      <c r="D58" s="26">
        <f>D57</f>
        <v>45308.2</v>
      </c>
      <c r="E58" s="44">
        <f>E57</f>
        <v>47278</v>
      </c>
      <c r="F58" s="66">
        <f>(E58 - D58)</f>
        <v>1969.8000000000029</v>
      </c>
      <c r="G58" s="26">
        <f>G57</f>
        <v>185330.67</v>
      </c>
      <c r="H58" s="44">
        <f>H57</f>
        <v>189113</v>
      </c>
      <c r="I58" s="66">
        <f>(H58 - G58)</f>
        <v>3782.3299999999872</v>
      </c>
      <c r="J58" s="26">
        <f>J57</f>
        <v>189113</v>
      </c>
    </row>
    <row r="59" spans="1:10" s="11" customFormat="1" ht="13.2" x14ac:dyDescent="0.25">
      <c r="A59" s="10"/>
      <c r="B59" s="10"/>
      <c r="C59" s="10" t="s">
        <v>56</v>
      </c>
      <c r="D59" s="32"/>
      <c r="E59" s="50"/>
      <c r="F59" s="65"/>
      <c r="G59" s="32"/>
      <c r="H59" s="50"/>
      <c r="I59" s="65"/>
      <c r="J59" s="32"/>
    </row>
    <row r="60" spans="1:10" s="11" customFormat="1" ht="13.2" x14ac:dyDescent="0.25">
      <c r="C60" s="12" t="s">
        <v>57</v>
      </c>
      <c r="D60" s="25">
        <v>4656.95</v>
      </c>
      <c r="E60" s="43">
        <v>2500</v>
      </c>
      <c r="F60" s="60">
        <f>(E60 - D60)</f>
        <v>-2156.9499999999998</v>
      </c>
      <c r="G60" s="25">
        <v>31016.46</v>
      </c>
      <c r="H60" s="43">
        <v>30000</v>
      </c>
      <c r="I60" s="60">
        <f>(H60 - G60)</f>
        <v>-1016.4599999999991</v>
      </c>
      <c r="J60" s="25">
        <v>30000</v>
      </c>
    </row>
    <row r="61" spans="1:10" s="11" customFormat="1" ht="13.2" x14ac:dyDescent="0.25">
      <c r="C61" s="12" t="s">
        <v>58</v>
      </c>
      <c r="D61" s="25">
        <v>5175.24</v>
      </c>
      <c r="E61" s="43">
        <v>2500</v>
      </c>
      <c r="F61" s="60">
        <f>(E61 - D61)</f>
        <v>-2675.24</v>
      </c>
      <c r="G61" s="25">
        <v>24536.94</v>
      </c>
      <c r="H61" s="43">
        <v>30000</v>
      </c>
      <c r="I61" s="60">
        <f>(H61 - G61)</f>
        <v>5463.0600000000013</v>
      </c>
      <c r="J61" s="25">
        <v>30000</v>
      </c>
    </row>
    <row r="62" spans="1:10" s="11" customFormat="1" ht="13.2" x14ac:dyDescent="0.25">
      <c r="C62" s="12" t="s">
        <v>59</v>
      </c>
      <c r="D62" s="25">
        <v>0</v>
      </c>
      <c r="E62" s="43">
        <v>837</v>
      </c>
      <c r="F62" s="60">
        <f>(E62 - D62)</f>
        <v>837</v>
      </c>
      <c r="G62" s="25">
        <v>22787.03</v>
      </c>
      <c r="H62" s="43">
        <v>10000</v>
      </c>
      <c r="I62" s="60">
        <f>(H62 - G62)</f>
        <v>-12787.029999999999</v>
      </c>
      <c r="J62" s="25">
        <v>10000</v>
      </c>
    </row>
    <row r="63" spans="1:10" s="11" customFormat="1" ht="13.2" x14ac:dyDescent="0.25">
      <c r="C63" s="13" t="s">
        <v>60</v>
      </c>
      <c r="D63" s="26">
        <f>SUM(D60:D62)</f>
        <v>9832.1899999999987</v>
      </c>
      <c r="E63" s="44">
        <f>SUM(E60:E62)</f>
        <v>5837</v>
      </c>
      <c r="F63" s="66">
        <f>(E63 - D63)</f>
        <v>-3995.1899999999987</v>
      </c>
      <c r="G63" s="26">
        <f>SUM(G60:G62)</f>
        <v>78340.429999999993</v>
      </c>
      <c r="H63" s="44">
        <f>SUM(H60:H62)</f>
        <v>70000</v>
      </c>
      <c r="I63" s="66">
        <f>(H63 - G63)</f>
        <v>-8340.429999999993</v>
      </c>
      <c r="J63" s="26">
        <f>SUM(J60:J62)</f>
        <v>70000</v>
      </c>
    </row>
    <row r="64" spans="1:10" s="11" customFormat="1" ht="13.2" x14ac:dyDescent="0.25">
      <c r="A64" s="10"/>
      <c r="B64" s="10"/>
      <c r="C64" s="10" t="s">
        <v>61</v>
      </c>
      <c r="D64" s="32"/>
      <c r="E64" s="50"/>
      <c r="F64" s="65"/>
      <c r="G64" s="32"/>
      <c r="H64" s="50"/>
      <c r="I64" s="65"/>
      <c r="J64" s="32"/>
    </row>
    <row r="65" spans="1:10" s="11" customFormat="1" ht="13.2" x14ac:dyDescent="0.25">
      <c r="C65" s="12" t="s">
        <v>62</v>
      </c>
      <c r="D65" s="25">
        <v>256.85000000000002</v>
      </c>
      <c r="E65" s="43">
        <v>413</v>
      </c>
      <c r="F65" s="60">
        <f>(E65 - D65)</f>
        <v>156.14999999999998</v>
      </c>
      <c r="G65" s="25">
        <v>5921.42</v>
      </c>
      <c r="H65" s="43">
        <v>5000</v>
      </c>
      <c r="I65" s="60">
        <f>(H65 - G65)</f>
        <v>-921.42000000000007</v>
      </c>
      <c r="J65" s="25">
        <v>5000</v>
      </c>
    </row>
    <row r="66" spans="1:10" s="11" customFormat="1" ht="13.2" x14ac:dyDescent="0.25">
      <c r="C66" s="12" t="s">
        <v>63</v>
      </c>
      <c r="D66" s="25">
        <v>31.27</v>
      </c>
      <c r="E66" s="43">
        <v>0</v>
      </c>
      <c r="F66" s="60">
        <f>(E66 - D66)</f>
        <v>-31.27</v>
      </c>
      <c r="G66" s="25">
        <v>67244.61</v>
      </c>
      <c r="H66" s="43">
        <v>30000</v>
      </c>
      <c r="I66" s="60">
        <f>(H66 - G66)</f>
        <v>-37244.61</v>
      </c>
      <c r="J66" s="25">
        <v>30000</v>
      </c>
    </row>
    <row r="67" spans="1:10" s="11" customFormat="1" ht="13.2" x14ac:dyDescent="0.25">
      <c r="C67" s="12" t="s">
        <v>64</v>
      </c>
      <c r="D67" s="25">
        <v>0</v>
      </c>
      <c r="E67" s="43">
        <v>288</v>
      </c>
      <c r="F67" s="60">
        <f>(E67 - D67)</f>
        <v>288</v>
      </c>
      <c r="G67" s="25">
        <v>45.98</v>
      </c>
      <c r="H67" s="43">
        <v>3500</v>
      </c>
      <c r="I67" s="60">
        <f>(H67 - G67)</f>
        <v>3454.02</v>
      </c>
      <c r="J67" s="25">
        <v>3500</v>
      </c>
    </row>
    <row r="68" spans="1:10" s="11" customFormat="1" ht="13.2" x14ac:dyDescent="0.25">
      <c r="C68" s="12" t="s">
        <v>65</v>
      </c>
      <c r="D68" s="25">
        <v>159.99</v>
      </c>
      <c r="E68" s="43">
        <v>0</v>
      </c>
      <c r="F68" s="60">
        <f>(E68 - D68)</f>
        <v>-159.99</v>
      </c>
      <c r="G68" s="25">
        <v>3473.92</v>
      </c>
      <c r="H68" s="43">
        <v>7500</v>
      </c>
      <c r="I68" s="60">
        <f>(H68 - G68)</f>
        <v>4026.08</v>
      </c>
      <c r="J68" s="25">
        <v>7500</v>
      </c>
    </row>
    <row r="69" spans="1:10" s="11" customFormat="1" ht="13.2" x14ac:dyDescent="0.25">
      <c r="C69" s="13" t="s">
        <v>66</v>
      </c>
      <c r="D69" s="26">
        <f>SUM(D65:D68)</f>
        <v>448.11</v>
      </c>
      <c r="E69" s="44">
        <f>SUM(E65:E68)</f>
        <v>701</v>
      </c>
      <c r="F69" s="66">
        <f>(E69 - D69)</f>
        <v>252.89</v>
      </c>
      <c r="G69" s="26">
        <f>SUM(G65:G68)</f>
        <v>76685.929999999993</v>
      </c>
      <c r="H69" s="44">
        <f>SUM(H65:H68)</f>
        <v>46000</v>
      </c>
      <c r="I69" s="66">
        <f>(H69 - G69)</f>
        <v>-30685.929999999993</v>
      </c>
      <c r="J69" s="26">
        <f>SUM(J65:J68)</f>
        <v>46000</v>
      </c>
    </row>
    <row r="70" spans="1:10" s="11" customFormat="1" ht="13.2" x14ac:dyDescent="0.25">
      <c r="A70" s="10"/>
      <c r="B70" s="10"/>
      <c r="C70" s="10" t="s">
        <v>67</v>
      </c>
      <c r="D70" s="32"/>
      <c r="E70" s="50"/>
      <c r="F70" s="65"/>
      <c r="G70" s="32"/>
      <c r="H70" s="50"/>
      <c r="I70" s="65"/>
      <c r="J70" s="32"/>
    </row>
    <row r="71" spans="1:10" s="11" customFormat="1" ht="13.2" x14ac:dyDescent="0.25">
      <c r="C71" s="12" t="s">
        <v>68</v>
      </c>
      <c r="D71" s="25">
        <v>407.34</v>
      </c>
      <c r="E71" s="43">
        <v>250</v>
      </c>
      <c r="F71" s="60">
        <f t="shared" ref="F71:F77" si="2">(E71 - D71)</f>
        <v>-157.33999999999997</v>
      </c>
      <c r="G71" s="25">
        <v>3651.2</v>
      </c>
      <c r="H71" s="43">
        <v>3000</v>
      </c>
      <c r="I71" s="60">
        <f t="shared" ref="I71:I77" si="3">(H71 - G71)</f>
        <v>-651.19999999999982</v>
      </c>
      <c r="J71" s="25">
        <v>3000</v>
      </c>
    </row>
    <row r="72" spans="1:10" s="11" customFormat="1" ht="13.2" x14ac:dyDescent="0.25">
      <c r="C72" s="12" t="s">
        <v>69</v>
      </c>
      <c r="D72" s="25">
        <v>3273.91</v>
      </c>
      <c r="E72" s="43">
        <v>3124</v>
      </c>
      <c r="F72" s="60">
        <f t="shared" si="2"/>
        <v>-149.90999999999985</v>
      </c>
      <c r="G72" s="25">
        <v>38315.919999999998</v>
      </c>
      <c r="H72" s="43">
        <v>37543</v>
      </c>
      <c r="I72" s="60">
        <f t="shared" si="3"/>
        <v>-772.91999999999825</v>
      </c>
      <c r="J72" s="25">
        <v>37543</v>
      </c>
    </row>
    <row r="73" spans="1:10" s="11" customFormat="1" ht="13.2" x14ac:dyDescent="0.25">
      <c r="C73" s="12" t="s">
        <v>70</v>
      </c>
      <c r="D73" s="25">
        <v>0</v>
      </c>
      <c r="E73" s="43">
        <v>500</v>
      </c>
      <c r="F73" s="60">
        <f t="shared" si="2"/>
        <v>500</v>
      </c>
      <c r="G73" s="25">
        <v>6304.72</v>
      </c>
      <c r="H73" s="43">
        <v>6000</v>
      </c>
      <c r="I73" s="60">
        <f t="shared" si="3"/>
        <v>-304.72000000000025</v>
      </c>
      <c r="J73" s="25">
        <v>6000</v>
      </c>
    </row>
    <row r="74" spans="1:10" s="11" customFormat="1" ht="13.2" x14ac:dyDescent="0.25">
      <c r="C74" s="12" t="s">
        <v>71</v>
      </c>
      <c r="D74" s="25">
        <v>0</v>
      </c>
      <c r="E74" s="43">
        <v>500</v>
      </c>
      <c r="F74" s="60">
        <f t="shared" si="2"/>
        <v>500</v>
      </c>
      <c r="G74" s="25">
        <v>6160.49</v>
      </c>
      <c r="H74" s="43">
        <v>6000</v>
      </c>
      <c r="I74" s="60">
        <f t="shared" si="3"/>
        <v>-160.48999999999978</v>
      </c>
      <c r="J74" s="25">
        <v>6000</v>
      </c>
    </row>
    <row r="75" spans="1:10" s="11" customFormat="1" ht="13.2" x14ac:dyDescent="0.25">
      <c r="C75" s="12" t="s">
        <v>72</v>
      </c>
      <c r="D75" s="25">
        <v>635.01</v>
      </c>
      <c r="E75" s="43">
        <v>538</v>
      </c>
      <c r="F75" s="60">
        <f t="shared" si="2"/>
        <v>-97.009999999999991</v>
      </c>
      <c r="G75" s="25">
        <v>5076.68</v>
      </c>
      <c r="H75" s="43">
        <v>6500</v>
      </c>
      <c r="I75" s="60">
        <f t="shared" si="3"/>
        <v>1423.3199999999997</v>
      </c>
      <c r="J75" s="25">
        <v>6500</v>
      </c>
    </row>
    <row r="76" spans="1:10" s="11" customFormat="1" ht="13.2" x14ac:dyDescent="0.25">
      <c r="C76" s="12" t="s">
        <v>73</v>
      </c>
      <c r="D76" s="25">
        <v>214.36</v>
      </c>
      <c r="E76" s="43">
        <v>125</v>
      </c>
      <c r="F76" s="60">
        <f t="shared" si="2"/>
        <v>-89.360000000000014</v>
      </c>
      <c r="G76" s="25">
        <v>942.44</v>
      </c>
      <c r="H76" s="43">
        <v>1500</v>
      </c>
      <c r="I76" s="60">
        <f t="shared" si="3"/>
        <v>557.55999999999995</v>
      </c>
      <c r="J76" s="25">
        <v>1500</v>
      </c>
    </row>
    <row r="77" spans="1:10" s="11" customFormat="1" ht="13.2" x14ac:dyDescent="0.25">
      <c r="C77" s="13" t="s">
        <v>74</v>
      </c>
      <c r="D77" s="26">
        <f>SUM(D71:D76)</f>
        <v>4530.62</v>
      </c>
      <c r="E77" s="44">
        <f>SUM(E71:E76)</f>
        <v>5037</v>
      </c>
      <c r="F77" s="66">
        <f t="shared" si="2"/>
        <v>506.38000000000011</v>
      </c>
      <c r="G77" s="26">
        <f>SUM(G71:G76)</f>
        <v>60451.45</v>
      </c>
      <c r="H77" s="44">
        <f>SUM(H71:H76)</f>
        <v>60543</v>
      </c>
      <c r="I77" s="66">
        <f t="shared" si="3"/>
        <v>91.55000000000291</v>
      </c>
      <c r="J77" s="26">
        <f>SUM(J71:J76)</f>
        <v>60543</v>
      </c>
    </row>
    <row r="78" spans="1:10" s="11" customFormat="1" ht="13.2" x14ac:dyDescent="0.25">
      <c r="A78" s="10"/>
      <c r="B78" s="10"/>
      <c r="C78" s="10" t="s">
        <v>75</v>
      </c>
      <c r="D78" s="32"/>
      <c r="E78" s="50"/>
      <c r="F78" s="65"/>
      <c r="G78" s="32"/>
      <c r="H78" s="50"/>
      <c r="I78" s="65"/>
      <c r="J78" s="32"/>
    </row>
    <row r="79" spans="1:10" s="11" customFormat="1" ht="13.2" x14ac:dyDescent="0.25">
      <c r="C79" s="12" t="s">
        <v>76</v>
      </c>
      <c r="D79" s="25">
        <v>571.65</v>
      </c>
      <c r="E79" s="43">
        <v>417</v>
      </c>
      <c r="F79" s="60">
        <f>(E79 - D79)</f>
        <v>-154.64999999999998</v>
      </c>
      <c r="G79" s="25">
        <v>6859.48</v>
      </c>
      <c r="H79" s="43">
        <v>5000</v>
      </c>
      <c r="I79" s="60">
        <f>(H79 - G79)</f>
        <v>-1859.4799999999996</v>
      </c>
      <c r="J79" s="25">
        <v>5000</v>
      </c>
    </row>
    <row r="80" spans="1:10" s="11" customFormat="1" ht="13.2" x14ac:dyDescent="0.25">
      <c r="C80" s="13" t="s">
        <v>77</v>
      </c>
      <c r="D80" s="26">
        <f>D79</f>
        <v>571.65</v>
      </c>
      <c r="E80" s="44">
        <f>E79</f>
        <v>417</v>
      </c>
      <c r="F80" s="66">
        <f>(E80 - D80)</f>
        <v>-154.64999999999998</v>
      </c>
      <c r="G80" s="26">
        <f>G79</f>
        <v>6859.48</v>
      </c>
      <c r="H80" s="44">
        <f>H79</f>
        <v>5000</v>
      </c>
      <c r="I80" s="66">
        <f>(H80 - G80)</f>
        <v>-1859.4799999999996</v>
      </c>
      <c r="J80" s="26">
        <f>J79</f>
        <v>5000</v>
      </c>
    </row>
    <row r="81" spans="1:10" s="11" customFormat="1" ht="13.2" x14ac:dyDescent="0.25">
      <c r="A81" s="10"/>
      <c r="B81" s="10"/>
      <c r="C81" s="10" t="s">
        <v>78</v>
      </c>
      <c r="D81" s="32"/>
      <c r="E81" s="50"/>
      <c r="F81" s="65"/>
      <c r="G81" s="32"/>
      <c r="H81" s="50"/>
      <c r="I81" s="65"/>
      <c r="J81" s="32"/>
    </row>
    <row r="82" spans="1:10" s="11" customFormat="1" ht="13.2" x14ac:dyDescent="0.25">
      <c r="C82" s="12" t="s">
        <v>79</v>
      </c>
      <c r="D82" s="25">
        <v>1176.58</v>
      </c>
      <c r="E82" s="43">
        <v>1167</v>
      </c>
      <c r="F82" s="60">
        <f>(E82 - D82)</f>
        <v>-9.5799999999999272</v>
      </c>
      <c r="G82" s="25">
        <v>14118.96</v>
      </c>
      <c r="H82" s="43">
        <v>14004</v>
      </c>
      <c r="I82" s="60">
        <f>(H82 - G82)</f>
        <v>-114.95999999999913</v>
      </c>
      <c r="J82" s="25">
        <v>14004</v>
      </c>
    </row>
    <row r="83" spans="1:10" s="11" customFormat="1" ht="13.2" x14ac:dyDescent="0.25">
      <c r="C83" s="13" t="s">
        <v>80</v>
      </c>
      <c r="D83" s="26">
        <f>D82</f>
        <v>1176.58</v>
      </c>
      <c r="E83" s="44">
        <f>E82</f>
        <v>1167</v>
      </c>
      <c r="F83" s="66">
        <f>(E83 - D83)</f>
        <v>-9.5799999999999272</v>
      </c>
      <c r="G83" s="26">
        <f>G82</f>
        <v>14118.96</v>
      </c>
      <c r="H83" s="44">
        <f>H82</f>
        <v>14004</v>
      </c>
      <c r="I83" s="66">
        <f>(H83 - G83)</f>
        <v>-114.95999999999913</v>
      </c>
      <c r="J83" s="26">
        <f>J82</f>
        <v>14004</v>
      </c>
    </row>
    <row r="84" spans="1:10" s="11" customFormat="1" ht="13.2" x14ac:dyDescent="0.25">
      <c r="A84" s="10"/>
      <c r="B84" s="10"/>
      <c r="C84" s="10" t="s">
        <v>81</v>
      </c>
      <c r="D84" s="32"/>
      <c r="E84" s="50"/>
      <c r="F84" s="65"/>
      <c r="G84" s="32"/>
      <c r="H84" s="50"/>
      <c r="I84" s="65"/>
      <c r="J84" s="32"/>
    </row>
    <row r="85" spans="1:10" s="11" customFormat="1" ht="13.2" x14ac:dyDescent="0.25">
      <c r="C85" s="12" t="s">
        <v>82</v>
      </c>
      <c r="D85" s="25">
        <v>20.6</v>
      </c>
      <c r="E85" s="43">
        <v>50</v>
      </c>
      <c r="F85" s="60">
        <f>(E85 - D85)</f>
        <v>29.4</v>
      </c>
      <c r="G85" s="25">
        <v>265</v>
      </c>
      <c r="H85" s="43">
        <v>600</v>
      </c>
      <c r="I85" s="60">
        <f>(H85 - G85)</f>
        <v>335</v>
      </c>
      <c r="J85" s="25">
        <v>600</v>
      </c>
    </row>
    <row r="86" spans="1:10" s="11" customFormat="1" ht="13.2" x14ac:dyDescent="0.25">
      <c r="C86" s="12" t="s">
        <v>83</v>
      </c>
      <c r="D86" s="25">
        <v>0</v>
      </c>
      <c r="E86" s="43">
        <v>500</v>
      </c>
      <c r="F86" s="60">
        <f>(E86 - D86)</f>
        <v>500</v>
      </c>
      <c r="G86" s="25">
        <v>5795</v>
      </c>
      <c r="H86" s="43">
        <v>6000</v>
      </c>
      <c r="I86" s="60">
        <f>(H86 - G86)</f>
        <v>205</v>
      </c>
      <c r="J86" s="25">
        <v>6000</v>
      </c>
    </row>
    <row r="87" spans="1:10" s="11" customFormat="1" ht="13.2" x14ac:dyDescent="0.25">
      <c r="C87" s="12" t="s">
        <v>84</v>
      </c>
      <c r="D87" s="25">
        <v>0</v>
      </c>
      <c r="E87" s="43">
        <v>0</v>
      </c>
      <c r="F87" s="60">
        <f>(E87 - D87)</f>
        <v>0</v>
      </c>
      <c r="G87" s="25">
        <v>51250</v>
      </c>
      <c r="H87" s="43">
        <v>40000</v>
      </c>
      <c r="I87" s="60">
        <f>(H87 - G87)</f>
        <v>-11250</v>
      </c>
      <c r="J87" s="25">
        <v>40000</v>
      </c>
    </row>
    <row r="88" spans="1:10" s="11" customFormat="1" ht="13.2" x14ac:dyDescent="0.25">
      <c r="C88" s="12" t="s">
        <v>85</v>
      </c>
      <c r="D88" s="25">
        <v>0</v>
      </c>
      <c r="E88" s="43">
        <v>0</v>
      </c>
      <c r="F88" s="60">
        <f>(E88 - D88)</f>
        <v>0</v>
      </c>
      <c r="G88" s="25">
        <v>7720</v>
      </c>
      <c r="H88" s="43">
        <v>7500</v>
      </c>
      <c r="I88" s="60">
        <f>(H88 - G88)</f>
        <v>-220</v>
      </c>
      <c r="J88" s="25">
        <v>7500</v>
      </c>
    </row>
    <row r="89" spans="1:10" s="11" customFormat="1" ht="13.2" x14ac:dyDescent="0.25">
      <c r="C89" s="13" t="s">
        <v>86</v>
      </c>
      <c r="D89" s="26">
        <f>SUM(D85:D88)</f>
        <v>20.6</v>
      </c>
      <c r="E89" s="44">
        <f>SUM(E85:E88)</f>
        <v>550</v>
      </c>
      <c r="F89" s="66">
        <f>(E89 - D89)</f>
        <v>529.4</v>
      </c>
      <c r="G89" s="26">
        <f>SUM(G85:G88)</f>
        <v>65030</v>
      </c>
      <c r="H89" s="44">
        <f>SUM(H85:H88)</f>
        <v>54100</v>
      </c>
      <c r="I89" s="66">
        <f>(H89 - G89)</f>
        <v>-10930</v>
      </c>
      <c r="J89" s="26">
        <f>SUM(J85:J88)</f>
        <v>54100</v>
      </c>
    </row>
    <row r="90" spans="1:10" s="11" customFormat="1" ht="13.2" x14ac:dyDescent="0.25">
      <c r="A90" s="10"/>
      <c r="B90" s="10"/>
      <c r="C90" s="10" t="s">
        <v>87</v>
      </c>
      <c r="D90" s="32"/>
      <c r="E90" s="50"/>
      <c r="F90" s="65"/>
      <c r="G90" s="32"/>
      <c r="H90" s="50"/>
      <c r="I90" s="65"/>
      <c r="J90" s="32"/>
    </row>
    <row r="91" spans="1:10" s="11" customFormat="1" ht="13.2" x14ac:dyDescent="0.25">
      <c r="C91" s="12" t="s">
        <v>88</v>
      </c>
      <c r="D91" s="25">
        <v>350.65</v>
      </c>
      <c r="E91" s="43">
        <v>417</v>
      </c>
      <c r="F91" s="60">
        <f t="shared" ref="F91:F106" si="4">(E91 - D91)</f>
        <v>66.350000000000023</v>
      </c>
      <c r="G91" s="25">
        <v>4829.51</v>
      </c>
      <c r="H91" s="43">
        <v>5000</v>
      </c>
      <c r="I91" s="60">
        <f t="shared" ref="I91:I106" si="5">(H91 - G91)</f>
        <v>170.48999999999978</v>
      </c>
      <c r="J91" s="25">
        <v>5000</v>
      </c>
    </row>
    <row r="92" spans="1:10" s="11" customFormat="1" ht="13.2" x14ac:dyDescent="0.25">
      <c r="C92" s="12" t="s">
        <v>89</v>
      </c>
      <c r="D92" s="25">
        <v>0</v>
      </c>
      <c r="E92" s="43">
        <v>83</v>
      </c>
      <c r="F92" s="60">
        <f t="shared" si="4"/>
        <v>83</v>
      </c>
      <c r="G92" s="25">
        <v>0</v>
      </c>
      <c r="H92" s="43">
        <v>1000</v>
      </c>
      <c r="I92" s="60">
        <f t="shared" si="5"/>
        <v>1000</v>
      </c>
      <c r="J92" s="25">
        <v>1000</v>
      </c>
    </row>
    <row r="93" spans="1:10" s="11" customFormat="1" ht="13.2" x14ac:dyDescent="0.25">
      <c r="C93" s="12" t="s">
        <v>90</v>
      </c>
      <c r="D93" s="25">
        <v>283.44</v>
      </c>
      <c r="E93" s="43">
        <v>413</v>
      </c>
      <c r="F93" s="60">
        <f t="shared" si="4"/>
        <v>129.56</v>
      </c>
      <c r="G93" s="25">
        <v>5380.22</v>
      </c>
      <c r="H93" s="43">
        <v>5000</v>
      </c>
      <c r="I93" s="60">
        <f t="shared" si="5"/>
        <v>-380.22000000000025</v>
      </c>
      <c r="J93" s="25">
        <v>5000</v>
      </c>
    </row>
    <row r="94" spans="1:10" s="11" customFormat="1" ht="13.2" x14ac:dyDescent="0.25">
      <c r="C94" s="12" t="s">
        <v>91</v>
      </c>
      <c r="D94" s="25">
        <v>222</v>
      </c>
      <c r="E94" s="43">
        <v>333</v>
      </c>
      <c r="F94" s="60">
        <f t="shared" si="4"/>
        <v>111</v>
      </c>
      <c r="G94" s="25">
        <v>2732.93</v>
      </c>
      <c r="H94" s="43">
        <v>4000</v>
      </c>
      <c r="I94" s="60">
        <f t="shared" si="5"/>
        <v>1267.0700000000002</v>
      </c>
      <c r="J94" s="25">
        <v>4000</v>
      </c>
    </row>
    <row r="95" spans="1:10" s="11" customFormat="1" ht="13.2" x14ac:dyDescent="0.25">
      <c r="C95" s="12" t="s">
        <v>92</v>
      </c>
      <c r="D95" s="25">
        <v>245</v>
      </c>
      <c r="E95" s="43">
        <v>292</v>
      </c>
      <c r="F95" s="60">
        <f t="shared" si="4"/>
        <v>47</v>
      </c>
      <c r="G95" s="25">
        <v>2963.32</v>
      </c>
      <c r="H95" s="43">
        <v>3500</v>
      </c>
      <c r="I95" s="60">
        <f t="shared" si="5"/>
        <v>536.67999999999984</v>
      </c>
      <c r="J95" s="25">
        <v>3500</v>
      </c>
    </row>
    <row r="96" spans="1:10" s="11" customFormat="1" ht="13.2" x14ac:dyDescent="0.25">
      <c r="C96" s="12" t="s">
        <v>93</v>
      </c>
      <c r="D96" s="25">
        <v>119.35</v>
      </c>
      <c r="E96" s="43">
        <v>125</v>
      </c>
      <c r="F96" s="60">
        <f t="shared" si="4"/>
        <v>5.6500000000000057</v>
      </c>
      <c r="G96" s="25">
        <v>1432.2</v>
      </c>
      <c r="H96" s="43">
        <v>1500</v>
      </c>
      <c r="I96" s="60">
        <f t="shared" si="5"/>
        <v>67.799999999999955</v>
      </c>
      <c r="J96" s="25">
        <v>1500</v>
      </c>
    </row>
    <row r="97" spans="1:10" s="11" customFormat="1" ht="13.2" x14ac:dyDescent="0.25">
      <c r="C97" s="12" t="s">
        <v>94</v>
      </c>
      <c r="D97" s="25">
        <v>261.76</v>
      </c>
      <c r="E97" s="43">
        <v>167</v>
      </c>
      <c r="F97" s="60">
        <f t="shared" si="4"/>
        <v>-94.759999999999991</v>
      </c>
      <c r="G97" s="25">
        <v>1848.9</v>
      </c>
      <c r="H97" s="43">
        <v>2000</v>
      </c>
      <c r="I97" s="60">
        <f t="shared" si="5"/>
        <v>151.09999999999991</v>
      </c>
      <c r="J97" s="25">
        <v>2000</v>
      </c>
    </row>
    <row r="98" spans="1:10" s="11" customFormat="1" ht="13.2" x14ac:dyDescent="0.25">
      <c r="C98" s="12" t="s">
        <v>95</v>
      </c>
      <c r="D98" s="25">
        <v>0</v>
      </c>
      <c r="E98" s="43">
        <v>167</v>
      </c>
      <c r="F98" s="60">
        <f t="shared" si="4"/>
        <v>167</v>
      </c>
      <c r="G98" s="25">
        <v>163.26</v>
      </c>
      <c r="H98" s="43">
        <v>2000</v>
      </c>
      <c r="I98" s="60">
        <f t="shared" si="5"/>
        <v>1836.74</v>
      </c>
      <c r="J98" s="25">
        <v>2000</v>
      </c>
    </row>
    <row r="99" spans="1:10" s="11" customFormat="1" ht="13.2" x14ac:dyDescent="0.25">
      <c r="C99" s="12" t="s">
        <v>96</v>
      </c>
      <c r="D99" s="25">
        <v>2521.36</v>
      </c>
      <c r="E99" s="43">
        <v>2167</v>
      </c>
      <c r="F99" s="60">
        <f t="shared" si="4"/>
        <v>-354.36000000000013</v>
      </c>
      <c r="G99" s="25">
        <v>26318.39</v>
      </c>
      <c r="H99" s="43">
        <v>26000</v>
      </c>
      <c r="I99" s="60">
        <f t="shared" si="5"/>
        <v>-318.38999999999942</v>
      </c>
      <c r="J99" s="25">
        <v>26000</v>
      </c>
    </row>
    <row r="100" spans="1:10" s="11" customFormat="1" ht="13.2" x14ac:dyDescent="0.25">
      <c r="C100" s="12" t="s">
        <v>97</v>
      </c>
      <c r="D100" s="25">
        <v>17.600000000000001</v>
      </c>
      <c r="E100" s="43">
        <v>42</v>
      </c>
      <c r="F100" s="60">
        <f t="shared" si="4"/>
        <v>24.4</v>
      </c>
      <c r="G100" s="25">
        <v>315.54000000000002</v>
      </c>
      <c r="H100" s="43">
        <v>500</v>
      </c>
      <c r="I100" s="60">
        <f t="shared" si="5"/>
        <v>184.45999999999998</v>
      </c>
      <c r="J100" s="25">
        <v>500</v>
      </c>
    </row>
    <row r="101" spans="1:10" s="11" customFormat="1" ht="13.2" x14ac:dyDescent="0.25">
      <c r="C101" s="12" t="s">
        <v>98</v>
      </c>
      <c r="D101" s="25">
        <v>0</v>
      </c>
      <c r="E101" s="43">
        <v>625</v>
      </c>
      <c r="F101" s="60">
        <f t="shared" si="4"/>
        <v>625</v>
      </c>
      <c r="G101" s="25">
        <v>0</v>
      </c>
      <c r="H101" s="43">
        <v>7500</v>
      </c>
      <c r="I101" s="60">
        <f t="shared" si="5"/>
        <v>7500</v>
      </c>
      <c r="J101" s="25">
        <v>7500</v>
      </c>
    </row>
    <row r="102" spans="1:10" s="11" customFormat="1" ht="13.2" x14ac:dyDescent="0.25">
      <c r="C102" s="12" t="s">
        <v>99</v>
      </c>
      <c r="D102" s="25">
        <v>49.38</v>
      </c>
      <c r="E102" s="43">
        <v>58</v>
      </c>
      <c r="F102" s="60">
        <f t="shared" si="4"/>
        <v>8.6199999999999974</v>
      </c>
      <c r="G102" s="25">
        <v>772.56</v>
      </c>
      <c r="H102" s="43">
        <v>700</v>
      </c>
      <c r="I102" s="60">
        <f t="shared" si="5"/>
        <v>-72.559999999999945</v>
      </c>
      <c r="J102" s="25">
        <v>700</v>
      </c>
    </row>
    <row r="103" spans="1:10" s="11" customFormat="1" ht="13.2" x14ac:dyDescent="0.25">
      <c r="C103" s="12" t="s">
        <v>100</v>
      </c>
      <c r="D103" s="25">
        <v>30</v>
      </c>
      <c r="E103" s="43">
        <v>250</v>
      </c>
      <c r="F103" s="60">
        <f t="shared" si="4"/>
        <v>220</v>
      </c>
      <c r="G103" s="25">
        <v>4243.8100000000004</v>
      </c>
      <c r="H103" s="43">
        <v>3000</v>
      </c>
      <c r="I103" s="60">
        <f t="shared" si="5"/>
        <v>-1243.8100000000004</v>
      </c>
      <c r="J103" s="25">
        <v>3000</v>
      </c>
    </row>
    <row r="104" spans="1:10" s="11" customFormat="1" ht="13.2" x14ac:dyDescent="0.25">
      <c r="C104" s="12" t="s">
        <v>101</v>
      </c>
      <c r="D104" s="25">
        <v>332</v>
      </c>
      <c r="E104" s="43">
        <v>663</v>
      </c>
      <c r="F104" s="60">
        <f t="shared" si="4"/>
        <v>331</v>
      </c>
      <c r="G104" s="25">
        <v>2884.9</v>
      </c>
      <c r="H104" s="43">
        <v>8000</v>
      </c>
      <c r="I104" s="60">
        <f t="shared" si="5"/>
        <v>5115.1000000000004</v>
      </c>
      <c r="J104" s="25">
        <v>8000</v>
      </c>
    </row>
    <row r="105" spans="1:10" s="11" customFormat="1" ht="13.2" x14ac:dyDescent="0.25">
      <c r="C105" s="13" t="s">
        <v>102</v>
      </c>
      <c r="D105" s="26">
        <f>SUM(D91:D104)</f>
        <v>4432.54</v>
      </c>
      <c r="E105" s="44">
        <f>SUM(E91:E104)</f>
        <v>5802</v>
      </c>
      <c r="F105" s="66">
        <f t="shared" si="4"/>
        <v>1369.46</v>
      </c>
      <c r="G105" s="26">
        <f>SUM(G91:G104)</f>
        <v>53885.539999999994</v>
      </c>
      <c r="H105" s="44">
        <f>SUM(H91:H104)</f>
        <v>69700</v>
      </c>
      <c r="I105" s="66">
        <f t="shared" si="5"/>
        <v>15814.460000000006</v>
      </c>
      <c r="J105" s="26">
        <f>SUM(J91:J104)</f>
        <v>69700</v>
      </c>
    </row>
    <row r="106" spans="1:10" s="11" customFormat="1" ht="13.2" x14ac:dyDescent="0.25">
      <c r="B106" s="13" t="s">
        <v>103</v>
      </c>
      <c r="D106" s="26">
        <f>(0 + (((((((((((D39 + D43) + D49) + D55) + D58) + D63) + D69) + D77) + D80) + D83) + D89) + D105))</f>
        <v>142980.07999999996</v>
      </c>
      <c r="E106" s="44">
        <f>(0 + (((((((((((E39 + E43) + E49) + E55) + E58) + E63) + E69) + E77) + E80) + E83) + E89) + E105))</f>
        <v>153738</v>
      </c>
      <c r="F106" s="66">
        <f t="shared" si="4"/>
        <v>10757.920000000042</v>
      </c>
      <c r="G106" s="26">
        <f>(0 + (((((((((((G39 + G43) + G49) + G55) + G58) + G63) + G69) + G77) + G80) + G83) + G89) + G105))</f>
        <v>1605035.2299999997</v>
      </c>
      <c r="H106" s="44">
        <f>(0 + (((((((((((H39 + H43) + H49) + H55) + H58) + H63) + H69) + H77) + H80) + H83) + H89) + H105))</f>
        <v>1642456</v>
      </c>
      <c r="I106" s="66">
        <f t="shared" si="5"/>
        <v>37420.770000000251</v>
      </c>
      <c r="J106" s="26">
        <f>(0 + (((((((((((J39 + J43) + J49) + J55) + J58) + J63) + J69) + J77) + J80) + J83) + J89) + J105))</f>
        <v>1642456</v>
      </c>
    </row>
    <row r="107" spans="1:10" s="11" customFormat="1" ht="13.2" x14ac:dyDescent="0.25">
      <c r="A107" s="10"/>
      <c r="B107" s="10" t="s">
        <v>104</v>
      </c>
      <c r="C107" s="10"/>
      <c r="D107" s="32"/>
      <c r="E107" s="50"/>
      <c r="F107" s="65"/>
      <c r="G107" s="32"/>
      <c r="H107" s="50"/>
      <c r="I107" s="65"/>
      <c r="J107" s="32"/>
    </row>
    <row r="108" spans="1:10" s="11" customFormat="1" ht="13.2" x14ac:dyDescent="0.25">
      <c r="A108" s="10"/>
      <c r="B108" s="10"/>
      <c r="C108" s="10" t="s">
        <v>105</v>
      </c>
      <c r="D108" s="32"/>
      <c r="E108" s="50"/>
      <c r="F108" s="65"/>
      <c r="G108" s="32"/>
      <c r="H108" s="50"/>
      <c r="I108" s="65"/>
      <c r="J108" s="32"/>
    </row>
    <row r="109" spans="1:10" s="11" customFormat="1" ht="13.2" x14ac:dyDescent="0.25">
      <c r="C109" s="12" t="s">
        <v>106</v>
      </c>
      <c r="D109" s="25">
        <v>150</v>
      </c>
      <c r="E109" s="43">
        <v>417</v>
      </c>
      <c r="F109" s="60">
        <f>(E109 - D109)</f>
        <v>267</v>
      </c>
      <c r="G109" s="25">
        <v>3847.63</v>
      </c>
      <c r="H109" s="43">
        <v>5000</v>
      </c>
      <c r="I109" s="60">
        <f>(H109 - G109)</f>
        <v>1152.3699999999999</v>
      </c>
      <c r="J109" s="25">
        <v>5000</v>
      </c>
    </row>
    <row r="110" spans="1:10" s="11" customFormat="1" ht="13.2" x14ac:dyDescent="0.25">
      <c r="C110" s="12" t="s">
        <v>107</v>
      </c>
      <c r="D110" s="25">
        <v>1985</v>
      </c>
      <c r="E110" s="43">
        <v>1000</v>
      </c>
      <c r="F110" s="60">
        <f>(E110 - D110)</f>
        <v>-985</v>
      </c>
      <c r="G110" s="25">
        <v>6354.64</v>
      </c>
      <c r="H110" s="43">
        <v>12000</v>
      </c>
      <c r="I110" s="60">
        <f>(H110 - G110)</f>
        <v>5645.36</v>
      </c>
      <c r="J110" s="25">
        <v>12000</v>
      </c>
    </row>
    <row r="111" spans="1:10" s="11" customFormat="1" ht="13.2" x14ac:dyDescent="0.25">
      <c r="C111" s="12" t="s">
        <v>108</v>
      </c>
      <c r="D111" s="25">
        <v>3553.5</v>
      </c>
      <c r="E111" s="43">
        <v>3333</v>
      </c>
      <c r="F111" s="60">
        <f>(E111 - D111)</f>
        <v>-220.5</v>
      </c>
      <c r="G111" s="25">
        <v>25732.46</v>
      </c>
      <c r="H111" s="43">
        <v>40000</v>
      </c>
      <c r="I111" s="60">
        <f>(H111 - G111)</f>
        <v>14267.54</v>
      </c>
      <c r="J111" s="25">
        <v>40000</v>
      </c>
    </row>
    <row r="112" spans="1:10" s="11" customFormat="1" ht="13.2" x14ac:dyDescent="0.25">
      <c r="C112" s="13" t="s">
        <v>109</v>
      </c>
      <c r="D112" s="26">
        <f>SUM(D109:D111)</f>
        <v>5688.5</v>
      </c>
      <c r="E112" s="44">
        <f>SUM(E109:E111)</f>
        <v>4750</v>
      </c>
      <c r="F112" s="66">
        <f>(E112 - D112)</f>
        <v>-938.5</v>
      </c>
      <c r="G112" s="26">
        <f>SUM(G109:G111)</f>
        <v>35934.729999999996</v>
      </c>
      <c r="H112" s="44">
        <f>SUM(H109:H111)</f>
        <v>57000</v>
      </c>
      <c r="I112" s="66">
        <f>(H112 - G112)</f>
        <v>21065.270000000004</v>
      </c>
      <c r="J112" s="26">
        <f>SUM(J109:J111)</f>
        <v>57000</v>
      </c>
    </row>
    <row r="113" spans="1:10" s="11" customFormat="1" ht="13.2" x14ac:dyDescent="0.25">
      <c r="A113" s="10"/>
      <c r="B113" s="10"/>
      <c r="C113" s="10" t="s">
        <v>110</v>
      </c>
      <c r="D113" s="32"/>
      <c r="E113" s="50"/>
      <c r="F113" s="65"/>
      <c r="G113" s="32"/>
      <c r="H113" s="50"/>
      <c r="I113" s="65"/>
      <c r="J113" s="32"/>
    </row>
    <row r="114" spans="1:10" s="11" customFormat="1" ht="13.2" x14ac:dyDescent="0.25">
      <c r="C114" s="12" t="s">
        <v>111</v>
      </c>
      <c r="D114" s="25">
        <v>0</v>
      </c>
      <c r="E114" s="43">
        <v>8333</v>
      </c>
      <c r="F114" s="60">
        <f>(E114 - D114)</f>
        <v>8333</v>
      </c>
      <c r="G114" s="25">
        <v>30000</v>
      </c>
      <c r="H114" s="43">
        <v>100000</v>
      </c>
      <c r="I114" s="60">
        <f>(H114 - G114)</f>
        <v>70000</v>
      </c>
      <c r="J114" s="25">
        <v>100000</v>
      </c>
    </row>
    <row r="115" spans="1:10" s="11" customFormat="1" ht="13.2" x14ac:dyDescent="0.25">
      <c r="C115" s="12" t="s">
        <v>112</v>
      </c>
      <c r="D115" s="25">
        <v>0</v>
      </c>
      <c r="E115" s="43">
        <v>417</v>
      </c>
      <c r="F115" s="60">
        <f>(E115 - D115)</f>
        <v>417</v>
      </c>
      <c r="G115" s="25">
        <v>1765.9</v>
      </c>
      <c r="H115" s="43">
        <v>5000</v>
      </c>
      <c r="I115" s="60">
        <f>(H115 - G115)</f>
        <v>3234.1</v>
      </c>
      <c r="J115" s="25">
        <v>5000</v>
      </c>
    </row>
    <row r="116" spans="1:10" s="11" customFormat="1" ht="13.2" x14ac:dyDescent="0.25">
      <c r="C116" s="12" t="s">
        <v>113</v>
      </c>
      <c r="D116" s="25">
        <v>0</v>
      </c>
      <c r="E116" s="43">
        <v>417</v>
      </c>
      <c r="F116" s="60">
        <f>(E116 - D116)</f>
        <v>417</v>
      </c>
      <c r="G116" s="25">
        <v>173.68</v>
      </c>
      <c r="H116" s="43">
        <v>5000</v>
      </c>
      <c r="I116" s="60">
        <f>(H116 - G116)</f>
        <v>4826.32</v>
      </c>
      <c r="J116" s="25">
        <v>5000</v>
      </c>
    </row>
    <row r="117" spans="1:10" s="11" customFormat="1" ht="13.2" x14ac:dyDescent="0.25">
      <c r="C117" s="12" t="s">
        <v>114</v>
      </c>
      <c r="D117" s="25">
        <v>0</v>
      </c>
      <c r="E117" s="43">
        <v>417</v>
      </c>
      <c r="F117" s="60">
        <f>(E117 - D117)</f>
        <v>417</v>
      </c>
      <c r="G117" s="25">
        <v>3752.53</v>
      </c>
      <c r="H117" s="43">
        <v>5000</v>
      </c>
      <c r="I117" s="60">
        <f>(H117 - G117)</f>
        <v>1247.4699999999998</v>
      </c>
      <c r="J117" s="25">
        <v>5000</v>
      </c>
    </row>
    <row r="118" spans="1:10" s="11" customFormat="1" ht="13.2" x14ac:dyDescent="0.25">
      <c r="C118" s="13" t="s">
        <v>115</v>
      </c>
      <c r="D118" s="26">
        <f>SUM(D114:D117)</f>
        <v>0</v>
      </c>
      <c r="E118" s="44">
        <f>SUM(E114:E117)</f>
        <v>9584</v>
      </c>
      <c r="F118" s="66">
        <f>(E118 - D118)</f>
        <v>9584</v>
      </c>
      <c r="G118" s="26">
        <f>SUM(G114:G117)</f>
        <v>35692.11</v>
      </c>
      <c r="H118" s="44">
        <f>SUM(H114:H117)</f>
        <v>115000</v>
      </c>
      <c r="I118" s="66">
        <f>(H118 - G118)</f>
        <v>79307.89</v>
      </c>
      <c r="J118" s="26">
        <f>SUM(J114:J117)</f>
        <v>115000</v>
      </c>
    </row>
    <row r="119" spans="1:10" s="11" customFormat="1" ht="13.2" x14ac:dyDescent="0.25">
      <c r="A119" s="10"/>
      <c r="B119" s="10"/>
      <c r="C119" s="10" t="s">
        <v>116</v>
      </c>
      <c r="D119" s="32"/>
      <c r="E119" s="50"/>
      <c r="F119" s="65"/>
      <c r="G119" s="32"/>
      <c r="H119" s="50"/>
      <c r="I119" s="65"/>
      <c r="J119" s="32"/>
    </row>
    <row r="120" spans="1:10" s="11" customFormat="1" ht="13.2" x14ac:dyDescent="0.25">
      <c r="C120" s="12" t="s">
        <v>117</v>
      </c>
      <c r="D120" s="25">
        <v>1295.55</v>
      </c>
      <c r="E120" s="43">
        <v>1663</v>
      </c>
      <c r="F120" s="60">
        <f t="shared" ref="F120:F128" si="6">(E120 - D120)</f>
        <v>367.45000000000005</v>
      </c>
      <c r="G120" s="25">
        <v>12280.14</v>
      </c>
      <c r="H120" s="43">
        <v>20000</v>
      </c>
      <c r="I120" s="60">
        <f t="shared" ref="I120:I128" si="7">(H120 - G120)</f>
        <v>7719.8600000000006</v>
      </c>
      <c r="J120" s="25">
        <v>20000</v>
      </c>
    </row>
    <row r="121" spans="1:10" s="11" customFormat="1" ht="13.2" x14ac:dyDescent="0.25">
      <c r="C121" s="12" t="s">
        <v>118</v>
      </c>
      <c r="D121" s="25">
        <v>0</v>
      </c>
      <c r="E121" s="43">
        <v>208</v>
      </c>
      <c r="F121" s="60">
        <f t="shared" si="6"/>
        <v>208</v>
      </c>
      <c r="G121" s="25">
        <v>945.6</v>
      </c>
      <c r="H121" s="43">
        <v>2500</v>
      </c>
      <c r="I121" s="60">
        <f t="shared" si="7"/>
        <v>1554.4</v>
      </c>
      <c r="J121" s="25">
        <v>2500</v>
      </c>
    </row>
    <row r="122" spans="1:10" s="11" customFormat="1" ht="13.2" x14ac:dyDescent="0.25">
      <c r="C122" s="12" t="s">
        <v>119</v>
      </c>
      <c r="D122" s="25">
        <v>1960</v>
      </c>
      <c r="E122" s="43">
        <v>1667</v>
      </c>
      <c r="F122" s="60">
        <f t="shared" si="6"/>
        <v>-293</v>
      </c>
      <c r="G122" s="25">
        <v>14076.44</v>
      </c>
      <c r="H122" s="43">
        <v>20000</v>
      </c>
      <c r="I122" s="60">
        <f t="shared" si="7"/>
        <v>5923.5599999999995</v>
      </c>
      <c r="J122" s="25">
        <v>20000</v>
      </c>
    </row>
    <row r="123" spans="1:10" s="11" customFormat="1" ht="13.2" x14ac:dyDescent="0.25">
      <c r="C123" s="12" t="s">
        <v>120</v>
      </c>
      <c r="D123" s="25">
        <v>0</v>
      </c>
      <c r="E123" s="43">
        <v>417</v>
      </c>
      <c r="F123" s="60">
        <f t="shared" si="6"/>
        <v>417</v>
      </c>
      <c r="G123" s="25">
        <v>0</v>
      </c>
      <c r="H123" s="43">
        <v>5000</v>
      </c>
      <c r="I123" s="60">
        <f t="shared" si="7"/>
        <v>5000</v>
      </c>
      <c r="J123" s="25">
        <v>5000</v>
      </c>
    </row>
    <row r="124" spans="1:10" s="11" customFormat="1" ht="13.2" x14ac:dyDescent="0.25">
      <c r="C124" s="12" t="s">
        <v>121</v>
      </c>
      <c r="D124" s="25">
        <v>0</v>
      </c>
      <c r="E124" s="43">
        <v>167</v>
      </c>
      <c r="F124" s="60">
        <f t="shared" si="6"/>
        <v>167</v>
      </c>
      <c r="G124" s="25">
        <v>0</v>
      </c>
      <c r="H124" s="43">
        <v>2000</v>
      </c>
      <c r="I124" s="60">
        <f t="shared" si="7"/>
        <v>2000</v>
      </c>
      <c r="J124" s="25">
        <v>2000</v>
      </c>
    </row>
    <row r="125" spans="1:10" s="11" customFormat="1" ht="13.2" x14ac:dyDescent="0.25">
      <c r="C125" s="12" t="s">
        <v>122</v>
      </c>
      <c r="D125" s="25">
        <v>0</v>
      </c>
      <c r="E125" s="43">
        <v>167</v>
      </c>
      <c r="F125" s="60">
        <f t="shared" si="6"/>
        <v>167</v>
      </c>
      <c r="G125" s="25">
        <v>0</v>
      </c>
      <c r="H125" s="43">
        <v>2000</v>
      </c>
      <c r="I125" s="60">
        <f t="shared" si="7"/>
        <v>2000</v>
      </c>
      <c r="J125" s="25">
        <v>2000</v>
      </c>
    </row>
    <row r="126" spans="1:10" s="11" customFormat="1" ht="13.2" x14ac:dyDescent="0.25">
      <c r="C126" s="12" t="s">
        <v>123</v>
      </c>
      <c r="D126" s="25">
        <v>0</v>
      </c>
      <c r="E126" s="43">
        <v>0</v>
      </c>
      <c r="F126" s="60">
        <f t="shared" si="6"/>
        <v>0</v>
      </c>
      <c r="G126" s="25">
        <v>439.13</v>
      </c>
      <c r="H126" s="43">
        <v>0</v>
      </c>
      <c r="I126" s="60">
        <f t="shared" si="7"/>
        <v>-439.13</v>
      </c>
      <c r="J126" s="25">
        <v>0</v>
      </c>
    </row>
    <row r="127" spans="1:10" s="11" customFormat="1" ht="13.2" x14ac:dyDescent="0.25">
      <c r="C127" s="13" t="s">
        <v>124</v>
      </c>
      <c r="D127" s="26">
        <f>SUM(D120:D126)</f>
        <v>3255.55</v>
      </c>
      <c r="E127" s="44">
        <f>SUM(E120:E126)</f>
        <v>4289</v>
      </c>
      <c r="F127" s="66">
        <f t="shared" si="6"/>
        <v>1033.4499999999998</v>
      </c>
      <c r="G127" s="26">
        <f>SUM(G120:G126)</f>
        <v>27741.31</v>
      </c>
      <c r="H127" s="44">
        <f>SUM(H120:H126)</f>
        <v>51500</v>
      </c>
      <c r="I127" s="66">
        <f t="shared" si="7"/>
        <v>23758.69</v>
      </c>
      <c r="J127" s="26">
        <f>SUM(J120:J126)</f>
        <v>51500</v>
      </c>
    </row>
    <row r="128" spans="1:10" s="11" customFormat="1" ht="13.2" x14ac:dyDescent="0.25">
      <c r="B128" s="13" t="s">
        <v>125</v>
      </c>
      <c r="D128" s="26">
        <f>(0 + ((D112 + D118) + D127))</f>
        <v>8944.0499999999993</v>
      </c>
      <c r="E128" s="44">
        <f>(0 + ((E112 + E118) + E127))</f>
        <v>18623</v>
      </c>
      <c r="F128" s="66">
        <f t="shared" si="6"/>
        <v>9678.9500000000007</v>
      </c>
      <c r="G128" s="26">
        <f>(0 + ((G112 + G118) + G127))</f>
        <v>99368.15</v>
      </c>
      <c r="H128" s="44">
        <f>(0 + ((H112 + H118) + H127))</f>
        <v>223500</v>
      </c>
      <c r="I128" s="66">
        <f t="shared" si="7"/>
        <v>124131.85</v>
      </c>
      <c r="J128" s="26">
        <f>(0 + ((J112 + J118) + J127))</f>
        <v>223500</v>
      </c>
    </row>
    <row r="129" spans="1:10" s="11" customFormat="1" ht="13.2" x14ac:dyDescent="0.25">
      <c r="A129" s="10"/>
      <c r="B129" s="10" t="s">
        <v>126</v>
      </c>
      <c r="C129" s="10"/>
      <c r="D129" s="32"/>
      <c r="E129" s="50"/>
      <c r="F129" s="65"/>
      <c r="G129" s="32"/>
      <c r="H129" s="50"/>
      <c r="I129" s="65"/>
      <c r="J129" s="32"/>
    </row>
    <row r="130" spans="1:10" s="11" customFormat="1" ht="13.2" x14ac:dyDescent="0.25">
      <c r="A130" s="10"/>
      <c r="B130" s="10"/>
      <c r="C130" s="10" t="s">
        <v>127</v>
      </c>
      <c r="D130" s="32"/>
      <c r="E130" s="50"/>
      <c r="F130" s="65"/>
      <c r="G130" s="32"/>
      <c r="H130" s="50"/>
      <c r="I130" s="65"/>
      <c r="J130" s="32"/>
    </row>
    <row r="131" spans="1:10" s="11" customFormat="1" ht="13.2" x14ac:dyDescent="0.25">
      <c r="C131" s="12" t="s">
        <v>128</v>
      </c>
      <c r="D131" s="25">
        <v>0</v>
      </c>
      <c r="E131" s="43">
        <v>42</v>
      </c>
      <c r="F131" s="60">
        <f>(E131 - D131)</f>
        <v>42</v>
      </c>
      <c r="G131" s="25">
        <v>212</v>
      </c>
      <c r="H131" s="43">
        <v>500</v>
      </c>
      <c r="I131" s="60">
        <f>(H131 - G131)</f>
        <v>288</v>
      </c>
      <c r="J131" s="25">
        <v>500</v>
      </c>
    </row>
    <row r="132" spans="1:10" s="11" customFormat="1" ht="13.2" x14ac:dyDescent="0.25">
      <c r="C132" s="13" t="s">
        <v>129</v>
      </c>
      <c r="D132" s="26">
        <f>D131</f>
        <v>0</v>
      </c>
      <c r="E132" s="44">
        <f>E131</f>
        <v>42</v>
      </c>
      <c r="F132" s="66">
        <f>(E132 - D132)</f>
        <v>42</v>
      </c>
      <c r="G132" s="26">
        <f>G131</f>
        <v>212</v>
      </c>
      <c r="H132" s="44">
        <f>H131</f>
        <v>500</v>
      </c>
      <c r="I132" s="66">
        <f>(H132 - G132)</f>
        <v>288</v>
      </c>
      <c r="J132" s="26">
        <f>J131</f>
        <v>500</v>
      </c>
    </row>
    <row r="133" spans="1:10" s="11" customFormat="1" ht="13.2" x14ac:dyDescent="0.25">
      <c r="A133" s="10"/>
      <c r="B133" s="10"/>
      <c r="C133" s="10" t="s">
        <v>130</v>
      </c>
      <c r="D133" s="32"/>
      <c r="E133" s="50"/>
      <c r="F133" s="65"/>
      <c r="G133" s="32"/>
      <c r="H133" s="50"/>
      <c r="I133" s="65"/>
      <c r="J133" s="32"/>
    </row>
    <row r="134" spans="1:10" s="11" customFormat="1" ht="13.2" x14ac:dyDescent="0.25">
      <c r="C134" s="12" t="s">
        <v>131</v>
      </c>
      <c r="D134" s="25">
        <v>12214.91</v>
      </c>
      <c r="E134" s="43">
        <v>9920</v>
      </c>
      <c r="F134" s="60">
        <f>(E134 - D134)</f>
        <v>-2294.91</v>
      </c>
      <c r="G134" s="25">
        <v>117263.15</v>
      </c>
      <c r="H134" s="43">
        <v>119040</v>
      </c>
      <c r="I134" s="60">
        <f>(H134 - G134)</f>
        <v>1776.8500000000058</v>
      </c>
      <c r="J134" s="25">
        <v>119040</v>
      </c>
    </row>
    <row r="135" spans="1:10" s="11" customFormat="1" ht="13.2" x14ac:dyDescent="0.25">
      <c r="C135" s="12" t="s">
        <v>132</v>
      </c>
      <c r="D135" s="25">
        <v>0</v>
      </c>
      <c r="E135" s="43">
        <v>163</v>
      </c>
      <c r="F135" s="60">
        <f>(E135 - D135)</f>
        <v>163</v>
      </c>
      <c r="G135" s="25">
        <v>0</v>
      </c>
      <c r="H135" s="43">
        <v>2000</v>
      </c>
      <c r="I135" s="60">
        <f>(H135 - G135)</f>
        <v>2000</v>
      </c>
      <c r="J135" s="25">
        <v>2000</v>
      </c>
    </row>
    <row r="136" spans="1:10" s="11" customFormat="1" ht="13.2" x14ac:dyDescent="0.25">
      <c r="C136" s="13" t="s">
        <v>133</v>
      </c>
      <c r="D136" s="26">
        <f>SUM(D134:D135)</f>
        <v>12214.91</v>
      </c>
      <c r="E136" s="44">
        <f>SUM(E134:E135)</f>
        <v>10083</v>
      </c>
      <c r="F136" s="66">
        <f>(E136 - D136)</f>
        <v>-2131.91</v>
      </c>
      <c r="G136" s="26">
        <f>SUM(G134:G135)</f>
        <v>117263.15</v>
      </c>
      <c r="H136" s="44">
        <f>SUM(H134:H135)</f>
        <v>121040</v>
      </c>
      <c r="I136" s="66">
        <f>(H136 - G136)</f>
        <v>3776.8500000000058</v>
      </c>
      <c r="J136" s="26">
        <f>SUM(J134:J135)</f>
        <v>121040</v>
      </c>
    </row>
    <row r="137" spans="1:10" s="11" customFormat="1" ht="13.2" x14ac:dyDescent="0.25">
      <c r="A137" s="10"/>
      <c r="B137" s="10"/>
      <c r="C137" s="10" t="s">
        <v>134</v>
      </c>
      <c r="D137" s="32"/>
      <c r="E137" s="50"/>
      <c r="F137" s="65"/>
      <c r="G137" s="32"/>
      <c r="H137" s="50"/>
      <c r="I137" s="65"/>
      <c r="J137" s="32"/>
    </row>
    <row r="138" spans="1:10" s="11" customFormat="1" ht="13.2" x14ac:dyDescent="0.25">
      <c r="C138" s="12" t="s">
        <v>135</v>
      </c>
      <c r="D138" s="25">
        <v>0</v>
      </c>
      <c r="E138" s="43">
        <v>83</v>
      </c>
      <c r="F138" s="60">
        <f>(E138 - D138)</f>
        <v>83</v>
      </c>
      <c r="G138" s="25">
        <v>0</v>
      </c>
      <c r="H138" s="43">
        <v>1000</v>
      </c>
      <c r="I138" s="60">
        <f>(H138 - G138)</f>
        <v>1000</v>
      </c>
      <c r="J138" s="25">
        <v>1000</v>
      </c>
    </row>
    <row r="139" spans="1:10" s="11" customFormat="1" ht="13.2" x14ac:dyDescent="0.25">
      <c r="C139" s="12" t="s">
        <v>136</v>
      </c>
      <c r="D139" s="25">
        <v>0</v>
      </c>
      <c r="E139" s="43">
        <v>0</v>
      </c>
      <c r="F139" s="60">
        <f>(E139 - D139)</f>
        <v>0</v>
      </c>
      <c r="G139" s="25">
        <v>77.739999999999995</v>
      </c>
      <c r="H139" s="43">
        <v>0</v>
      </c>
      <c r="I139" s="60">
        <f>(H139 - G139)</f>
        <v>-77.739999999999995</v>
      </c>
      <c r="J139" s="25">
        <v>0</v>
      </c>
    </row>
    <row r="140" spans="1:10" s="11" customFormat="1" ht="13.2" x14ac:dyDescent="0.25">
      <c r="C140" s="12" t="s">
        <v>137</v>
      </c>
      <c r="D140" s="25">
        <v>9.57</v>
      </c>
      <c r="E140" s="43">
        <v>292</v>
      </c>
      <c r="F140" s="60">
        <f>(E140 - D140)</f>
        <v>282.43</v>
      </c>
      <c r="G140" s="25">
        <v>9.57</v>
      </c>
      <c r="H140" s="43">
        <v>3500</v>
      </c>
      <c r="I140" s="60">
        <f>(H140 - G140)</f>
        <v>3490.43</v>
      </c>
      <c r="J140" s="25">
        <v>3500</v>
      </c>
    </row>
    <row r="141" spans="1:10" s="11" customFormat="1" ht="13.2" x14ac:dyDescent="0.25">
      <c r="C141" s="12" t="s">
        <v>138</v>
      </c>
      <c r="D141" s="25">
        <v>0</v>
      </c>
      <c r="E141" s="43">
        <v>83</v>
      </c>
      <c r="F141" s="60">
        <f>(E141 - D141)</f>
        <v>83</v>
      </c>
      <c r="G141" s="25">
        <v>21.74</v>
      </c>
      <c r="H141" s="43">
        <v>1000</v>
      </c>
      <c r="I141" s="60">
        <f>(H141 - G141)</f>
        <v>978.26</v>
      </c>
      <c r="J141" s="25">
        <v>1000</v>
      </c>
    </row>
    <row r="142" spans="1:10" s="11" customFormat="1" ht="13.2" x14ac:dyDescent="0.25">
      <c r="C142" s="13" t="s">
        <v>139</v>
      </c>
      <c r="D142" s="26">
        <f>SUM(D138:D141)</f>
        <v>9.57</v>
      </c>
      <c r="E142" s="44">
        <f>SUM(E138:E141)</f>
        <v>458</v>
      </c>
      <c r="F142" s="66">
        <f>(E142 - D142)</f>
        <v>448.43</v>
      </c>
      <c r="G142" s="26">
        <f>SUM(G138:G141)</f>
        <v>109.05</v>
      </c>
      <c r="H142" s="44">
        <f>SUM(H138:H141)</f>
        <v>5500</v>
      </c>
      <c r="I142" s="66">
        <f>(H142 - G142)</f>
        <v>5390.95</v>
      </c>
      <c r="J142" s="26">
        <f>SUM(J138:J141)</f>
        <v>5500</v>
      </c>
    </row>
    <row r="143" spans="1:10" s="11" customFormat="1" ht="13.2" x14ac:dyDescent="0.25">
      <c r="A143" s="10"/>
      <c r="B143" s="10"/>
      <c r="C143" s="10" t="s">
        <v>140</v>
      </c>
      <c r="D143" s="32"/>
      <c r="E143" s="50"/>
      <c r="F143" s="65"/>
      <c r="G143" s="32"/>
      <c r="H143" s="50"/>
      <c r="I143" s="65"/>
      <c r="J143" s="32"/>
    </row>
    <row r="144" spans="1:10" s="11" customFormat="1" ht="13.2" x14ac:dyDescent="0.25">
      <c r="C144" s="12" t="s">
        <v>141</v>
      </c>
      <c r="D144" s="25">
        <v>0</v>
      </c>
      <c r="E144" s="43">
        <v>167</v>
      </c>
      <c r="F144" s="60">
        <f>(E144 - D144)</f>
        <v>167</v>
      </c>
      <c r="G144" s="25">
        <v>597.39</v>
      </c>
      <c r="H144" s="43">
        <v>2000</v>
      </c>
      <c r="I144" s="60">
        <f>(H144 - G144)</f>
        <v>1402.6100000000001</v>
      </c>
      <c r="J144" s="25">
        <v>2000</v>
      </c>
    </row>
    <row r="145" spans="1:10" s="11" customFormat="1" ht="13.2" x14ac:dyDescent="0.25">
      <c r="C145" s="12" t="s">
        <v>142</v>
      </c>
      <c r="D145" s="25">
        <v>3765</v>
      </c>
      <c r="E145" s="43">
        <v>1917</v>
      </c>
      <c r="F145" s="60">
        <f>(E145 - D145)</f>
        <v>-1848</v>
      </c>
      <c r="G145" s="25">
        <v>27440</v>
      </c>
      <c r="H145" s="43">
        <v>23000</v>
      </c>
      <c r="I145" s="60">
        <f>(H145 - G145)</f>
        <v>-4440</v>
      </c>
      <c r="J145" s="25">
        <v>23000</v>
      </c>
    </row>
    <row r="146" spans="1:10" s="11" customFormat="1" ht="13.2" x14ac:dyDescent="0.25">
      <c r="C146" s="13" t="s">
        <v>143</v>
      </c>
      <c r="D146" s="26">
        <f>SUM(D144:D145)</f>
        <v>3765</v>
      </c>
      <c r="E146" s="44">
        <f>SUM(E144:E145)</f>
        <v>2084</v>
      </c>
      <c r="F146" s="66">
        <f>(E146 - D146)</f>
        <v>-1681</v>
      </c>
      <c r="G146" s="26">
        <f>SUM(G144:G145)</f>
        <v>28037.39</v>
      </c>
      <c r="H146" s="44">
        <f>SUM(H144:H145)</f>
        <v>25000</v>
      </c>
      <c r="I146" s="66">
        <f>(H146 - G146)</f>
        <v>-3037.3899999999994</v>
      </c>
      <c r="J146" s="26">
        <f>SUM(J144:J145)</f>
        <v>25000</v>
      </c>
    </row>
    <row r="147" spans="1:10" s="11" customFormat="1" ht="13.2" x14ac:dyDescent="0.25">
      <c r="A147" s="10"/>
      <c r="B147" s="10"/>
      <c r="C147" s="10" t="s">
        <v>144</v>
      </c>
      <c r="D147" s="32"/>
      <c r="E147" s="50"/>
      <c r="F147" s="65"/>
      <c r="G147" s="32"/>
      <c r="H147" s="50"/>
      <c r="I147" s="65"/>
      <c r="J147" s="32"/>
    </row>
    <row r="148" spans="1:10" s="11" customFormat="1" ht="13.2" x14ac:dyDescent="0.25">
      <c r="C148" s="12" t="s">
        <v>145</v>
      </c>
      <c r="D148" s="25">
        <v>0</v>
      </c>
      <c r="E148" s="43">
        <v>0</v>
      </c>
      <c r="F148" s="60">
        <f>(E148 - D148)</f>
        <v>0</v>
      </c>
      <c r="G148" s="25">
        <v>500</v>
      </c>
      <c r="H148" s="43">
        <v>1000</v>
      </c>
      <c r="I148" s="60">
        <f>(H148 - G148)</f>
        <v>500</v>
      </c>
      <c r="J148" s="25">
        <v>1000</v>
      </c>
    </row>
    <row r="149" spans="1:10" s="11" customFormat="1" ht="13.2" x14ac:dyDescent="0.25">
      <c r="C149" s="12" t="s">
        <v>146</v>
      </c>
      <c r="D149" s="25">
        <v>953.04</v>
      </c>
      <c r="E149" s="43">
        <v>625</v>
      </c>
      <c r="F149" s="60">
        <f>(E149 - D149)</f>
        <v>-328.03999999999996</v>
      </c>
      <c r="G149" s="25">
        <v>-1392.71</v>
      </c>
      <c r="H149" s="43">
        <v>7500</v>
      </c>
      <c r="I149" s="60">
        <f>(H149 - G149)</f>
        <v>8892.7099999999991</v>
      </c>
      <c r="J149" s="25">
        <v>7500</v>
      </c>
    </row>
    <row r="150" spans="1:10" s="11" customFormat="1" ht="13.2" x14ac:dyDescent="0.25">
      <c r="C150" s="13" t="s">
        <v>147</v>
      </c>
      <c r="D150" s="26">
        <f>SUM(D148:D149)</f>
        <v>953.04</v>
      </c>
      <c r="E150" s="44">
        <f>SUM(E148:E149)</f>
        <v>625</v>
      </c>
      <c r="F150" s="66">
        <f>(E150 - D150)</f>
        <v>-328.03999999999996</v>
      </c>
      <c r="G150" s="26">
        <f>SUM(G148:G149)</f>
        <v>-892.71</v>
      </c>
      <c r="H150" s="44">
        <f>SUM(H148:H149)</f>
        <v>8500</v>
      </c>
      <c r="I150" s="66">
        <f>(H150 - G150)</f>
        <v>9392.7099999999991</v>
      </c>
      <c r="J150" s="26">
        <f>SUM(J148:J149)</f>
        <v>8500</v>
      </c>
    </row>
    <row r="151" spans="1:10" s="11" customFormat="1" ht="13.2" x14ac:dyDescent="0.25">
      <c r="A151" s="10"/>
      <c r="B151" s="10"/>
      <c r="C151" s="10" t="s">
        <v>148</v>
      </c>
      <c r="D151" s="32"/>
      <c r="E151" s="50"/>
      <c r="F151" s="65"/>
      <c r="G151" s="32"/>
      <c r="H151" s="50"/>
      <c r="I151" s="65"/>
      <c r="J151" s="32"/>
    </row>
    <row r="152" spans="1:10" s="11" customFormat="1" ht="13.2" x14ac:dyDescent="0.25">
      <c r="C152" s="12" t="s">
        <v>149</v>
      </c>
      <c r="D152" s="25">
        <v>0</v>
      </c>
      <c r="E152" s="43">
        <v>413</v>
      </c>
      <c r="F152" s="60">
        <f>(E152 - D152)</f>
        <v>413</v>
      </c>
      <c r="G152" s="25">
        <v>3456.66</v>
      </c>
      <c r="H152" s="43">
        <v>5000</v>
      </c>
      <c r="I152" s="60">
        <f>(H152 - G152)</f>
        <v>1543.3400000000001</v>
      </c>
      <c r="J152" s="25">
        <v>5000</v>
      </c>
    </row>
    <row r="153" spans="1:10" s="11" customFormat="1" ht="13.2" x14ac:dyDescent="0.25">
      <c r="C153" s="12" t="s">
        <v>150</v>
      </c>
      <c r="D153" s="25">
        <v>0</v>
      </c>
      <c r="E153" s="43">
        <v>167</v>
      </c>
      <c r="F153" s="60">
        <f>(E153 - D153)</f>
        <v>167</v>
      </c>
      <c r="G153" s="25">
        <v>240</v>
      </c>
      <c r="H153" s="43">
        <v>2000</v>
      </c>
      <c r="I153" s="60">
        <f>(H153 - G153)</f>
        <v>1760</v>
      </c>
      <c r="J153" s="25">
        <v>2000</v>
      </c>
    </row>
    <row r="154" spans="1:10" s="11" customFormat="1" ht="13.2" x14ac:dyDescent="0.25">
      <c r="C154" s="12" t="s">
        <v>151</v>
      </c>
      <c r="D154" s="25">
        <v>1158.26</v>
      </c>
      <c r="E154" s="43">
        <v>1250</v>
      </c>
      <c r="F154" s="60">
        <f>(E154 - D154)</f>
        <v>91.740000000000009</v>
      </c>
      <c r="G154" s="25">
        <v>10108.700000000001</v>
      </c>
      <c r="H154" s="43">
        <v>15000</v>
      </c>
      <c r="I154" s="60">
        <f>(H154 - G154)</f>
        <v>4891.2999999999993</v>
      </c>
      <c r="J154" s="25">
        <v>15000</v>
      </c>
    </row>
    <row r="155" spans="1:10" s="11" customFormat="1" ht="13.2" x14ac:dyDescent="0.25">
      <c r="C155" s="13" t="s">
        <v>152</v>
      </c>
      <c r="D155" s="26">
        <f>SUM(D152:D154)</f>
        <v>1158.26</v>
      </c>
      <c r="E155" s="44">
        <f>SUM(E152:E154)</f>
        <v>1830</v>
      </c>
      <c r="F155" s="66">
        <f>(E155 - D155)</f>
        <v>671.74</v>
      </c>
      <c r="G155" s="26">
        <f>SUM(G152:G154)</f>
        <v>13805.36</v>
      </c>
      <c r="H155" s="44">
        <f>SUM(H152:H154)</f>
        <v>22000</v>
      </c>
      <c r="I155" s="66">
        <f>(H155 - G155)</f>
        <v>8194.64</v>
      </c>
      <c r="J155" s="26">
        <f>SUM(J152:J154)</f>
        <v>22000</v>
      </c>
    </row>
    <row r="156" spans="1:10" s="11" customFormat="1" ht="13.2" x14ac:dyDescent="0.25">
      <c r="B156" s="13" t="s">
        <v>153</v>
      </c>
      <c r="D156" s="26">
        <f>(0 + (((((D132 + D136) + D142) + D146) + D150) + D155))</f>
        <v>18100.78</v>
      </c>
      <c r="E156" s="44">
        <f>(0 + (((((E132 + E136) + E142) + E146) + E150) + E155))</f>
        <v>15122</v>
      </c>
      <c r="F156" s="66">
        <f>(E156 - D156)</f>
        <v>-2978.7799999999988</v>
      </c>
      <c r="G156" s="26">
        <f>(0 + (((((G132 + G136) + G142) + G146) + G150) + G155))</f>
        <v>158534.24</v>
      </c>
      <c r="H156" s="44">
        <f>(0 + (((((H132 + H136) + H142) + H146) + H150) + H155))</f>
        <v>182540</v>
      </c>
      <c r="I156" s="66">
        <f>(H156 - G156)</f>
        <v>24005.760000000009</v>
      </c>
      <c r="J156" s="26">
        <f>(0 + (((((J132 + J136) + J142) + J146) + J150) + J155))</f>
        <v>182540</v>
      </c>
    </row>
    <row r="157" spans="1:10" s="11" customFormat="1" ht="13.2" x14ac:dyDescent="0.25">
      <c r="A157" s="10"/>
      <c r="B157" s="10" t="s">
        <v>154</v>
      </c>
      <c r="C157" s="10"/>
      <c r="D157" s="32"/>
      <c r="E157" s="50"/>
      <c r="F157" s="65"/>
      <c r="G157" s="32"/>
      <c r="H157" s="50"/>
      <c r="I157" s="65"/>
      <c r="J157" s="32"/>
    </row>
    <row r="158" spans="1:10" s="11" customFormat="1" ht="13.2" x14ac:dyDescent="0.25">
      <c r="A158" s="10"/>
      <c r="B158" s="10"/>
      <c r="C158" s="10" t="s">
        <v>155</v>
      </c>
      <c r="D158" s="32"/>
      <c r="E158" s="50"/>
      <c r="F158" s="65"/>
      <c r="G158" s="32"/>
      <c r="H158" s="50"/>
      <c r="I158" s="65"/>
      <c r="J158" s="32"/>
    </row>
    <row r="159" spans="1:10" s="11" customFormat="1" ht="13.2" x14ac:dyDescent="0.25">
      <c r="C159" s="12" t="s">
        <v>156</v>
      </c>
      <c r="D159" s="25">
        <v>8000</v>
      </c>
      <c r="E159" s="43">
        <v>8333</v>
      </c>
      <c r="F159" s="60">
        <f>(E159 - D159)</f>
        <v>333</v>
      </c>
      <c r="G159" s="25">
        <v>96560</v>
      </c>
      <c r="H159" s="43">
        <v>100000</v>
      </c>
      <c r="I159" s="60">
        <f>(H159 - G159)</f>
        <v>3440</v>
      </c>
      <c r="J159" s="25">
        <v>100000</v>
      </c>
    </row>
    <row r="160" spans="1:10" s="11" customFormat="1" ht="13.2" x14ac:dyDescent="0.25">
      <c r="C160" s="12" t="s">
        <v>157</v>
      </c>
      <c r="D160" s="25">
        <v>0</v>
      </c>
      <c r="E160" s="43">
        <v>167</v>
      </c>
      <c r="F160" s="60">
        <f>(E160 - D160)</f>
        <v>167</v>
      </c>
      <c r="G160" s="25">
        <v>402.38</v>
      </c>
      <c r="H160" s="43">
        <v>2000</v>
      </c>
      <c r="I160" s="60">
        <f>(H160 - G160)</f>
        <v>1597.62</v>
      </c>
      <c r="J160" s="25">
        <v>2000</v>
      </c>
    </row>
    <row r="161" spans="1:10" s="11" customFormat="1" ht="13.2" x14ac:dyDescent="0.25">
      <c r="C161" s="12" t="s">
        <v>158</v>
      </c>
      <c r="D161" s="25">
        <v>0</v>
      </c>
      <c r="E161" s="43">
        <v>1000</v>
      </c>
      <c r="F161" s="60">
        <f>(E161 - D161)</f>
        <v>1000</v>
      </c>
      <c r="G161" s="25">
        <v>3815.3</v>
      </c>
      <c r="H161" s="43">
        <v>12000</v>
      </c>
      <c r="I161" s="60">
        <f>(H161 - G161)</f>
        <v>8184.7</v>
      </c>
      <c r="J161" s="25">
        <v>12000</v>
      </c>
    </row>
    <row r="162" spans="1:10" s="11" customFormat="1" ht="13.2" x14ac:dyDescent="0.25">
      <c r="C162" s="13" t="s">
        <v>159</v>
      </c>
      <c r="D162" s="26">
        <f>SUM(D159:D161)</f>
        <v>8000</v>
      </c>
      <c r="E162" s="44">
        <f>SUM(E159:E161)</f>
        <v>9500</v>
      </c>
      <c r="F162" s="66">
        <f>(E162 - D162)</f>
        <v>1500</v>
      </c>
      <c r="G162" s="26">
        <f>SUM(G159:G161)</f>
        <v>100777.68000000001</v>
      </c>
      <c r="H162" s="44">
        <f>SUM(H159:H161)</f>
        <v>114000</v>
      </c>
      <c r="I162" s="66">
        <f>(H162 - G162)</f>
        <v>13222.319999999992</v>
      </c>
      <c r="J162" s="26">
        <f>SUM(J159:J161)</f>
        <v>114000</v>
      </c>
    </row>
    <row r="163" spans="1:10" s="11" customFormat="1" ht="13.2" x14ac:dyDescent="0.25">
      <c r="A163" s="10"/>
      <c r="B163" s="10"/>
      <c r="C163" s="10" t="s">
        <v>160</v>
      </c>
      <c r="D163" s="32"/>
      <c r="E163" s="50"/>
      <c r="F163" s="65"/>
      <c r="G163" s="32"/>
      <c r="H163" s="50"/>
      <c r="I163" s="65"/>
      <c r="J163" s="32"/>
    </row>
    <row r="164" spans="1:10" s="11" customFormat="1" ht="13.2" x14ac:dyDescent="0.25">
      <c r="C164" s="12" t="s">
        <v>161</v>
      </c>
      <c r="D164" s="25">
        <v>2000</v>
      </c>
      <c r="E164" s="43">
        <v>6500</v>
      </c>
      <c r="F164" s="60">
        <f t="shared" ref="F164:F169" si="8">(E164 - D164)</f>
        <v>4500</v>
      </c>
      <c r="G164" s="25">
        <v>35700</v>
      </c>
      <c r="H164" s="43">
        <v>78000</v>
      </c>
      <c r="I164" s="60">
        <f t="shared" ref="I164:I169" si="9">(H164 - G164)</f>
        <v>42300</v>
      </c>
      <c r="J164" s="25">
        <v>78000</v>
      </c>
    </row>
    <row r="165" spans="1:10" s="11" customFormat="1" ht="13.2" x14ac:dyDescent="0.25">
      <c r="C165" s="12" t="s">
        <v>162</v>
      </c>
      <c r="D165" s="25">
        <v>11979</v>
      </c>
      <c r="E165" s="43">
        <v>2500</v>
      </c>
      <c r="F165" s="60">
        <f t="shared" si="8"/>
        <v>-9479</v>
      </c>
      <c r="G165" s="25">
        <v>57129</v>
      </c>
      <c r="H165" s="43">
        <v>30000</v>
      </c>
      <c r="I165" s="60">
        <f t="shared" si="9"/>
        <v>-27129</v>
      </c>
      <c r="J165" s="25">
        <v>30000</v>
      </c>
    </row>
    <row r="166" spans="1:10" s="11" customFormat="1" ht="13.2" x14ac:dyDescent="0.25">
      <c r="C166" s="12" t="s">
        <v>163</v>
      </c>
      <c r="D166" s="25">
        <v>0</v>
      </c>
      <c r="E166" s="43">
        <v>167</v>
      </c>
      <c r="F166" s="60">
        <f t="shared" si="8"/>
        <v>167</v>
      </c>
      <c r="G166" s="25">
        <v>0</v>
      </c>
      <c r="H166" s="43">
        <v>2000</v>
      </c>
      <c r="I166" s="60">
        <f t="shared" si="9"/>
        <v>2000</v>
      </c>
      <c r="J166" s="25">
        <v>2000</v>
      </c>
    </row>
    <row r="167" spans="1:10" s="11" customFormat="1" ht="13.2" x14ac:dyDescent="0.25">
      <c r="C167" s="12" t="s">
        <v>164</v>
      </c>
      <c r="D167" s="25">
        <v>1447.47</v>
      </c>
      <c r="E167" s="43">
        <v>1250</v>
      </c>
      <c r="F167" s="60">
        <f t="shared" si="8"/>
        <v>-197.47000000000003</v>
      </c>
      <c r="G167" s="25">
        <v>16853.939999999999</v>
      </c>
      <c r="H167" s="43">
        <v>15000</v>
      </c>
      <c r="I167" s="60">
        <f t="shared" si="9"/>
        <v>-1853.9399999999987</v>
      </c>
      <c r="J167" s="25">
        <v>15000</v>
      </c>
    </row>
    <row r="168" spans="1:10" s="11" customFormat="1" ht="13.2" x14ac:dyDescent="0.25">
      <c r="C168" s="13" t="s">
        <v>165</v>
      </c>
      <c r="D168" s="26">
        <f>SUM(D164:D167)</f>
        <v>15426.47</v>
      </c>
      <c r="E168" s="44">
        <f>SUM(E164:E167)</f>
        <v>10417</v>
      </c>
      <c r="F168" s="66">
        <f t="shared" si="8"/>
        <v>-5009.4699999999993</v>
      </c>
      <c r="G168" s="26">
        <f>SUM(G164:G167)</f>
        <v>109682.94</v>
      </c>
      <c r="H168" s="44">
        <f>SUM(H164:H167)</f>
        <v>125000</v>
      </c>
      <c r="I168" s="66">
        <f t="shared" si="9"/>
        <v>15317.059999999998</v>
      </c>
      <c r="J168" s="26">
        <f>SUM(J164:J167)</f>
        <v>125000</v>
      </c>
    </row>
    <row r="169" spans="1:10" s="11" customFormat="1" ht="13.2" x14ac:dyDescent="0.25">
      <c r="B169" s="13" t="s">
        <v>166</v>
      </c>
      <c r="D169" s="26">
        <f>(0 + (D162 + D168))</f>
        <v>23426.47</v>
      </c>
      <c r="E169" s="44">
        <f>(0 + (E162 + E168))</f>
        <v>19917</v>
      </c>
      <c r="F169" s="66">
        <f t="shared" si="8"/>
        <v>-3509.4700000000012</v>
      </c>
      <c r="G169" s="26">
        <f>(0 + (G162 + G168))</f>
        <v>210460.62</v>
      </c>
      <c r="H169" s="44">
        <f>(0 + (H162 + H168))</f>
        <v>239000</v>
      </c>
      <c r="I169" s="66">
        <f t="shared" si="9"/>
        <v>28539.380000000005</v>
      </c>
      <c r="J169" s="26">
        <f>(0 + (J162 + J168))</f>
        <v>239000</v>
      </c>
    </row>
    <row r="170" spans="1:10" s="11" customFormat="1" ht="13.2" x14ac:dyDescent="0.25">
      <c r="A170" s="10"/>
      <c r="B170" s="10" t="s">
        <v>167</v>
      </c>
      <c r="C170" s="10"/>
      <c r="D170" s="32"/>
      <c r="E170" s="50"/>
      <c r="F170" s="65"/>
      <c r="G170" s="32"/>
      <c r="H170" s="50"/>
      <c r="I170" s="65"/>
      <c r="J170" s="32"/>
    </row>
    <row r="171" spans="1:10" s="11" customFormat="1" ht="13.2" x14ac:dyDescent="0.25">
      <c r="C171" s="12" t="s">
        <v>168</v>
      </c>
      <c r="D171" s="25">
        <v>0</v>
      </c>
      <c r="E171" s="43">
        <v>2500</v>
      </c>
      <c r="F171" s="60">
        <f t="shared" ref="F171:F177" si="10">(E171 - D171)</f>
        <v>2500</v>
      </c>
      <c r="G171" s="25">
        <v>41500</v>
      </c>
      <c r="H171" s="43">
        <v>30000</v>
      </c>
      <c r="I171" s="60">
        <f t="shared" ref="I171:I177" si="11">(H171 - G171)</f>
        <v>-11500</v>
      </c>
      <c r="J171" s="25">
        <v>30000</v>
      </c>
    </row>
    <row r="172" spans="1:10" s="11" customFormat="1" ht="13.2" x14ac:dyDescent="0.25">
      <c r="C172" s="12" t="s">
        <v>169</v>
      </c>
      <c r="D172" s="25">
        <v>0</v>
      </c>
      <c r="E172" s="43">
        <v>2083</v>
      </c>
      <c r="F172" s="60">
        <f t="shared" si="10"/>
        <v>2083</v>
      </c>
      <c r="G172" s="25">
        <v>18000</v>
      </c>
      <c r="H172" s="43">
        <v>25000</v>
      </c>
      <c r="I172" s="60">
        <f t="shared" si="11"/>
        <v>7000</v>
      </c>
      <c r="J172" s="25">
        <v>25000</v>
      </c>
    </row>
    <row r="173" spans="1:10" s="11" customFormat="1" ht="13.2" x14ac:dyDescent="0.25">
      <c r="B173" s="13" t="s">
        <v>170</v>
      </c>
      <c r="D173" s="26">
        <f>SUM(D171:D172)</f>
        <v>0</v>
      </c>
      <c r="E173" s="44">
        <f>SUM(E171:E172)</f>
        <v>4583</v>
      </c>
      <c r="F173" s="66">
        <f t="shared" si="10"/>
        <v>4583</v>
      </c>
      <c r="G173" s="26">
        <f>SUM(G171:G172)</f>
        <v>59500</v>
      </c>
      <c r="H173" s="44">
        <f>SUM(H171:H172)</f>
        <v>55000</v>
      </c>
      <c r="I173" s="66">
        <f t="shared" si="11"/>
        <v>-4500</v>
      </c>
      <c r="J173" s="26">
        <f>SUM(J171:J172)</f>
        <v>55000</v>
      </c>
    </row>
    <row r="174" spans="1:10" s="11" customFormat="1" ht="13.2" x14ac:dyDescent="0.25">
      <c r="C174" s="12" t="s">
        <v>171</v>
      </c>
      <c r="D174" s="25">
        <v>0</v>
      </c>
      <c r="E174" s="43">
        <v>0</v>
      </c>
      <c r="F174" s="60">
        <f t="shared" si="10"/>
        <v>0</v>
      </c>
      <c r="G174" s="25">
        <v>8810</v>
      </c>
      <c r="H174" s="43">
        <v>0</v>
      </c>
      <c r="I174" s="60">
        <f t="shared" si="11"/>
        <v>-8810</v>
      </c>
      <c r="J174" s="25">
        <v>0</v>
      </c>
    </row>
    <row r="175" spans="1:10" s="11" customFormat="1" ht="13.2" x14ac:dyDescent="0.25">
      <c r="C175" s="12" t="s">
        <v>172</v>
      </c>
      <c r="D175" s="25">
        <v>10323.25</v>
      </c>
      <c r="E175" s="43">
        <v>5833</v>
      </c>
      <c r="F175" s="60">
        <f t="shared" si="10"/>
        <v>-4490.25</v>
      </c>
      <c r="G175" s="25">
        <v>23523.17</v>
      </c>
      <c r="H175" s="43">
        <v>70000</v>
      </c>
      <c r="I175" s="60">
        <f t="shared" si="11"/>
        <v>46476.83</v>
      </c>
      <c r="J175" s="25">
        <v>70000</v>
      </c>
    </row>
    <row r="176" spans="1:10" s="11" customFormat="1" ht="13.2" x14ac:dyDescent="0.25">
      <c r="C176" s="12" t="s">
        <v>173</v>
      </c>
      <c r="D176" s="25">
        <v>0</v>
      </c>
      <c r="E176" s="43">
        <v>2083</v>
      </c>
      <c r="F176" s="60">
        <f t="shared" si="10"/>
        <v>2083</v>
      </c>
      <c r="G176" s="25">
        <v>0</v>
      </c>
      <c r="H176" s="43">
        <v>25000</v>
      </c>
      <c r="I176" s="60">
        <f t="shared" si="11"/>
        <v>25000</v>
      </c>
      <c r="J176" s="25">
        <v>25000</v>
      </c>
    </row>
    <row r="177" spans="1:10" s="11" customFormat="1" ht="13.2" x14ac:dyDescent="0.25">
      <c r="A177" s="13" t="s">
        <v>174</v>
      </c>
      <c r="D177" s="26">
        <f>(SUM(D174:D176) + ((((D106 + D128) + D156) + D169) + D173))</f>
        <v>203774.62999999995</v>
      </c>
      <c r="E177" s="44">
        <f>(SUM(E174:E176) + ((((E106 + E128) + E156) + E169) + E173))</f>
        <v>219899</v>
      </c>
      <c r="F177" s="66">
        <f t="shared" si="10"/>
        <v>16124.370000000054</v>
      </c>
      <c r="G177" s="26">
        <f>(SUM(G174:G176) + ((((G106 + G128) + G156) + G169) + G173))</f>
        <v>2165231.4099999997</v>
      </c>
      <c r="H177" s="44">
        <f>(SUM(H174:H176) + ((((H106 + H128) + H156) + H169) + H173))</f>
        <v>2437496</v>
      </c>
      <c r="I177" s="66">
        <f t="shared" si="11"/>
        <v>272264.59000000032</v>
      </c>
      <c r="J177" s="26">
        <f>(SUM(J174:J176) + ((((J106 + J128) + J156) + J169) + J173))</f>
        <v>2437496</v>
      </c>
    </row>
    <row r="178" spans="1:10" s="11" customFormat="1" ht="13.2" x14ac:dyDescent="0.25">
      <c r="D178" s="33"/>
      <c r="E178" s="51"/>
      <c r="F178" s="67"/>
      <c r="G178" s="33"/>
      <c r="H178" s="51"/>
      <c r="I178" s="67"/>
      <c r="J178" s="33"/>
    </row>
    <row r="179" spans="1:10" s="11" customFormat="1" ht="13.2" x14ac:dyDescent="0.25">
      <c r="C179" s="15" t="s">
        <v>175</v>
      </c>
      <c r="D179" s="34">
        <f>((D27 + D31) - D177)</f>
        <v>-15843.259999999951</v>
      </c>
      <c r="E179" s="52">
        <f>((E27 + E31) - E177)</f>
        <v>-51149</v>
      </c>
      <c r="F179" s="68">
        <f>D179-E179</f>
        <v>35305.740000000049</v>
      </c>
      <c r="G179" s="34">
        <f>((G27 + G31) - G177)</f>
        <v>102802.70000000019</v>
      </c>
      <c r="H179" s="52">
        <f>((H27 + H31) - H177)</f>
        <v>-218746</v>
      </c>
      <c r="I179" s="68">
        <f>G179-H179</f>
        <v>321548.70000000019</v>
      </c>
      <c r="J179" s="34">
        <f>((J27 + J31) - J177)</f>
        <v>-218746</v>
      </c>
    </row>
    <row r="180" spans="1:10" s="11" customFormat="1" ht="13.2" x14ac:dyDescent="0.25">
      <c r="D180" s="33"/>
      <c r="E180" s="51"/>
      <c r="F180" s="67"/>
      <c r="G180" s="33"/>
      <c r="H180" s="51"/>
      <c r="I180" s="67"/>
      <c r="J180" s="33"/>
    </row>
    <row r="181" spans="1:10" s="11" customFormat="1" ht="13.2" x14ac:dyDescent="0.25">
      <c r="A181" s="16"/>
      <c r="B181" s="16"/>
      <c r="C181" s="16" t="s">
        <v>176</v>
      </c>
      <c r="D181" s="35">
        <v>-68385</v>
      </c>
      <c r="E181" s="53">
        <v>0</v>
      </c>
      <c r="F181" s="68">
        <f>D181-E181</f>
        <v>-68385</v>
      </c>
      <c r="G181" s="35">
        <v>-14068</v>
      </c>
      <c r="H181" s="53">
        <v>218743</v>
      </c>
      <c r="I181" s="68">
        <f>G181-H181</f>
        <v>-232811</v>
      </c>
      <c r="J181" s="35">
        <v>218743</v>
      </c>
    </row>
    <row r="182" spans="1:10" s="11" customFormat="1" ht="13.2" x14ac:dyDescent="0.25">
      <c r="A182" s="17"/>
      <c r="B182" s="17"/>
      <c r="C182" s="18" t="s">
        <v>181</v>
      </c>
      <c r="D182" s="36">
        <v>0</v>
      </c>
      <c r="E182" s="53"/>
      <c r="F182" s="61"/>
      <c r="G182" s="35"/>
      <c r="H182" s="53"/>
      <c r="I182" s="61"/>
      <c r="J182" s="35"/>
    </row>
    <row r="183" spans="1:10" s="11" customFormat="1" ht="13.2" x14ac:dyDescent="0.25">
      <c r="D183" s="33"/>
      <c r="E183" s="51"/>
      <c r="F183" s="67"/>
      <c r="G183" s="33"/>
      <c r="H183" s="51"/>
      <c r="I183" s="67"/>
      <c r="J183" s="33"/>
    </row>
    <row r="184" spans="1:10" s="11" customFormat="1" ht="13.2" x14ac:dyDescent="0.25">
      <c r="C184" s="15" t="s">
        <v>177</v>
      </c>
      <c r="D184" s="34">
        <f>(D179 + D181)</f>
        <v>-84228.259999999951</v>
      </c>
      <c r="E184" s="52">
        <f>(E179 + E181)</f>
        <v>-51149</v>
      </c>
      <c r="F184" s="68">
        <f>D184-E184</f>
        <v>-33079.259999999951</v>
      </c>
      <c r="G184" s="34">
        <f>(G179 + G181)</f>
        <v>88734.700000000186</v>
      </c>
      <c r="H184" s="52">
        <f>(H179 + H181)</f>
        <v>-3</v>
      </c>
      <c r="I184" s="68">
        <f>G184-H184</f>
        <v>88737.700000000186</v>
      </c>
      <c r="J184" s="34">
        <f>(J179 + J181)</f>
        <v>-3</v>
      </c>
    </row>
  </sheetData>
  <pageMargins left="0.7" right="0.7" top="0.75" bottom="0.75" header="0.3" footer="0.3"/>
  <pageSetup paperSize="9" scale="5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Jones</dc:creator>
  <cp:lastModifiedBy>Carolyn Jones</cp:lastModifiedBy>
  <cp:lastPrinted>2026-10-07T01:23:22Z</cp:lastPrinted>
  <dcterms:created xsi:type="dcterms:W3CDTF">2026-10-07T01:09:58Z</dcterms:created>
  <dcterms:modified xsi:type="dcterms:W3CDTF">2026-10-07T01:23:36Z</dcterms:modified>
</cp:coreProperties>
</file>