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tigoenergy.sharepoint.com/sites/Marketing/Shared Documents/Calculators/TS4 module match calculator/"/>
    </mc:Choice>
  </mc:AlternateContent>
  <xr:revisionPtr revIDLastSave="84" documentId="8_{4E83329B-0BBD-6340-AE64-B647AA68F44F}" xr6:coauthVersionLast="47" xr6:coauthVersionMax="47" xr10:uidLastSave="{37F24B48-DA5C-5D4D-AFD1-554E24FA373E}"/>
  <bookViews>
    <workbookView xWindow="0" yWindow="760" windowWidth="30240" windowHeight="17720" xr2:uid="{0F95200D-FE74-3144-8552-EEA97A5D23B3}"/>
  </bookViews>
  <sheets>
    <sheet name="Electrical" sheetId="4" r:id="rId1"/>
    <sheet name="Cable-length" sheetId="1" r:id="rId2"/>
  </sheets>
  <definedNames>
    <definedName name="_xlnm.Print_Area" localSheetId="1">'Cable-length'!$A$1:$O$30</definedName>
    <definedName name="_xlnm.Print_Area" localSheetId="0">Electrical!$A$1:$J$61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9" i="4" l="1"/>
  <c r="C48" i="4"/>
  <c r="C47" i="4"/>
  <c r="C46" i="4"/>
  <c r="C45" i="4"/>
  <c r="C44" i="4"/>
  <c r="C43" i="4"/>
  <c r="C42" i="4"/>
  <c r="C34" i="4"/>
  <c r="C33" i="4"/>
  <c r="C32" i="4"/>
  <c r="C37" i="4" l="1"/>
  <c r="C36" i="4"/>
  <c r="C35" i="4"/>
  <c r="C31" i="4"/>
  <c r="C26" i="4"/>
  <c r="C27" i="4"/>
  <c r="C28" i="4"/>
  <c r="C29" i="4"/>
  <c r="C30" i="4"/>
  <c r="C38" i="1" l="1"/>
  <c r="P66" i="1" s="1"/>
  <c r="C37" i="1"/>
  <c r="K65" i="1" s="1"/>
  <c r="C36" i="1"/>
  <c r="E66" i="1"/>
  <c r="E65" i="1"/>
  <c r="E64" i="1"/>
  <c r="E63" i="1"/>
  <c r="E62" i="1"/>
  <c r="E61" i="1"/>
  <c r="D66" i="1"/>
  <c r="D65" i="1"/>
  <c r="D64" i="1"/>
  <c r="D63" i="1"/>
  <c r="D62" i="1"/>
  <c r="D61" i="1"/>
  <c r="C66" i="1"/>
  <c r="C65" i="1"/>
  <c r="C64" i="1"/>
  <c r="C63" i="1"/>
  <c r="C62" i="1"/>
  <c r="C61" i="1"/>
  <c r="D59" i="1"/>
  <c r="E60" i="1"/>
  <c r="D60" i="1"/>
  <c r="C60" i="1"/>
  <c r="E59" i="1"/>
  <c r="C59" i="1"/>
  <c r="E58" i="1"/>
  <c r="D58" i="1"/>
  <c r="C58" i="1"/>
  <c r="E57" i="1"/>
  <c r="D57" i="1"/>
  <c r="C57" i="1"/>
  <c r="E56" i="1"/>
  <c r="D56" i="1"/>
  <c r="C56" i="1"/>
  <c r="E54" i="1"/>
  <c r="D54" i="1"/>
  <c r="C54" i="1"/>
  <c r="E55" i="1"/>
  <c r="D55" i="1"/>
  <c r="C55" i="1"/>
  <c r="K55" i="1" l="1"/>
  <c r="K56" i="1"/>
  <c r="P56" i="1"/>
  <c r="K57" i="1"/>
  <c r="P57" i="1"/>
  <c r="P63" i="1"/>
  <c r="K64" i="1"/>
  <c r="P64" i="1"/>
  <c r="P60" i="1"/>
  <c r="K60" i="1"/>
  <c r="P55" i="1"/>
  <c r="P61" i="1"/>
  <c r="K61" i="1"/>
  <c r="K59" i="1"/>
  <c r="P59" i="1"/>
  <c r="K63" i="1"/>
  <c r="P65" i="1"/>
  <c r="K58" i="1"/>
  <c r="K62" i="1"/>
  <c r="K66" i="1"/>
  <c r="F57" i="1"/>
  <c r="F60" i="1"/>
  <c r="P58" i="1"/>
  <c r="P62" i="1"/>
  <c r="F55" i="1"/>
  <c r="F64" i="1"/>
  <c r="F65" i="1"/>
  <c r="F58" i="1"/>
  <c r="F66" i="1"/>
  <c r="F61" i="1"/>
  <c r="F56" i="1"/>
  <c r="F62" i="1"/>
  <c r="F59" i="1"/>
  <c r="F63" i="1"/>
  <c r="G6" i="1" l="1"/>
  <c r="C26" i="1"/>
  <c r="C25" i="1"/>
  <c r="E22" i="1" l="1"/>
  <c r="E18" i="1"/>
  <c r="E21" i="1"/>
  <c r="E20" i="1"/>
  <c r="E19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</futureMetadata>
  <valueMetadata count="13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</valueMetadata>
</metadata>
</file>

<file path=xl/sharedStrings.xml><?xml version="1.0" encoding="utf-8"?>
<sst xmlns="http://schemas.openxmlformats.org/spreadsheetml/2006/main" count="211" uniqueCount="134">
  <si>
    <t>Tigo TS4 Cable Length Calculator</t>
  </si>
  <si>
    <t>SELECTED CONFIGURATION</t>
  </si>
  <si>
    <t>if this doesn't look correct, adjust the inputs in the 'module specs' section</t>
  </si>
  <si>
    <t>INPUTS</t>
  </si>
  <si>
    <t>Module specs</t>
  </si>
  <si>
    <t>Module width (mm)</t>
  </si>
  <si>
    <t>width = shorter side</t>
  </si>
  <si>
    <t>Module length (mm)</t>
  </si>
  <si>
    <t>length = longer side</t>
  </si>
  <si>
    <t>Module orientation</t>
  </si>
  <si>
    <t>Portrait</t>
  </si>
  <si>
    <t>see image on right to validate</t>
  </si>
  <si>
    <t>Junction box type</t>
  </si>
  <si>
    <t>Single</t>
  </si>
  <si>
    <t>Junction box location</t>
  </si>
  <si>
    <t>Top</t>
  </si>
  <si>
    <t>Junction box lead length (mm)</t>
  </si>
  <si>
    <t>RESULTS</t>
  </si>
  <si>
    <t>TS4 lead length options</t>
  </si>
  <si>
    <t>Input (mm)</t>
  </si>
  <si>
    <t>Output (mm)</t>
  </si>
  <si>
    <t>TS4-X-O/S/F</t>
  </si>
  <si>
    <t>TS4-A-O/S/F</t>
  </si>
  <si>
    <t>Minimum lead length requirements</t>
  </si>
  <si>
    <t>Min input length (mm)</t>
  </si>
  <si>
    <t>Min output length (mm)</t>
  </si>
  <si>
    <t>INTERMEDIARY CALCULATIONS</t>
  </si>
  <si>
    <t>Unique string</t>
  </si>
  <si>
    <t>Horizontal length (1 module)</t>
  </si>
  <si>
    <t>Vertical length (1 module)</t>
  </si>
  <si>
    <t>Notes</t>
  </si>
  <si>
    <t xml:space="preserve"> - we try to put the TS4 in the middle of the module</t>
  </si>
  <si>
    <t xml:space="preserve"> - Outputs must be at least 1/2 + 50mm of the width of the module</t>
  </si>
  <si>
    <t xml:space="preserve"> - If it's in portrait, need 100mm to accommodate the bend radius</t>
  </si>
  <si>
    <t xml:space="preserve"> - Inputs have to take into account the module leads and the width</t>
  </si>
  <si>
    <t xml:space="preserve"> - input length (+50mm) + lead length must be greater than 1/2 the length of the total module</t>
  </si>
  <si>
    <t xml:space="preserve"> - Junction box locations are almost always in the horizontal middle. </t>
  </si>
  <si>
    <t xml:space="preserve"> - Split junction boxes are common for commercial. Typically 200mm in from the module frame</t>
  </si>
  <si>
    <t>CALCULATOR ASSUMPTIONS</t>
  </si>
  <si>
    <t>OUTPUT calcs</t>
  </si>
  <si>
    <t>INPUT calcs</t>
  </si>
  <si>
    <t>Configuration #</t>
  </si>
  <si>
    <t>String</t>
  </si>
  <si>
    <t>Image</t>
  </si>
  <si>
    <t>+ length adder (mm)</t>
  </si>
  <si>
    <t xml:space="preserve"> </t>
  </si>
  <si>
    <t>- % of input lead length</t>
  </si>
  <si>
    <t>Drop Down options</t>
  </si>
  <si>
    <t>Junction box</t>
  </si>
  <si>
    <t>Junction Box locations</t>
  </si>
  <si>
    <t>Landscape</t>
  </si>
  <si>
    <t>Split</t>
  </si>
  <si>
    <t>Middle</t>
  </si>
  <si>
    <t>Bottom</t>
  </si>
  <si>
    <t>Installer / EPC / Designer required to validate that system lengths comply with bend radius, desired cable runs, and design requirements.</t>
  </si>
  <si>
    <t>Bend Radius (mm)</t>
  </si>
  <si>
    <t>% of horizontal edge length</t>
  </si>
  <si>
    <t>% of vertical edge length</t>
  </si>
  <si>
    <t>BETA - please double check calculations independently</t>
  </si>
  <si>
    <t>Tigo TS4 PV Module Compatibility Calculator</t>
  </si>
  <si>
    <t>Note: this tab has been sized to print or save as pdf as 1 page for your records</t>
  </si>
  <si>
    <t>Enter the values unique to your site in the green cells. Additional instructions are provided to the right of some cells.</t>
  </si>
  <si>
    <t>Input STC characteristics (from module datasheet)</t>
  </si>
  <si>
    <t>Pmax</t>
  </si>
  <si>
    <t>W</t>
  </si>
  <si>
    <t>Vmp</t>
  </si>
  <si>
    <t>V</t>
  </si>
  <si>
    <t>Imp</t>
  </si>
  <si>
    <t>A</t>
  </si>
  <si>
    <t>Voc</t>
  </si>
  <si>
    <t>Isc</t>
  </si>
  <si>
    <t>Temperature coefficient (Pmax)</t>
  </si>
  <si>
    <t>%/°C</t>
  </si>
  <si>
    <t>Input negative value</t>
  </si>
  <si>
    <t>Temperature coefficient (Voc)</t>
  </si>
  <si>
    <t>Temperature coefficient (Isc)</t>
  </si>
  <si>
    <t>Input positive value</t>
  </si>
  <si>
    <t>Input environmental conditions (based on location)</t>
  </si>
  <si>
    <t>Bifacial gain expected</t>
  </si>
  <si>
    <t>%</t>
  </si>
  <si>
    <t>Lowest recorded temperature</t>
  </si>
  <si>
    <t>°C</t>
  </si>
  <si>
    <t>Average hottest temperature</t>
  </si>
  <si>
    <t>Irradiance coefficient</t>
  </si>
  <si>
    <t># [1-1.4]</t>
  </si>
  <si>
    <t>Required certification</t>
  </si>
  <si>
    <t>IEC</t>
  </si>
  <si>
    <t>Choose from dropdown</t>
  </si>
  <si>
    <t>The table below indicates the TS4's that are compatible (YES) or not (NO) based on the inputs provided</t>
  </si>
  <si>
    <t>Compatible products</t>
  </si>
  <si>
    <t>Compatible?</t>
  </si>
  <si>
    <t>Power (W)</t>
  </si>
  <si>
    <t>Max input voltage</t>
  </si>
  <si>
    <t>Min input voltage</t>
  </si>
  <si>
    <t>Available</t>
  </si>
  <si>
    <t>TS4-A-O 700W</t>
  </si>
  <si>
    <t>TS4-A-S 700W</t>
  </si>
  <si>
    <t>UL/IEC</t>
  </si>
  <si>
    <t>TS4-A-F 20A</t>
  </si>
  <si>
    <t>TS4-A-F 25A</t>
  </si>
  <si>
    <t>TS4-A-2F 20A</t>
  </si>
  <si>
    <t>TS4-A-2F 25A</t>
  </si>
  <si>
    <t>TS4-A-O 22A</t>
  </si>
  <si>
    <t>UL</t>
  </si>
  <si>
    <t>TS4-A-S 22A</t>
  </si>
  <si>
    <t>TS4-A-F 22A</t>
  </si>
  <si>
    <t>TS4-X-O</t>
  </si>
  <si>
    <t>TS4-X-S</t>
  </si>
  <si>
    <t>TS4-X-F</t>
  </si>
  <si>
    <t>CALCULATIONS</t>
  </si>
  <si>
    <t>These calculations are based on the inputs provided and are for reference only</t>
  </si>
  <si>
    <t>Calc max values</t>
  </si>
  <si>
    <t>Values</t>
  </si>
  <si>
    <t>Units</t>
  </si>
  <si>
    <t>Voltage min</t>
  </si>
  <si>
    <t>Corrected to high temp</t>
  </si>
  <si>
    <t>Voltage max</t>
  </si>
  <si>
    <t>Corrected to low temp</t>
  </si>
  <si>
    <t>Power max</t>
  </si>
  <si>
    <t>Corrected to irradiance and bifacial gain</t>
  </si>
  <si>
    <t>Isc max</t>
  </si>
  <si>
    <t>Corrected to irradiance, bifacial gain and high temp</t>
  </si>
  <si>
    <t>Imp max</t>
  </si>
  <si>
    <t>Power max bifacial only</t>
  </si>
  <si>
    <t>Corrected to bifacial gain</t>
  </si>
  <si>
    <t>Isc max bifacial only</t>
  </si>
  <si>
    <t>Imp max bifacial only</t>
  </si>
  <si>
    <t>TS4 data</t>
  </si>
  <si>
    <t>Power (per input)</t>
  </si>
  <si>
    <t>Availale</t>
  </si>
  <si>
    <t>BETA version 1.1</t>
  </si>
  <si>
    <t>PN: TIG-FRM-0008</t>
  </si>
  <si>
    <t xml:space="preserve"> - RECOMMENDED MINIMUM BENDING RADIUS SINGLE AND MULTIPLE CONDUCTORS (NEC 300.34) MULTIPLE OF CABLE O.D. Where D = Overall Cable Diameter *12 times individual shielded conductor diameter or 7 times overall cable diameter, whichever is greater.</t>
  </si>
  <si>
    <t>Enter the module parameters in the light green cells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</si>
</sst>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19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9"/>
      <color theme="1"/>
      <name val="Tahoma"/>
      <family val="2"/>
    </font>
    <font>
      <sz val="11"/>
      <color theme="1"/>
      <name val="Tahoma"/>
      <family val="2"/>
    </font>
    <font>
      <sz val="22"/>
      <color theme="1"/>
      <name val="Tahoma"/>
      <family val="2"/>
    </font>
    <font>
      <i/>
      <sz val="11"/>
      <color theme="2" tint="-0.249977111117893"/>
      <name val="Tahoma"/>
      <family val="2"/>
    </font>
    <font>
      <b/>
      <sz val="14"/>
      <color rgb="FF3BB535"/>
      <name val="Tahoma"/>
      <family val="2"/>
    </font>
    <font>
      <i/>
      <sz val="11"/>
      <color theme="1"/>
      <name val="Tahoma"/>
      <family val="2"/>
    </font>
    <font>
      <b/>
      <sz val="11"/>
      <color theme="0"/>
      <name val="Tahoma"/>
      <family val="2"/>
    </font>
    <font>
      <sz val="11"/>
      <color theme="0"/>
      <name val="Tahoma"/>
      <family val="2"/>
    </font>
    <font>
      <b/>
      <u/>
      <sz val="11"/>
      <color theme="1"/>
      <name val="Tahoma"/>
      <family val="2"/>
    </font>
    <font>
      <sz val="11"/>
      <color theme="2" tint="-9.9978637043366805E-2"/>
      <name val="Tahoma"/>
      <family val="2"/>
    </font>
    <font>
      <b/>
      <sz val="14"/>
      <color theme="5"/>
      <name val="Calibri"/>
      <family val="2"/>
      <scheme val="minor"/>
    </font>
    <font>
      <sz val="12"/>
      <color theme="5"/>
      <name val="Calibri"/>
      <family val="2"/>
      <scheme val="minor"/>
    </font>
    <font>
      <b/>
      <sz val="12"/>
      <color theme="2"/>
      <name val="Calibri"/>
      <family val="2"/>
      <scheme val="minor"/>
    </font>
    <font>
      <sz val="12"/>
      <color theme="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00684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684C"/>
      </bottom>
      <diagonal/>
    </border>
    <border>
      <left/>
      <right/>
      <top style="thin">
        <color indexed="64"/>
      </top>
      <bottom style="thin">
        <color rgb="FF00684C"/>
      </bottom>
      <diagonal/>
    </border>
    <border>
      <left/>
      <right style="thin">
        <color indexed="64"/>
      </right>
      <top style="thin">
        <color indexed="64"/>
      </top>
      <bottom style="thin">
        <color rgb="FF00684C"/>
      </bottom>
      <diagonal/>
    </border>
    <border>
      <left style="thin">
        <color indexed="64"/>
      </left>
      <right/>
      <top/>
      <bottom/>
      <diagonal/>
    </border>
    <border>
      <left style="thin">
        <color rgb="FF3BB535"/>
      </left>
      <right style="thin">
        <color rgb="FF3BB535"/>
      </right>
      <top/>
      <bottom style="thin">
        <color rgb="FF3BB535"/>
      </bottom>
      <diagonal/>
    </border>
    <border>
      <left/>
      <right style="thin">
        <color indexed="64"/>
      </right>
      <top/>
      <bottom/>
      <diagonal/>
    </border>
    <border>
      <left style="thin">
        <color rgb="FF3BB535"/>
      </left>
      <right style="thin">
        <color rgb="FF3BB535"/>
      </right>
      <top style="thin">
        <color rgb="FF3BB535"/>
      </top>
      <bottom style="thin">
        <color rgb="FF3BB535"/>
      </bottom>
      <diagonal/>
    </border>
    <border>
      <left style="thin">
        <color indexed="64"/>
      </left>
      <right/>
      <top/>
      <bottom style="thin">
        <color rgb="FF00684C"/>
      </bottom>
      <diagonal/>
    </border>
    <border>
      <left/>
      <right/>
      <top/>
      <bottom style="thin">
        <color rgb="FF00684C"/>
      </bottom>
      <diagonal/>
    </border>
    <border>
      <left/>
      <right style="thin">
        <color indexed="64"/>
      </right>
      <top/>
      <bottom style="thin">
        <color rgb="FF00684C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3BB535"/>
      </left>
      <right style="thin">
        <color rgb="FF3BB535"/>
      </right>
      <top style="thin">
        <color rgb="FF3BB535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indexed="64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/>
    <xf numFmtId="164" fontId="0" fillId="0" borderId="0" xfId="1" applyNumberFormat="1" applyFont="1"/>
    <xf numFmtId="0" fontId="1" fillId="0" borderId="1" xfId="0" applyFont="1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quotePrefix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vertical="center"/>
    </xf>
    <xf numFmtId="9" fontId="0" fillId="3" borderId="1" xfId="0" applyNumberFormat="1" applyFill="1" applyBorder="1" applyAlignment="1">
      <alignment horizontal="center" vertical="center"/>
    </xf>
    <xf numFmtId="164" fontId="0" fillId="3" borderId="1" xfId="1" applyNumberFormat="1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4" borderId="2" xfId="0" applyFill="1" applyBorder="1" applyAlignment="1">
      <alignment wrapText="1"/>
    </xf>
    <xf numFmtId="0" fontId="0" fillId="4" borderId="3" xfId="0" applyFill="1" applyBorder="1"/>
    <xf numFmtId="0" fontId="0" fillId="4" borderId="4" xfId="0" applyFill="1" applyBorder="1"/>
    <xf numFmtId="0" fontId="1" fillId="4" borderId="2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3" fillId="0" borderId="0" xfId="0" applyFont="1"/>
    <xf numFmtId="0" fontId="0" fillId="0" borderId="1" xfId="0" applyBorder="1"/>
    <xf numFmtId="0" fontId="1" fillId="0" borderId="1" xfId="0" applyFont="1" applyBorder="1" applyAlignment="1">
      <alignment horizontal="center"/>
    </xf>
    <xf numFmtId="164" fontId="0" fillId="0" borderId="1" xfId="1" applyNumberFormat="1" applyFont="1" applyBorder="1"/>
    <xf numFmtId="0" fontId="0" fillId="0" borderId="0" xfId="0" applyAlignment="1">
      <alignment horizontal="left"/>
    </xf>
    <xf numFmtId="0" fontId="5" fillId="0" borderId="0" xfId="2" applyFont="1"/>
    <xf numFmtId="0" fontId="6" fillId="0" borderId="0" xfId="2" applyFont="1"/>
    <xf numFmtId="0" fontId="7" fillId="0" borderId="0" xfId="2" applyFont="1"/>
    <xf numFmtId="0" fontId="8" fillId="0" borderId="0" xfId="2" applyFont="1"/>
    <xf numFmtId="0" fontId="9" fillId="0" borderId="0" xfId="2" applyFont="1"/>
    <xf numFmtId="0" fontId="10" fillId="0" borderId="0" xfId="2" applyFont="1"/>
    <xf numFmtId="0" fontId="11" fillId="6" borderId="5" xfId="2" applyFont="1" applyFill="1" applyBorder="1"/>
    <xf numFmtId="0" fontId="12" fillId="6" borderId="6" xfId="2" applyFont="1" applyFill="1" applyBorder="1"/>
    <xf numFmtId="0" fontId="12" fillId="6" borderId="7" xfId="2" applyFont="1" applyFill="1" applyBorder="1"/>
    <xf numFmtId="0" fontId="6" fillId="0" borderId="8" xfId="2" applyFont="1" applyBorder="1"/>
    <xf numFmtId="0" fontId="6" fillId="0" borderId="0" xfId="2" quotePrefix="1" applyFont="1"/>
    <xf numFmtId="0" fontId="6" fillId="0" borderId="10" xfId="2" applyFont="1" applyBorder="1"/>
    <xf numFmtId="0" fontId="11" fillId="6" borderId="12" xfId="2" applyFont="1" applyFill="1" applyBorder="1"/>
    <xf numFmtId="0" fontId="12" fillId="6" borderId="13" xfId="2" applyFont="1" applyFill="1" applyBorder="1"/>
    <xf numFmtId="0" fontId="12" fillId="6" borderId="14" xfId="2" applyFont="1" applyFill="1" applyBorder="1"/>
    <xf numFmtId="0" fontId="6" fillId="0" borderId="15" xfId="2" applyFont="1" applyBorder="1"/>
    <xf numFmtId="0" fontId="6" fillId="0" borderId="17" xfId="2" applyFont="1" applyBorder="1"/>
    <xf numFmtId="0" fontId="10" fillId="0" borderId="17" xfId="2" applyFont="1" applyBorder="1"/>
    <xf numFmtId="0" fontId="6" fillId="0" borderId="18" xfId="2" applyFont="1" applyBorder="1"/>
    <xf numFmtId="0" fontId="6" fillId="0" borderId="0" xfId="2" applyFont="1" applyAlignment="1">
      <alignment wrapText="1"/>
    </xf>
    <xf numFmtId="0" fontId="11" fillId="6" borderId="5" xfId="2" applyFont="1" applyFill="1" applyBorder="1" applyAlignment="1">
      <alignment wrapText="1"/>
    </xf>
    <xf numFmtId="0" fontId="11" fillId="6" borderId="6" xfId="2" applyFont="1" applyFill="1" applyBorder="1" applyAlignment="1">
      <alignment horizontal="center" wrapText="1"/>
    </xf>
    <xf numFmtId="0" fontId="11" fillId="6" borderId="7" xfId="2" applyFont="1" applyFill="1" applyBorder="1" applyAlignment="1">
      <alignment horizontal="center" wrapText="1"/>
    </xf>
    <xf numFmtId="0" fontId="6" fillId="0" borderId="19" xfId="2" applyFont="1" applyBorder="1"/>
    <xf numFmtId="0" fontId="6" fillId="0" borderId="20" xfId="2" applyFont="1" applyBorder="1" applyAlignment="1">
      <alignment horizontal="center"/>
    </xf>
    <xf numFmtId="0" fontId="6" fillId="0" borderId="21" xfId="2" applyFont="1" applyBorder="1" applyAlignment="1">
      <alignment horizontal="center"/>
    </xf>
    <xf numFmtId="0" fontId="6" fillId="0" borderId="22" xfId="2" applyFont="1" applyBorder="1"/>
    <xf numFmtId="0" fontId="6" fillId="0" borderId="23" xfId="2" applyFont="1" applyBorder="1" applyAlignment="1">
      <alignment horizontal="center"/>
    </xf>
    <xf numFmtId="0" fontId="6" fillId="0" borderId="24" xfId="2" applyFont="1" applyBorder="1" applyAlignment="1">
      <alignment horizontal="center"/>
    </xf>
    <xf numFmtId="0" fontId="6" fillId="0" borderId="25" xfId="2" applyFont="1" applyBorder="1"/>
    <xf numFmtId="0" fontId="6" fillId="0" borderId="26" xfId="2" applyFont="1" applyBorder="1" applyAlignment="1">
      <alignment horizontal="center"/>
    </xf>
    <xf numFmtId="0" fontId="6" fillId="0" borderId="27" xfId="2" applyFont="1" applyBorder="1" applyAlignment="1">
      <alignment horizontal="center"/>
    </xf>
    <xf numFmtId="0" fontId="11" fillId="6" borderId="6" xfId="2" applyFont="1" applyFill="1" applyBorder="1" applyAlignment="1">
      <alignment horizontal="right" wrapText="1"/>
    </xf>
    <xf numFmtId="0" fontId="11" fillId="6" borderId="6" xfId="2" applyFont="1" applyFill="1" applyBorder="1" applyAlignment="1">
      <alignment horizontal="left" wrapText="1"/>
    </xf>
    <xf numFmtId="165" fontId="6" fillId="0" borderId="0" xfId="3" applyNumberFormat="1" applyFont="1" applyBorder="1"/>
    <xf numFmtId="164" fontId="6" fillId="0" borderId="0" xfId="3" applyNumberFormat="1" applyFont="1" applyBorder="1"/>
    <xf numFmtId="165" fontId="6" fillId="0" borderId="17" xfId="3" applyNumberFormat="1" applyFont="1" applyBorder="1"/>
    <xf numFmtId="0" fontId="13" fillId="0" borderId="0" xfId="2" applyFont="1"/>
    <xf numFmtId="0" fontId="14" fillId="0" borderId="0" xfId="2" applyFont="1"/>
    <xf numFmtId="14" fontId="14" fillId="0" borderId="0" xfId="2" applyNumberFormat="1" applyFont="1"/>
    <xf numFmtId="0" fontId="0" fillId="0" borderId="0" xfId="0" applyAlignment="1">
      <alignment horizontal="left" vertical="center"/>
    </xf>
    <xf numFmtId="0" fontId="15" fillId="0" borderId="0" xfId="0" applyFont="1"/>
    <xf numFmtId="0" fontId="16" fillId="0" borderId="0" xfId="0" applyFont="1"/>
    <xf numFmtId="0" fontId="17" fillId="5" borderId="0" xfId="0" applyFont="1" applyFill="1"/>
    <xf numFmtId="0" fontId="17" fillId="5" borderId="0" xfId="0" applyFont="1" applyFill="1" applyAlignment="1">
      <alignment horizontal="center"/>
    </xf>
    <xf numFmtId="0" fontId="18" fillId="5" borderId="0" xfId="0" applyFont="1" applyFill="1"/>
    <xf numFmtId="164" fontId="0" fillId="2" borderId="1" xfId="1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14" fillId="0" borderId="0" xfId="2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6" fillId="2" borderId="9" xfId="2" applyFont="1" applyFill="1" applyBorder="1" applyProtection="1"/>
    <xf numFmtId="0" fontId="6" fillId="2" borderId="11" xfId="2" applyFont="1" applyFill="1" applyBorder="1" applyProtection="1"/>
    <xf numFmtId="0" fontId="6" fillId="2" borderId="16" xfId="2" applyFont="1" applyFill="1" applyBorder="1" applyAlignment="1" applyProtection="1">
      <alignment horizontal="center"/>
    </xf>
  </cellXfs>
  <cellStyles count="4">
    <cellStyle name="Comma" xfId="1" builtinId="3"/>
    <cellStyle name="Comma 2" xfId="3" xr:uid="{47918361-0285-7540-8E25-FF7BD13387F6}"/>
    <cellStyle name="Normal" xfId="0" builtinId="0"/>
    <cellStyle name="Normal 2" xfId="2" xr:uid="{E0847677-0A7D-AA46-BBA7-04DFAA0DC2B8}"/>
  </cellStyles>
  <dxfs count="4">
    <dxf>
      <font>
        <b val="0"/>
        <i val="0"/>
        <color theme="0" tint="-0.34998626667073579"/>
      </font>
      <fill>
        <patternFill patternType="none">
          <bgColor auto="1"/>
        </patternFill>
      </fill>
    </dxf>
    <dxf>
      <font>
        <b/>
        <i val="0"/>
        <color theme="5"/>
      </font>
    </dxf>
    <dxf>
      <font>
        <b/>
        <i val="0"/>
        <color theme="5"/>
      </font>
    </dxf>
    <dxf>
      <font>
        <b/>
        <i val="0"/>
        <color rgb="FFC00000"/>
      </font>
    </dxf>
  </dxfs>
  <tableStyles count="0" defaultTableStyle="TableStyleMedium2" defaultPivotStyle="PivotStyleLight16"/>
  <colors>
    <mruColors>
      <color rgb="FF9F58AC"/>
      <color rgb="FF0068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13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0</xdr:row>
      <xdr:rowOff>47625</xdr:rowOff>
    </xdr:from>
    <xdr:to>
      <xdr:col>9</xdr:col>
      <xdr:colOff>47625</xdr:colOff>
      <xdr:row>2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C81FF5-D6E6-514C-8272-9E9AC023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78625" y="47625"/>
          <a:ext cx="1701800" cy="6477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45765</xdr:colOff>
      <xdr:row>0</xdr:row>
      <xdr:rowOff>171621</xdr:rowOff>
    </xdr:from>
    <xdr:to>
      <xdr:col>13</xdr:col>
      <xdr:colOff>729276</xdr:colOff>
      <xdr:row>3</xdr:row>
      <xdr:rowOff>58517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80C534F-F1E6-0243-84D8-182124DB0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59999" y="171621"/>
          <a:ext cx="1701800" cy="65347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3">
  <rv s="0">
    <v>0</v>
    <v>4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0</v>
    <v>5</v>
  </rv>
  <rv s="0">
    <v>7</v>
    <v>5</v>
  </rv>
  <rv s="0">
    <v>8</v>
    <v>5</v>
  </rv>
  <rv s="0">
    <v>9</v>
    <v>5</v>
  </rv>
  <rv s="0">
    <v>10</v>
    <v>5</v>
  </rv>
  <rv s="0">
    <v>11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  <rel r:id="rId9"/>
  <rel r:id="rId10"/>
  <rel r:id="rId11"/>
  <rel r:id="rId12"/>
</richValueRels>
</file>

<file path=xl/theme/theme1.xml><?xml version="1.0" encoding="utf-8"?>
<a:theme xmlns:a="http://schemas.openxmlformats.org/drawingml/2006/main" name="Tigo Word Theme">
  <a:themeElements>
    <a:clrScheme name="Tigo Color Palette">
      <a:dk1>
        <a:srgbClr val="404040"/>
      </a:dk1>
      <a:lt1>
        <a:srgbClr val="FFFFFF"/>
      </a:lt1>
      <a:dk2>
        <a:srgbClr val="000000"/>
      </a:dk2>
      <a:lt2>
        <a:srgbClr val="FFFFFF"/>
      </a:lt2>
      <a:accent1>
        <a:srgbClr val="00573B"/>
      </a:accent1>
      <a:accent2>
        <a:srgbClr val="33AA28"/>
      </a:accent2>
      <a:accent3>
        <a:srgbClr val="1F78B3"/>
      </a:accent3>
      <a:accent4>
        <a:srgbClr val="8C409C"/>
      </a:accent4>
      <a:accent5>
        <a:srgbClr val="FF4502"/>
      </a:accent5>
      <a:accent6>
        <a:srgbClr val="E6A304"/>
      </a:accent6>
      <a:hlink>
        <a:srgbClr val="1F78B3"/>
      </a:hlink>
      <a:folHlink>
        <a:srgbClr val="8C409C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B6714-93DE-894D-ADF6-CDF02F612B28}">
  <sheetPr>
    <pageSetUpPr fitToPage="1"/>
  </sheetPr>
  <dimension ref="A1:Q80"/>
  <sheetViews>
    <sheetView showGridLines="0" tabSelected="1" zoomScale="110" zoomScaleNormal="110" workbookViewId="0">
      <selection activeCell="A2" sqref="A2"/>
    </sheetView>
  </sheetViews>
  <sheetFormatPr baseColWidth="10" defaultColWidth="8.83203125" defaultRowHeight="14" x14ac:dyDescent="0.15"/>
  <cols>
    <col min="1" max="1" width="1.5" style="27" customWidth="1"/>
    <col min="2" max="2" width="26.6640625" style="27" bestFit="1" customWidth="1"/>
    <col min="3" max="3" width="12.5" style="27" customWidth="1"/>
    <col min="4" max="9" width="11.6640625" style="27" customWidth="1"/>
    <col min="10" max="10" width="1.5" style="27" customWidth="1"/>
    <col min="11" max="16384" width="8.83203125" style="27"/>
  </cols>
  <sheetData>
    <row r="1" spans="2:9" ht="17" customHeight="1" x14ac:dyDescent="0.15">
      <c r="B1" s="26" t="s">
        <v>58</v>
      </c>
    </row>
    <row r="2" spans="2:9" ht="28" customHeight="1" x14ac:dyDescent="0.3">
      <c r="B2" s="28" t="s">
        <v>59</v>
      </c>
    </row>
    <row r="3" spans="2:9" ht="16" customHeight="1" x14ac:dyDescent="0.15">
      <c r="B3" s="29" t="s">
        <v>60</v>
      </c>
    </row>
    <row r="4" spans="2:9" ht="13" customHeight="1" x14ac:dyDescent="0.15">
      <c r="B4" s="29"/>
    </row>
    <row r="5" spans="2:9" ht="17" customHeight="1" x14ac:dyDescent="0.2">
      <c r="B5" s="30" t="s">
        <v>3</v>
      </c>
    </row>
    <row r="6" spans="2:9" ht="18" customHeight="1" x14ac:dyDescent="0.15">
      <c r="B6" s="31" t="s">
        <v>61</v>
      </c>
    </row>
    <row r="7" spans="2:9" ht="17" customHeight="1" x14ac:dyDescent="0.15">
      <c r="B7" s="32" t="s">
        <v>62</v>
      </c>
      <c r="C7" s="33"/>
      <c r="D7" s="33"/>
      <c r="E7" s="33"/>
      <c r="F7" s="33"/>
      <c r="G7" s="33"/>
      <c r="H7" s="33"/>
      <c r="I7" s="34"/>
    </row>
    <row r="8" spans="2:9" ht="17" customHeight="1" x14ac:dyDescent="0.15">
      <c r="B8" s="35" t="s">
        <v>63</v>
      </c>
      <c r="C8" s="79">
        <v>710</v>
      </c>
      <c r="D8" s="27" t="s">
        <v>64</v>
      </c>
      <c r="E8" s="36"/>
      <c r="F8" s="36"/>
      <c r="I8" s="37"/>
    </row>
    <row r="9" spans="2:9" ht="17" customHeight="1" x14ac:dyDescent="0.15">
      <c r="B9" s="35" t="s">
        <v>65</v>
      </c>
      <c r="C9" s="80">
        <v>40.9</v>
      </c>
      <c r="D9" s="27" t="s">
        <v>66</v>
      </c>
      <c r="I9" s="37"/>
    </row>
    <row r="10" spans="2:9" ht="17" customHeight="1" x14ac:dyDescent="0.15">
      <c r="B10" s="35" t="s">
        <v>67</v>
      </c>
      <c r="C10" s="80">
        <v>17.36</v>
      </c>
      <c r="D10" s="27" t="s">
        <v>68</v>
      </c>
      <c r="I10" s="37"/>
    </row>
    <row r="11" spans="2:9" ht="17" customHeight="1" x14ac:dyDescent="0.15">
      <c r="B11" s="35" t="s">
        <v>69</v>
      </c>
      <c r="C11" s="80">
        <v>49</v>
      </c>
      <c r="D11" s="27" t="s">
        <v>66</v>
      </c>
      <c r="I11" s="37"/>
    </row>
    <row r="12" spans="2:9" ht="17" customHeight="1" x14ac:dyDescent="0.15">
      <c r="B12" s="35" t="s">
        <v>70</v>
      </c>
      <c r="C12" s="80">
        <v>18.399999999999999</v>
      </c>
      <c r="D12" s="27" t="s">
        <v>68</v>
      </c>
      <c r="I12" s="37"/>
    </row>
    <row r="13" spans="2:9" ht="17" customHeight="1" x14ac:dyDescent="0.15">
      <c r="B13" s="35" t="s">
        <v>71</v>
      </c>
      <c r="C13" s="80">
        <v>-0.28999999999999998</v>
      </c>
      <c r="D13" s="27" t="s">
        <v>72</v>
      </c>
      <c r="E13" s="31" t="s">
        <v>73</v>
      </c>
      <c r="I13" s="37"/>
    </row>
    <row r="14" spans="2:9" ht="17" customHeight="1" x14ac:dyDescent="0.15">
      <c r="B14" s="35" t="s">
        <v>74</v>
      </c>
      <c r="C14" s="80">
        <v>-0.24</v>
      </c>
      <c r="D14" s="27" t="s">
        <v>72</v>
      </c>
      <c r="E14" s="31" t="s">
        <v>73</v>
      </c>
      <c r="I14" s="37"/>
    </row>
    <row r="15" spans="2:9" ht="17" customHeight="1" x14ac:dyDescent="0.15">
      <c r="B15" s="35" t="s">
        <v>75</v>
      </c>
      <c r="C15" s="80">
        <v>0.04</v>
      </c>
      <c r="D15" s="27" t="s">
        <v>72</v>
      </c>
      <c r="E15" s="31" t="s">
        <v>76</v>
      </c>
      <c r="I15" s="37"/>
    </row>
    <row r="16" spans="2:9" ht="17" customHeight="1" x14ac:dyDescent="0.15">
      <c r="B16" s="38" t="s">
        <v>77</v>
      </c>
      <c r="C16" s="39"/>
      <c r="D16" s="39"/>
      <c r="E16" s="39"/>
      <c r="F16" s="39"/>
      <c r="G16" s="39"/>
      <c r="H16" s="39"/>
      <c r="I16" s="40"/>
    </row>
    <row r="17" spans="1:9" ht="17" customHeight="1" x14ac:dyDescent="0.15">
      <c r="B17" s="35" t="s">
        <v>78</v>
      </c>
      <c r="C17" s="79">
        <v>0</v>
      </c>
      <c r="D17" s="27" t="s">
        <v>79</v>
      </c>
      <c r="E17" s="31"/>
      <c r="I17" s="37"/>
    </row>
    <row r="18" spans="1:9" ht="17" customHeight="1" x14ac:dyDescent="0.15">
      <c r="B18" s="35" t="s">
        <v>80</v>
      </c>
      <c r="C18" s="80">
        <v>-4</v>
      </c>
      <c r="D18" s="27" t="s">
        <v>81</v>
      </c>
      <c r="I18" s="37"/>
    </row>
    <row r="19" spans="1:9" ht="17" customHeight="1" x14ac:dyDescent="0.15">
      <c r="B19" s="35" t="s">
        <v>82</v>
      </c>
      <c r="C19" s="80">
        <v>35</v>
      </c>
      <c r="D19" s="27" t="s">
        <v>81</v>
      </c>
      <c r="I19" s="37"/>
    </row>
    <row r="20" spans="1:9" ht="17" customHeight="1" x14ac:dyDescent="0.15">
      <c r="B20" s="35" t="s">
        <v>83</v>
      </c>
      <c r="C20" s="80">
        <v>1</v>
      </c>
      <c r="D20" s="27" t="s">
        <v>84</v>
      </c>
      <c r="E20" s="31"/>
      <c r="I20" s="37"/>
    </row>
    <row r="21" spans="1:9" ht="17" customHeight="1" x14ac:dyDescent="0.15">
      <c r="B21" s="41" t="s">
        <v>85</v>
      </c>
      <c r="C21" s="81" t="s">
        <v>86</v>
      </c>
      <c r="D21" s="42"/>
      <c r="E21" s="43" t="s">
        <v>87</v>
      </c>
      <c r="F21" s="42"/>
      <c r="G21" s="42"/>
      <c r="H21" s="42"/>
      <c r="I21" s="44"/>
    </row>
    <row r="22" spans="1:9" ht="17" customHeight="1" x14ac:dyDescent="0.15"/>
    <row r="23" spans="1:9" ht="17" customHeight="1" x14ac:dyDescent="0.2">
      <c r="B23" s="30" t="s">
        <v>17</v>
      </c>
    </row>
    <row r="24" spans="1:9" ht="18" customHeight="1" x14ac:dyDescent="0.15">
      <c r="B24" s="31" t="s">
        <v>88</v>
      </c>
    </row>
    <row r="25" spans="1:9" ht="29" customHeight="1" x14ac:dyDescent="0.15">
      <c r="A25" s="45"/>
      <c r="B25" s="46" t="s">
        <v>89</v>
      </c>
      <c r="C25" s="47" t="s">
        <v>90</v>
      </c>
      <c r="D25" s="47" t="s">
        <v>91</v>
      </c>
      <c r="E25" s="47" t="s">
        <v>67</v>
      </c>
      <c r="F25" s="47" t="s">
        <v>70</v>
      </c>
      <c r="G25" s="47" t="s">
        <v>92</v>
      </c>
      <c r="H25" s="47" t="s">
        <v>93</v>
      </c>
      <c r="I25" s="48" t="s">
        <v>94</v>
      </c>
    </row>
    <row r="26" spans="1:9" ht="17" customHeight="1" x14ac:dyDescent="0.15">
      <c r="B26" s="49" t="s">
        <v>95</v>
      </c>
      <c r="C26" s="50" t="str">
        <f>IF($C$44&lt;=C54,IF($C$46&lt;=C55,IF($C$45&lt;=C56,IF($C$43&lt;=C57,IF($C$42&gt;=C58,IF(OR(C59=$C$21,C59="UL/IEC"),"YES","NO"),"NO"),"NO"),"NO"),"NO"),"NO")</f>
        <v>NO</v>
      </c>
      <c r="D26" s="50">
        <v>700</v>
      </c>
      <c r="E26" s="50">
        <v>15</v>
      </c>
      <c r="F26" s="50">
        <v>20</v>
      </c>
      <c r="G26" s="50">
        <v>80</v>
      </c>
      <c r="H26" s="50">
        <v>16</v>
      </c>
      <c r="I26" s="51" t="s">
        <v>86</v>
      </c>
    </row>
    <row r="27" spans="1:9" ht="17" customHeight="1" x14ac:dyDescent="0.15">
      <c r="B27" s="52" t="s">
        <v>96</v>
      </c>
      <c r="C27" s="53" t="str">
        <f>IF($C$44&lt;=D54,IF($C$46&lt;=D55,IF($C$45&lt;=D56,IF($C$43&lt;=D57,IF($C$42&gt;=D58,IF(OR(D59=$C$21,D59="UL/IEC"),"YES","NO"),"NO"),"NO"),"NO"),"NO"),"NO")</f>
        <v>NO</v>
      </c>
      <c r="D27" s="53">
        <v>700</v>
      </c>
      <c r="E27" s="53">
        <v>15</v>
      </c>
      <c r="F27" s="53">
        <v>20</v>
      </c>
      <c r="G27" s="53">
        <v>80</v>
      </c>
      <c r="H27" s="53">
        <v>16</v>
      </c>
      <c r="I27" s="54" t="s">
        <v>97</v>
      </c>
    </row>
    <row r="28" spans="1:9" ht="17" customHeight="1" x14ac:dyDescent="0.15">
      <c r="B28" s="52" t="s">
        <v>98</v>
      </c>
      <c r="C28" s="53" t="str">
        <f>IF($C$44&lt;=E54,IF($C$46&lt;=E55,IF($C$45&lt;=E56,IF($C$43&lt;=E57,IF($C$42&gt;=E58,IF(OR(E59=$C$21,E59="UL/IEC"),"YES","NO"),"NO"),"NO"),"NO"),"NO"),"NO")</f>
        <v>NO</v>
      </c>
      <c r="D28" s="53">
        <v>700</v>
      </c>
      <c r="E28" s="53">
        <v>15</v>
      </c>
      <c r="F28" s="53">
        <v>20</v>
      </c>
      <c r="G28" s="53">
        <v>80</v>
      </c>
      <c r="H28" s="53">
        <v>16</v>
      </c>
      <c r="I28" s="54" t="s">
        <v>97</v>
      </c>
    </row>
    <row r="29" spans="1:9" ht="17" customHeight="1" x14ac:dyDescent="0.15">
      <c r="B29" s="52" t="s">
        <v>99</v>
      </c>
      <c r="C29" s="53" t="str">
        <f>IF($C$44&lt;=F54,IF($C$46&lt;=F55,IF($C$45&lt;=F56,IF($C$43&lt;=F57,IF($C$42&gt;=F58,IF(OR(F59=$C$21,F59="UL/IEC"),"YES","NO"),"NO"),"NO"),"NO"),"NO"),"NO")</f>
        <v>NO</v>
      </c>
      <c r="D29" s="53">
        <v>700</v>
      </c>
      <c r="E29" s="53">
        <v>20</v>
      </c>
      <c r="F29" s="53">
        <v>25</v>
      </c>
      <c r="G29" s="53">
        <v>80</v>
      </c>
      <c r="H29" s="53">
        <v>16</v>
      </c>
      <c r="I29" s="54" t="s">
        <v>97</v>
      </c>
    </row>
    <row r="30" spans="1:9" ht="17" customHeight="1" x14ac:dyDescent="0.15">
      <c r="B30" s="52" t="s">
        <v>100</v>
      </c>
      <c r="C30" s="53" t="str">
        <f>IF($C$44&lt;=G54,IF($C$46&lt;=G55,IF($C$45&lt;=G56,IF($C$43&lt;=G57,IF($C$42&gt;=G58,IF(OR(G59=$C$21,G59="UL/IEC"),"YES","NO"),"NO"),"NO"),"NO"),"NO"),"NO")</f>
        <v>NO</v>
      </c>
      <c r="D30" s="53">
        <v>500</v>
      </c>
      <c r="E30" s="53">
        <v>15</v>
      </c>
      <c r="F30" s="53">
        <v>20</v>
      </c>
      <c r="G30" s="53">
        <v>80</v>
      </c>
      <c r="H30" s="53">
        <v>16</v>
      </c>
      <c r="I30" s="54" t="s">
        <v>97</v>
      </c>
    </row>
    <row r="31" spans="1:9" ht="17" customHeight="1" x14ac:dyDescent="0.15">
      <c r="B31" s="52" t="s">
        <v>101</v>
      </c>
      <c r="C31" s="53" t="str">
        <f>IF($C$44&lt;=H54,IF($C$46&lt;=H55,IF($C$45&lt;=H56,IF($C$43&lt;=H57,IF($C$42&gt;=H58,IF(OR(H59=$C$21,H59="UL/IEC"),"YES","NO"),"NO"),"NO"),"NO"),"NO"),"NO")</f>
        <v>NO</v>
      </c>
      <c r="D31" s="53">
        <v>700</v>
      </c>
      <c r="E31" s="53">
        <v>20</v>
      </c>
      <c r="F31" s="53">
        <v>25</v>
      </c>
      <c r="G31" s="53">
        <v>80</v>
      </c>
      <c r="H31" s="53">
        <v>16</v>
      </c>
      <c r="I31" s="54" t="s">
        <v>97</v>
      </c>
    </row>
    <row r="32" spans="1:9" ht="17" customHeight="1" x14ac:dyDescent="0.15">
      <c r="B32" s="52" t="s">
        <v>102</v>
      </c>
      <c r="C32" s="53" t="str">
        <f>IF($C$47&lt;=I54,IF($C$49&lt;=I55,IF($C$48&lt;=I56,IF($C$43&lt;=I57,IF($C$42&gt;=I58,IF(OR(I59=$C$21,I59="UL/IEC"),"YES","NO"),"NO"),"NO"),"NO"),"NO"),"NO")</f>
        <v>NO</v>
      </c>
      <c r="D32" s="53">
        <v>725</v>
      </c>
      <c r="E32" s="53">
        <v>16</v>
      </c>
      <c r="F32" s="53">
        <v>22</v>
      </c>
      <c r="G32" s="53">
        <v>80</v>
      </c>
      <c r="H32" s="53">
        <v>12</v>
      </c>
      <c r="I32" s="54" t="s">
        <v>103</v>
      </c>
    </row>
    <row r="33" spans="2:9" ht="17" customHeight="1" x14ac:dyDescent="0.15">
      <c r="B33" s="52" t="s">
        <v>104</v>
      </c>
      <c r="C33" s="53" t="str">
        <f>IF($C$47&lt;=J54,IF($C$49&lt;=J55,IF($C$48&lt;=J56,IF($C$43&lt;=J57,IF($C$42&gt;=J58,IF(OR(J59=$C$21,J59="UL/IEC"),"YES","NO"),"NO"),"NO"),"NO"),"NO"),"NO")</f>
        <v>NO</v>
      </c>
      <c r="D33" s="53">
        <v>725</v>
      </c>
      <c r="E33" s="53">
        <v>16</v>
      </c>
      <c r="F33" s="53">
        <v>22</v>
      </c>
      <c r="G33" s="53">
        <v>80</v>
      </c>
      <c r="H33" s="53">
        <v>12</v>
      </c>
      <c r="I33" s="54" t="s">
        <v>103</v>
      </c>
    </row>
    <row r="34" spans="2:9" ht="17" customHeight="1" x14ac:dyDescent="0.15">
      <c r="B34" s="52" t="s">
        <v>105</v>
      </c>
      <c r="C34" s="53" t="str">
        <f>IF($C$47&lt;=K54,IF($C$49&lt;=K55,IF($C$48&lt;=K56,IF($C$43&lt;=K57,IF($C$42&gt;=K58,IF(OR(K59=$C$21,K59="UL/IEC"),"YES","NO"),"NO"),"NO"),"NO"),"NO"),"NO")</f>
        <v>NO</v>
      </c>
      <c r="D34" s="53">
        <v>725</v>
      </c>
      <c r="E34" s="53">
        <v>16</v>
      </c>
      <c r="F34" s="53">
        <v>22</v>
      </c>
      <c r="G34" s="53">
        <v>80</v>
      </c>
      <c r="H34" s="53">
        <v>12</v>
      </c>
      <c r="I34" s="54" t="s">
        <v>103</v>
      </c>
    </row>
    <row r="35" spans="2:9" ht="17" customHeight="1" x14ac:dyDescent="0.15">
      <c r="B35" s="52" t="s">
        <v>106</v>
      </c>
      <c r="C35" s="53" t="str">
        <f>IF($C$47&lt;=L54,IF($C$49&lt;=L55,IF($C$48&lt;=L56,IF($C$43&lt;=L57,IF($C$42&gt;=L58,IF(OR(L59=$C$21,L59="UL/IEC"),"YES","NO"),"NO"),"NO"),"NO"),"NO"),"NO")</f>
        <v>YES</v>
      </c>
      <c r="D35" s="53">
        <v>800</v>
      </c>
      <c r="E35" s="53">
        <v>20</v>
      </c>
      <c r="F35" s="53">
        <v>25</v>
      </c>
      <c r="G35" s="53">
        <v>80</v>
      </c>
      <c r="H35" s="53">
        <v>12</v>
      </c>
      <c r="I35" s="54" t="s">
        <v>97</v>
      </c>
    </row>
    <row r="36" spans="2:9" ht="17" customHeight="1" x14ac:dyDescent="0.15">
      <c r="B36" s="52" t="s">
        <v>107</v>
      </c>
      <c r="C36" s="53" t="str">
        <f>IF($C$47&lt;=M54,IF($C$49&lt;=M55,IF($C$48&lt;=M56,IF($C$43&lt;=M57,IF($C$42&gt;=M58,IF(OR(M59=$C$21,M59="UL/IEC"),"YES","NO"),"NO"),"NO"),"NO"),"NO"),"NO")</f>
        <v>YES</v>
      </c>
      <c r="D36" s="53">
        <v>800</v>
      </c>
      <c r="E36" s="53">
        <v>20</v>
      </c>
      <c r="F36" s="53">
        <v>25</v>
      </c>
      <c r="G36" s="53">
        <v>80</v>
      </c>
      <c r="H36" s="53">
        <v>12</v>
      </c>
      <c r="I36" s="54" t="s">
        <v>97</v>
      </c>
    </row>
    <row r="37" spans="2:9" ht="17" customHeight="1" x14ac:dyDescent="0.15">
      <c r="B37" s="55" t="s">
        <v>108</v>
      </c>
      <c r="C37" s="56" t="str">
        <f>IF($C$47&lt;=N54,IF($C$49&lt;=N55,IF($C$48&lt;=N56,IF($C$43&lt;=N57,IF($C$42&gt;=N58,IF(OR(N59=$C$21,N59="UL/IEC"),"YES","NO"),"NO"),"NO"),"NO"),"NO"),"NO")</f>
        <v>YES</v>
      </c>
      <c r="D37" s="56">
        <v>800</v>
      </c>
      <c r="E37" s="56">
        <v>20</v>
      </c>
      <c r="F37" s="56">
        <v>25</v>
      </c>
      <c r="G37" s="56">
        <v>80</v>
      </c>
      <c r="H37" s="56">
        <v>12</v>
      </c>
      <c r="I37" s="57" t="s">
        <v>97</v>
      </c>
    </row>
    <row r="38" spans="2:9" ht="17" customHeight="1" x14ac:dyDescent="0.15"/>
    <row r="39" spans="2:9" ht="17" customHeight="1" x14ac:dyDescent="0.2">
      <c r="B39" s="30" t="s">
        <v>109</v>
      </c>
    </row>
    <row r="40" spans="2:9" ht="18" customHeight="1" x14ac:dyDescent="0.15">
      <c r="B40" s="31" t="s">
        <v>110</v>
      </c>
    </row>
    <row r="41" spans="2:9" ht="29" customHeight="1" x14ac:dyDescent="0.15">
      <c r="B41" s="46" t="s">
        <v>111</v>
      </c>
      <c r="C41" s="58" t="s">
        <v>112</v>
      </c>
      <c r="D41" s="59" t="s">
        <v>113</v>
      </c>
      <c r="E41" s="59" t="s">
        <v>30</v>
      </c>
      <c r="F41" s="47"/>
      <c r="G41" s="47"/>
      <c r="H41" s="47"/>
      <c r="I41" s="48"/>
    </row>
    <row r="42" spans="2:9" ht="17" customHeight="1" x14ac:dyDescent="0.15">
      <c r="B42" s="35" t="s">
        <v>114</v>
      </c>
      <c r="C42" s="60">
        <f>C9*(1+((C19-25)*C13/100))</f>
        <v>39.713899999999995</v>
      </c>
      <c r="D42" s="27" t="s">
        <v>66</v>
      </c>
      <c r="E42" s="27" t="s">
        <v>115</v>
      </c>
      <c r="I42" s="37"/>
    </row>
    <row r="43" spans="2:9" ht="17" customHeight="1" x14ac:dyDescent="0.15">
      <c r="B43" s="35" t="s">
        <v>116</v>
      </c>
      <c r="C43" s="60">
        <f>C11*(1+((C18-25)*C14/100))</f>
        <v>52.410399999999996</v>
      </c>
      <c r="D43" s="27" t="s">
        <v>66</v>
      </c>
      <c r="E43" s="27" t="s">
        <v>117</v>
      </c>
      <c r="I43" s="37"/>
    </row>
    <row r="44" spans="2:9" ht="17" customHeight="1" x14ac:dyDescent="0.15">
      <c r="B44" s="35" t="s">
        <v>118</v>
      </c>
      <c r="C44" s="61">
        <f>C8*$C$20*(1+$C$17%)</f>
        <v>710</v>
      </c>
      <c r="D44" s="27" t="s">
        <v>64</v>
      </c>
      <c r="E44" s="27" t="s">
        <v>119</v>
      </c>
      <c r="I44" s="37"/>
    </row>
    <row r="45" spans="2:9" ht="17" customHeight="1" x14ac:dyDescent="0.15">
      <c r="B45" s="35" t="s">
        <v>120</v>
      </c>
      <c r="C45" s="60">
        <f>C12*$C$20*(1+$C$17%)*(1+((C19-25)*C15/100))</f>
        <v>18.473599999999998</v>
      </c>
      <c r="D45" s="27" t="s">
        <v>68</v>
      </c>
      <c r="E45" s="27" t="s">
        <v>121</v>
      </c>
      <c r="I45" s="37"/>
    </row>
    <row r="46" spans="2:9" ht="17" customHeight="1" x14ac:dyDescent="0.15">
      <c r="B46" s="35" t="s">
        <v>122</v>
      </c>
      <c r="C46" s="60">
        <f>C10*$C$20*(1+$C$17%)*(1+((C19-25)*C15/100))</f>
        <v>17.42944</v>
      </c>
      <c r="D46" s="27" t="s">
        <v>68</v>
      </c>
      <c r="E46" s="27" t="s">
        <v>121</v>
      </c>
      <c r="I46" s="37"/>
    </row>
    <row r="47" spans="2:9" ht="17" customHeight="1" x14ac:dyDescent="0.15">
      <c r="B47" s="35" t="s">
        <v>123</v>
      </c>
      <c r="C47" s="61">
        <f>C8*(1+$C$17%)</f>
        <v>710</v>
      </c>
      <c r="D47" s="27" t="s">
        <v>64</v>
      </c>
      <c r="E47" s="27" t="s">
        <v>124</v>
      </c>
      <c r="I47" s="37"/>
    </row>
    <row r="48" spans="2:9" ht="17" customHeight="1" x14ac:dyDescent="0.15">
      <c r="B48" s="35" t="s">
        <v>125</v>
      </c>
      <c r="C48" s="60">
        <f>C12*(1+$C$17%)</f>
        <v>18.399999999999999</v>
      </c>
      <c r="D48" s="27" t="s">
        <v>68</v>
      </c>
      <c r="E48" s="27" t="s">
        <v>124</v>
      </c>
      <c r="I48" s="37"/>
    </row>
    <row r="49" spans="2:17" ht="17" customHeight="1" x14ac:dyDescent="0.15">
      <c r="B49" s="41" t="s">
        <v>126</v>
      </c>
      <c r="C49" s="62">
        <f>C10*(1+$C$17%)</f>
        <v>17.36</v>
      </c>
      <c r="D49" s="42" t="s">
        <v>68</v>
      </c>
      <c r="E49" s="42" t="s">
        <v>124</v>
      </c>
      <c r="F49" s="42"/>
      <c r="G49" s="42"/>
      <c r="H49" s="42"/>
      <c r="I49" s="44"/>
    </row>
    <row r="50" spans="2:17" ht="15" customHeight="1" x14ac:dyDescent="0.15"/>
    <row r="51" spans="2:17" ht="17" hidden="1" customHeight="1" x14ac:dyDescent="0.15"/>
    <row r="52" spans="2:17" ht="17" hidden="1" customHeight="1" x14ac:dyDescent="0.15">
      <c r="B52" s="63" t="s">
        <v>127</v>
      </c>
    </row>
    <row r="53" spans="2:17" ht="17" hidden="1" customHeight="1" x14ac:dyDescent="0.15">
      <c r="C53" s="27" t="s">
        <v>95</v>
      </c>
      <c r="D53" s="27" t="s">
        <v>96</v>
      </c>
      <c r="E53" s="27" t="s">
        <v>98</v>
      </c>
      <c r="F53" s="27" t="s">
        <v>99</v>
      </c>
      <c r="G53" s="27" t="s">
        <v>100</v>
      </c>
      <c r="H53" s="27" t="s">
        <v>101</v>
      </c>
      <c r="I53" s="27" t="s">
        <v>102</v>
      </c>
      <c r="J53" s="27" t="s">
        <v>104</v>
      </c>
      <c r="K53" s="27" t="s">
        <v>105</v>
      </c>
      <c r="L53" s="27" t="s">
        <v>106</v>
      </c>
      <c r="M53" s="27" t="s">
        <v>107</v>
      </c>
      <c r="N53" s="27" t="s">
        <v>108</v>
      </c>
    </row>
    <row r="54" spans="2:17" ht="17" hidden="1" customHeight="1" x14ac:dyDescent="0.15">
      <c r="B54" s="27" t="s">
        <v>128</v>
      </c>
      <c r="C54" s="27">
        <v>700</v>
      </c>
      <c r="D54" s="27">
        <v>700</v>
      </c>
      <c r="E54" s="27">
        <v>700</v>
      </c>
      <c r="F54" s="27">
        <v>700</v>
      </c>
      <c r="G54" s="27">
        <v>500</v>
      </c>
      <c r="H54" s="27">
        <v>700</v>
      </c>
      <c r="I54" s="27">
        <v>725</v>
      </c>
      <c r="J54" s="27">
        <v>725</v>
      </c>
      <c r="K54" s="27">
        <v>725</v>
      </c>
      <c r="L54" s="27">
        <v>800</v>
      </c>
      <c r="M54" s="27">
        <v>800</v>
      </c>
      <c r="N54" s="27">
        <v>800</v>
      </c>
      <c r="P54" s="27" t="s">
        <v>103</v>
      </c>
      <c r="Q54" s="27" t="s">
        <v>86</v>
      </c>
    </row>
    <row r="55" spans="2:17" ht="17" hidden="1" customHeight="1" x14ac:dyDescent="0.15">
      <c r="B55" s="27" t="s">
        <v>67</v>
      </c>
      <c r="C55" s="27">
        <v>15</v>
      </c>
      <c r="D55" s="27">
        <v>15</v>
      </c>
      <c r="E55" s="27">
        <v>15</v>
      </c>
      <c r="F55" s="27">
        <v>20</v>
      </c>
      <c r="G55" s="27">
        <v>15</v>
      </c>
      <c r="H55" s="27">
        <v>20</v>
      </c>
      <c r="I55" s="27">
        <v>16</v>
      </c>
      <c r="J55" s="27">
        <v>16</v>
      </c>
      <c r="K55" s="27">
        <v>16</v>
      </c>
      <c r="L55" s="27">
        <v>20</v>
      </c>
      <c r="M55" s="27">
        <v>20</v>
      </c>
      <c r="N55" s="27">
        <v>20</v>
      </c>
    </row>
    <row r="56" spans="2:17" ht="17" hidden="1" customHeight="1" x14ac:dyDescent="0.15">
      <c r="B56" s="27" t="s">
        <v>70</v>
      </c>
      <c r="C56" s="27">
        <v>20</v>
      </c>
      <c r="D56" s="27">
        <v>20</v>
      </c>
      <c r="E56" s="27">
        <v>20</v>
      </c>
      <c r="F56" s="27">
        <v>25</v>
      </c>
      <c r="G56" s="27">
        <v>20</v>
      </c>
      <c r="H56" s="27">
        <v>25</v>
      </c>
      <c r="I56" s="27">
        <v>22</v>
      </c>
      <c r="J56" s="27">
        <v>22</v>
      </c>
      <c r="K56" s="27">
        <v>22</v>
      </c>
      <c r="L56" s="27">
        <v>25</v>
      </c>
      <c r="M56" s="27">
        <v>25</v>
      </c>
      <c r="N56" s="27">
        <v>25</v>
      </c>
    </row>
    <row r="57" spans="2:17" ht="17" hidden="1" customHeight="1" x14ac:dyDescent="0.15">
      <c r="B57" s="27" t="s">
        <v>92</v>
      </c>
      <c r="C57" s="27">
        <v>80</v>
      </c>
      <c r="D57" s="27">
        <v>80</v>
      </c>
      <c r="E57" s="27">
        <v>80</v>
      </c>
      <c r="F57" s="27">
        <v>80</v>
      </c>
      <c r="G57" s="27">
        <v>80</v>
      </c>
      <c r="H57" s="27">
        <v>80</v>
      </c>
      <c r="I57" s="27">
        <v>80</v>
      </c>
      <c r="J57" s="27">
        <v>80</v>
      </c>
      <c r="K57" s="27">
        <v>80</v>
      </c>
      <c r="L57" s="27">
        <v>80</v>
      </c>
      <c r="M57" s="27">
        <v>80</v>
      </c>
      <c r="N57" s="27">
        <v>80</v>
      </c>
    </row>
    <row r="58" spans="2:17" ht="17" hidden="1" customHeight="1" x14ac:dyDescent="0.15">
      <c r="B58" s="27" t="s">
        <v>93</v>
      </c>
      <c r="C58" s="27">
        <v>16</v>
      </c>
      <c r="D58" s="27">
        <v>16</v>
      </c>
      <c r="E58" s="27">
        <v>16</v>
      </c>
      <c r="F58" s="27">
        <v>16</v>
      </c>
      <c r="G58" s="27">
        <v>16</v>
      </c>
      <c r="H58" s="27">
        <v>16</v>
      </c>
      <c r="I58" s="27">
        <v>12</v>
      </c>
      <c r="J58" s="27">
        <v>12</v>
      </c>
      <c r="K58" s="27">
        <v>12</v>
      </c>
      <c r="L58" s="27">
        <v>12</v>
      </c>
      <c r="M58" s="27">
        <v>12</v>
      </c>
      <c r="N58" s="27">
        <v>12</v>
      </c>
    </row>
    <row r="59" spans="2:17" ht="17" hidden="1" customHeight="1" x14ac:dyDescent="0.15">
      <c r="B59" s="27" t="s">
        <v>129</v>
      </c>
      <c r="C59" s="27" t="s">
        <v>86</v>
      </c>
      <c r="D59" s="27" t="s">
        <v>97</v>
      </c>
      <c r="E59" s="27" t="s">
        <v>97</v>
      </c>
      <c r="F59" s="27" t="s">
        <v>97</v>
      </c>
      <c r="G59" s="27" t="s">
        <v>97</v>
      </c>
      <c r="H59" s="27" t="s">
        <v>97</v>
      </c>
      <c r="I59" s="27" t="s">
        <v>103</v>
      </c>
      <c r="J59" s="27" t="s">
        <v>103</v>
      </c>
      <c r="K59" s="27" t="s">
        <v>103</v>
      </c>
      <c r="L59" s="27" t="s">
        <v>97</v>
      </c>
      <c r="M59" s="27" t="s">
        <v>97</v>
      </c>
      <c r="N59" s="27" t="s">
        <v>97</v>
      </c>
    </row>
    <row r="60" spans="2:17" ht="17" hidden="1" customHeight="1" x14ac:dyDescent="0.15"/>
    <row r="61" spans="2:17" ht="17" customHeight="1" x14ac:dyDescent="0.15">
      <c r="B61" s="64" t="s">
        <v>130</v>
      </c>
      <c r="C61" s="74" t="s">
        <v>131</v>
      </c>
      <c r="D61" s="74"/>
      <c r="E61" s="74"/>
      <c r="F61" s="74"/>
      <c r="G61" s="74"/>
      <c r="H61" s="64"/>
      <c r="I61" s="65">
        <v>45883</v>
      </c>
    </row>
    <row r="62" spans="2:17" ht="17" customHeight="1" x14ac:dyDescent="0.15"/>
    <row r="63" spans="2:17" ht="17" customHeight="1" x14ac:dyDescent="0.15"/>
    <row r="64" spans="2:17" ht="17" customHeight="1" x14ac:dyDescent="0.15"/>
    <row r="65" ht="17" customHeight="1" x14ac:dyDescent="0.15"/>
    <row r="66" ht="17" customHeight="1" x14ac:dyDescent="0.15"/>
    <row r="67" ht="17" customHeight="1" x14ac:dyDescent="0.15"/>
    <row r="68" ht="17" customHeight="1" x14ac:dyDescent="0.15"/>
    <row r="69" ht="17" customHeight="1" x14ac:dyDescent="0.15"/>
    <row r="70" ht="17" customHeight="1" x14ac:dyDescent="0.15"/>
    <row r="71" ht="17" customHeight="1" x14ac:dyDescent="0.15"/>
    <row r="72" ht="17" customHeight="1" x14ac:dyDescent="0.15"/>
    <row r="73" ht="17" customHeight="1" x14ac:dyDescent="0.15"/>
    <row r="74" ht="17" customHeight="1" x14ac:dyDescent="0.15"/>
    <row r="75" ht="17" customHeight="1" x14ac:dyDescent="0.15"/>
    <row r="76" ht="17" customHeight="1" x14ac:dyDescent="0.15"/>
    <row r="77" ht="17" customHeight="1" x14ac:dyDescent="0.15"/>
    <row r="78" ht="17" customHeight="1" x14ac:dyDescent="0.15"/>
    <row r="79" ht="17" customHeight="1" x14ac:dyDescent="0.15"/>
    <row r="80" ht="17" customHeight="1" x14ac:dyDescent="0.15"/>
  </sheetData>
  <sheetProtection algorithmName="SHA-512" hashValue="aBAMI0mcN9GkhrkguOFLMMl6OGNB7j2MIfKmyKQABk+x3i/BJgNGi+zWhV8Q4Daryxzzfd1W7bW5Fd177oTkmA==" saltValue="nYYRbE7h5UJVt8Ql3xCtHA==" spinCount="100000" sheet="1" objects="1" scenarios="1"/>
  <protectedRanges>
    <protectedRange sqref="C17:C21 C8:C14" name="Range1"/>
  </protectedRanges>
  <mergeCells count="1">
    <mergeCell ref="C61:G61"/>
  </mergeCells>
  <conditionalFormatting sqref="C26:C37">
    <cfRule type="containsText" dxfId="3" priority="1" operator="containsText" text="NO">
      <formula>NOT(ISERROR(SEARCH("NO",C26)))</formula>
    </cfRule>
    <cfRule type="containsText" dxfId="2" priority="2" stopIfTrue="1" operator="containsText" text="YES">
      <formula>NOT(ISERROR(SEARCH("YES",C26)))</formula>
    </cfRule>
  </conditionalFormatting>
  <dataValidations disablePrompts="1" count="1">
    <dataValidation type="list" allowBlank="1" showInputMessage="1" showErrorMessage="1" sqref="C21" xr:uid="{1BD73F43-069C-214F-B8FE-169503EB05F3}">
      <formula1>$P$54:$Q$54</formula1>
    </dataValidation>
  </dataValidations>
  <pageMargins left="0.7" right="0.7" top="0.75" bottom="0.75" header="0.3" footer="0.3"/>
  <pageSetup scale="76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8041-5F01-064A-8AC7-8ACC11F464BC}">
  <sheetPr>
    <pageSetUpPr fitToPage="1"/>
  </sheetPr>
  <dimension ref="B1:P77"/>
  <sheetViews>
    <sheetView showGridLines="0" zoomScale="111" zoomScaleNormal="111" workbookViewId="0">
      <selection activeCell="C13" sqref="C13"/>
    </sheetView>
  </sheetViews>
  <sheetFormatPr baseColWidth="10" defaultColWidth="11" defaultRowHeight="16" outlineLevelRow="1" x14ac:dyDescent="0.2"/>
  <cols>
    <col min="1" max="1" width="1.83203125" customWidth="1"/>
    <col min="2" max="2" width="31.5" customWidth="1"/>
    <col min="3" max="5" width="12.1640625" customWidth="1"/>
    <col min="6" max="6" width="1.83203125" customWidth="1"/>
    <col min="7" max="7" width="15.33203125" customWidth="1"/>
    <col min="8" max="8" width="2.33203125" customWidth="1"/>
    <col min="12" max="12" width="2.33203125" customWidth="1"/>
    <col min="15" max="15" width="2.6640625" customWidth="1"/>
  </cols>
  <sheetData>
    <row r="1" spans="2:14" x14ac:dyDescent="0.2">
      <c r="B1" s="26" t="s">
        <v>58</v>
      </c>
    </row>
    <row r="2" spans="2:14" ht="28" x14ac:dyDescent="0.3">
      <c r="B2" s="28" t="s">
        <v>0</v>
      </c>
    </row>
    <row r="3" spans="2:14" x14ac:dyDescent="0.2">
      <c r="B3" s="29" t="s">
        <v>60</v>
      </c>
    </row>
    <row r="4" spans="2:14" x14ac:dyDescent="0.2">
      <c r="B4" s="21" t="s">
        <v>133</v>
      </c>
      <c r="G4" s="76" t="s">
        <v>1</v>
      </c>
      <c r="H4" s="76"/>
      <c r="I4" s="76"/>
      <c r="J4" s="76"/>
      <c r="K4" s="76"/>
      <c r="L4" s="76"/>
      <c r="M4" s="76"/>
      <c r="N4" s="76"/>
    </row>
    <row r="5" spans="2:14" x14ac:dyDescent="0.2">
      <c r="G5" s="77" t="s">
        <v>2</v>
      </c>
      <c r="H5" s="77"/>
      <c r="I5" s="77"/>
      <c r="J5" s="77"/>
      <c r="K5" s="77"/>
      <c r="L5" s="77"/>
      <c r="M5" s="77"/>
      <c r="N5" s="77"/>
    </row>
    <row r="6" spans="2:14" ht="19" x14ac:dyDescent="0.25">
      <c r="B6" s="67" t="s">
        <v>3</v>
      </c>
      <c r="C6" s="68"/>
      <c r="D6" s="68"/>
      <c r="E6" s="68"/>
      <c r="G6" s="75" t="e" vm="1">
        <f>INDEX(F55:G66,MATCH(C36,F55:F66,0),2)</f>
        <v>#VALUE!</v>
      </c>
      <c r="H6" s="75"/>
      <c r="I6" s="75"/>
      <c r="J6" s="75"/>
      <c r="K6" s="75"/>
      <c r="L6" s="75"/>
      <c r="M6" s="75"/>
      <c r="N6" s="75"/>
    </row>
    <row r="7" spans="2:14" x14ac:dyDescent="0.2">
      <c r="B7" s="69" t="s">
        <v>4</v>
      </c>
      <c r="C7" s="71"/>
      <c r="D7" s="71"/>
      <c r="E7" s="71"/>
      <c r="G7" s="75"/>
      <c r="H7" s="75"/>
      <c r="I7" s="75"/>
      <c r="J7" s="75"/>
      <c r="K7" s="75"/>
      <c r="L7" s="75"/>
      <c r="M7" s="75"/>
      <c r="N7" s="75"/>
    </row>
    <row r="8" spans="2:14" x14ac:dyDescent="0.2">
      <c r="B8" s="22" t="s">
        <v>5</v>
      </c>
      <c r="C8" s="72">
        <v>1134</v>
      </c>
      <c r="D8" s="21" t="s">
        <v>6</v>
      </c>
      <c r="G8" s="75"/>
      <c r="H8" s="75"/>
      <c r="I8" s="75"/>
      <c r="J8" s="75"/>
      <c r="K8" s="75"/>
      <c r="L8" s="75"/>
      <c r="M8" s="75"/>
      <c r="N8" s="75"/>
    </row>
    <row r="9" spans="2:14" x14ac:dyDescent="0.2">
      <c r="B9" s="22" t="s">
        <v>7</v>
      </c>
      <c r="C9" s="72">
        <v>2279</v>
      </c>
      <c r="D9" s="21" t="s">
        <v>8</v>
      </c>
      <c r="G9" s="75"/>
      <c r="H9" s="75"/>
      <c r="I9" s="75"/>
      <c r="J9" s="75"/>
      <c r="K9" s="75"/>
      <c r="L9" s="75"/>
      <c r="M9" s="75"/>
      <c r="N9" s="75"/>
    </row>
    <row r="10" spans="2:14" x14ac:dyDescent="0.2">
      <c r="B10" s="22" t="s">
        <v>9</v>
      </c>
      <c r="C10" s="73" t="s">
        <v>10</v>
      </c>
      <c r="D10" s="21" t="s">
        <v>11</v>
      </c>
      <c r="G10" s="75"/>
      <c r="H10" s="75"/>
      <c r="I10" s="75"/>
      <c r="J10" s="75"/>
      <c r="K10" s="75"/>
      <c r="L10" s="75"/>
      <c r="M10" s="75"/>
      <c r="N10" s="75"/>
    </row>
    <row r="11" spans="2:14" x14ac:dyDescent="0.2">
      <c r="C11" s="3"/>
      <c r="G11" s="75"/>
      <c r="H11" s="75"/>
      <c r="I11" s="75"/>
      <c r="J11" s="75"/>
      <c r="K11" s="75"/>
      <c r="L11" s="75"/>
      <c r="M11" s="75"/>
      <c r="N11" s="75"/>
    </row>
    <row r="12" spans="2:14" x14ac:dyDescent="0.2">
      <c r="B12" s="22" t="s">
        <v>12</v>
      </c>
      <c r="C12" s="73" t="s">
        <v>51</v>
      </c>
      <c r="G12" s="75"/>
      <c r="H12" s="75"/>
      <c r="I12" s="75"/>
      <c r="J12" s="75"/>
      <c r="K12" s="75"/>
      <c r="L12" s="75"/>
      <c r="M12" s="75"/>
      <c r="N12" s="75"/>
    </row>
    <row r="13" spans="2:14" x14ac:dyDescent="0.2">
      <c r="B13" s="22" t="s">
        <v>14</v>
      </c>
      <c r="C13" s="73" t="s">
        <v>15</v>
      </c>
      <c r="G13" s="75"/>
      <c r="H13" s="75"/>
      <c r="I13" s="75"/>
      <c r="J13" s="75"/>
      <c r="K13" s="75"/>
      <c r="L13" s="75"/>
      <c r="M13" s="75"/>
      <c r="N13" s="75"/>
    </row>
    <row r="14" spans="2:14" x14ac:dyDescent="0.2">
      <c r="B14" s="22" t="s">
        <v>16</v>
      </c>
      <c r="C14" s="73">
        <v>600</v>
      </c>
      <c r="G14" s="75"/>
      <c r="H14" s="75"/>
      <c r="I14" s="75"/>
      <c r="J14" s="75"/>
      <c r="K14" s="75"/>
      <c r="L14" s="75"/>
      <c r="M14" s="75"/>
      <c r="N14" s="75"/>
    </row>
    <row r="15" spans="2:14" x14ac:dyDescent="0.2">
      <c r="G15" s="75"/>
      <c r="H15" s="75"/>
      <c r="I15" s="75"/>
      <c r="J15" s="75"/>
      <c r="K15" s="75"/>
      <c r="L15" s="75"/>
      <c r="M15" s="75"/>
      <c r="N15" s="75"/>
    </row>
    <row r="16" spans="2:14" ht="19" x14ac:dyDescent="0.25">
      <c r="B16" s="67" t="s">
        <v>17</v>
      </c>
      <c r="C16" s="68"/>
      <c r="D16" s="68"/>
      <c r="E16" s="68"/>
      <c r="G16" s="75"/>
      <c r="H16" s="75"/>
      <c r="I16" s="75"/>
      <c r="J16" s="75"/>
      <c r="K16" s="75"/>
      <c r="L16" s="75"/>
      <c r="M16" s="75"/>
      <c r="N16" s="75"/>
    </row>
    <row r="17" spans="2:14" x14ac:dyDescent="0.2">
      <c r="B17" s="69" t="s">
        <v>18</v>
      </c>
      <c r="C17" s="69" t="s">
        <v>19</v>
      </c>
      <c r="D17" s="69" t="s">
        <v>20</v>
      </c>
      <c r="E17" s="70" t="s">
        <v>90</v>
      </c>
      <c r="G17" s="75"/>
      <c r="H17" s="75"/>
      <c r="I17" s="75"/>
      <c r="J17" s="75"/>
      <c r="K17" s="75"/>
      <c r="L17" s="75"/>
      <c r="M17" s="75"/>
      <c r="N17" s="75"/>
    </row>
    <row r="18" spans="2:14" x14ac:dyDescent="0.2">
      <c r="B18" s="22" t="s">
        <v>21</v>
      </c>
      <c r="C18" s="24">
        <v>600</v>
      </c>
      <c r="D18" s="24">
        <v>1200</v>
      </c>
      <c r="E18" s="23" t="str">
        <f>IF(AND(C18&gt;=C$25,D18&gt;=C$26),"YES","NO")</f>
        <v>YES</v>
      </c>
      <c r="G18" s="75"/>
      <c r="H18" s="75"/>
      <c r="I18" s="75"/>
      <c r="J18" s="75"/>
      <c r="K18" s="75"/>
      <c r="L18" s="75"/>
      <c r="M18" s="75"/>
      <c r="N18" s="75"/>
    </row>
    <row r="19" spans="2:14" x14ac:dyDescent="0.2">
      <c r="B19" s="22" t="s">
        <v>21</v>
      </c>
      <c r="C19" s="24">
        <v>1200</v>
      </c>
      <c r="D19" s="24">
        <v>2000</v>
      </c>
      <c r="E19" s="23" t="str">
        <f>IF(AND(C19&gt;=C$25,D19&gt;=C$26),"YES","NO")</f>
        <v>YES</v>
      </c>
      <c r="G19" s="75"/>
      <c r="H19" s="75"/>
      <c r="I19" s="75"/>
      <c r="J19" s="75"/>
      <c r="K19" s="75"/>
      <c r="L19" s="75"/>
      <c r="M19" s="75"/>
      <c r="N19" s="75"/>
    </row>
    <row r="20" spans="2:14" x14ac:dyDescent="0.2">
      <c r="B20" s="22" t="s">
        <v>22</v>
      </c>
      <c r="C20" s="24">
        <v>1200</v>
      </c>
      <c r="D20" s="24">
        <v>2000</v>
      </c>
      <c r="E20" s="23" t="str">
        <f>IF(AND(C20&gt;=C$25,D20&gt;=C$26),"YES","NO")</f>
        <v>YES</v>
      </c>
      <c r="G20" s="75"/>
      <c r="H20" s="75"/>
      <c r="I20" s="75"/>
      <c r="J20" s="75"/>
      <c r="K20" s="75"/>
      <c r="L20" s="75"/>
      <c r="M20" s="75"/>
      <c r="N20" s="75"/>
    </row>
    <row r="21" spans="2:14" x14ac:dyDescent="0.2">
      <c r="B21" s="22" t="s">
        <v>22</v>
      </c>
      <c r="C21" s="24">
        <v>120</v>
      </c>
      <c r="D21" s="24">
        <v>1200</v>
      </c>
      <c r="E21" s="23" t="str">
        <f>IF(AND(C21&gt;=C$25,D21&gt;=C$26),"YES","NO")</f>
        <v>NO</v>
      </c>
      <c r="G21" s="75"/>
      <c r="H21" s="75"/>
      <c r="I21" s="75"/>
      <c r="J21" s="75"/>
      <c r="K21" s="75"/>
      <c r="L21" s="75"/>
      <c r="M21" s="75"/>
      <c r="N21" s="75"/>
    </row>
    <row r="22" spans="2:14" x14ac:dyDescent="0.2">
      <c r="B22" s="22" t="s">
        <v>22</v>
      </c>
      <c r="C22" s="24">
        <v>620</v>
      </c>
      <c r="D22" s="24">
        <v>1200</v>
      </c>
      <c r="E22" s="23" t="str">
        <f>IF(AND(C22&gt;=C$25,D22&gt;=C$26),"YES","NO")</f>
        <v>YES</v>
      </c>
      <c r="G22" s="75"/>
      <c r="H22" s="75"/>
      <c r="I22" s="75"/>
      <c r="J22" s="75"/>
      <c r="K22" s="75"/>
      <c r="L22" s="75"/>
      <c r="M22" s="75"/>
      <c r="N22" s="75"/>
    </row>
    <row r="23" spans="2:14" x14ac:dyDescent="0.2">
      <c r="F23" s="4"/>
      <c r="G23" s="75"/>
      <c r="H23" s="75"/>
      <c r="I23" s="75"/>
      <c r="J23" s="75"/>
      <c r="K23" s="75"/>
      <c r="L23" s="75"/>
      <c r="M23" s="75"/>
      <c r="N23" s="75"/>
    </row>
    <row r="24" spans="2:14" x14ac:dyDescent="0.2">
      <c r="B24" s="1" t="s">
        <v>23</v>
      </c>
      <c r="F24" s="4"/>
      <c r="G24" s="75"/>
      <c r="H24" s="75"/>
      <c r="I24" s="75"/>
      <c r="J24" s="75"/>
      <c r="K24" s="75"/>
      <c r="L24" s="75"/>
      <c r="M24" s="75"/>
      <c r="N24" s="75"/>
    </row>
    <row r="25" spans="2:14" x14ac:dyDescent="0.2">
      <c r="B25" s="22" t="s">
        <v>24</v>
      </c>
      <c r="C25" s="24">
        <f>INDEX(F55:P66,MATCH(C36,F55:F66,0),11)</f>
        <v>352.07000000000005</v>
      </c>
      <c r="F25" s="4"/>
      <c r="G25" s="75"/>
      <c r="H25" s="75"/>
      <c r="I25" s="75"/>
      <c r="J25" s="75"/>
      <c r="K25" s="75"/>
      <c r="L25" s="75"/>
      <c r="M25" s="75"/>
      <c r="N25" s="75"/>
    </row>
    <row r="26" spans="2:14" x14ac:dyDescent="0.2">
      <c r="B26" s="22" t="s">
        <v>25</v>
      </c>
      <c r="C26" s="24">
        <f>INDEX(F55:P66,MATCH(C36,F55:F66,0),6)</f>
        <v>617</v>
      </c>
      <c r="F26" s="4"/>
      <c r="G26" s="78" t="s">
        <v>54</v>
      </c>
      <c r="H26" s="78"/>
      <c r="I26" s="78"/>
      <c r="J26" s="78"/>
      <c r="K26" s="78"/>
      <c r="L26" s="78"/>
      <c r="M26" s="78"/>
      <c r="N26" s="78"/>
    </row>
    <row r="27" spans="2:14" x14ac:dyDescent="0.2">
      <c r="C27" s="6"/>
      <c r="F27" s="4"/>
      <c r="G27" s="78"/>
      <c r="H27" s="78"/>
      <c r="I27" s="78"/>
      <c r="J27" s="78"/>
      <c r="K27" s="78"/>
      <c r="L27" s="78"/>
      <c r="M27" s="78"/>
      <c r="N27" s="78"/>
    </row>
    <row r="28" spans="2:14" x14ac:dyDescent="0.2">
      <c r="B28" s="25"/>
      <c r="C28" s="6"/>
      <c r="F28" s="4"/>
      <c r="G28" s="66"/>
      <c r="H28" s="4"/>
      <c r="I28" s="4"/>
    </row>
    <row r="29" spans="2:14" x14ac:dyDescent="0.2">
      <c r="B29" s="64" t="s">
        <v>130</v>
      </c>
      <c r="C29" s="74" t="s">
        <v>131</v>
      </c>
      <c r="D29" s="74"/>
      <c r="E29" s="74"/>
      <c r="F29" s="74"/>
      <c r="G29" s="74"/>
      <c r="H29" s="74"/>
      <c r="I29" s="74"/>
      <c r="J29" s="74"/>
      <c r="K29" s="74"/>
      <c r="N29" s="65">
        <v>45883</v>
      </c>
    </row>
    <row r="33" spans="2:3" hidden="1" outlineLevel="1" x14ac:dyDescent="0.2"/>
    <row r="34" spans="2:3" hidden="1" outlineLevel="1" x14ac:dyDescent="0.2"/>
    <row r="35" spans="2:3" hidden="1" outlineLevel="1" x14ac:dyDescent="0.2">
      <c r="B35" s="1" t="s">
        <v>26</v>
      </c>
    </row>
    <row r="36" spans="2:3" hidden="1" outlineLevel="1" x14ac:dyDescent="0.2">
      <c r="B36" t="s">
        <v>27</v>
      </c>
      <c r="C36" t="str">
        <f>CONCATENATE(C10,C12,C13)</f>
        <v>PortraitSplitTop</v>
      </c>
    </row>
    <row r="37" spans="2:3" hidden="1" outlineLevel="1" x14ac:dyDescent="0.2">
      <c r="B37" t="s">
        <v>28</v>
      </c>
      <c r="C37" s="6">
        <f>IF(C10="Portrait",C8,C9)</f>
        <v>1134</v>
      </c>
    </row>
    <row r="38" spans="2:3" hidden="1" outlineLevel="1" x14ac:dyDescent="0.2">
      <c r="B38" t="s">
        <v>29</v>
      </c>
      <c r="C38" s="6">
        <f>IF(C10="Portrait",C9,C8)</f>
        <v>2279</v>
      </c>
    </row>
    <row r="39" spans="2:3" hidden="1" outlineLevel="1" x14ac:dyDescent="0.2"/>
    <row r="40" spans="2:3" hidden="1" outlineLevel="1" x14ac:dyDescent="0.2">
      <c r="B40" s="1" t="s">
        <v>30</v>
      </c>
    </row>
    <row r="41" spans="2:3" hidden="1" outlineLevel="1" x14ac:dyDescent="0.2">
      <c r="B41" t="s">
        <v>31</v>
      </c>
    </row>
    <row r="42" spans="2:3" hidden="1" outlineLevel="1" x14ac:dyDescent="0.2">
      <c r="B42" t="s">
        <v>32</v>
      </c>
    </row>
    <row r="43" spans="2:3" hidden="1" outlineLevel="1" x14ac:dyDescent="0.2">
      <c r="B43" t="s">
        <v>33</v>
      </c>
    </row>
    <row r="44" spans="2:3" hidden="1" outlineLevel="1" x14ac:dyDescent="0.2">
      <c r="B44" t="s">
        <v>34</v>
      </c>
    </row>
    <row r="45" spans="2:3" hidden="1" outlineLevel="1" x14ac:dyDescent="0.2">
      <c r="B45" t="s">
        <v>35</v>
      </c>
    </row>
    <row r="46" spans="2:3" hidden="1" outlineLevel="1" x14ac:dyDescent="0.2">
      <c r="B46" t="s">
        <v>36</v>
      </c>
    </row>
    <row r="47" spans="2:3" hidden="1" outlineLevel="1" x14ac:dyDescent="0.2">
      <c r="B47" t="s">
        <v>37</v>
      </c>
    </row>
    <row r="48" spans="2:3" hidden="1" outlineLevel="1" x14ac:dyDescent="0.2">
      <c r="B48" s="66" t="s">
        <v>132</v>
      </c>
    </row>
    <row r="49" spans="2:16" hidden="1" outlineLevel="1" x14ac:dyDescent="0.2"/>
    <row r="50" spans="2:16" hidden="1" outlineLevel="1" x14ac:dyDescent="0.2"/>
    <row r="51" spans="2:16" hidden="1" outlineLevel="1" x14ac:dyDescent="0.2">
      <c r="B51" s="1" t="s">
        <v>38</v>
      </c>
    </row>
    <row r="52" spans="2:16" hidden="1" outlineLevel="1" x14ac:dyDescent="0.2">
      <c r="B52" t="s">
        <v>55</v>
      </c>
      <c r="C52">
        <v>75</v>
      </c>
    </row>
    <row r="53" spans="2:16" hidden="1" outlineLevel="1" x14ac:dyDescent="0.2">
      <c r="I53" s="1" t="s">
        <v>39</v>
      </c>
      <c r="J53" s="1"/>
      <c r="K53" s="1"/>
      <c r="M53" s="1" t="s">
        <v>40</v>
      </c>
      <c r="N53" s="1"/>
      <c r="O53" s="1"/>
      <c r="P53" s="1"/>
    </row>
    <row r="54" spans="2:16" s="2" customFormat="1" ht="272" hidden="1" outlineLevel="1" x14ac:dyDescent="0.2">
      <c r="B54" s="7" t="s">
        <v>41</v>
      </c>
      <c r="C54" s="7" t="str">
        <f t="shared" ref="C54:E55" si="0">C70</f>
        <v>Module orientation</v>
      </c>
      <c r="D54" s="7" t="str">
        <f t="shared" si="0"/>
        <v>Junction box</v>
      </c>
      <c r="E54" s="7" t="str">
        <f t="shared" si="0"/>
        <v>Junction Box locations</v>
      </c>
      <c r="F54" s="7" t="s">
        <v>42</v>
      </c>
      <c r="G54" s="7" t="s">
        <v>43</v>
      </c>
      <c r="H54" s="15"/>
      <c r="I54" s="8" t="s">
        <v>56</v>
      </c>
      <c r="J54" s="9" t="s">
        <v>44</v>
      </c>
      <c r="K54" s="10" t="s">
        <v>25</v>
      </c>
      <c r="L54" s="18" t="s">
        <v>45</v>
      </c>
      <c r="M54" s="8" t="s">
        <v>57</v>
      </c>
      <c r="N54" s="9" t="s">
        <v>44</v>
      </c>
      <c r="O54" s="9" t="s">
        <v>46</v>
      </c>
      <c r="P54" s="10" t="s">
        <v>24</v>
      </c>
    </row>
    <row r="55" spans="2:16" ht="47" hidden="1" customHeight="1" outlineLevel="1" x14ac:dyDescent="0.2">
      <c r="B55" s="11">
        <v>1</v>
      </c>
      <c r="C55" s="11" t="str">
        <f t="shared" si="0"/>
        <v>Portrait</v>
      </c>
      <c r="D55" s="11" t="str">
        <f t="shared" si="0"/>
        <v>Single</v>
      </c>
      <c r="E55" s="11" t="str">
        <f t="shared" si="0"/>
        <v>Top</v>
      </c>
      <c r="F55" s="11" t="str">
        <f>CONCATENATE(C55,D55,E55)</f>
        <v>PortraitSingleTop</v>
      </c>
      <c r="G55" s="11" t="e" vm="2">
        <v>#VALUE!</v>
      </c>
      <c r="H55" s="16"/>
      <c r="I55" s="12">
        <v>0.5</v>
      </c>
      <c r="J55" s="13">
        <v>50</v>
      </c>
      <c r="K55" s="14">
        <f t="shared" ref="K55:K66" si="1">C$37*I55+J55</f>
        <v>617</v>
      </c>
      <c r="L55" s="19"/>
      <c r="M55" s="12">
        <v>0.33</v>
      </c>
      <c r="N55" s="13">
        <v>50</v>
      </c>
      <c r="O55" s="12">
        <v>0.75</v>
      </c>
      <c r="P55" s="14">
        <f t="shared" ref="P55:P66" si="2">C$38*M55+N55-(O55*C$14)</f>
        <v>352.07000000000005</v>
      </c>
    </row>
    <row r="56" spans="2:16" ht="47" hidden="1" customHeight="1" outlineLevel="1" x14ac:dyDescent="0.2">
      <c r="B56" s="11">
        <v>2</v>
      </c>
      <c r="C56" s="11" t="str">
        <f>C71</f>
        <v>Portrait</v>
      </c>
      <c r="D56" s="11" t="str">
        <f>D71</f>
        <v>Single</v>
      </c>
      <c r="E56" s="11" t="str">
        <f>E72</f>
        <v>Middle</v>
      </c>
      <c r="F56" s="11" t="str">
        <f t="shared" ref="F56:F66" si="3">CONCATENATE(C56,D56,E56)</f>
        <v>PortraitSingleMiddle</v>
      </c>
      <c r="G56" s="11" t="e" vm="3">
        <v>#VALUE!</v>
      </c>
      <c r="H56" s="16"/>
      <c r="I56" s="12">
        <v>0.5</v>
      </c>
      <c r="J56" s="13">
        <v>50</v>
      </c>
      <c r="K56" s="14">
        <f t="shared" si="1"/>
        <v>617</v>
      </c>
      <c r="L56" s="19"/>
      <c r="M56" s="12">
        <v>0.5</v>
      </c>
      <c r="N56" s="13">
        <v>50</v>
      </c>
      <c r="O56" s="12">
        <v>0.75</v>
      </c>
      <c r="P56" s="14">
        <f t="shared" si="2"/>
        <v>739.5</v>
      </c>
    </row>
    <row r="57" spans="2:16" ht="47" hidden="1" customHeight="1" outlineLevel="1" x14ac:dyDescent="0.2">
      <c r="B57" s="11">
        <v>3</v>
      </c>
      <c r="C57" s="11" t="str">
        <f>C71</f>
        <v>Portrait</v>
      </c>
      <c r="D57" s="11" t="str">
        <f>D71</f>
        <v>Single</v>
      </c>
      <c r="E57" s="11" t="str">
        <f>E73</f>
        <v>Bottom</v>
      </c>
      <c r="F57" s="11" t="str">
        <f t="shared" si="3"/>
        <v>PortraitSingleBottom</v>
      </c>
      <c r="G57" s="11" t="e" vm="4">
        <v>#VALUE!</v>
      </c>
      <c r="H57" s="16"/>
      <c r="I57" s="12">
        <v>0.5</v>
      </c>
      <c r="J57" s="13">
        <v>100</v>
      </c>
      <c r="K57" s="14">
        <f t="shared" si="1"/>
        <v>667</v>
      </c>
      <c r="L57" s="19"/>
      <c r="M57" s="12">
        <v>0.5</v>
      </c>
      <c r="N57" s="13">
        <v>100</v>
      </c>
      <c r="O57" s="12">
        <v>0.75</v>
      </c>
      <c r="P57" s="14">
        <f t="shared" si="2"/>
        <v>789.5</v>
      </c>
    </row>
    <row r="58" spans="2:16" ht="47" hidden="1" customHeight="1" outlineLevel="1" x14ac:dyDescent="0.2">
      <c r="B58" s="11">
        <v>4</v>
      </c>
      <c r="C58" s="11" t="str">
        <f>C72</f>
        <v>Landscape</v>
      </c>
      <c r="D58" s="11" t="str">
        <f>D71</f>
        <v>Single</v>
      </c>
      <c r="E58" s="11" t="str">
        <f>E71</f>
        <v>Top</v>
      </c>
      <c r="F58" s="11" t="str">
        <f t="shared" si="3"/>
        <v>LandscapeSingleTop</v>
      </c>
      <c r="G58" s="11" t="e" vm="5">
        <v>#VALUE!</v>
      </c>
      <c r="H58" s="16"/>
      <c r="I58" s="12">
        <v>0.5</v>
      </c>
      <c r="J58" s="13">
        <v>50</v>
      </c>
      <c r="K58" s="14">
        <f t="shared" si="1"/>
        <v>617</v>
      </c>
      <c r="L58" s="19"/>
      <c r="M58" s="12">
        <v>0.75</v>
      </c>
      <c r="N58" s="13">
        <v>100</v>
      </c>
      <c r="O58" s="12">
        <v>0.75</v>
      </c>
      <c r="P58" s="14">
        <f t="shared" si="2"/>
        <v>1359.25</v>
      </c>
    </row>
    <row r="59" spans="2:16" ht="47" hidden="1" customHeight="1" outlineLevel="1" x14ac:dyDescent="0.2">
      <c r="B59" s="11">
        <v>5</v>
      </c>
      <c r="C59" s="11" t="str">
        <f>C72</f>
        <v>Landscape</v>
      </c>
      <c r="D59" s="11" t="str">
        <f>D71</f>
        <v>Single</v>
      </c>
      <c r="E59" s="11" t="str">
        <f>E72</f>
        <v>Middle</v>
      </c>
      <c r="F59" s="11" t="str">
        <f t="shared" si="3"/>
        <v>LandscapeSingleMiddle</v>
      </c>
      <c r="G59" s="11" t="e" vm="6">
        <v>#VALUE!</v>
      </c>
      <c r="H59" s="16"/>
      <c r="I59" s="12">
        <v>0.5</v>
      </c>
      <c r="J59" s="13">
        <v>50</v>
      </c>
      <c r="K59" s="14">
        <f t="shared" si="1"/>
        <v>617</v>
      </c>
      <c r="L59" s="19"/>
      <c r="M59" s="12">
        <v>0.5</v>
      </c>
      <c r="N59" s="13">
        <v>50</v>
      </c>
      <c r="O59" s="12">
        <v>0.75</v>
      </c>
      <c r="P59" s="14">
        <f t="shared" si="2"/>
        <v>739.5</v>
      </c>
    </row>
    <row r="60" spans="2:16" ht="47" hidden="1" customHeight="1" outlineLevel="1" x14ac:dyDescent="0.2">
      <c r="B60" s="11">
        <v>6</v>
      </c>
      <c r="C60" s="11" t="str">
        <f>C72</f>
        <v>Landscape</v>
      </c>
      <c r="D60" s="11" t="str">
        <f>D71</f>
        <v>Single</v>
      </c>
      <c r="E60" s="11" t="str">
        <f>E73</f>
        <v>Bottom</v>
      </c>
      <c r="F60" s="11" t="str">
        <f t="shared" si="3"/>
        <v>LandscapeSingleBottom</v>
      </c>
      <c r="G60" s="11" t="e" vm="7">
        <v>#VALUE!</v>
      </c>
      <c r="H60" s="16"/>
      <c r="I60" s="12">
        <v>0.5</v>
      </c>
      <c r="J60" s="13">
        <v>50</v>
      </c>
      <c r="K60" s="14">
        <f t="shared" si="1"/>
        <v>617</v>
      </c>
      <c r="L60" s="19"/>
      <c r="M60" s="12">
        <v>0.75</v>
      </c>
      <c r="N60" s="13">
        <v>100</v>
      </c>
      <c r="O60" s="12">
        <v>0.75</v>
      </c>
      <c r="P60" s="14">
        <f t="shared" si="2"/>
        <v>1359.25</v>
      </c>
    </row>
    <row r="61" spans="2:16" ht="47" hidden="1" customHeight="1" outlineLevel="1" x14ac:dyDescent="0.2">
      <c r="B61" s="11">
        <v>7</v>
      </c>
      <c r="C61" s="11" t="str">
        <f>C$71</f>
        <v>Portrait</v>
      </c>
      <c r="D61" s="11" t="str">
        <f t="shared" ref="D61:D66" si="4">D$72</f>
        <v>Split</v>
      </c>
      <c r="E61" s="11" t="str">
        <f>E$71</f>
        <v>Top</v>
      </c>
      <c r="F61" s="11" t="str">
        <f t="shared" si="3"/>
        <v>PortraitSplitTop</v>
      </c>
      <c r="G61" s="11" t="e" vm="8">
        <v>#VALUE!</v>
      </c>
      <c r="H61" s="16"/>
      <c r="I61" s="12">
        <v>0.5</v>
      </c>
      <c r="J61" s="13">
        <v>50</v>
      </c>
      <c r="K61" s="14">
        <f t="shared" si="1"/>
        <v>617</v>
      </c>
      <c r="L61" s="19"/>
      <c r="M61" s="12">
        <v>0.33</v>
      </c>
      <c r="N61" s="13">
        <v>50</v>
      </c>
      <c r="O61" s="12">
        <v>0.75</v>
      </c>
      <c r="P61" s="14">
        <f t="shared" si="2"/>
        <v>352.07000000000005</v>
      </c>
    </row>
    <row r="62" spans="2:16" ht="47" hidden="1" customHeight="1" outlineLevel="1" x14ac:dyDescent="0.2">
      <c r="B62" s="11">
        <v>8</v>
      </c>
      <c r="C62" s="11" t="str">
        <f>C$71</f>
        <v>Portrait</v>
      </c>
      <c r="D62" s="11" t="str">
        <f t="shared" si="4"/>
        <v>Split</v>
      </c>
      <c r="E62" s="11" t="str">
        <f>E$72</f>
        <v>Middle</v>
      </c>
      <c r="F62" s="11" t="str">
        <f t="shared" si="3"/>
        <v>PortraitSplitMiddle</v>
      </c>
      <c r="G62" s="11" t="e" vm="9">
        <v>#VALUE!</v>
      </c>
      <c r="H62" s="16"/>
      <c r="I62" s="12">
        <v>0.5</v>
      </c>
      <c r="J62" s="13">
        <v>50</v>
      </c>
      <c r="K62" s="14">
        <f t="shared" si="1"/>
        <v>617</v>
      </c>
      <c r="L62" s="19"/>
      <c r="M62" s="12">
        <v>0.5</v>
      </c>
      <c r="N62" s="13">
        <v>100</v>
      </c>
      <c r="O62" s="12">
        <v>0.75</v>
      </c>
      <c r="P62" s="14">
        <f t="shared" si="2"/>
        <v>789.5</v>
      </c>
    </row>
    <row r="63" spans="2:16" ht="47" hidden="1" customHeight="1" outlineLevel="1" x14ac:dyDescent="0.2">
      <c r="B63" s="11">
        <v>9</v>
      </c>
      <c r="C63" s="11" t="str">
        <f>C$71</f>
        <v>Portrait</v>
      </c>
      <c r="D63" s="11" t="str">
        <f t="shared" si="4"/>
        <v>Split</v>
      </c>
      <c r="E63" s="11" t="str">
        <f>E$73</f>
        <v>Bottom</v>
      </c>
      <c r="F63" s="11" t="str">
        <f t="shared" si="3"/>
        <v>PortraitSplitBottom</v>
      </c>
      <c r="G63" s="11" t="e" vm="10">
        <v>#VALUE!</v>
      </c>
      <c r="H63" s="16"/>
      <c r="I63" s="12">
        <v>0.5</v>
      </c>
      <c r="J63" s="13">
        <v>100</v>
      </c>
      <c r="K63" s="14">
        <f t="shared" si="1"/>
        <v>667</v>
      </c>
      <c r="L63" s="19"/>
      <c r="M63" s="12">
        <v>0.5</v>
      </c>
      <c r="N63" s="13">
        <v>100</v>
      </c>
      <c r="O63" s="12">
        <v>0.75</v>
      </c>
      <c r="P63" s="14">
        <f t="shared" si="2"/>
        <v>789.5</v>
      </c>
    </row>
    <row r="64" spans="2:16" ht="47" hidden="1" customHeight="1" outlineLevel="1" x14ac:dyDescent="0.2">
      <c r="B64" s="11">
        <v>10</v>
      </c>
      <c r="C64" s="11" t="str">
        <f>C$72</f>
        <v>Landscape</v>
      </c>
      <c r="D64" s="11" t="str">
        <f t="shared" si="4"/>
        <v>Split</v>
      </c>
      <c r="E64" s="11" t="str">
        <f>E$71</f>
        <v>Top</v>
      </c>
      <c r="F64" s="11" t="str">
        <f t="shared" si="3"/>
        <v>LandscapeSplitTop</v>
      </c>
      <c r="G64" s="11" t="e" vm="11">
        <v>#VALUE!</v>
      </c>
      <c r="H64" s="16"/>
      <c r="I64" s="12">
        <v>0.5</v>
      </c>
      <c r="J64" s="13">
        <v>50</v>
      </c>
      <c r="K64" s="14">
        <f t="shared" si="1"/>
        <v>617</v>
      </c>
      <c r="L64" s="19"/>
      <c r="M64" s="12">
        <v>0.75</v>
      </c>
      <c r="N64" s="13">
        <v>100</v>
      </c>
      <c r="O64" s="12">
        <v>0.75</v>
      </c>
      <c r="P64" s="14">
        <f t="shared" si="2"/>
        <v>1359.25</v>
      </c>
    </row>
    <row r="65" spans="2:16" ht="47" hidden="1" customHeight="1" outlineLevel="1" x14ac:dyDescent="0.2">
      <c r="B65" s="11">
        <v>11</v>
      </c>
      <c r="C65" s="11" t="str">
        <f>C$72</f>
        <v>Landscape</v>
      </c>
      <c r="D65" s="11" t="str">
        <f t="shared" si="4"/>
        <v>Split</v>
      </c>
      <c r="E65" s="11" t="str">
        <f>E$72</f>
        <v>Middle</v>
      </c>
      <c r="F65" s="11" t="str">
        <f t="shared" si="3"/>
        <v>LandscapeSplitMiddle</v>
      </c>
      <c r="G65" s="11" t="e" vm="12">
        <v>#VALUE!</v>
      </c>
      <c r="H65" s="16"/>
      <c r="I65" s="12">
        <v>0.5</v>
      </c>
      <c r="J65" s="13">
        <v>50</v>
      </c>
      <c r="K65" s="14">
        <f t="shared" si="1"/>
        <v>617</v>
      </c>
      <c r="L65" s="19"/>
      <c r="M65" s="12">
        <v>0.75</v>
      </c>
      <c r="N65" s="13">
        <v>50</v>
      </c>
      <c r="O65" s="12">
        <v>0.75</v>
      </c>
      <c r="P65" s="14">
        <f t="shared" si="2"/>
        <v>1309.25</v>
      </c>
    </row>
    <row r="66" spans="2:16" ht="47" hidden="1" customHeight="1" outlineLevel="1" x14ac:dyDescent="0.2">
      <c r="B66" s="11">
        <v>12</v>
      </c>
      <c r="C66" s="11" t="str">
        <f>C$72</f>
        <v>Landscape</v>
      </c>
      <c r="D66" s="11" t="str">
        <f t="shared" si="4"/>
        <v>Split</v>
      </c>
      <c r="E66" s="11" t="str">
        <f>E$73</f>
        <v>Bottom</v>
      </c>
      <c r="F66" s="11" t="str">
        <f t="shared" si="3"/>
        <v>LandscapeSplitBottom</v>
      </c>
      <c r="G66" s="11" t="e" vm="13">
        <v>#VALUE!</v>
      </c>
      <c r="H66" s="17"/>
      <c r="I66" s="12">
        <v>0.5</v>
      </c>
      <c r="J66" s="13">
        <v>50</v>
      </c>
      <c r="K66" s="14">
        <f t="shared" si="1"/>
        <v>617</v>
      </c>
      <c r="L66" s="20"/>
      <c r="M66" s="12">
        <v>0.75</v>
      </c>
      <c r="N66" s="13">
        <v>100</v>
      </c>
      <c r="O66" s="12">
        <v>0.75</v>
      </c>
      <c r="P66" s="14">
        <f t="shared" si="2"/>
        <v>1359.25</v>
      </c>
    </row>
    <row r="67" spans="2:16" hidden="1" outlineLevel="1" x14ac:dyDescent="0.2"/>
    <row r="68" spans="2:16" hidden="1" outlineLevel="1" x14ac:dyDescent="0.2"/>
    <row r="69" spans="2:16" hidden="1" outlineLevel="1" x14ac:dyDescent="0.2">
      <c r="B69" s="1" t="s">
        <v>47</v>
      </c>
    </row>
    <row r="70" spans="2:16" hidden="1" outlineLevel="1" x14ac:dyDescent="0.2">
      <c r="C70" s="1" t="s">
        <v>9</v>
      </c>
      <c r="D70" s="1" t="s">
        <v>48</v>
      </c>
      <c r="E70" s="1" t="s">
        <v>49</v>
      </c>
    </row>
    <row r="71" spans="2:16" hidden="1" outlineLevel="1" x14ac:dyDescent="0.2">
      <c r="C71" s="5" t="s">
        <v>10</v>
      </c>
      <c r="D71" s="5" t="s">
        <v>13</v>
      </c>
      <c r="E71" s="5" t="s">
        <v>15</v>
      </c>
    </row>
    <row r="72" spans="2:16" hidden="1" outlineLevel="1" x14ac:dyDescent="0.2">
      <c r="C72" s="5" t="s">
        <v>50</v>
      </c>
      <c r="D72" s="5" t="s">
        <v>51</v>
      </c>
      <c r="E72" s="5" t="s">
        <v>52</v>
      </c>
    </row>
    <row r="73" spans="2:16" hidden="1" outlineLevel="1" x14ac:dyDescent="0.2">
      <c r="E73" s="5" t="s">
        <v>53</v>
      </c>
    </row>
    <row r="74" spans="2:16" hidden="1" outlineLevel="1" x14ac:dyDescent="0.2"/>
    <row r="75" spans="2:16" hidden="1" outlineLevel="1" x14ac:dyDescent="0.2"/>
    <row r="76" spans="2:16" hidden="1" outlineLevel="1" x14ac:dyDescent="0.2"/>
    <row r="77" spans="2:16" collapsed="1" x14ac:dyDescent="0.2"/>
  </sheetData>
  <sheetProtection algorithmName="SHA-512" hashValue="QnJkQJWH1mx6YnHAnrA4JSyVicxbaOL02j1ctus4cj4eIcx/gAXWjtj9oVtdOU897zUb1KM8/0txjIwxUoxzrA==" saltValue="mvbUCsKnXEeiwydvGNiiXQ==" spinCount="100000" sheet="1" objects="1" scenarios="1"/>
  <mergeCells count="5">
    <mergeCell ref="G6:N25"/>
    <mergeCell ref="G4:N4"/>
    <mergeCell ref="G5:N5"/>
    <mergeCell ref="G26:N27"/>
    <mergeCell ref="C29:K29"/>
  </mergeCells>
  <conditionalFormatting sqref="B18:E22 B24">
    <cfRule type="expression" dxfId="1" priority="1">
      <formula>$E18="YES"</formula>
    </cfRule>
    <cfRule type="expression" dxfId="0" priority="2">
      <formula>$E18="NO"</formula>
    </cfRule>
  </conditionalFormatting>
  <dataValidations count="3">
    <dataValidation type="list" allowBlank="1" showInputMessage="1" showErrorMessage="1" sqref="C10" xr:uid="{2865E5ED-51A4-B14F-8AB9-1A86547230A3}">
      <formula1>$C$71:$C$72</formula1>
    </dataValidation>
    <dataValidation type="list" allowBlank="1" showInputMessage="1" showErrorMessage="1" sqref="C12" xr:uid="{839948A0-2B4E-A446-9190-55CA26B3FC3D}">
      <formula1>$D$71:$D$72</formula1>
    </dataValidation>
    <dataValidation type="list" allowBlank="1" showInputMessage="1" showErrorMessage="1" sqref="C13" xr:uid="{7DC04F0F-3626-2046-96F1-A3120C5E6912}">
      <formula1>$E$71:$E$73</formula1>
    </dataValidation>
  </dataValidations>
  <pageMargins left="0.7" right="0.7" top="0.75" bottom="0.75" header="0.3" footer="0.3"/>
  <pageSetup scale="77" orientation="landscape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544FF54B74E4FBB30D38B98BCB81D" ma:contentTypeVersion="20" ma:contentTypeDescription="Create a new document." ma:contentTypeScope="" ma:versionID="b814920cb3a371341e2f468d5c43cd38">
  <xsd:schema xmlns:xsd="http://www.w3.org/2001/XMLSchema" xmlns:xs="http://www.w3.org/2001/XMLSchema" xmlns:p="http://schemas.microsoft.com/office/2006/metadata/properties" xmlns:ns2="d431dd7a-6fb0-4a35-a1ca-8a36a011315b" xmlns:ns3="0a4a564e-d54c-4eca-9cd9-0291e0c1c7ff" targetNamespace="http://schemas.microsoft.com/office/2006/metadata/properties" ma:root="true" ma:fieldsID="442114d7938ec4a0ae615388c8f90b87" ns2:_="" ns3:_="">
    <xsd:import namespace="d431dd7a-6fb0-4a35-a1ca-8a36a011315b"/>
    <xsd:import namespace="0a4a564e-d54c-4eca-9cd9-0291e0c1c7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Imag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1dd7a-6fb0-4a35-a1ca-8a36a01131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721607-5df7-48b3-8649-a8c59c2753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Image" ma:index="26" nillable="true" ma:displayName="Image" ma:format="Thumbnail" ma:internalName="Image">
      <xsd:simpleType>
        <xsd:restriction base="dms:Unknown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a564e-d54c-4eca-9cd9-0291e0c1c7f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80875dc-b54b-4ace-aabd-2c43cc04cfe5}" ma:internalName="TaxCatchAll" ma:showField="CatchAllData" ma:web="0a4a564e-d54c-4eca-9cd9-0291e0c1c7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31dd7a-6fb0-4a35-a1ca-8a36a011315b">
      <Terms xmlns="http://schemas.microsoft.com/office/infopath/2007/PartnerControls"/>
    </lcf76f155ced4ddcb4097134ff3c332f>
    <TaxCatchAll xmlns="0a4a564e-d54c-4eca-9cd9-0291e0c1c7ff" xsi:nil="true"/>
    <Image xmlns="d431dd7a-6fb0-4a35-a1ca-8a36a011315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8F39B4E-C9A5-4CCF-9A5C-B27C5B4FCF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431dd7a-6fb0-4a35-a1ca-8a36a011315b"/>
    <ds:schemaRef ds:uri="0a4a564e-d54c-4eca-9cd9-0291e0c1c7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28714D2-4D68-4B15-BF0C-CE83119BF1AF}">
  <ds:schemaRefs>
    <ds:schemaRef ds:uri="0a4a564e-d54c-4eca-9cd9-0291e0c1c7ff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d431dd7a-6fb0-4a35-a1ca-8a36a011315b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97C0DA5-A282-4AA8-8B19-4F267CB3ED3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Electrical</vt:lpstr>
      <vt:lpstr>Cable-length</vt:lpstr>
      <vt:lpstr>'Cable-length'!Print_Area</vt:lpstr>
      <vt:lpstr>Electrical!Print_Area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E Lerch</dc:creator>
  <cp:keywords/>
  <dc:description/>
  <cp:lastModifiedBy>John E Lerch</cp:lastModifiedBy>
  <cp:revision/>
  <dcterms:created xsi:type="dcterms:W3CDTF">2021-05-06T15:38:57Z</dcterms:created>
  <dcterms:modified xsi:type="dcterms:W3CDTF">2025-09-18T17:27:56Z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0x010100F66544FF54B74E4FBB30D38B98BCB81D</vt:lpwstr>
  </property>
  <property fmtid="{D5CDD505-2E9C-101B-9397-08002B2CF9AE}" pid="3" name="MediaServiceImageTags">
    <vt:lpwstr/>
  </property>
</Properties>
</file>