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78c0fd3305e2cee5/2 Rick's Files/2 Informed Citizens/2 Informed Citizens Book/3 Data File_Inserts and Attachments/"/>
    </mc:Choice>
  </mc:AlternateContent>
  <xr:revisionPtr revIDLastSave="0" documentId="8_{51D9B671-205B-4CC5-9ACD-2A2B07FA9B20}" xr6:coauthVersionLast="47" xr6:coauthVersionMax="47" xr10:uidLastSave="{00000000-0000-0000-0000-000000000000}"/>
  <bookViews>
    <workbookView xWindow="-120" yWindow="-120" windowWidth="29040" windowHeight="15720" xr2:uid="{00000000-000D-0000-FFFF-FFFF00000000}"/>
  </bookViews>
  <sheets>
    <sheet name="Analysis of IRS Data" sheetId="18" r:id="rId1"/>
    <sheet name="Pie Chart - Actual" sheetId="21" r:id="rId2"/>
    <sheet name="Pie Chart - Projection" sheetId="22" r:id="rId3"/>
    <sheet name="Appendix A" sheetId="19" r:id="rId4"/>
    <sheet name="Appendix A - Detail" sheetId="20" r:id="rId5"/>
    <sheet name="Table1" sheetId="2" r:id="rId6"/>
    <sheet name="Table2" sheetId="8" r:id="rId7"/>
    <sheet name="Table3" sheetId="14" r:id="rId8"/>
    <sheet name="Table4" sheetId="15" r:id="rId9"/>
    <sheet name="Table5" sheetId="16" r:id="rId10"/>
    <sheet name="Table6" sheetId="17" r:id="rId11"/>
    <sheet name="Figure1" sheetId="3" r:id="rId12"/>
    <sheet name="Figure2" sheetId="4" r:id="rId13"/>
    <sheet name="Figure3" sheetId="5" r:id="rId14"/>
    <sheet name="Figure4" sheetId="6" r:id="rId15"/>
    <sheet name="Figure5" sheetId="7" r:id="rId16"/>
    <sheet name="TAB41" sheetId="12" r:id="rId17"/>
    <sheet name="TAB42" sheetId="11" r:id="rId18"/>
  </sheets>
  <definedNames>
    <definedName name="column_headings" localSheetId="16">'TAB41'!$3:$5</definedName>
    <definedName name="column_headings">'TAB42'!$3:$5</definedName>
    <definedName name="column_numbers" localSheetId="16">'TAB41'!$B$6:$P$6</definedName>
    <definedName name="column_numbers">'TAB42'!$B$6:$G$6</definedName>
    <definedName name="data" localSheetId="16">'TAB41'!$B$7:$P$84</definedName>
    <definedName name="data">'TAB42'!$B$7:$G$55</definedName>
    <definedName name="footnotes" localSheetId="0">#REF!</definedName>
    <definedName name="footnotes" localSheetId="3">#REF!</definedName>
    <definedName name="footnotes" localSheetId="4">#REF!</definedName>
    <definedName name="footnotes" localSheetId="1">#REF!</definedName>
    <definedName name="footnotes" localSheetId="2">#REF!</definedName>
    <definedName name="footnotes" localSheetId="16">'TAB41'!#REF!</definedName>
    <definedName name="footnotes">'TAB42'!#REF!</definedName>
    <definedName name="Indent0" localSheetId="0">#REF!,#REF!</definedName>
    <definedName name="Indent0" localSheetId="3">#REF!,#REF!</definedName>
    <definedName name="Indent0" localSheetId="4">#REF!,#REF!</definedName>
    <definedName name="Indent0" localSheetId="1">#REF!,#REF!</definedName>
    <definedName name="Indent0" localSheetId="2">#REF!,#REF!</definedName>
    <definedName name="Indent0" localSheetId="16">'TAB41'!$A$7,'TAB41'!#REF!</definedName>
    <definedName name="Indent0">'TAB42'!$A$7,'TAB42'!#REF!</definedName>
    <definedName name="Indent3" localSheetId="0">#REF!,#REF!,#REF!,#REF!,#REF!,#REF!,#REF!</definedName>
    <definedName name="Indent3" localSheetId="3">#REF!,#REF!,#REF!,#REF!,#REF!,#REF!,#REF!</definedName>
    <definedName name="Indent3" localSheetId="4">#REF!,#REF!,#REF!,#REF!,#REF!,#REF!,#REF!</definedName>
    <definedName name="Indent3" localSheetId="1">#REF!,#REF!,#REF!,#REF!,#REF!,#REF!,#REF!</definedName>
    <definedName name="Indent3" localSheetId="2">#REF!,#REF!,#REF!,#REF!,#REF!,#REF!,#REF!</definedName>
    <definedName name="Indent3" localSheetId="16">'TAB41'!#REF!,'TAB41'!#REF!,'TAB41'!#REF!,'TAB41'!#REF!,'TAB41'!#REF!,'TAB41'!#REF!,'TAB41'!$A$61</definedName>
    <definedName name="Indent3">'TAB42'!#REF!,'TAB42'!#REF!,'TAB42'!#REF!,'TAB42'!#REF!,'TAB42'!#REF!,'TAB42'!#REF!,'TAB42'!$A$55</definedName>
    <definedName name="Indent6" localSheetId="0">#REF!,#REF!,#REF!,#REF!,#REF!,#REF!,#REF!,#REF!,#REF!,#REF!,#REF!,#REF!,#REF!,#REF!,#REF!,#REF!,#REF!,#REF!</definedName>
    <definedName name="Indent6" localSheetId="3">#REF!,#REF!,#REF!,#REF!,#REF!,#REF!,#REF!,#REF!,#REF!,#REF!,#REF!,#REF!,#REF!,#REF!,#REF!,#REF!,#REF!,#REF!</definedName>
    <definedName name="Indent6" localSheetId="4">#REF!,#REF!,#REF!,#REF!,#REF!,#REF!,#REF!,#REF!,#REF!,#REF!,#REF!,#REF!,#REF!,#REF!,#REF!,#REF!,#REF!,#REF!</definedName>
    <definedName name="Indent6" localSheetId="1">#REF!,#REF!,#REF!,#REF!,#REF!,#REF!,#REF!,#REF!,#REF!,#REF!,#REF!,#REF!,#REF!,#REF!,#REF!,#REF!,#REF!,#REF!</definedName>
    <definedName name="Indent6" localSheetId="2">#REF!,#REF!,#REF!,#REF!,#REF!,#REF!,#REF!,#REF!,#REF!,#REF!,#REF!,#REF!,#REF!,#REF!,#REF!,#REF!,#REF!,#REF!</definedName>
    <definedName name="Indent6" localSheetId="16">'TAB41'!#REF!,'TAB41'!#REF!,'TAB41'!$A$17,'TAB41'!#REF!,'TAB41'!#REF!,'TAB41'!#REF!,'TAB41'!#REF!,'TAB41'!#REF!,'TAB41'!#REF!,'TAB41'!#REF!,'TAB41'!#REF!,'TAB41'!#REF!,'TAB41'!#REF!,'TAB41'!#REF!,'TAB41'!#REF!,'TAB41'!$A$84,'TAB41'!#REF!,'TAB41'!#REF!</definedName>
    <definedName name="Indent6">'TAB42'!#REF!,'TAB42'!#REF!,'TAB42'!$A$31,'TAB42'!#REF!,'TAB42'!#REF!,'TAB42'!#REF!,'TAB42'!#REF!,'TAB42'!#REF!,'TAB42'!#REF!,'TAB42'!#REF!,'TAB42'!#REF!,'TAB42'!#REF!,'TAB42'!#REF!,'TAB42'!#REF!,'TAB42'!#REF!,'TAB42'!#REF!,'TAB42'!#REF!,'TAB42'!#REF!</definedName>
    <definedName name="Indent9" localSheetId="0">#REF!,#REF!,#REF!,#REF!,#REF!,#REF!,#REF!,#REF!,#REF!,#REF!,#REF!,#REF!</definedName>
    <definedName name="Indent9" localSheetId="3">#REF!,#REF!,#REF!,#REF!,#REF!,#REF!,#REF!,#REF!,#REF!,#REF!,#REF!,#REF!</definedName>
    <definedName name="Indent9" localSheetId="4">#REF!,#REF!,#REF!,#REF!,#REF!,#REF!,#REF!,#REF!,#REF!,#REF!,#REF!,#REF!</definedName>
    <definedName name="Indent9" localSheetId="1">#REF!,#REF!,#REF!,#REF!,#REF!,#REF!,#REF!,#REF!,#REF!,#REF!,#REF!,#REF!</definedName>
    <definedName name="Indent9" localSheetId="2">#REF!,#REF!,#REF!,#REF!,#REF!,#REF!,#REF!,#REF!,#REF!,#REF!,#REF!,#REF!</definedName>
    <definedName name="Indent9" localSheetId="16">'TAB41'!#REF!,'TAB41'!#REF!,'TAB41'!#REF!,'TAB41'!#REF!,'TAB41'!#REF!,'TAB41'!#REF!,'TAB41'!#REF!,'TAB41'!#REF!,'TAB41'!#REF!,'TAB41'!#REF!,'TAB41'!#REF!,'TAB41'!#REF!</definedName>
    <definedName name="Indent9">'TAB42'!#REF!,'TAB42'!#REF!,'TAB42'!#REF!,'TAB42'!#REF!,'TAB42'!#REF!,'TAB42'!#REF!,'TAB42'!#REF!,'TAB42'!#REF!,'TAB42'!#REF!,'TAB42'!#REF!,'TAB42'!#REF!,'TAB42'!#REF!</definedName>
    <definedName name="_xlnm.Print_Area" localSheetId="1">'Pie Chart - Actual'!$A$1:$Q$31</definedName>
    <definedName name="_xlnm.Print_Area" localSheetId="2">'Pie Chart - Projection'!$A$1:$R$32</definedName>
    <definedName name="_xlnm.Print_Area" localSheetId="16">'TAB41'!$A$1:$P$203</definedName>
    <definedName name="_xlnm.Print_Area" localSheetId="17">'TAB42'!$A$1:$G$154</definedName>
    <definedName name="spanners" localSheetId="0">#REF!</definedName>
    <definedName name="spanners" localSheetId="3">#REF!</definedName>
    <definedName name="spanners" localSheetId="4">#REF!</definedName>
    <definedName name="spanners" localSheetId="1">#REF!</definedName>
    <definedName name="spanners" localSheetId="2">#REF!</definedName>
    <definedName name="spanners" localSheetId="16">'TAB41'!#REF!</definedName>
    <definedName name="spanners">'TAB42'!#REF!</definedName>
    <definedName name="stub_lines" localSheetId="16">'TAB41'!$A$6:$A$84</definedName>
    <definedName name="stub_lines">'TAB42'!$A$6:$A$55</definedName>
    <definedName name="titles" localSheetId="16">'TAB41'!$A$1:$A$2</definedName>
    <definedName name="titles">'TAB42'!$A$1:$A$2</definedName>
    <definedName name="totals" localSheetId="0">#REF!,#REF!,#REF!</definedName>
    <definedName name="totals" localSheetId="3">#REF!,#REF!,#REF!</definedName>
    <definedName name="totals" localSheetId="4">#REF!,#REF!,#REF!</definedName>
    <definedName name="totals" localSheetId="1">#REF!,#REF!,#REF!</definedName>
    <definedName name="totals" localSheetId="2">#REF!,#REF!,#REF!</definedName>
    <definedName name="totals" localSheetId="16">'TAB41'!#REF!,'TAB41'!#REF!,'TAB41'!$61:$61</definedName>
    <definedName name="totals">'TAB42'!#REF!,'TAB42'!#REF!,'TAB42'!$55:$55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6" i="14" l="1"/>
  <c r="O45" i="14"/>
  <c r="O44" i="14"/>
  <c r="O43" i="14"/>
  <c r="O42" i="14"/>
  <c r="O41" i="14"/>
  <c r="O40" i="14"/>
  <c r="O39" i="14"/>
  <c r="O38" i="14"/>
  <c r="O37" i="14"/>
  <c r="O36" i="14"/>
  <c r="O35" i="14"/>
  <c r="O34" i="14"/>
  <c r="O33" i="14"/>
  <c r="O32" i="14"/>
  <c r="O31" i="14"/>
  <c r="O30" i="14"/>
  <c r="O29" i="14"/>
  <c r="O28" i="14"/>
  <c r="O27" i="14"/>
  <c r="O26" i="14"/>
  <c r="O25" i="14"/>
  <c r="O24" i="14"/>
  <c r="O23" i="14"/>
  <c r="O22" i="14"/>
  <c r="O21" i="14"/>
  <c r="O20" i="14"/>
  <c r="O19" i="14"/>
  <c r="O18" i="14"/>
  <c r="O17" i="14"/>
  <c r="O16" i="14"/>
  <c r="O15" i="14"/>
  <c r="O14" i="14"/>
  <c r="O13" i="14"/>
  <c r="O12" i="14"/>
  <c r="O11" i="14"/>
  <c r="O10" i="14"/>
  <c r="O9" i="14"/>
  <c r="O8" i="14"/>
  <c r="O7" i="14"/>
  <c r="O6" i="14"/>
  <c r="O5" i="14"/>
  <c r="O4" i="14"/>
  <c r="O3" i="14"/>
  <c r="M8" i="18"/>
  <c r="N8" i="18" s="1"/>
  <c r="L8" i="18"/>
  <c r="J8" i="18"/>
  <c r="I8" i="18"/>
  <c r="H8" i="18"/>
  <c r="G8" i="18"/>
  <c r="F8" i="18"/>
  <c r="S4" i="14"/>
  <c r="C7" i="18" s="1"/>
  <c r="S5" i="14"/>
  <c r="S6" i="14"/>
  <c r="S7" i="14"/>
  <c r="S8" i="14"/>
  <c r="S9" i="14"/>
  <c r="S10" i="14"/>
  <c r="S11" i="14"/>
  <c r="S12" i="14"/>
  <c r="S13" i="14"/>
  <c r="S14" i="14"/>
  <c r="S15" i="14"/>
  <c r="S16" i="14"/>
  <c r="S17" i="14"/>
  <c r="S18" i="14"/>
  <c r="S19" i="14"/>
  <c r="S20" i="14"/>
  <c r="S21" i="14"/>
  <c r="S22" i="14"/>
  <c r="S23" i="14"/>
  <c r="S24" i="14"/>
  <c r="S25" i="14"/>
  <c r="S26" i="14"/>
  <c r="S27" i="14"/>
  <c r="S28" i="14"/>
  <c r="S29" i="14"/>
  <c r="S30" i="14"/>
  <c r="S31" i="14"/>
  <c r="S32" i="14"/>
  <c r="S33" i="14"/>
  <c r="S34" i="14"/>
  <c r="S35" i="14"/>
  <c r="S36" i="14"/>
  <c r="S37" i="14"/>
  <c r="S38" i="14"/>
  <c r="S39" i="14"/>
  <c r="S40" i="14"/>
  <c r="S41" i="14"/>
  <c r="S42" i="14"/>
  <c r="S43" i="14"/>
  <c r="S44" i="14"/>
  <c r="S45" i="14"/>
  <c r="S46" i="14"/>
  <c r="S3" i="14"/>
  <c r="B21" i="22"/>
  <c r="M33" i="18"/>
  <c r="L33" i="18"/>
  <c r="I33" i="18"/>
  <c r="H33" i="18"/>
  <c r="G33" i="18"/>
  <c r="F33" i="18"/>
  <c r="E33" i="18"/>
  <c r="H55" i="15"/>
  <c r="H54" i="15"/>
  <c r="E55" i="15"/>
  <c r="E54" i="15"/>
  <c r="C54" i="15"/>
  <c r="C55" i="15"/>
  <c r="B55" i="15"/>
  <c r="B54" i="15"/>
  <c r="N7" i="18" l="1"/>
  <c r="M7" i="18"/>
  <c r="L7" i="18"/>
  <c r="J7" i="18"/>
  <c r="I7" i="18"/>
  <c r="G7" i="18"/>
  <c r="F7" i="18"/>
  <c r="H7" i="18"/>
  <c r="I55" i="15"/>
  <c r="F54" i="15"/>
  <c r="F55" i="15"/>
  <c r="K54" i="15"/>
  <c r="L54" i="15" s="1"/>
  <c r="I54" i="15"/>
  <c r="K55" i="15"/>
  <c r="L55" i="15" s="1"/>
  <c r="F56" i="15" l="1"/>
  <c r="F57" i="15" s="1"/>
  <c r="L56" i="15"/>
  <c r="L57" i="15" s="1"/>
  <c r="L58" i="15" s="1"/>
  <c r="I56" i="15"/>
  <c r="I57" i="15" s="1"/>
  <c r="P3" i="14" l="1"/>
  <c r="P4" i="14" l="1"/>
  <c r="Q4" i="14" s="1"/>
  <c r="P5" i="14"/>
  <c r="Q5" i="14" s="1"/>
  <c r="P6" i="14"/>
  <c r="Q6" i="14" s="1"/>
  <c r="P7" i="14"/>
  <c r="Q7" i="14" s="1"/>
  <c r="P8" i="14"/>
  <c r="Q8" i="14" s="1"/>
  <c r="P9" i="14"/>
  <c r="Q9" i="14" s="1"/>
  <c r="P10" i="14"/>
  <c r="Q10" i="14" s="1"/>
  <c r="P11" i="14"/>
  <c r="Q11" i="14" s="1"/>
  <c r="P12" i="14"/>
  <c r="Q12" i="14" s="1"/>
  <c r="P13" i="14"/>
  <c r="Q13" i="14" s="1"/>
  <c r="P14" i="14"/>
  <c r="Q14" i="14" s="1"/>
  <c r="P15" i="14"/>
  <c r="Q15" i="14" s="1"/>
  <c r="P16" i="14"/>
  <c r="Q16" i="14" s="1"/>
  <c r="P17" i="14"/>
  <c r="Q17" i="14" s="1"/>
  <c r="P18" i="14"/>
  <c r="Q18" i="14" s="1"/>
  <c r="P19" i="14"/>
  <c r="Q19" i="14" s="1"/>
  <c r="P20" i="14"/>
  <c r="Q20" i="14" s="1"/>
  <c r="P21" i="14"/>
  <c r="Q21" i="14" s="1"/>
  <c r="P22" i="14"/>
  <c r="Q22" i="14" s="1"/>
  <c r="P23" i="14"/>
  <c r="Q23" i="14" s="1"/>
  <c r="P24" i="14"/>
  <c r="Q24" i="14" s="1"/>
  <c r="P25" i="14"/>
  <c r="Q25" i="14" s="1"/>
  <c r="P26" i="14"/>
  <c r="Q26" i="14" s="1"/>
  <c r="P27" i="14"/>
  <c r="Q27" i="14" s="1"/>
  <c r="P28" i="14"/>
  <c r="Q28" i="14" s="1"/>
  <c r="P29" i="14"/>
  <c r="Q29" i="14" s="1"/>
  <c r="P30" i="14"/>
  <c r="Q30" i="14" s="1"/>
  <c r="P31" i="14"/>
  <c r="Q31" i="14" s="1"/>
  <c r="P32" i="14"/>
  <c r="Q32" i="14" s="1"/>
  <c r="P33" i="14"/>
  <c r="Q33" i="14" s="1"/>
  <c r="P34" i="14"/>
  <c r="Q34" i="14" s="1"/>
  <c r="P35" i="14"/>
  <c r="Q35" i="14" s="1"/>
  <c r="P36" i="14"/>
  <c r="Q36" i="14" s="1"/>
  <c r="P37" i="14"/>
  <c r="Q37" i="14" s="1"/>
  <c r="P38" i="14"/>
  <c r="Q38" i="14" s="1"/>
  <c r="P39" i="14"/>
  <c r="Q39" i="14" s="1"/>
  <c r="P40" i="14"/>
  <c r="Q40" i="14" s="1"/>
  <c r="P41" i="14"/>
  <c r="Q41" i="14" s="1"/>
  <c r="P42" i="14"/>
  <c r="Q42" i="14" s="1"/>
  <c r="P43" i="14"/>
  <c r="Q43" i="14" s="1"/>
  <c r="P44" i="14"/>
  <c r="Q44" i="14" s="1"/>
  <c r="P45" i="14"/>
  <c r="Q45" i="14" s="1"/>
  <c r="P46" i="14"/>
  <c r="Q46" i="14" s="1"/>
  <c r="Q3" i="14"/>
  <c r="T46" i="14" l="1"/>
  <c r="T4" i="14"/>
  <c r="T5" i="14"/>
  <c r="T6" i="14"/>
  <c r="T7" i="14"/>
  <c r="T8" i="14"/>
  <c r="T9" i="14"/>
  <c r="T14" i="14"/>
  <c r="T15" i="14"/>
  <c r="T17" i="14"/>
  <c r="T18" i="14"/>
  <c r="T19" i="14"/>
  <c r="T20" i="14"/>
  <c r="T21" i="14"/>
  <c r="T22" i="14"/>
  <c r="T23" i="14"/>
  <c r="T24" i="14"/>
  <c r="T25" i="14"/>
  <c r="T26" i="14"/>
  <c r="T27" i="14"/>
  <c r="T28" i="14"/>
  <c r="T29" i="14"/>
  <c r="T30" i="14"/>
  <c r="T31" i="14"/>
  <c r="T32" i="14"/>
  <c r="T33" i="14"/>
  <c r="T34" i="14"/>
  <c r="T35" i="14"/>
  <c r="T36" i="14"/>
  <c r="T45" i="14"/>
  <c r="T10" i="14"/>
  <c r="T11" i="14"/>
  <c r="T12" i="14"/>
  <c r="T13" i="14"/>
  <c r="T16" i="14"/>
  <c r="T37" i="14"/>
  <c r="T38" i="14"/>
  <c r="T39" i="14"/>
  <c r="T41" i="14"/>
  <c r="T43" i="14"/>
  <c r="T40" i="14"/>
  <c r="T42" i="14"/>
  <c r="T44" i="14"/>
  <c r="I23" i="18"/>
  <c r="J23" i="18"/>
  <c r="J10" i="18"/>
  <c r="J20" i="18"/>
  <c r="L23" i="18"/>
  <c r="F23" i="18"/>
  <c r="G23" i="18"/>
  <c r="M23" i="18"/>
  <c r="H23" i="18"/>
  <c r="D23" i="18"/>
  <c r="C23" i="18"/>
  <c r="M10" i="18"/>
  <c r="L10" i="18"/>
  <c r="D10" i="18"/>
  <c r="C10" i="18"/>
  <c r="C3" i="14"/>
  <c r="C4" i="14"/>
  <c r="C5" i="14"/>
  <c r="C6" i="14"/>
  <c r="C7" i="14"/>
  <c r="C8" i="14"/>
  <c r="C9" i="14"/>
  <c r="C10" i="14"/>
  <c r="C11" i="14"/>
  <c r="C12" i="14"/>
  <c r="C13" i="14"/>
  <c r="C14" i="14"/>
  <c r="C15" i="14"/>
  <c r="C16" i="14"/>
  <c r="C17" i="14"/>
  <c r="C18" i="14"/>
  <c r="C19" i="14"/>
  <c r="C20" i="14"/>
  <c r="C21" i="14"/>
  <c r="C22" i="14"/>
  <c r="C23" i="14"/>
  <c r="I20" i="18"/>
  <c r="H20" i="18"/>
  <c r="M20" i="18"/>
  <c r="N20" i="18" s="1"/>
  <c r="G20" i="18"/>
  <c r="F20" i="18"/>
  <c r="L20" i="18"/>
  <c r="D20" i="18"/>
  <c r="E48" i="8"/>
  <c r="G48" i="8"/>
  <c r="I48" i="8"/>
  <c r="K48" i="8"/>
  <c r="L46" i="14"/>
  <c r="I10" i="18" s="1"/>
  <c r="J46" i="14"/>
  <c r="H10" i="18" s="1"/>
  <c r="H46" i="14"/>
  <c r="G10" i="18" s="1"/>
  <c r="F46" i="14"/>
  <c r="F10" i="18" s="1"/>
  <c r="K49" i="15"/>
  <c r="I49" i="15"/>
  <c r="G49" i="15"/>
  <c r="E49" i="15"/>
  <c r="K49" i="16"/>
  <c r="I49" i="16"/>
  <c r="G49" i="16"/>
  <c r="E49" i="16"/>
  <c r="K49" i="17"/>
  <c r="K47" i="17"/>
  <c r="I49" i="17"/>
  <c r="I47" i="17"/>
  <c r="G49" i="17"/>
  <c r="G47" i="17"/>
  <c r="E49" i="17"/>
  <c r="E47" i="17"/>
  <c r="E8" i="18" l="1"/>
  <c r="E7" i="18" s="1"/>
  <c r="D8" i="18"/>
  <c r="D7" i="18" s="1"/>
  <c r="D21" i="18" s="1"/>
  <c r="F9" i="20" s="1"/>
  <c r="T47" i="14"/>
  <c r="M21" i="18"/>
  <c r="E10" i="19" s="1"/>
  <c r="N23" i="18"/>
  <c r="N21" i="18"/>
  <c r="F10" i="19" s="1"/>
  <c r="E20" i="18"/>
  <c r="E23" i="18"/>
  <c r="C13" i="18"/>
  <c r="N10" i="18"/>
  <c r="E10" i="18"/>
  <c r="J11" i="18"/>
  <c r="J21" i="18"/>
  <c r="L9" i="20" s="1"/>
  <c r="J24" i="18"/>
  <c r="L11" i="20" s="1"/>
  <c r="M24" i="18"/>
  <c r="E12" i="19" s="1"/>
  <c r="G21" i="18"/>
  <c r="I9" i="20" s="1"/>
  <c r="F24" i="18"/>
  <c r="H11" i="20" s="1"/>
  <c r="H24" i="18"/>
  <c r="J11" i="20" s="1"/>
  <c r="D24" i="18"/>
  <c r="F11" i="20" s="1"/>
  <c r="L24" i="18"/>
  <c r="M11" i="18"/>
  <c r="L21" i="18"/>
  <c r="I24" i="18"/>
  <c r="K11" i="20" s="1"/>
  <c r="H21" i="18"/>
  <c r="J9" i="20" s="1"/>
  <c r="F21" i="18"/>
  <c r="H9" i="20" s="1"/>
  <c r="G11" i="18"/>
  <c r="I11" i="18"/>
  <c r="B13" i="21"/>
  <c r="C21" i="18"/>
  <c r="E9" i="20" s="1"/>
  <c r="G24" i="18"/>
  <c r="I11" i="20" s="1"/>
  <c r="H11" i="18"/>
  <c r="I21" i="18"/>
  <c r="K9" i="20" s="1"/>
  <c r="C24" i="18"/>
  <c r="E11" i="20" s="1"/>
  <c r="F11" i="18"/>
  <c r="L11" i="18"/>
  <c r="D11" i="18"/>
  <c r="I13" i="18" l="1"/>
  <c r="I14" i="18" s="1"/>
  <c r="D10" i="19"/>
  <c r="B13" i="22"/>
  <c r="B19" i="21"/>
  <c r="D27" i="18"/>
  <c r="J25" i="18"/>
  <c r="N24" i="18"/>
  <c r="F12" i="19" s="1"/>
  <c r="D12" i="19" s="1"/>
  <c r="I27" i="18"/>
  <c r="K13" i="20" s="1"/>
  <c r="K15" i="20" s="1"/>
  <c r="E13" i="18"/>
  <c r="E14" i="18" s="1"/>
  <c r="H13" i="18"/>
  <c r="H14" i="18" s="1"/>
  <c r="N11" i="18"/>
  <c r="E21" i="18"/>
  <c r="G9" i="20" s="1"/>
  <c r="E24" i="18"/>
  <c r="G11" i="20" s="1"/>
  <c r="M27" i="18"/>
  <c r="L13" i="18"/>
  <c r="L14" i="18" s="1"/>
  <c r="J13" i="18"/>
  <c r="J14" i="18" s="1"/>
  <c r="F27" i="18"/>
  <c r="G13" i="18"/>
  <c r="G14" i="18" s="1"/>
  <c r="E27" i="18"/>
  <c r="G13" i="20" s="1"/>
  <c r="E11" i="18"/>
  <c r="M25" i="18"/>
  <c r="D13" i="18"/>
  <c r="D14" i="18" s="1"/>
  <c r="J27" i="18"/>
  <c r="L13" i="20" s="1"/>
  <c r="L15" i="20" s="1"/>
  <c r="L25" i="18"/>
  <c r="F25" i="18"/>
  <c r="G25" i="18"/>
  <c r="H25" i="18"/>
  <c r="D25" i="18"/>
  <c r="I25" i="18"/>
  <c r="F13" i="18"/>
  <c r="F14" i="18" s="1"/>
  <c r="M13" i="18"/>
  <c r="M14" i="18" s="1"/>
  <c r="G27" i="18"/>
  <c r="I13" i="20" s="1"/>
  <c r="H27" i="18"/>
  <c r="J13" i="20" s="1"/>
  <c r="J15" i="20" s="1"/>
  <c r="L27" i="18"/>
  <c r="C25" i="18"/>
  <c r="C28" i="18" s="1"/>
  <c r="C27" i="18"/>
  <c r="E13" i="20" s="1"/>
  <c r="D28" i="18" l="1"/>
  <c r="F13" i="20"/>
  <c r="B12" i="22"/>
  <c r="B14" i="22" s="1"/>
  <c r="B18" i="21"/>
  <c r="B20" i="21" s="1"/>
  <c r="M28" i="18"/>
  <c r="E14" i="19"/>
  <c r="F30" i="18"/>
  <c r="F31" i="18" s="1"/>
  <c r="H13" i="20"/>
  <c r="N13" i="18"/>
  <c r="N14" i="18" s="1"/>
  <c r="B12" i="21"/>
  <c r="B14" i="21" s="1"/>
  <c r="D30" i="18"/>
  <c r="D31" i="18" s="1"/>
  <c r="N27" i="18"/>
  <c r="M30" i="18"/>
  <c r="M31" i="18" s="1"/>
  <c r="N25" i="18"/>
  <c r="E28" i="18"/>
  <c r="I30" i="18"/>
  <c r="I31" i="18" s="1"/>
  <c r="I28" i="18"/>
  <c r="E25" i="18"/>
  <c r="E30" i="18"/>
  <c r="E31" i="18" s="1"/>
  <c r="F28" i="18"/>
  <c r="J30" i="18"/>
  <c r="J31" i="18" s="1"/>
  <c r="J28" i="18"/>
  <c r="L28" i="18"/>
  <c r="L30" i="18"/>
  <c r="L31" i="18" s="1"/>
  <c r="H30" i="18"/>
  <c r="H31" i="18" s="1"/>
  <c r="H28" i="18"/>
  <c r="G30" i="18"/>
  <c r="G31" i="18" s="1"/>
  <c r="G28" i="18"/>
  <c r="N28" i="18" l="1"/>
  <c r="F14" i="19"/>
  <c r="N30" i="18"/>
  <c r="N31" i="18" s="1"/>
  <c r="D14" i="19" l="1"/>
  <c r="F16" i="19"/>
</calcChain>
</file>

<file path=xl/sharedStrings.xml><?xml version="1.0" encoding="utf-8"?>
<sst xmlns="http://schemas.openxmlformats.org/spreadsheetml/2006/main" count="408" uniqueCount="187">
  <si>
    <t>Table 1. Summary of Federal Income Tax Data, Tax Year 2023</t>
  </si>
  <si>
    <t>Top 1%</t>
  </si>
  <si>
    <t>Top 5%</t>
  </si>
  <si>
    <t>Top 10%</t>
  </si>
  <si>
    <t>Top 25%</t>
  </si>
  <si>
    <t>Top 50%</t>
  </si>
  <si>
    <t>Bottom 50%</t>
  </si>
  <si>
    <t>All Taxpayers</t>
  </si>
  <si>
    <t>Number of Returns</t>
  </si>
  <si>
    <t>Average Tax Rate</t>
  </si>
  <si>
    <t>Average Income Taxes Paid</t>
  </si>
  <si>
    <t>Adjusted Gross Income ($ millions)</t>
  </si>
  <si>
    <t>Share of Total Adjusted Gross Income</t>
  </si>
  <si>
    <t>Income Taxes Paid ($ millions)</t>
  </si>
  <si>
    <t>Share of Total Income Taxes Paid</t>
  </si>
  <si>
    <t>Income Split Point</t>
  </si>
  <si>
    <t>Note: Table does not include dependent filers. "Income split point" is the minimum AGI for tax returns to fall into each percentile. Total income tax was the sum of income tax after credits (including the subtraction of net premium tax credit repayment, the earned income credit, American opportunity credit, health coverage tax credit, recovery rebate, qualified sick and family leave credit, additional child tax credit, and the regulated investment credit) limited to zero plus net investment income tax from Form 8960 and the tax from Form 4970, Tax on Accumulation Distribution of Trusts. It does not include any refundable portions of the credits.</t>
  </si>
  <si>
    <t>Source: IRS, "SOI tax stats - Individual statistical tables by tax rate and income percentile," https://www.irs.gov/statistics/soi-tax-stats-individual-statistical-tables-by-tax-rate-and-income-percentile.</t>
  </si>
  <si>
    <t>Table 2. Number of Federal Individual Income Tax Returns Filed 1980–2023 (Thousands)</t>
  </si>
  <si>
    <t>Year</t>
  </si>
  <si>
    <t>Total</t>
  </si>
  <si>
    <t>Top 0.1%</t>
  </si>
  <si>
    <t>Between 1% &amp; 5%</t>
  </si>
  <si>
    <t>Between 5% and 10% </t>
  </si>
  <si>
    <t>Between 10% and 25%</t>
  </si>
  <si>
    <t>Between 25% and 50%</t>
  </si>
  <si>
    <t>The Tax Reform Act of 1986 changed the definition of AGI, so data above and below this line is not strictly comparable.</t>
  </si>
  <si>
    <t>The IRS changed methodology, so data above and below this line is not strictly comparable.</t>
  </si>
  <si>
    <t>Table 3. Adjusted Gross Income of Taxpayers in Various Income Brackets, 1980–2023 ($Billions)</t>
  </si>
  <si>
    <t>Between 5% &amp; 10%</t>
  </si>
  <si>
    <t>Between 10% &amp; 25%</t>
  </si>
  <si>
    <t>Between 25% &amp; 50%</t>
  </si>
  <si>
    <t>Table 4. Total Income Tax after Credits, 1980–2023 ($Billions)</t>
  </si>
  <si>
    <t>Table 5. Adjusted Gross Income Shares, 1980–2023 (percent of total AGI earned by each group)</t>
  </si>
  <si>
    <t>Table 6. Total Income Tax Shares, 1980–2023 (percent of federal income tax paid by each group)</t>
  </si>
  <si>
    <t>Title</t>
  </si>
  <si>
    <t>High-Income Taxpayers Paid the Highest Average Income Tax Rates</t>
  </si>
  <si>
    <t>Subtitle</t>
  </si>
  <si>
    <t>Average Federal Income Tax Rate by Income Group in 2023</t>
  </si>
  <si>
    <t>Source</t>
  </si>
  <si>
    <t>IRS, "SOI Tax Stats - Individual statistical tables by tax rate and income percentile."</t>
  </si>
  <si>
    <t>Source Link</t>
  </si>
  <si>
    <t>https://www.irs.gov/statistics/soi-tax-stats-individual-statistical-tables-by-tax-rate-and-income-percentile</t>
  </si>
  <si>
    <t>50% to 25%</t>
  </si>
  <si>
    <t>25% to 10%</t>
  </si>
  <si>
    <t>10% to 5%</t>
  </si>
  <si>
    <t>5% to 1%</t>
  </si>
  <si>
    <t>Average income tax rate</t>
  </si>
  <si>
    <t>Half of Taxpayers Paid 97 Percent of Fderal Income Taxes</t>
  </si>
  <si>
    <t>Shares of Adjusted Gross Income and Federal Income Taxes Paid by Income Group in 2023</t>
  </si>
  <si>
    <t>The Top 1 Percent's Share of Income Taxes Has Increased Over Time</t>
  </si>
  <si>
    <t>Shares of Federal Income Taxes Paid by Income Group, 2001-2023</t>
  </si>
  <si>
    <t>1% to 5%</t>
  </si>
  <si>
    <t>5% to 10%</t>
  </si>
  <si>
    <t>10% to 25%</t>
  </si>
  <si>
    <t>25% to 50%</t>
  </si>
  <si>
    <t>Top 1 Percent's Share of AGI Fluctuates with the Business Cycle</t>
  </si>
  <si>
    <t>Shares of Adjusted Gross Income by Income Group, 2001-2023</t>
  </si>
  <si>
    <t>Average Tax Rates Remain Lower After TCJA and Pandemic Recession &amp; Relief</t>
  </si>
  <si>
    <t>Average Tax Rate by Income Group, 2017-2023</t>
  </si>
  <si>
    <t>Table 4.1.  All Individual Returns Excluding Dependents: Number of 
Returns, Shares of Adjusted Gross Income (AGI) and Total Income Tax, 
AGI Floor on Percentiles in Current and Constant Dollars, and Average 
Tax Rates, by Selected Expanded Descending Cumulative Percentiles 
of Returns Based on Income Size Using the Definition of AGI for Each 
Year, Tax Years 2001-2023</t>
  </si>
  <si>
    <t>[All figures are estimates based on samples]</t>
  </si>
  <si>
    <t>Item, tax year</t>
  </si>
  <si>
    <t>Descending cumulative percentiles</t>
  </si>
  <si>
    <t>Top
0.001 percent</t>
  </si>
  <si>
    <t>Top
0.01 percent</t>
  </si>
  <si>
    <t>Top
0.1 percent</t>
  </si>
  <si>
    <t>Top
1 percent</t>
  </si>
  <si>
    <t>Top
2 percent</t>
  </si>
  <si>
    <t>Top
3 percent</t>
  </si>
  <si>
    <t>Top
4 percent</t>
  </si>
  <si>
    <t>Top
5 percent</t>
  </si>
  <si>
    <t>Top
10 percent</t>
  </si>
  <si>
    <t>Top
20 percent</t>
  </si>
  <si>
    <t>Top
25 percent</t>
  </si>
  <si>
    <t>Top
30 percent</t>
  </si>
  <si>
    <t>Top
40 percent</t>
  </si>
  <si>
    <t>Top
50 percent</t>
  </si>
  <si>
    <t>Number of returns:</t>
  </si>
  <si>
    <t>Adjusted gross income floor on percentiles (current whole dollars):</t>
  </si>
  <si>
    <t>N/A</t>
  </si>
  <si>
    <t>Adjusted gross income floor on percentiles (constant whole dollars): [1]</t>
  </si>
  <si>
    <t xml:space="preserve"> </t>
  </si>
  <si>
    <t xml:space="preserve">Adjusted gross income (millions of dollars): </t>
  </si>
  <si>
    <t>Total income tax (millions of dollars):  [2]</t>
  </si>
  <si>
    <t>Average tax rate (percentage): [3]</t>
  </si>
  <si>
    <t>Adjusted gross income share (percentage):</t>
  </si>
  <si>
    <t>Total income tax share (percentage) [2]:</t>
  </si>
  <si>
    <t>N/A-- Not applicable.</t>
  </si>
  <si>
    <t>[1] For Table 4.1, constant dollars were calculated using the U.S. Bureau of Labor Statistics' consumer price index for urban 
consumers (CPI-U, 1990=100). For 2023 the CPI-U =304.702.</t>
  </si>
  <si>
    <t>[2]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</si>
  <si>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[3] The average tax rate was computed by dividing total income tax (see footnote 2) by adjusted gross income.</t>
  </si>
  <si>
    <t>[4] The total number of returns does not include the returns filed by individuals to only receive the economic stimulus 
payment and who had no other reason to file.</t>
  </si>
  <si>
    <t>SOURCE: IRS, Statistics of Income Division, Publication 1304,  March 2026</t>
  </si>
  <si>
    <t>Table 4.2.  All Individual Returns Excluding Dependents: Number of 
Returns, Shares of Adjusted Gross Income (AGI) and Total Income Tax, 
and Average Tax Rates, by Selected Ascending Cumulative Percentiles 
of Returns Based on Income Size Using the Definition of AGI for Each 
Year, Tax Years 2001-2023</t>
  </si>
  <si>
    <t>Ascending cumulative percentiles</t>
  </si>
  <si>
    <t>Bottom
50 percent</t>
  </si>
  <si>
    <t>Bottom
75 percent</t>
  </si>
  <si>
    <t>Bottom
90 percent</t>
  </si>
  <si>
    <t>Bottom
95 percent</t>
  </si>
  <si>
    <t>Bottom
99 percent</t>
  </si>
  <si>
    <t>Total income tax (millions of dollars):  [1]</t>
  </si>
  <si>
    <t>Average tax rate (percentage):  [2]</t>
  </si>
  <si>
    <t>Total income tax share (percentage) [1]:</t>
  </si>
  <si>
    <t>[1] Total income tax was the sum of income tax after credits (including the subtraction of excess advance premium tax credit 
repayment, the earned income credit, American opportunity credit, qualified sick and family leave credit, regulated 
investment interest credit, and the elective payment election) limited to zero plus net investment income tax from Form 8960 and 
the tax from Form 4970, Tax on Accumulation Distribution of Trusts. It does not include any refundable portions of these credits.</t>
  </si>
  <si>
    <t>[2] The average tax rate was computed by dividing total income tax (see footnote 1) by adjusted gross income.</t>
  </si>
  <si>
    <t>[3] The total number of returns does not include the returns filed by individuals to only receive the economic stimulus 
payment and who had no other reason to file.</t>
  </si>
  <si>
    <t>SOURCE: IRS, Statistics of Income Division, Publication 1304, March 2026</t>
  </si>
  <si>
    <t>Next 4%</t>
  </si>
  <si>
    <t>Next 5%</t>
  </si>
  <si>
    <t>Next 15%</t>
  </si>
  <si>
    <t>Next 25%</t>
  </si>
  <si>
    <t>Total 1980 Income (CPI adjusted)</t>
  </si>
  <si>
    <t xml:space="preserve">   Share %</t>
  </si>
  <si>
    <t>Total 2023 Income</t>
  </si>
  <si>
    <t>1980 - Number of Returns</t>
  </si>
  <si>
    <t>1980 - Average Income per Return (CPI Adj)</t>
  </si>
  <si>
    <t>2023 - Number of Returns</t>
  </si>
  <si>
    <t>2023 - Average Income per Return - Actual</t>
  </si>
  <si>
    <t xml:space="preserve">   Percent Increase from 1980 to 2023</t>
  </si>
  <si>
    <t>Percent Increase from 1980 to 2023</t>
  </si>
  <si>
    <t>2023 - Change in Average Income per Return</t>
  </si>
  <si>
    <t xml:space="preserve">   Percentage Change</t>
  </si>
  <si>
    <t>na</t>
  </si>
  <si>
    <t xml:space="preserve">www.taxfoundation.org/publications/latest-federal-income-tax-data/ </t>
  </si>
  <si>
    <t>Bottom 90%</t>
  </si>
  <si>
    <t>Per Tax Return</t>
  </si>
  <si>
    <t>All Tax Returns ($ in billions)</t>
  </si>
  <si>
    <t>Next 0.9%</t>
  </si>
  <si>
    <t>After-tax Income: Adjusted Gross Income per Table 3, less Taxes per Table 4</t>
  </si>
  <si>
    <t>Dollars</t>
  </si>
  <si>
    <t>% of Total</t>
  </si>
  <si>
    <t>Items in orange were calculated from data in Tables 3 and 4</t>
  </si>
  <si>
    <t>Change in Share of After-tax Income</t>
  </si>
  <si>
    <t>Impact on Average After-tax Income for 90% of Americans</t>
  </si>
  <si>
    <t>Economic Performance and Fairness</t>
  </si>
  <si>
    <t>2023 Without Shareholder Capitalism</t>
  </si>
  <si>
    <t>1980 Actual, adjusted for inflation</t>
  </si>
  <si>
    <t>Multiple of Top 10% to 90%</t>
  </si>
  <si>
    <t>Average Income per Tax Return</t>
  </si>
  <si>
    <t>Appendix A</t>
  </si>
  <si>
    <t xml:space="preserve">Comments: </t>
  </si>
  <si>
    <t>2023 without Shareholder Capitalism</t>
  </si>
  <si>
    <t>Appendix A - Detail</t>
  </si>
  <si>
    <t>Analysis of IRS Data</t>
  </si>
  <si>
    <t>2023 - Impact of Change in Share of U.S. Income</t>
  </si>
  <si>
    <t xml:space="preserve">   Total</t>
  </si>
  <si>
    <t>Actual Share of US Pre-tax  Income</t>
  </si>
  <si>
    <t>Projected Share of US Pre-tax  Income</t>
  </si>
  <si>
    <t>Income Sharing without Shareholder Capitalism</t>
  </si>
  <si>
    <r>
      <rPr>
        <b/>
        <sz val="12"/>
        <color theme="1"/>
        <rFont val="Calibri"/>
        <family val="2"/>
        <scheme val="minor"/>
      </rPr>
      <t>Note:</t>
    </r>
    <r>
      <rPr>
        <sz val="12"/>
        <color theme="1"/>
        <rFont val="Calibri"/>
        <family val="2"/>
        <scheme val="minor"/>
      </rPr>
      <t xml:space="preserve"> See the Analysis of IRS Data tab for the data and calculation of the Actual Share of US Pre-tax Income split reflected above. The Projected Share of US Pre-tax Income split is estimated is based on the anticipated continuation of the current trend of the benefits of increasing technology based productivity improvements (e.g., artificial intelligence, robotics, etc.) going to the Top 10% </t>
    </r>
  </si>
  <si>
    <r>
      <rPr>
        <b/>
        <sz val="12"/>
        <color theme="1"/>
        <rFont val="Calibri"/>
        <family val="2"/>
        <scheme val="minor"/>
      </rPr>
      <t>Note:</t>
    </r>
    <r>
      <rPr>
        <sz val="12"/>
        <color theme="1"/>
        <rFont val="Calibri"/>
        <family val="2"/>
        <scheme val="minor"/>
      </rPr>
      <t xml:space="preserve"> See the Analysis of IRS Data tab for the data and calculation of the Actual 1980 and 2023 Share of US Pre-tax Income split reflected above.</t>
    </r>
  </si>
  <si>
    <t>2023 Actual</t>
  </si>
  <si>
    <t>2023 - without Shareholder Capitalism *</t>
  </si>
  <si>
    <t>Total 2023 - without Shareholder Capitalism *</t>
  </si>
  <si>
    <t>* The Total 2023 without Shareholder Capitalism amounts by group were calculated by using the Total 2023 Income and allocating it to each group by the Total 1980 Income share percentage. The Per Tax Return amounts were calculated by dividing the reallocated income by group by the 2023 - Number of Returns in that group.</t>
  </si>
  <si>
    <t>* The 29% increase is in adjusted gross income, average after-tax income increase is 26%</t>
  </si>
  <si>
    <t>1980 Actual distribution reflects the fair income sharing and economically efficient results of an actual GINI Index of 35</t>
  </si>
  <si>
    <t>2023 Actual distribution reflects the unfair income sharing and economically inefficient results of an actual GINI Index of 42</t>
  </si>
  <si>
    <t>2023 without Shareholder Capitalism reflects income sharing as if a GINI Index of 35 had been maintained, but does reflect the benefit of the efficient economy that would have resulted from maintaining a GINI Index of 35. If maintained, total income would be higher today.</t>
  </si>
  <si>
    <t>Average Increase for the 90% *</t>
  </si>
  <si>
    <t>Average Increase for the 90%</t>
  </si>
  <si>
    <t xml:space="preserve">90% Perspective is Better Because: </t>
  </si>
  <si>
    <t xml:space="preserve">     2. An equal sharing of income increases is fair in an efficient economy</t>
  </si>
  <si>
    <t xml:space="preserve">     1. 1980 was a more efficient and higher performing economy than 2023</t>
  </si>
  <si>
    <t xml:space="preserve">www.informedcitizens.com/data </t>
  </si>
  <si>
    <t xml:space="preserve">   Difference to Actual 2023 Income Shares **</t>
  </si>
  <si>
    <t>Annual Average CPI</t>
  </si>
  <si>
    <t>Total Income CPI Adjusted</t>
  </si>
  <si>
    <t>** The Difference to Actual 2023 Income Shares reflects the impact of Shareholder Capitalism on amount of income allocated to each group of Americans. The 90% of Americans would have had $2.3 trillion of additional income without Shareholder Capitalism. The cumulative additional income without Shareholder Capitalism on the period from 1981 through 2023 would have been $53.5 trillion.</t>
  </si>
  <si>
    <t>Threshold Income per Return - 2023 Actuals ***</t>
  </si>
  <si>
    <t>The Annual Average CPI amounts are from the Bureau of Labor Statistics, https://www.bls.gov/cpi/tables/supplemental-files/historical-cpi-u-202312.pdf</t>
  </si>
  <si>
    <t>*** The $2,000,000 threshold amount for the Top 0.1% is an estimate</t>
  </si>
  <si>
    <t>The data and calculations used in the above, the attached Pie Chart and Appendix A worksheets, and narrative of the book Informed Citizens for a Successful America are from the IRS Statistics of Income Data Tables that are located in this file which were obtained from the Tax Foundation website:</t>
  </si>
  <si>
    <t>Change x 2023 Total After-tax Income</t>
  </si>
  <si>
    <t>Trend Fill 1980-2000</t>
  </si>
  <si>
    <t>Perspective of the top 10%:  $57,799 average income should be sufficient for the 90%</t>
  </si>
  <si>
    <t>Perspective of the 90%:  $319,124 average income should be sufficient for the top 10%</t>
  </si>
  <si>
    <t xml:space="preserve">   Note: For details, comments, notes, sources and calculations, see Appendix A - Detail</t>
  </si>
  <si>
    <t>Note: An Excel file with worksheets reflecting all data sources and calculations for the income and after-tax income information presented above, in the pie charts and narrative of the Informed Citizens for a Successful America book, and in Appendix A, is available at:</t>
  </si>
  <si>
    <t>Amounts in orange, green, and blue were added for calculation purposes and not part of the IRS Statistics of Income Data file downloaded.</t>
  </si>
  <si>
    <t>The following notes were removed from the IRS file after the years 1986 and 2000 respectively for ease of calculations and improved display of data: "The Tax Reform Act of 1986 changed the definition of AGI, so data above and below this line is not strictly comparable." and  "The IRS changed methodology, so data above and below this line is not strictly comparable." They do not materially affect the outcomes of the calculations and representations.</t>
  </si>
  <si>
    <t>Annual Impact on the 90% *</t>
  </si>
  <si>
    <t>Bottom 90% Share of Income</t>
  </si>
  <si>
    <t>Top 10% Share of Income</t>
  </si>
  <si>
    <t>Top 1% Share of Income</t>
  </si>
  <si>
    <t>* The "Annual Impact on the 90%" column reflects the annual impact of shareholder capitalism on the Total Income of 90% of Americans. The total of that column is the cumulative impact for the period from 1981 through 2023. The annual amounts are calculculated by multiplying the change in income sharing ratio for each year versus the 1980 income sharing ratio times the Total CPI Adjusted Income for that year. The 2023 impact was $2.3 trillion. Of that amount $1.8 trillion went to the Top 1%. That is calculated by taking the 2023 Top 1% share of Total Income minus the 1980 Top 1% share and multiplying that times the Total CPI Adjusted Income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</si>
</sst>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5" formatCode="&quot;$&quot;#,##0_);\(&quot;$&quot;#,##0\)"/>
    <numFmt numFmtId="6" formatCode="&quot;$&quot;#,##0_);[Red]\(&quot;$&quot;#,##0\)"/>
    <numFmt numFmtId="8" formatCode="&quot;$&quot;#,##0.00_);[Red]\(&quot;$&quot;#,##0.00\)"/>
    <numFmt numFmtId="44" formatCode="_(&quot;$&quot;* #,##0.00_);_(&quot;$&quot;* \(#,##0.00\);_(&quot;$&quot;* &quot;-&quot;??_);_(@_)"/>
    <numFmt numFmtId="43" formatCode="_(* #,##0.00_);_(* \(#,##0.00\);_(* &quot;-&quot;??_);_(@_)"/>
    <numFmt numFmtId="164" formatCode="0.0000%"/>
    <numFmt numFmtId="165" formatCode="0.00000%"/>
    <numFmt numFmtId="166" formatCode="\$#,##0.00"/>
    <numFmt numFmtId="167" formatCode="\$#,##0"/>
    <numFmt numFmtId="168" formatCode="\ \ \ \ @&quot;...................................................................................&quot;"/>
    <numFmt numFmtId="169" formatCode="\(#,##0\)"/>
    <numFmt numFmtId="170" formatCode="#,##0&quot;    &quot;;#,##0&quot;    &quot;;&quot;--    &quot;;@&quot;    &quot;"/>
    <numFmt numFmtId="171" formatCode="&quot;    &quot;@"/>
    <numFmt numFmtId="172" formatCode="#,##0&quot;    &quot;;\-#,##0&quot;    &quot;;&quot;--    &quot;;@&quot;    &quot;"/>
    <numFmt numFmtId="173" formatCode="&quot;    &quot;0"/>
    <numFmt numFmtId="174" formatCode="&quot;[3] &quot;#,##0"/>
    <numFmt numFmtId="175" formatCode="#,##0&quot;       &quot;;\-#,##0&quot;       &quot;;&quot;--       &quot;;@&quot;       &quot;"/>
    <numFmt numFmtId="176" formatCode="#,##0.00&quot;    &quot;;\-#,##0.00&quot;    &quot;;&quot;--    &quot;;@&quot;    &quot;"/>
    <numFmt numFmtId="177" formatCode="\ \ \ \ @&quot;...........................................................................................&quot;"/>
    <numFmt numFmtId="178" formatCode="&quot;[4] &quot;#,##0"/>
    <numFmt numFmtId="179" formatCode="&quot;$&quot;#,##0"/>
    <numFmt numFmtId="180" formatCode="_(* #,##0_);_(* \(#,##0\);_(* &quot;-&quot;??_);_(@_)"/>
    <numFmt numFmtId="181" formatCode="0.0%"/>
    <numFmt numFmtId="182" formatCode="00\x"/>
    <numFmt numFmtId="183" formatCode="000\x"/>
    <numFmt numFmtId="184" formatCode="_(* #,##0.0_);_(* \(#,##0.0\);_(* &quot;-&quot;??_);_(@_)"/>
    <numFmt numFmtId="185" formatCode="_(&quot;$&quot;* #,##0_);_(&quot;$&quot;* \(#,##0\);_(&quot;$&quot;* &quot;-&quot;??_);_(@_)"/>
    <numFmt numFmtId="186" formatCode="0.0\x"/>
    <numFmt numFmtId="187" formatCode="\(00%\)"/>
    <numFmt numFmtId="188" formatCode="&quot;$&quot;#,##0.0_);[Red]\(&quot;$&quot;#,##0.0\)"/>
    <numFmt numFmtId="189" formatCode="0.0"/>
  </numFmts>
  <fonts count="64" x14ac:knownFonts="1">
    <font>
      <sz val="11"/>
      <color theme="1"/>
      <name val="Calibri"/>
      <family val="2"/>
      <scheme val="minor"/>
    </font>
    <font>
      <b/>
      <sz val="11"/>
      <name val="Calibri"/>
      <family val="2"/>
    </font>
    <font>
      <sz val="11"/>
      <color theme="1"/>
      <name val="Calibri"/>
      <family val="2"/>
      <scheme val="minor"/>
    </font>
    <font>
      <b/>
      <sz val="11"/>
      <color theme="1"/>
      <name val="Calibri"/>
      <family val="2"/>
      <scheme val="minor"/>
    </font>
    <font>
      <sz val="11"/>
      <color rgb="FF000000"/>
      <name val="Calibri"/>
      <family val="2"/>
    </font>
    <font>
      <b/>
      <sz val="10"/>
      <name val="Arial"/>
      <family val="2"/>
    </font>
    <font>
      <sz val="8"/>
      <name val="Arial"/>
      <family val="2"/>
    </font>
    <font>
      <sz val="8"/>
      <name val="Helvetica"/>
    </font>
    <font>
      <b/>
      <sz val="8"/>
      <name val="Arial"/>
      <family val="2"/>
    </font>
    <font>
      <sz val="6"/>
      <name val="Arial"/>
      <family val="2"/>
    </font>
    <font>
      <sz val="6"/>
      <name val="Helvetica"/>
    </font>
    <font>
      <b/>
      <sz val="10"/>
      <name val="Helvetica"/>
      <family val="2"/>
    </font>
    <font>
      <sz val="10"/>
      <name val="courier"/>
    </font>
    <font>
      <sz val="7"/>
      <name val="Helvetica"/>
      <family val="2"/>
    </font>
    <font>
      <sz val="6.5"/>
      <name val="Arial"/>
      <family val="2"/>
    </font>
    <font>
      <b/>
      <sz val="7"/>
      <name val="Helvetica"/>
      <family val="2"/>
    </font>
    <font>
      <sz val="10"/>
      <name val="Helvetica"/>
    </font>
    <font>
      <b/>
      <sz val="8"/>
      <name val="Helvetica"/>
    </font>
    <font>
      <sz val="6"/>
      <name val="Arial"/>
      <family val="2"/>
    </font>
    <font>
      <sz val="7"/>
      <name val="Helvetica"/>
    </font>
    <font>
      <b/>
      <sz val="10"/>
      <name val="Helvetica"/>
    </font>
    <font>
      <b/>
      <sz val="7"/>
      <name val="Helvetica"/>
    </font>
    <font>
      <sz val="10"/>
      <name val="Calibri"/>
      <family val="2"/>
      <scheme val="minor"/>
    </font>
    <font>
      <sz val="10"/>
      <name val="MS Sans Serif"/>
      <family val="2"/>
    </font>
    <font>
      <b/>
      <sz val="11"/>
      <color rgb="FF000000"/>
      <name val="Calibri"/>
      <family val="2"/>
    </font>
    <font>
      <sz val="11"/>
      <color rgb="FF242424"/>
      <name val="Calibri"/>
      <family val="2"/>
      <scheme val="minor"/>
    </font>
    <font>
      <sz val="11"/>
      <name val="Calibri"/>
      <family val="2"/>
      <scheme val="minor"/>
    </font>
    <font>
      <sz val="11"/>
      <color rgb="FF000000"/>
      <name val="Calibri"/>
      <family val="2"/>
      <scheme val="minor"/>
    </font>
    <font>
      <b/>
      <sz val="11"/>
      <name val="Calibri"/>
      <family val="2"/>
      <scheme val="minor"/>
    </font>
    <font>
      <sz val="11"/>
      <color theme="1"/>
      <name val="Calibri"/>
      <family val="2"/>
    </font>
    <font>
      <u/>
      <sz val="11"/>
      <color theme="10"/>
      <name val="Calibri"/>
      <family val="2"/>
      <scheme val="minor"/>
    </font>
    <font>
      <sz val="12"/>
      <color theme="1"/>
      <name val="Calibri"/>
      <family val="2"/>
      <scheme val="minor"/>
    </font>
    <font>
      <b/>
      <sz val="11"/>
      <color theme="1"/>
      <name val="Calibri"/>
      <family val="2"/>
    </font>
    <font>
      <b/>
      <u/>
      <sz val="11"/>
      <color rgb="FF000000"/>
      <name val="Calibri"/>
      <family val="2"/>
    </font>
    <font>
      <sz val="11"/>
      <name val="Calibri"/>
      <family val="2"/>
    </font>
    <font>
      <u/>
      <sz val="11"/>
      <color theme="10"/>
      <name val="Calibri"/>
      <family val="2"/>
    </font>
    <font>
      <u/>
      <sz val="11"/>
      <color theme="1"/>
      <name val="Calibri"/>
      <family val="2"/>
      <scheme val="minor"/>
    </font>
    <font>
      <b/>
      <u/>
      <sz val="11"/>
      <color theme="1"/>
      <name val="Calibri"/>
      <family val="2"/>
      <scheme val="minor"/>
    </font>
    <font>
      <b/>
      <sz val="12"/>
      <color theme="1"/>
      <name val="Calibri"/>
      <family val="2"/>
      <scheme val="minor"/>
    </font>
    <font>
      <b/>
      <u/>
      <sz val="12"/>
      <color theme="1"/>
      <name val="Calibri"/>
      <family val="2"/>
      <scheme val="minor"/>
    </font>
    <font>
      <sz val="12"/>
      <name val="Calibri"/>
      <family val="2"/>
      <scheme val="minor"/>
    </font>
    <font>
      <sz val="13"/>
      <color theme="1"/>
      <name val="Times New Roman"/>
      <family val="1"/>
    </font>
    <font>
      <sz val="15"/>
      <color theme="1"/>
      <name val="Times New Roman"/>
      <family val="1"/>
    </font>
    <font>
      <sz val="14"/>
      <color theme="1"/>
      <name val="Times New Roman"/>
      <family val="1"/>
    </font>
    <font>
      <sz val="11"/>
      <color theme="1"/>
      <name val="Times New Roman"/>
      <family val="1"/>
    </font>
    <font>
      <sz val="15"/>
      <name val="Times New Roman"/>
      <family val="1"/>
    </font>
    <font>
      <sz val="13"/>
      <name val="Times New Roman"/>
      <family val="1"/>
    </font>
    <font>
      <u/>
      <sz val="12"/>
      <color theme="10"/>
      <name val="Times New Roman"/>
      <family val="1"/>
    </font>
    <font>
      <sz val="12"/>
      <color theme="1"/>
      <name val="Times New Roman"/>
      <family val="1"/>
    </font>
    <font>
      <sz val="12"/>
      <name val="Times New Roman"/>
      <family val="1"/>
    </font>
    <font>
      <sz val="16"/>
      <color theme="1"/>
      <name val="Times New Roman"/>
      <family val="1"/>
    </font>
    <font>
      <sz val="22"/>
      <color rgb="FF000000"/>
      <name val="Times New Roman"/>
      <family val="1"/>
    </font>
    <font>
      <sz val="13"/>
      <color rgb="FF000000"/>
      <name val="Times New Roman"/>
      <family val="1"/>
    </font>
    <font>
      <sz val="14"/>
      <color rgb="FF000000"/>
      <name val="Times New Roman"/>
      <family val="1"/>
    </font>
    <font>
      <u/>
      <sz val="13"/>
      <color rgb="FF000000"/>
      <name val="Times New Roman"/>
      <family val="1"/>
    </font>
    <font>
      <sz val="18"/>
      <color theme="1"/>
      <name val="Times New Roman"/>
      <family val="1"/>
    </font>
    <font>
      <sz val="20"/>
      <color theme="1"/>
      <name val="Times New Roman"/>
      <family val="1"/>
    </font>
    <font>
      <sz val="11"/>
      <color rgb="FF000000"/>
      <name val="Times New Roman"/>
      <family val="1"/>
    </font>
    <font>
      <sz val="15"/>
      <color rgb="FF000000"/>
      <name val="Times New Roman"/>
      <family val="1"/>
    </font>
    <font>
      <sz val="18"/>
      <color rgb="FF000000"/>
      <name val="Calibri"/>
      <family val="2"/>
    </font>
    <font>
      <sz val="16"/>
      <color rgb="FF000000"/>
      <name val="Calibri"/>
      <family val="2"/>
    </font>
    <font>
      <sz val="12"/>
      <color rgb="FF000000"/>
      <name val="Calibri"/>
      <family val="2"/>
    </font>
    <font>
      <u/>
      <sz val="11"/>
      <color theme="1"/>
      <name val="Calibri"/>
      <family val="2"/>
    </font>
    <font>
      <u/>
      <sz val="11"/>
      <color rgb="FF000000"/>
      <name val="Calibri"/>
      <family val="2"/>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s>
  <borders count="3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theme="0" tint="-0.24994659260841701"/>
      </bottom>
      <diagonal/>
    </border>
    <border>
      <left style="thin">
        <color indexed="64"/>
      </left>
      <right/>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2499465926084170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double">
        <color indexed="64"/>
      </bottom>
      <diagonal/>
    </border>
  </borders>
  <cellStyleXfs count="31">
    <xf numFmtId="0" fontId="0" fillId="0" borderId="0"/>
    <xf numFmtId="9" fontId="2" fillId="0" borderId="0" applyFont="0" applyFill="0" applyBorder="0" applyAlignment="0" applyProtection="0"/>
    <xf numFmtId="0" fontId="2" fillId="0" borderId="0"/>
    <xf numFmtId="0" fontId="11" fillId="0" borderId="0">
      <alignment horizontal="left"/>
    </xf>
    <xf numFmtId="0" fontId="12" fillId="0" borderId="0"/>
    <xf numFmtId="0" fontId="13" fillId="0" borderId="6">
      <alignment horizontal="center"/>
    </xf>
    <xf numFmtId="168" fontId="14" fillId="0" borderId="0"/>
    <xf numFmtId="169" fontId="13" fillId="0" borderId="8">
      <alignment horizontal="center"/>
    </xf>
    <xf numFmtId="170" fontId="13" fillId="0" borderId="6">
      <alignment horizontal="right"/>
    </xf>
    <xf numFmtId="0" fontId="15" fillId="0" borderId="0" applyNumberFormat="0" applyBorder="0"/>
    <xf numFmtId="171" fontId="13" fillId="0" borderId="0">
      <alignment horizontal="left"/>
    </xf>
    <xf numFmtId="177" fontId="14" fillId="0" borderId="0"/>
    <xf numFmtId="170" fontId="14" fillId="0" borderId="6">
      <alignment horizontal="right"/>
    </xf>
    <xf numFmtId="171" fontId="18" fillId="0" borderId="0">
      <alignment horizontal="left"/>
    </xf>
    <xf numFmtId="9" fontId="2" fillId="0" borderId="0" applyFont="0" applyFill="0" applyBorder="0" applyAlignment="0" applyProtection="0"/>
    <xf numFmtId="9" fontId="23" fillId="0" borderId="0" applyFont="0" applyFill="0" applyBorder="0" applyAlignment="0" applyProtection="0"/>
    <xf numFmtId="43" fontId="2" fillId="0" borderId="0" applyFont="0" applyFill="0" applyBorder="0" applyAlignment="0" applyProtection="0"/>
    <xf numFmtId="0" fontId="2" fillId="0" borderId="0"/>
    <xf numFmtId="43" fontId="31" fillId="0" borderId="0" applyFont="0" applyFill="0" applyBorder="0" applyAlignment="0" applyProtection="0"/>
    <xf numFmtId="8" fontId="23"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30" fillId="0" borderId="0" applyNumberFormat="0" applyFill="0" applyBorder="0" applyAlignment="0" applyProtection="0"/>
    <xf numFmtId="44" fontId="2" fillId="0" borderId="0" applyFont="0" applyFill="0" applyBorder="0" applyAlignment="0" applyProtection="0"/>
    <xf numFmtId="4" fontId="23" fillId="0" borderId="0" applyFont="0" applyFill="0" applyBorder="0" applyAlignment="0" applyProtection="0"/>
    <xf numFmtId="0" fontId="2" fillId="0" borderId="0"/>
    <xf numFmtId="9" fontId="2" fillId="0" borderId="0" applyFont="0" applyFill="0" applyBorder="0" applyAlignment="0" applyProtection="0"/>
    <xf numFmtId="0" fontId="30" fillId="0" borderId="0" applyNumberFormat="0" applyFill="0" applyBorder="0" applyAlignment="0" applyProtection="0"/>
  </cellStyleXfs>
  <cellXfs count="431">
    <xf numFmtId="0" fontId="0" fillId="0" borderId="0" xfId="0"/>
    <xf numFmtId="0" fontId="1" fillId="0" borderId="0" xfId="0" applyFont="1"/>
    <xf numFmtId="164" fontId="0" fillId="0" borderId="0" xfId="0" applyNumberFormat="1"/>
    <xf numFmtId="2" fontId="0" fillId="0" borderId="0" xfId="0" applyNumberFormat="1"/>
    <xf numFmtId="10" fontId="0" fillId="0" borderId="0" xfId="0" applyNumberFormat="1"/>
    <xf numFmtId="0" fontId="1" fillId="0" borderId="0" xfId="0" applyFon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166" fontId="0" fillId="0" borderId="0" xfId="0" applyNumberFormat="1" applyAlignment="1">
      <alignment horizontal="center"/>
    </xf>
    <xf numFmtId="167" fontId="0" fillId="0" borderId="0" xfId="0" applyNumberFormat="1" applyAlignment="1">
      <alignment horizontal="center"/>
    </xf>
    <xf numFmtId="0" fontId="4" fillId="0" borderId="0" xfId="2" applyFont="1"/>
    <xf numFmtId="3" fontId="4" fillId="0" borderId="0" xfId="2" applyNumberFormat="1" applyFont="1"/>
    <xf numFmtId="1" fontId="4" fillId="0" borderId="0" xfId="2" applyNumberFormat="1" applyFont="1"/>
    <xf numFmtId="3" fontId="0" fillId="0" borderId="0" xfId="0" applyNumberFormat="1"/>
    <xf numFmtId="0" fontId="7" fillId="0" borderId="0" xfId="4" applyFont="1"/>
    <xf numFmtId="0" fontId="16" fillId="0" borderId="0" xfId="4" applyFont="1"/>
    <xf numFmtId="0" fontId="6" fillId="0" borderId="0" xfId="5" applyFont="1" applyBorder="1">
      <alignment horizontal="center"/>
    </xf>
    <xf numFmtId="0" fontId="6" fillId="0" borderId="0" xfId="4" applyFont="1" applyAlignment="1">
      <alignment vertical="center"/>
    </xf>
    <xf numFmtId="0" fontId="17" fillId="0" borderId="0" xfId="4" applyFont="1"/>
    <xf numFmtId="0" fontId="17" fillId="0" borderId="0" xfId="9" applyFont="1"/>
    <xf numFmtId="0" fontId="7" fillId="0" borderId="0" xfId="4" applyFont="1" applyAlignment="1">
      <alignment vertical="center"/>
    </xf>
    <xf numFmtId="0" fontId="6" fillId="0" borderId="13" xfId="4" applyFont="1" applyBorder="1" applyAlignment="1">
      <alignment horizontal="centerContinuous" vertical="center"/>
    </xf>
    <xf numFmtId="0" fontId="6" fillId="0" borderId="14" xfId="4" applyFont="1" applyBorder="1" applyAlignment="1">
      <alignment horizontal="centerContinuous"/>
    </xf>
    <xf numFmtId="49" fontId="6" fillId="0" borderId="0" xfId="6" applyNumberFormat="1" applyFont="1" applyAlignment="1">
      <alignment vertical="center"/>
    </xf>
    <xf numFmtId="169" fontId="6" fillId="0" borderId="8" xfId="7" applyFont="1" applyAlignment="1">
      <alignment horizontal="center" vertical="center"/>
    </xf>
    <xf numFmtId="49" fontId="17" fillId="0" borderId="0" xfId="6" applyNumberFormat="1" applyFont="1"/>
    <xf numFmtId="172" fontId="17" fillId="0" borderId="6" xfId="8" applyNumberFormat="1" applyFont="1">
      <alignment horizontal="right"/>
    </xf>
    <xf numFmtId="173" fontId="6" fillId="0" borderId="17" xfId="6" applyNumberFormat="1" applyFont="1" applyBorder="1" applyAlignment="1">
      <alignment horizontal="left"/>
    </xf>
    <xf numFmtId="3" fontId="7" fillId="0" borderId="18" xfId="8" applyNumberFormat="1" applyFont="1" applyBorder="1">
      <alignment horizontal="right"/>
    </xf>
    <xf numFmtId="173" fontId="6" fillId="0" borderId="19" xfId="6" applyNumberFormat="1" applyFont="1" applyBorder="1" applyAlignment="1">
      <alignment horizontal="left"/>
    </xf>
    <xf numFmtId="3" fontId="7" fillId="0" borderId="20" xfId="8" applyNumberFormat="1" applyFont="1" applyBorder="1">
      <alignment horizontal="right"/>
    </xf>
    <xf numFmtId="174" fontId="7" fillId="0" borderId="20" xfId="8" applyNumberFormat="1" applyFont="1" applyBorder="1">
      <alignment horizontal="right"/>
    </xf>
    <xf numFmtId="173" fontId="6" fillId="0" borderId="21" xfId="6" applyNumberFormat="1" applyFont="1" applyBorder="1" applyAlignment="1">
      <alignment horizontal="left"/>
    </xf>
    <xf numFmtId="173" fontId="6" fillId="0" borderId="22" xfId="6" applyNumberFormat="1" applyFont="1" applyBorder="1" applyAlignment="1">
      <alignment horizontal="left"/>
    </xf>
    <xf numFmtId="3" fontId="17" fillId="0" borderId="6" xfId="8" applyNumberFormat="1" applyFont="1">
      <alignment horizontal="right"/>
    </xf>
    <xf numFmtId="3" fontId="7" fillId="0" borderId="6" xfId="8" applyNumberFormat="1" applyFont="1">
      <alignment horizontal="right"/>
    </xf>
    <xf numFmtId="3" fontId="7" fillId="0" borderId="23" xfId="8" applyNumberFormat="1" applyFont="1" applyBorder="1">
      <alignment horizontal="right"/>
    </xf>
    <xf numFmtId="3" fontId="7" fillId="0" borderId="24" xfId="8" applyNumberFormat="1" applyFont="1" applyBorder="1">
      <alignment horizontal="right"/>
    </xf>
    <xf numFmtId="175" fontId="7" fillId="0" borderId="6" xfId="8" applyNumberFormat="1" applyFont="1">
      <alignment horizontal="right"/>
    </xf>
    <xf numFmtId="176" fontId="7" fillId="0" borderId="6" xfId="8" applyNumberFormat="1" applyFont="1">
      <alignment horizontal="right"/>
    </xf>
    <xf numFmtId="2" fontId="7" fillId="0" borderId="18" xfId="8" applyNumberFormat="1" applyFont="1" applyBorder="1">
      <alignment horizontal="right"/>
    </xf>
    <xf numFmtId="2" fontId="7" fillId="0" borderId="20" xfId="8" applyNumberFormat="1" applyFont="1" applyBorder="1">
      <alignment horizontal="right"/>
    </xf>
    <xf numFmtId="2" fontId="7" fillId="0" borderId="23" xfId="8" applyNumberFormat="1" applyFont="1" applyBorder="1">
      <alignment horizontal="right"/>
    </xf>
    <xf numFmtId="2" fontId="7" fillId="0" borderId="0" xfId="4" applyNumberFormat="1" applyFont="1" applyAlignment="1">
      <alignment vertical="center"/>
    </xf>
    <xf numFmtId="2" fontId="8" fillId="0" borderId="6" xfId="8" applyNumberFormat="1" applyFont="1">
      <alignment horizontal="right"/>
    </xf>
    <xf numFmtId="2" fontId="6" fillId="0" borderId="6" xfId="8" applyNumberFormat="1" applyFont="1">
      <alignment horizontal="right"/>
    </xf>
    <xf numFmtId="2" fontId="6" fillId="0" borderId="18" xfId="8" applyNumberFormat="1" applyFont="1" applyBorder="1">
      <alignment horizontal="right"/>
    </xf>
    <xf numFmtId="2" fontId="6" fillId="0" borderId="20" xfId="8" applyNumberFormat="1" applyFont="1" applyBorder="1">
      <alignment horizontal="right"/>
    </xf>
    <xf numFmtId="2" fontId="17" fillId="0" borderId="0" xfId="4" applyNumberFormat="1" applyFont="1"/>
    <xf numFmtId="2" fontId="6" fillId="0" borderId="24" xfId="8" applyNumberFormat="1" applyFont="1" applyBorder="1">
      <alignment horizontal="right"/>
    </xf>
    <xf numFmtId="2" fontId="6" fillId="0" borderId="23" xfId="8" applyNumberFormat="1" applyFont="1" applyBorder="1">
      <alignment horizontal="right"/>
    </xf>
    <xf numFmtId="173" fontId="6" fillId="0" borderId="1" xfId="6" applyNumberFormat="1" applyFont="1" applyBorder="1" applyAlignment="1">
      <alignment horizontal="left"/>
    </xf>
    <xf numFmtId="2" fontId="6" fillId="0" borderId="7" xfId="8" applyNumberFormat="1" applyFont="1" applyBorder="1">
      <alignment horizontal="right"/>
    </xf>
    <xf numFmtId="2" fontId="6" fillId="0" borderId="8" xfId="8" applyNumberFormat="1" applyFont="1" applyBorder="1">
      <alignment horizontal="right"/>
    </xf>
    <xf numFmtId="0" fontId="19" fillId="0" borderId="0" xfId="5" applyFont="1" applyBorder="1">
      <alignment horizontal="center"/>
    </xf>
    <xf numFmtId="0" fontId="16" fillId="0" borderId="0" xfId="4" applyFont="1" applyAlignment="1">
      <alignment vertical="center"/>
    </xf>
    <xf numFmtId="0" fontId="20" fillId="0" borderId="0" xfId="4" applyFont="1"/>
    <xf numFmtId="0" fontId="21" fillId="0" borderId="0" xfId="9" applyFont="1"/>
    <xf numFmtId="169" fontId="6" fillId="0" borderId="26" xfId="7" applyFont="1" applyBorder="1" applyAlignment="1">
      <alignment horizontal="center" vertical="center"/>
    </xf>
    <xf numFmtId="169" fontId="6" fillId="0" borderId="25" xfId="7" applyFont="1" applyBorder="1" applyAlignment="1">
      <alignment horizontal="center" vertical="center"/>
    </xf>
    <xf numFmtId="49" fontId="8" fillId="0" borderId="0" xfId="11" applyNumberFormat="1" applyFont="1"/>
    <xf numFmtId="172" fontId="8" fillId="0" borderId="3" xfId="12" applyNumberFormat="1" applyFont="1" applyBorder="1">
      <alignment horizontal="right"/>
    </xf>
    <xf numFmtId="172" fontId="8" fillId="0" borderId="6" xfId="12" applyNumberFormat="1" applyFont="1">
      <alignment horizontal="right"/>
    </xf>
    <xf numFmtId="173" fontId="6" fillId="0" borderId="27" xfId="11" applyNumberFormat="1" applyFont="1" applyBorder="1" applyAlignment="1">
      <alignment horizontal="left"/>
    </xf>
    <xf numFmtId="3" fontId="6" fillId="0" borderId="23" xfId="12" applyNumberFormat="1" applyFont="1" applyBorder="1">
      <alignment horizontal="right"/>
    </xf>
    <xf numFmtId="3" fontId="6" fillId="0" borderId="18" xfId="12" applyNumberFormat="1" applyFont="1" applyBorder="1">
      <alignment horizontal="right"/>
    </xf>
    <xf numFmtId="0" fontId="12" fillId="0" borderId="0" xfId="4"/>
    <xf numFmtId="173" fontId="6" fillId="0" borderId="22" xfId="11" applyNumberFormat="1" applyFont="1" applyBorder="1" applyAlignment="1">
      <alignment horizontal="left"/>
    </xf>
    <xf numFmtId="3" fontId="6" fillId="0" borderId="20" xfId="12" applyNumberFormat="1" applyFont="1" applyBorder="1">
      <alignment horizontal="right"/>
    </xf>
    <xf numFmtId="178" fontId="6" fillId="0" borderId="23" xfId="12" applyNumberFormat="1" applyFont="1" applyBorder="1">
      <alignment horizontal="right"/>
    </xf>
    <xf numFmtId="3" fontId="6" fillId="0" borderId="3" xfId="12" applyNumberFormat="1" applyFont="1" applyBorder="1">
      <alignment horizontal="right"/>
    </xf>
    <xf numFmtId="3" fontId="6" fillId="0" borderId="6" xfId="12" applyNumberFormat="1" applyFont="1">
      <alignment horizontal="right"/>
    </xf>
    <xf numFmtId="3" fontId="6" fillId="0" borderId="24" xfId="12" applyNumberFormat="1" applyFont="1" applyBorder="1">
      <alignment horizontal="right"/>
    </xf>
    <xf numFmtId="3" fontId="6" fillId="0" borderId="3" xfId="7" applyNumberFormat="1" applyFont="1" applyBorder="1" applyAlignment="1">
      <alignment horizontal="center" vertical="center"/>
    </xf>
    <xf numFmtId="3" fontId="6" fillId="0" borderId="6" xfId="7" applyNumberFormat="1" applyFont="1" applyBorder="1" applyAlignment="1">
      <alignment horizontal="center" vertical="center"/>
    </xf>
    <xf numFmtId="3" fontId="6" fillId="0" borderId="23" xfId="12" applyNumberFormat="1" applyFont="1" applyBorder="1" applyAlignment="1"/>
    <xf numFmtId="3" fontId="6" fillId="0" borderId="20" xfId="12" applyNumberFormat="1" applyFont="1" applyBorder="1" applyAlignment="1"/>
    <xf numFmtId="3" fontId="6" fillId="0" borderId="20" xfId="7" applyNumberFormat="1" applyFont="1" applyBorder="1" applyAlignment="1"/>
    <xf numFmtId="2" fontId="7" fillId="0" borderId="24" xfId="12" applyNumberFormat="1" applyFont="1" applyBorder="1">
      <alignment horizontal="right"/>
    </xf>
    <xf numFmtId="2" fontId="7" fillId="0" borderId="18" xfId="12" applyNumberFormat="1" applyFont="1" applyBorder="1">
      <alignment horizontal="right"/>
    </xf>
    <xf numFmtId="2" fontId="6" fillId="0" borderId="18" xfId="12" applyNumberFormat="1" applyFont="1" applyBorder="1">
      <alignment horizontal="right"/>
    </xf>
    <xf numFmtId="2" fontId="7" fillId="0" borderId="23" xfId="12" applyNumberFormat="1" applyFont="1" applyBorder="1">
      <alignment horizontal="right"/>
    </xf>
    <xf numFmtId="2" fontId="7" fillId="0" borderId="20" xfId="12" applyNumberFormat="1" applyFont="1" applyBorder="1">
      <alignment horizontal="right"/>
    </xf>
    <xf numFmtId="2" fontId="6" fillId="0" borderId="20" xfId="12" applyNumberFormat="1" applyFont="1" applyBorder="1">
      <alignment horizontal="right"/>
    </xf>
    <xf numFmtId="2" fontId="6" fillId="0" borderId="0" xfId="4" applyNumberFormat="1" applyFont="1" applyAlignment="1">
      <alignment vertical="center"/>
    </xf>
    <xf numFmtId="2" fontId="8" fillId="0" borderId="3" xfId="12" applyNumberFormat="1" applyFont="1" applyBorder="1">
      <alignment horizontal="right"/>
    </xf>
    <xf numFmtId="2" fontId="8" fillId="0" borderId="6" xfId="12" applyNumberFormat="1" applyFont="1">
      <alignment horizontal="right"/>
    </xf>
    <xf numFmtId="2" fontId="7" fillId="0" borderId="6" xfId="12" applyNumberFormat="1" applyFont="1">
      <alignment horizontal="right"/>
    </xf>
    <xf numFmtId="2" fontId="6" fillId="0" borderId="24" xfId="12" applyNumberFormat="1" applyFont="1" applyBorder="1">
      <alignment horizontal="right"/>
    </xf>
    <xf numFmtId="2" fontId="6" fillId="0" borderId="23" xfId="12" applyNumberFormat="1" applyFont="1" applyBorder="1">
      <alignment horizontal="right"/>
    </xf>
    <xf numFmtId="2" fontId="6" fillId="0" borderId="6" xfId="12" applyNumberFormat="1" applyFont="1">
      <alignment horizontal="right"/>
    </xf>
    <xf numFmtId="173" fontId="6" fillId="0" borderId="21" xfId="11" applyNumberFormat="1" applyFont="1" applyBorder="1" applyAlignment="1">
      <alignment horizontal="left"/>
    </xf>
    <xf numFmtId="173" fontId="6" fillId="0" borderId="19" xfId="11" applyNumberFormat="1" applyFont="1" applyBorder="1" applyAlignment="1">
      <alignment horizontal="left"/>
    </xf>
    <xf numFmtId="173" fontId="6" fillId="0" borderId="1" xfId="11" applyNumberFormat="1" applyFont="1" applyBorder="1" applyAlignment="1">
      <alignment horizontal="left"/>
    </xf>
    <xf numFmtId="2" fontId="6" fillId="0" borderId="7" xfId="12" applyNumberFormat="1" applyFont="1" applyBorder="1">
      <alignment horizontal="right"/>
    </xf>
    <xf numFmtId="2" fontId="6" fillId="0" borderId="8" xfId="12" applyNumberFormat="1" applyFont="1" applyBorder="1">
      <alignment horizontal="right"/>
    </xf>
    <xf numFmtId="6" fontId="4" fillId="0" borderId="0" xfId="2" applyNumberFormat="1" applyFont="1"/>
    <xf numFmtId="179" fontId="2" fillId="0" borderId="0" xfId="2" applyNumberFormat="1"/>
    <xf numFmtId="165" fontId="0" fillId="0" borderId="0" xfId="0" applyNumberFormat="1"/>
    <xf numFmtId="0" fontId="4" fillId="0" borderId="0" xfId="2" applyFont="1" applyAlignment="1">
      <alignment horizontal="right"/>
    </xf>
    <xf numFmtId="0" fontId="3" fillId="0" borderId="0" xfId="2" applyFont="1" applyAlignment="1">
      <alignment horizontal="left"/>
    </xf>
    <xf numFmtId="0" fontId="22" fillId="0" borderId="0" xfId="2" applyFont="1"/>
    <xf numFmtId="0" fontId="3" fillId="0" borderId="0" xfId="2" applyFont="1"/>
    <xf numFmtId="9" fontId="0" fillId="0" borderId="0" xfId="0" applyNumberFormat="1"/>
    <xf numFmtId="0" fontId="24" fillId="0" borderId="0" xfId="2" applyFont="1"/>
    <xf numFmtId="10" fontId="4" fillId="0" borderId="0" xfId="2" applyNumberFormat="1" applyFont="1"/>
    <xf numFmtId="9" fontId="26" fillId="0" borderId="0" xfId="14" applyFont="1"/>
    <xf numFmtId="10" fontId="26" fillId="0" borderId="0" xfId="15" applyNumberFormat="1" applyFont="1"/>
    <xf numFmtId="9" fontId="26" fillId="0" borderId="0" xfId="14" applyFont="1" applyBorder="1" applyAlignment="1"/>
    <xf numFmtId="10" fontId="26" fillId="0" borderId="0" xfId="15" applyNumberFormat="1" applyFont="1" applyBorder="1" applyAlignment="1"/>
    <xf numFmtId="9" fontId="26" fillId="0" borderId="0" xfId="1" applyFont="1" applyBorder="1" applyAlignment="1"/>
    <xf numFmtId="10" fontId="25" fillId="0" borderId="0" xfId="1" applyNumberFormat="1" applyFont="1" applyBorder="1" applyAlignment="1">
      <alignment vertical="center"/>
    </xf>
    <xf numFmtId="10" fontId="26" fillId="0" borderId="0" xfId="1" applyNumberFormat="1" applyFont="1" applyBorder="1" applyAlignment="1"/>
    <xf numFmtId="10" fontId="2" fillId="0" borderId="0" xfId="1" applyNumberFormat="1" applyFont="1" applyBorder="1" applyAlignment="1"/>
    <xf numFmtId="6" fontId="27" fillId="0" borderId="0" xfId="2" applyNumberFormat="1" applyFont="1"/>
    <xf numFmtId="179" fontId="2" fillId="0" borderId="0" xfId="0" applyNumberFormat="1" applyFont="1"/>
    <xf numFmtId="179" fontId="26" fillId="0" borderId="0" xfId="0" applyNumberFormat="1" applyFont="1"/>
    <xf numFmtId="0" fontId="26" fillId="0" borderId="0" xfId="2" applyFont="1"/>
    <xf numFmtId="9" fontId="26" fillId="0" borderId="0" xfId="2" applyNumberFormat="1" applyFont="1"/>
    <xf numFmtId="10" fontId="26" fillId="0" borderId="0" xfId="2" applyNumberFormat="1" applyFont="1"/>
    <xf numFmtId="10" fontId="26" fillId="0" borderId="0" xfId="14" applyNumberFormat="1" applyFont="1"/>
    <xf numFmtId="3" fontId="26" fillId="0" borderId="0" xfId="0" applyNumberFormat="1" applyFont="1" applyAlignment="1">
      <alignment horizontal="right"/>
    </xf>
    <xf numFmtId="0" fontId="3" fillId="0" borderId="0" xfId="0" applyFont="1"/>
    <xf numFmtId="0" fontId="28" fillId="0" borderId="0" xfId="2" applyFont="1"/>
    <xf numFmtId="10" fontId="25" fillId="0" borderId="0" xfId="0" applyNumberFormat="1" applyFont="1" applyAlignment="1">
      <alignment vertical="center"/>
    </xf>
    <xf numFmtId="10" fontId="26" fillId="0" borderId="0" xfId="14" applyNumberFormat="1" applyFont="1" applyBorder="1" applyAlignment="1"/>
    <xf numFmtId="10" fontId="25" fillId="0" borderId="0" xfId="0" applyNumberFormat="1" applyFont="1"/>
    <xf numFmtId="10" fontId="26" fillId="0" borderId="0" xfId="0" applyNumberFormat="1" applyFont="1"/>
    <xf numFmtId="0" fontId="29" fillId="0" borderId="0" xfId="17" applyFont="1"/>
    <xf numFmtId="180" fontId="29" fillId="0" borderId="0" xfId="18" applyNumberFormat="1" applyFont="1"/>
    <xf numFmtId="6" fontId="4" fillId="0" borderId="3" xfId="19" applyNumberFormat="1" applyFont="1" applyFill="1" applyBorder="1" applyAlignment="1">
      <alignment horizontal="center" wrapText="1"/>
    </xf>
    <xf numFmtId="6" fontId="4" fillId="0" borderId="15" xfId="19" applyNumberFormat="1" applyFont="1" applyFill="1" applyBorder="1" applyAlignment="1">
      <alignment horizontal="center" wrapText="1"/>
    </xf>
    <xf numFmtId="0" fontId="4" fillId="0" borderId="6" xfId="17" applyFont="1" applyBorder="1"/>
    <xf numFmtId="6" fontId="4" fillId="0" borderId="3" xfId="17" applyNumberFormat="1" applyFont="1" applyBorder="1" applyAlignment="1">
      <alignment horizontal="center"/>
    </xf>
    <xf numFmtId="9" fontId="4" fillId="0" borderId="3" xfId="17" applyNumberFormat="1" applyFont="1" applyBorder="1" applyAlignment="1">
      <alignment horizontal="center"/>
    </xf>
    <xf numFmtId="6" fontId="4" fillId="0" borderId="3" xfId="19" applyNumberFormat="1" applyFont="1" applyFill="1" applyBorder="1" applyAlignment="1">
      <alignment horizontal="center"/>
    </xf>
    <xf numFmtId="6" fontId="29" fillId="0" borderId="3" xfId="19" applyNumberFormat="1" applyFont="1" applyFill="1" applyBorder="1" applyAlignment="1">
      <alignment horizontal="center"/>
    </xf>
    <xf numFmtId="6" fontId="29" fillId="0" borderId="15" xfId="19" applyNumberFormat="1" applyFont="1" applyFill="1" applyBorder="1" applyAlignment="1">
      <alignment horizontal="center"/>
    </xf>
    <xf numFmtId="180" fontId="29" fillId="0" borderId="3" xfId="18" applyNumberFormat="1" applyFont="1" applyFill="1" applyBorder="1" applyAlignment="1">
      <alignment horizontal="center"/>
    </xf>
    <xf numFmtId="181" fontId="29" fillId="0" borderId="3" xfId="21" applyNumberFormat="1" applyFont="1" applyFill="1" applyBorder="1" applyAlignment="1">
      <alignment horizontal="center"/>
    </xf>
    <xf numFmtId="181" fontId="29" fillId="0" borderId="15" xfId="21" applyNumberFormat="1" applyFont="1" applyFill="1" applyBorder="1" applyAlignment="1">
      <alignment horizontal="center"/>
    </xf>
    <xf numFmtId="181" fontId="29" fillId="0" borderId="3" xfId="15" applyNumberFormat="1" applyFont="1" applyFill="1" applyBorder="1" applyAlignment="1">
      <alignment horizontal="center"/>
    </xf>
    <xf numFmtId="6" fontId="4" fillId="0" borderId="7" xfId="17" applyNumberFormat="1" applyFont="1" applyBorder="1" applyAlignment="1">
      <alignment horizontal="center"/>
    </xf>
    <xf numFmtId="0" fontId="4" fillId="0" borderId="8" xfId="17" applyFont="1" applyBorder="1"/>
    <xf numFmtId="0" fontId="4" fillId="0" borderId="0" xfId="17" applyFont="1"/>
    <xf numFmtId="6" fontId="4" fillId="0" borderId="0" xfId="17" applyNumberFormat="1" applyFont="1" applyAlignment="1">
      <alignment horizontal="center"/>
    </xf>
    <xf numFmtId="3" fontId="4" fillId="0" borderId="0" xfId="22" applyNumberFormat="1" applyFont="1"/>
    <xf numFmtId="180" fontId="29" fillId="0" borderId="0" xfId="18" applyNumberFormat="1" applyFont="1" applyFill="1" applyBorder="1" applyAlignment="1">
      <alignment horizontal="center"/>
    </xf>
    <xf numFmtId="9" fontId="29" fillId="0" borderId="0" xfId="15" applyFont="1" applyFill="1" applyBorder="1" applyAlignment="1">
      <alignment horizontal="center"/>
    </xf>
    <xf numFmtId="0" fontId="29" fillId="0" borderId="3" xfId="17" applyFont="1" applyBorder="1"/>
    <xf numFmtId="180" fontId="29" fillId="0" borderId="6" xfId="23" applyNumberFormat="1" applyFont="1" applyFill="1" applyBorder="1"/>
    <xf numFmtId="0" fontId="29" fillId="0" borderId="6" xfId="17" applyFont="1" applyBorder="1"/>
    <xf numFmtId="180" fontId="29" fillId="0" borderId="3" xfId="18" applyNumberFormat="1" applyFont="1" applyFill="1" applyBorder="1"/>
    <xf numFmtId="3" fontId="29" fillId="0" borderId="3" xfId="17" applyNumberFormat="1" applyFont="1" applyBorder="1" applyAlignment="1">
      <alignment horizontal="center"/>
    </xf>
    <xf numFmtId="3" fontId="29" fillId="0" borderId="6" xfId="17" applyNumberFormat="1" applyFont="1" applyBorder="1" applyAlignment="1">
      <alignment horizontal="center"/>
    </xf>
    <xf numFmtId="5" fontId="29" fillId="0" borderId="6" xfId="24" applyNumberFormat="1" applyFont="1" applyFill="1" applyBorder="1" applyAlignment="1">
      <alignment horizontal="center"/>
    </xf>
    <xf numFmtId="5" fontId="29" fillId="0" borderId="3" xfId="24" applyNumberFormat="1" applyFont="1" applyFill="1" applyBorder="1" applyAlignment="1">
      <alignment horizontal="center"/>
    </xf>
    <xf numFmtId="182" fontId="29" fillId="0" borderId="6" xfId="17" applyNumberFormat="1" applyFont="1" applyBorder="1" applyAlignment="1">
      <alignment horizontal="center"/>
    </xf>
    <xf numFmtId="9" fontId="29" fillId="0" borderId="6" xfId="20" applyFont="1" applyFill="1" applyBorder="1" applyAlignment="1">
      <alignment horizontal="center"/>
    </xf>
    <xf numFmtId="181" fontId="29" fillId="0" borderId="3" xfId="20" applyNumberFormat="1" applyFont="1" applyFill="1" applyBorder="1" applyAlignment="1">
      <alignment horizontal="center"/>
    </xf>
    <xf numFmtId="9" fontId="29" fillId="0" borderId="3" xfId="20" applyFont="1" applyFill="1" applyBorder="1" applyAlignment="1">
      <alignment horizontal="center"/>
    </xf>
    <xf numFmtId="183" fontId="29" fillId="0" borderId="6" xfId="16" applyNumberFormat="1" applyFont="1" applyFill="1" applyBorder="1" applyAlignment="1">
      <alignment horizontal="center"/>
    </xf>
    <xf numFmtId="180" fontId="29" fillId="0" borderId="0" xfId="23" applyNumberFormat="1" applyFont="1" applyFill="1" applyBorder="1"/>
    <xf numFmtId="9" fontId="29" fillId="0" borderId="0" xfId="21" applyFont="1" applyFill="1" applyBorder="1" applyAlignment="1">
      <alignment horizontal="center"/>
    </xf>
    <xf numFmtId="0" fontId="34" fillId="0" borderId="0" xfId="17" applyFont="1" applyAlignment="1">
      <alignment vertical="center"/>
    </xf>
    <xf numFmtId="6" fontId="34" fillId="0" borderId="0" xfId="17" applyNumberFormat="1" applyFont="1" applyAlignment="1">
      <alignment vertical="center"/>
    </xf>
    <xf numFmtId="165" fontId="34" fillId="0" borderId="0" xfId="15" applyNumberFormat="1" applyFont="1" applyFill="1" applyAlignment="1">
      <alignment vertical="center"/>
    </xf>
    <xf numFmtId="0" fontId="24" fillId="0" borderId="0" xfId="2" applyFont="1" applyAlignment="1">
      <alignment horizontal="center" wrapText="1"/>
    </xf>
    <xf numFmtId="0" fontId="0" fillId="0" borderId="0" xfId="0" applyAlignment="1">
      <alignment horizontal="center" wrapText="1"/>
    </xf>
    <xf numFmtId="6" fontId="4" fillId="2" borderId="0" xfId="2" applyNumberFormat="1" applyFont="1" applyFill="1"/>
    <xf numFmtId="181" fontId="4" fillId="0" borderId="0" xfId="1" applyNumberFormat="1" applyFont="1" applyAlignment="1">
      <alignment horizontal="center"/>
    </xf>
    <xf numFmtId="181" fontId="4" fillId="2" borderId="0" xfId="1" applyNumberFormat="1" applyFont="1" applyFill="1" applyAlignment="1">
      <alignment horizontal="center"/>
    </xf>
    <xf numFmtId="0" fontId="35" fillId="0" borderId="0" xfId="25" applyFont="1" applyFill="1" applyAlignment="1">
      <alignment vertical="center"/>
    </xf>
    <xf numFmtId="180" fontId="29" fillId="0" borderId="0" xfId="18" applyNumberFormat="1" applyFont="1" applyFill="1" applyBorder="1" applyAlignment="1"/>
    <xf numFmtId="0" fontId="0" fillId="0" borderId="0" xfId="0" applyAlignment="1">
      <alignment horizontal="center"/>
    </xf>
    <xf numFmtId="0" fontId="4" fillId="2" borderId="0" xfId="2" applyFont="1" applyFill="1"/>
    <xf numFmtId="184" fontId="29" fillId="0" borderId="6" xfId="16" applyNumberFormat="1" applyFont="1" applyFill="1" applyBorder="1" applyAlignment="1">
      <alignment horizontal="center"/>
    </xf>
    <xf numFmtId="182" fontId="29" fillId="0" borderId="6" xfId="16" applyNumberFormat="1" applyFont="1" applyFill="1" applyBorder="1" applyAlignment="1">
      <alignment horizontal="center"/>
    </xf>
    <xf numFmtId="180" fontId="29" fillId="0" borderId="6" xfId="18" applyNumberFormat="1" applyFont="1" applyFill="1" applyBorder="1"/>
    <xf numFmtId="181" fontId="29" fillId="0" borderId="6" xfId="20" applyNumberFormat="1" applyFont="1" applyFill="1" applyBorder="1" applyAlignment="1">
      <alignment horizontal="center"/>
    </xf>
    <xf numFmtId="180" fontId="29" fillId="0" borderId="6" xfId="18" applyNumberFormat="1" applyFont="1" applyFill="1" applyBorder="1" applyAlignment="1">
      <alignment horizontal="center"/>
    </xf>
    <xf numFmtId="181" fontId="4" fillId="0" borderId="0" xfId="1" applyNumberFormat="1" applyFont="1" applyFill="1" applyAlignment="1">
      <alignment horizontal="center"/>
    </xf>
    <xf numFmtId="0" fontId="29" fillId="0" borderId="0" xfId="17" applyFont="1" applyAlignment="1">
      <alignment vertical="center"/>
    </xf>
    <xf numFmtId="6" fontId="4" fillId="0" borderId="9" xfId="17" applyNumberFormat="1" applyFont="1" applyBorder="1" applyAlignment="1">
      <alignment horizontal="center"/>
    </xf>
    <xf numFmtId="0" fontId="29" fillId="0" borderId="4" xfId="17" applyFont="1" applyBorder="1" applyAlignment="1">
      <alignment vertical="center"/>
    </xf>
    <xf numFmtId="9" fontId="29" fillId="0" borderId="15" xfId="20" applyFont="1" applyFill="1" applyBorder="1"/>
    <xf numFmtId="3" fontId="29" fillId="0" borderId="15" xfId="17" applyNumberFormat="1" applyFont="1" applyBorder="1" applyAlignment="1">
      <alignment horizontal="center"/>
    </xf>
    <xf numFmtId="5" fontId="29" fillId="0" borderId="0" xfId="24" applyNumberFormat="1" applyFont="1" applyFill="1" applyBorder="1" applyAlignment="1">
      <alignment horizontal="center"/>
    </xf>
    <xf numFmtId="9" fontId="29" fillId="0" borderId="0" xfId="20" applyFont="1" applyFill="1" applyBorder="1" applyAlignment="1">
      <alignment horizontal="center"/>
    </xf>
    <xf numFmtId="5" fontId="29" fillId="0" borderId="15" xfId="24" applyNumberFormat="1" applyFont="1" applyFill="1" applyBorder="1" applyAlignment="1">
      <alignment horizontal="center"/>
    </xf>
    <xf numFmtId="0" fontId="29" fillId="0" borderId="29" xfId="17" applyFont="1" applyBorder="1" applyAlignment="1">
      <alignment vertical="center"/>
    </xf>
    <xf numFmtId="0" fontId="29" fillId="0" borderId="15" xfId="17" applyFont="1" applyBorder="1"/>
    <xf numFmtId="6" fontId="4" fillId="0" borderId="15" xfId="17" applyNumberFormat="1" applyFont="1" applyBorder="1" applyAlignment="1">
      <alignment horizontal="center"/>
    </xf>
    <xf numFmtId="9" fontId="4" fillId="0" borderId="15" xfId="17" applyNumberFormat="1" applyFont="1" applyBorder="1" applyAlignment="1">
      <alignment horizontal="center"/>
    </xf>
    <xf numFmtId="6" fontId="4" fillId="0" borderId="15" xfId="19" applyNumberFormat="1" applyFont="1" applyFill="1" applyBorder="1" applyAlignment="1">
      <alignment horizontal="center"/>
    </xf>
    <xf numFmtId="5" fontId="4" fillId="0" borderId="9" xfId="17" applyNumberFormat="1" applyFont="1" applyBorder="1" applyAlignment="1">
      <alignment horizontal="center"/>
    </xf>
    <xf numFmtId="0" fontId="4" fillId="0" borderId="15" xfId="17" applyFont="1" applyBorder="1"/>
    <xf numFmtId="0" fontId="4" fillId="0" borderId="9" xfId="17" applyFont="1" applyBorder="1"/>
    <xf numFmtId="0" fontId="4" fillId="0" borderId="6" xfId="2" applyFont="1" applyBorder="1" applyAlignment="1">
      <alignment horizontal="center"/>
    </xf>
    <xf numFmtId="0" fontId="33" fillId="0" borderId="0" xfId="2" applyFont="1" applyAlignment="1">
      <alignment horizontal="center"/>
    </xf>
    <xf numFmtId="0" fontId="36" fillId="0" borderId="0" xfId="0" applyFont="1" applyAlignment="1">
      <alignment horizontal="center"/>
    </xf>
    <xf numFmtId="0" fontId="33" fillId="0" borderId="15" xfId="2" applyFont="1" applyBorder="1" applyAlignment="1">
      <alignment horizontal="center"/>
    </xf>
    <xf numFmtId="181" fontId="4" fillId="2" borderId="0" xfId="1" applyNumberFormat="1" applyFont="1" applyFill="1" applyBorder="1"/>
    <xf numFmtId="181" fontId="0" fillId="0" borderId="0" xfId="1" applyNumberFormat="1" applyFont="1" applyFill="1" applyBorder="1"/>
    <xf numFmtId="181" fontId="4" fillId="2" borderId="1" xfId="1" applyNumberFormat="1" applyFont="1" applyFill="1" applyBorder="1"/>
    <xf numFmtId="0" fontId="4" fillId="0" borderId="6" xfId="2" applyFont="1" applyBorder="1" applyAlignment="1">
      <alignment horizontal="left"/>
    </xf>
    <xf numFmtId="181" fontId="0" fillId="0" borderId="0" xfId="0" applyNumberFormat="1"/>
    <xf numFmtId="0" fontId="4" fillId="0" borderId="1" xfId="2" applyFont="1" applyBorder="1"/>
    <xf numFmtId="6" fontId="4" fillId="2" borderId="26" xfId="2" applyNumberFormat="1" applyFont="1" applyFill="1" applyBorder="1"/>
    <xf numFmtId="185" fontId="0" fillId="2" borderId="26" xfId="26" applyNumberFormat="1" applyFont="1" applyFill="1" applyBorder="1"/>
    <xf numFmtId="6" fontId="0" fillId="0" borderId="0" xfId="0" applyNumberFormat="1"/>
    <xf numFmtId="0" fontId="4" fillId="0" borderId="0" xfId="2" applyFont="1" applyAlignment="1">
      <alignment horizontal="center"/>
    </xf>
    <xf numFmtId="0" fontId="4" fillId="2" borderId="0" xfId="2" applyFont="1" applyFill="1" applyAlignment="1">
      <alignment horizontal="left"/>
    </xf>
    <xf numFmtId="181" fontId="2" fillId="2" borderId="0" xfId="1" applyNumberFormat="1" applyFont="1" applyFill="1" applyBorder="1"/>
    <xf numFmtId="181" fontId="4" fillId="2" borderId="15" xfId="1" applyNumberFormat="1" applyFont="1" applyFill="1" applyBorder="1"/>
    <xf numFmtId="181" fontId="2" fillId="2" borderId="1" xfId="1" applyNumberFormat="1" applyFont="1" applyFill="1" applyBorder="1"/>
    <xf numFmtId="181" fontId="4" fillId="2" borderId="26" xfId="1" applyNumberFormat="1" applyFont="1" applyFill="1" applyBorder="1"/>
    <xf numFmtId="181" fontId="0" fillId="2" borderId="26" xfId="0" applyNumberFormat="1" applyFill="1" applyBorder="1"/>
    <xf numFmtId="181" fontId="4" fillId="2" borderId="26" xfId="2" applyNumberFormat="1" applyFont="1" applyFill="1" applyBorder="1"/>
    <xf numFmtId="185" fontId="4" fillId="2" borderId="16" xfId="26" applyNumberFormat="1" applyFont="1" applyFill="1" applyBorder="1"/>
    <xf numFmtId="0" fontId="24" fillId="0" borderId="8" xfId="2" applyFont="1" applyBorder="1" applyAlignment="1">
      <alignment horizontal="left"/>
    </xf>
    <xf numFmtId="9" fontId="24" fillId="2" borderId="26" xfId="1" applyFont="1" applyFill="1" applyBorder="1" applyAlignment="1">
      <alignment horizontal="center"/>
    </xf>
    <xf numFmtId="1" fontId="0" fillId="0" borderId="0" xfId="0" applyNumberFormat="1"/>
    <xf numFmtId="0" fontId="37" fillId="0" borderId="0" xfId="28" applyFont="1" applyAlignment="1">
      <alignment horizontal="center"/>
    </xf>
    <xf numFmtId="0" fontId="2" fillId="0" borderId="0" xfId="28"/>
    <xf numFmtId="9" fontId="0" fillId="0" borderId="0" xfId="29" applyFont="1" applyBorder="1" applyAlignment="1">
      <alignment horizontal="center"/>
    </xf>
    <xf numFmtId="9" fontId="0" fillId="0" borderId="0" xfId="28" applyNumberFormat="1" applyFont="1"/>
    <xf numFmtId="181" fontId="22" fillId="0" borderId="0" xfId="29" applyNumberFormat="1" applyFont="1" applyAlignment="1">
      <alignment horizontal="center"/>
    </xf>
    <xf numFmtId="0" fontId="0" fillId="0" borderId="0" xfId="28" applyFont="1"/>
    <xf numFmtId="181" fontId="2" fillId="0" borderId="2" xfId="28" applyNumberFormat="1" applyBorder="1" applyAlignment="1">
      <alignment horizontal="center"/>
    </xf>
    <xf numFmtId="9" fontId="2" fillId="0" borderId="0" xfId="28" applyNumberFormat="1" applyAlignment="1">
      <alignment horizontal="center"/>
    </xf>
    <xf numFmtId="0" fontId="37" fillId="0" borderId="0" xfId="28" applyFont="1" applyAlignment="1">
      <alignment horizontal="center" wrapText="1"/>
    </xf>
    <xf numFmtId="181" fontId="0" fillId="0" borderId="0" xfId="29" applyNumberFormat="1" applyFont="1" applyAlignment="1">
      <alignment horizontal="center"/>
    </xf>
    <xf numFmtId="181" fontId="0" fillId="0" borderId="0" xfId="29" applyNumberFormat="1" applyFont="1" applyBorder="1" applyAlignment="1">
      <alignment horizontal="center"/>
    </xf>
    <xf numFmtId="181" fontId="2" fillId="0" borderId="0" xfId="28" applyNumberFormat="1" applyAlignment="1">
      <alignment horizontal="center"/>
    </xf>
    <xf numFmtId="9" fontId="2" fillId="0" borderId="0" xfId="28" applyNumberFormat="1"/>
    <xf numFmtId="0" fontId="31" fillId="0" borderId="0" xfId="28" applyFont="1"/>
    <xf numFmtId="0" fontId="39" fillId="0" borderId="0" xfId="28" applyFont="1" applyAlignment="1">
      <alignment horizontal="center"/>
    </xf>
    <xf numFmtId="9" fontId="31" fillId="0" borderId="0" xfId="28" applyNumberFormat="1" applyFont="1"/>
    <xf numFmtId="181" fontId="40" fillId="0" borderId="0" xfId="29" applyNumberFormat="1" applyFont="1" applyAlignment="1">
      <alignment horizontal="center"/>
    </xf>
    <xf numFmtId="181" fontId="31" fillId="0" borderId="2" xfId="28" applyNumberFormat="1" applyFont="1" applyBorder="1" applyAlignment="1">
      <alignment horizontal="center"/>
    </xf>
    <xf numFmtId="9" fontId="31" fillId="0" borderId="0" xfId="28" applyNumberFormat="1" applyFont="1" applyAlignment="1">
      <alignment horizontal="center"/>
    </xf>
    <xf numFmtId="181" fontId="40" fillId="0" borderId="0" xfId="29" applyNumberFormat="1" applyFont="1" applyFill="1" applyAlignment="1">
      <alignment horizontal="center"/>
    </xf>
    <xf numFmtId="9" fontId="31" fillId="0" borderId="0" xfId="29" applyFont="1" applyBorder="1" applyAlignment="1">
      <alignment horizontal="center"/>
    </xf>
    <xf numFmtId="0" fontId="2" fillId="0" borderId="0" xfId="28" applyAlignment="1">
      <alignment vertical="center"/>
    </xf>
    <xf numFmtId="0" fontId="41" fillId="0" borderId="0" xfId="17" applyFont="1"/>
    <xf numFmtId="0" fontId="41" fillId="0" borderId="25" xfId="17" applyFont="1" applyBorder="1"/>
    <xf numFmtId="0" fontId="41" fillId="0" borderId="5" xfId="17" applyFont="1" applyBorder="1"/>
    <xf numFmtId="0" fontId="41" fillId="0" borderId="28" xfId="17" applyFont="1" applyBorder="1"/>
    <xf numFmtId="0" fontId="41" fillId="0" borderId="6" xfId="17" applyFont="1" applyBorder="1"/>
    <xf numFmtId="0" fontId="41" fillId="0" borderId="15" xfId="17" applyFont="1" applyBorder="1"/>
    <xf numFmtId="0" fontId="42" fillId="0" borderId="0" xfId="17" applyFont="1" applyAlignment="1">
      <alignment vertical="center"/>
    </xf>
    <xf numFmtId="0" fontId="43" fillId="0" borderId="15" xfId="17" applyFont="1" applyBorder="1" applyAlignment="1">
      <alignment vertical="center"/>
    </xf>
    <xf numFmtId="5" fontId="42" fillId="0" borderId="3" xfId="24" applyNumberFormat="1" applyFont="1" applyFill="1" applyBorder="1" applyAlignment="1">
      <alignment horizontal="center" vertical="center"/>
    </xf>
    <xf numFmtId="5" fontId="42" fillId="0" borderId="3" xfId="24" applyNumberFormat="1" applyFont="1" applyFill="1" applyBorder="1" applyAlignment="1">
      <alignment horizontal="center"/>
    </xf>
    <xf numFmtId="0" fontId="43" fillId="0" borderId="0" xfId="17" applyFont="1" applyAlignment="1">
      <alignment vertical="center"/>
    </xf>
    <xf numFmtId="0" fontId="41" fillId="0" borderId="8" xfId="17" applyFont="1" applyBorder="1" applyAlignment="1">
      <alignment vertical="center"/>
    </xf>
    <xf numFmtId="0" fontId="41" fillId="0" borderId="1" xfId="17" applyFont="1" applyBorder="1" applyAlignment="1">
      <alignment vertical="center"/>
    </xf>
    <xf numFmtId="0" fontId="41" fillId="0" borderId="9" xfId="17" applyFont="1" applyBorder="1" applyAlignment="1">
      <alignment vertical="center"/>
    </xf>
    <xf numFmtId="9" fontId="41" fillId="0" borderId="8" xfId="15" applyFont="1" applyFill="1" applyBorder="1" applyAlignment="1">
      <alignment horizontal="center" vertical="center"/>
    </xf>
    <xf numFmtId="9" fontId="41" fillId="0" borderId="7" xfId="15" applyFont="1" applyFill="1" applyBorder="1" applyAlignment="1">
      <alignment horizontal="center" vertical="center"/>
    </xf>
    <xf numFmtId="0" fontId="42" fillId="0" borderId="0" xfId="17" applyFont="1"/>
    <xf numFmtId="180" fontId="44" fillId="0" borderId="0" xfId="18" applyNumberFormat="1" applyFont="1" applyAlignment="1">
      <alignment vertical="center"/>
    </xf>
    <xf numFmtId="0" fontId="44" fillId="0" borderId="0" xfId="17" applyFont="1" applyAlignment="1">
      <alignment vertical="center"/>
    </xf>
    <xf numFmtId="0" fontId="46" fillId="0" borderId="0" xfId="17" applyFont="1" applyAlignment="1">
      <alignment vertical="center"/>
    </xf>
    <xf numFmtId="0" fontId="47" fillId="0" borderId="0" xfId="25" applyFont="1" applyFill="1" applyAlignment="1">
      <alignment horizontal="left" vertical="center"/>
    </xf>
    <xf numFmtId="9" fontId="44" fillId="0" borderId="0" xfId="20" applyFont="1" applyAlignment="1">
      <alignment vertical="center"/>
    </xf>
    <xf numFmtId="0" fontId="44" fillId="0" borderId="0" xfId="17" applyFont="1"/>
    <xf numFmtId="0" fontId="41" fillId="0" borderId="0" xfId="17" applyFont="1" applyAlignment="1">
      <alignment vertical="center"/>
    </xf>
    <xf numFmtId="0" fontId="47" fillId="0" borderId="0" xfId="25" applyFont="1" applyAlignment="1">
      <alignment horizontal="left" vertical="center"/>
    </xf>
    <xf numFmtId="180" fontId="44" fillId="0" borderId="0" xfId="18" applyNumberFormat="1" applyFont="1"/>
    <xf numFmtId="0" fontId="44" fillId="0" borderId="0" xfId="17" applyFont="1" applyAlignment="1">
      <alignment horizontal="center"/>
    </xf>
    <xf numFmtId="0" fontId="42" fillId="0" borderId="4" xfId="17" applyFont="1" applyBorder="1" applyAlignment="1">
      <alignment vertical="center"/>
    </xf>
    <xf numFmtId="0" fontId="42" fillId="0" borderId="2" xfId="17" applyFont="1" applyBorder="1" applyAlignment="1">
      <alignment vertical="center"/>
    </xf>
    <xf numFmtId="5" fontId="42" fillId="0" borderId="4" xfId="24" applyNumberFormat="1" applyFont="1" applyFill="1" applyBorder="1" applyAlignment="1">
      <alignment horizontal="center" vertical="center"/>
    </xf>
    <xf numFmtId="0" fontId="42" fillId="0" borderId="6" xfId="17" applyFont="1" applyBorder="1" applyAlignment="1">
      <alignment vertical="center"/>
    </xf>
    <xf numFmtId="5" fontId="42" fillId="0" borderId="6" xfId="24" applyNumberFormat="1" applyFont="1" applyFill="1" applyBorder="1" applyAlignment="1">
      <alignment horizontal="center" vertical="center"/>
    </xf>
    <xf numFmtId="0" fontId="42" fillId="0" borderId="8" xfId="17" applyFont="1" applyBorder="1" applyAlignment="1">
      <alignment vertical="center"/>
    </xf>
    <xf numFmtId="0" fontId="42" fillId="0" borderId="1" xfId="17" applyFont="1" applyBorder="1" applyAlignment="1">
      <alignment vertical="center"/>
    </xf>
    <xf numFmtId="5" fontId="42" fillId="0" borderId="8" xfId="24" applyNumberFormat="1" applyFont="1" applyFill="1" applyBorder="1" applyAlignment="1">
      <alignment horizontal="center" vertical="center"/>
    </xf>
    <xf numFmtId="181" fontId="44" fillId="0" borderId="0" xfId="15" applyNumberFormat="1" applyFont="1" applyFill="1" applyBorder="1" applyAlignment="1">
      <alignment horizontal="center" vertical="center"/>
    </xf>
    <xf numFmtId="0" fontId="43" fillId="0" borderId="0" xfId="17" applyFont="1"/>
    <xf numFmtId="180" fontId="43" fillId="0" borderId="0" xfId="18" applyNumberFormat="1" applyFont="1" applyAlignment="1">
      <alignment vertical="center"/>
    </xf>
    <xf numFmtId="0" fontId="48" fillId="0" borderId="0" xfId="17" applyFont="1"/>
    <xf numFmtId="0" fontId="49" fillId="0" borderId="0" xfId="17" applyFont="1" applyAlignment="1">
      <alignment vertical="center"/>
    </xf>
    <xf numFmtId="0" fontId="48" fillId="0" borderId="0" xfId="17" applyFont="1" applyAlignment="1">
      <alignment vertical="center"/>
    </xf>
    <xf numFmtId="180" fontId="48" fillId="0" borderId="0" xfId="18" applyNumberFormat="1" applyFont="1"/>
    <xf numFmtId="0" fontId="30" fillId="0" borderId="0" xfId="30"/>
    <xf numFmtId="0" fontId="29" fillId="0" borderId="0" xfId="17" applyFont="1" applyAlignment="1">
      <alignment horizontal="left" vertical="center" wrapText="1"/>
    </xf>
    <xf numFmtId="188" fontId="0" fillId="0" borderId="0" xfId="0" applyNumberFormat="1" applyAlignment="1">
      <alignment horizontal="center"/>
    </xf>
    <xf numFmtId="0" fontId="26" fillId="0" borderId="0" xfId="2" applyFont="1" applyAlignment="1">
      <alignment horizontal="center" vertical="center"/>
    </xf>
    <xf numFmtId="0" fontId="0" fillId="0" borderId="0" xfId="0" applyAlignment="1">
      <alignment horizontal="left"/>
    </xf>
    <xf numFmtId="188" fontId="0" fillId="0" borderId="0" xfId="0" applyNumberFormat="1" applyAlignment="1">
      <alignment horizontal="left"/>
    </xf>
    <xf numFmtId="0" fontId="0" fillId="2" borderId="0" xfId="0" applyFill="1" applyAlignment="1">
      <alignment horizontal="left"/>
    </xf>
    <xf numFmtId="0" fontId="3" fillId="0" borderId="0" xfId="0" applyFont="1" applyAlignment="1">
      <alignment horizontal="left"/>
    </xf>
    <xf numFmtId="5" fontId="0" fillId="3" borderId="30" xfId="0" applyNumberFormat="1" applyFill="1" applyBorder="1" applyAlignment="1">
      <alignment horizontal="center"/>
    </xf>
    <xf numFmtId="0" fontId="30" fillId="0" borderId="0" xfId="30" applyAlignment="1">
      <alignment horizontal="left"/>
    </xf>
    <xf numFmtId="181" fontId="0" fillId="2" borderId="0" xfId="1" applyNumberFormat="1" applyFont="1" applyFill="1" applyAlignment="1">
      <alignment horizontal="center"/>
    </xf>
    <xf numFmtId="185" fontId="0" fillId="2" borderId="0" xfId="26" applyNumberFormat="1" applyFont="1" applyFill="1" applyAlignment="1">
      <alignment horizontal="center"/>
    </xf>
    <xf numFmtId="5" fontId="0" fillId="3" borderId="0" xfId="0" applyNumberFormat="1" applyFill="1" applyAlignment="1">
      <alignment horizontal="center"/>
    </xf>
    <xf numFmtId="189" fontId="0" fillId="4" borderId="0" xfId="16" applyNumberFormat="1" applyFont="1" applyFill="1" applyAlignment="1">
      <alignment horizontal="center"/>
    </xf>
    <xf numFmtId="0" fontId="29" fillId="4" borderId="0" xfId="17" applyFont="1" applyFill="1" applyAlignment="1">
      <alignment vertical="center"/>
    </xf>
    <xf numFmtId="0" fontId="32" fillId="4" borderId="0" xfId="17" applyFont="1" applyFill="1" applyAlignment="1">
      <alignment vertical="center"/>
    </xf>
    <xf numFmtId="6" fontId="29" fillId="4" borderId="0" xfId="17" applyNumberFormat="1" applyFont="1" applyFill="1"/>
    <xf numFmtId="180" fontId="29" fillId="4" borderId="0" xfId="18" applyNumberFormat="1" applyFont="1" applyFill="1" applyBorder="1" applyAlignment="1"/>
    <xf numFmtId="0" fontId="29" fillId="4" borderId="0" xfId="17" applyFont="1" applyFill="1"/>
    <xf numFmtId="180" fontId="50" fillId="0" borderId="0" xfId="18" applyNumberFormat="1" applyFont="1" applyAlignment="1">
      <alignment horizontal="right"/>
    </xf>
    <xf numFmtId="0" fontId="52" fillId="0" borderId="0" xfId="17" applyFont="1" applyAlignment="1">
      <alignment horizontal="center"/>
    </xf>
    <xf numFmtId="0" fontId="52" fillId="0" borderId="5" xfId="17" applyFont="1" applyBorder="1" applyAlignment="1">
      <alignment vertical="center"/>
    </xf>
    <xf numFmtId="0" fontId="53" fillId="0" borderId="16" xfId="17" applyFont="1" applyBorder="1" applyAlignment="1">
      <alignment horizontal="center" vertical="center" wrapText="1"/>
    </xf>
    <xf numFmtId="0" fontId="54" fillId="0" borderId="6" xfId="17" applyFont="1" applyBorder="1" applyAlignment="1">
      <alignment horizontal="center" wrapText="1"/>
    </xf>
    <xf numFmtId="0" fontId="54" fillId="0" borderId="3" xfId="17" applyFont="1" applyBorder="1" applyAlignment="1">
      <alignment horizontal="center" wrapText="1"/>
    </xf>
    <xf numFmtId="186" fontId="42" fillId="0" borderId="6" xfId="24" applyNumberFormat="1" applyFont="1" applyFill="1" applyBorder="1" applyAlignment="1">
      <alignment horizontal="center" vertical="center"/>
    </xf>
    <xf numFmtId="0" fontId="42" fillId="0" borderId="0" xfId="17" applyFont="1" applyAlignment="1">
      <alignment horizontal="left" vertical="center"/>
    </xf>
    <xf numFmtId="9" fontId="43" fillId="0" borderId="3" xfId="15" applyFont="1" applyFill="1" applyBorder="1" applyAlignment="1">
      <alignment horizontal="center" vertical="center"/>
    </xf>
    <xf numFmtId="9" fontId="42" fillId="0" borderId="3" xfId="15" applyFont="1" applyFill="1" applyBorder="1" applyAlignment="1">
      <alignment horizontal="center" vertical="center"/>
    </xf>
    <xf numFmtId="9" fontId="41" fillId="0" borderId="0" xfId="15" applyFont="1" applyFill="1" applyBorder="1" applyAlignment="1">
      <alignment horizontal="center" vertical="center"/>
    </xf>
    <xf numFmtId="9" fontId="43" fillId="0" borderId="0" xfId="15" applyFont="1" applyFill="1" applyBorder="1" applyAlignment="1">
      <alignment horizontal="center" vertical="center"/>
    </xf>
    <xf numFmtId="9" fontId="42" fillId="0" borderId="0" xfId="15" applyFont="1" applyFill="1" applyBorder="1" applyAlignment="1">
      <alignment horizontal="center" vertical="center"/>
    </xf>
    <xf numFmtId="180" fontId="50" fillId="0" borderId="0" xfId="18" applyNumberFormat="1" applyFont="1" applyAlignment="1">
      <alignment horizontal="right" vertical="center"/>
    </xf>
    <xf numFmtId="180" fontId="56" fillId="0" borderId="0" xfId="18" applyNumberFormat="1" applyFont="1" applyAlignment="1">
      <alignment horizontal="right"/>
    </xf>
    <xf numFmtId="0" fontId="57" fillId="0" borderId="0" xfId="17" applyFont="1" applyAlignment="1">
      <alignment horizontal="center"/>
    </xf>
    <xf numFmtId="0" fontId="58" fillId="0" borderId="8" xfId="17" applyFont="1" applyBorder="1" applyAlignment="1">
      <alignment horizontal="center" vertical="center"/>
    </xf>
    <xf numFmtId="0" fontId="53" fillId="0" borderId="4" xfId="17" applyFont="1" applyBorder="1" applyAlignment="1">
      <alignment horizontal="center" vertical="center" wrapText="1"/>
    </xf>
    <xf numFmtId="0" fontId="53" fillId="0" borderId="2" xfId="17" applyFont="1" applyBorder="1" applyAlignment="1">
      <alignment horizontal="center" vertical="center" wrapText="1"/>
    </xf>
    <xf numFmtId="180" fontId="53" fillId="0" borderId="16" xfId="18" applyNumberFormat="1" applyFont="1" applyFill="1" applyBorder="1" applyAlignment="1">
      <alignment horizontal="center" vertical="center" wrapText="1"/>
    </xf>
    <xf numFmtId="5" fontId="42" fillId="0" borderId="16" xfId="24" applyNumberFormat="1" applyFont="1" applyFill="1" applyBorder="1" applyAlignment="1">
      <alignment horizontal="center" vertical="center"/>
    </xf>
    <xf numFmtId="187" fontId="42" fillId="0" borderId="3" xfId="15" applyNumberFormat="1" applyFont="1" applyFill="1" applyBorder="1" applyAlignment="1">
      <alignment horizontal="center" vertical="center"/>
    </xf>
    <xf numFmtId="5" fontId="42" fillId="0" borderId="7" xfId="24" applyNumberFormat="1" applyFont="1" applyFill="1" applyBorder="1" applyAlignment="1">
      <alignment horizontal="center" vertical="center"/>
    </xf>
    <xf numFmtId="6" fontId="44" fillId="0" borderId="0" xfId="19" applyNumberFormat="1" applyFont="1" applyFill="1" applyBorder="1" applyAlignment="1">
      <alignment horizontal="center" vertical="center"/>
    </xf>
    <xf numFmtId="180" fontId="43" fillId="0" borderId="0" xfId="23" applyNumberFormat="1" applyFont="1" applyFill="1" applyBorder="1"/>
    <xf numFmtId="9" fontId="43" fillId="0" borderId="0" xfId="21" applyFont="1" applyFill="1" applyBorder="1" applyAlignment="1">
      <alignment horizontal="center"/>
    </xf>
    <xf numFmtId="10" fontId="43" fillId="0" borderId="0" xfId="21" applyNumberFormat="1" applyFont="1" applyFill="1" applyBorder="1" applyAlignment="1">
      <alignment horizontal="center"/>
    </xf>
    <xf numFmtId="0" fontId="4" fillId="0" borderId="0" xfId="17" applyFont="1" applyAlignment="1">
      <alignment horizontal="center"/>
    </xf>
    <xf numFmtId="0" fontId="4" fillId="0" borderId="0" xfId="2" applyFont="1" applyAlignment="1">
      <alignment horizontal="center" wrapText="1"/>
    </xf>
    <xf numFmtId="0" fontId="62" fillId="0" borderId="0" xfId="17" applyFont="1" applyAlignment="1">
      <alignment horizontal="center" wrapText="1"/>
    </xf>
    <xf numFmtId="0" fontId="29" fillId="0" borderId="6" xfId="17" applyFont="1" applyBorder="1" applyAlignment="1">
      <alignment horizontal="center" vertical="center"/>
    </xf>
    <xf numFmtId="0" fontId="29" fillId="0" borderId="29" xfId="17" applyFont="1" applyBorder="1" applyAlignment="1">
      <alignment horizontal="center" vertical="center"/>
    </xf>
    <xf numFmtId="0" fontId="63" fillId="0" borderId="29" xfId="17" applyFont="1" applyBorder="1" applyAlignment="1">
      <alignment horizontal="center" vertical="center" wrapText="1"/>
    </xf>
    <xf numFmtId="0" fontId="63" fillId="0" borderId="16" xfId="17" applyFont="1" applyBorder="1" applyAlignment="1">
      <alignment horizontal="center" vertical="center" wrapText="1"/>
    </xf>
    <xf numFmtId="180" fontId="63" fillId="0" borderId="16" xfId="18" applyNumberFormat="1" applyFont="1" applyFill="1" applyBorder="1" applyAlignment="1">
      <alignment horizontal="center" vertical="center" wrapText="1"/>
    </xf>
    <xf numFmtId="0" fontId="63" fillId="0" borderId="0" xfId="17" applyFont="1" applyAlignment="1">
      <alignment horizontal="center" vertical="center" wrapText="1"/>
    </xf>
    <xf numFmtId="0" fontId="29" fillId="0" borderId="6" xfId="17" applyFont="1" applyBorder="1" applyAlignment="1">
      <alignment horizontal="center"/>
    </xf>
    <xf numFmtId="0" fontId="29" fillId="0" borderId="15" xfId="17" applyFont="1" applyBorder="1" applyAlignment="1">
      <alignment horizontal="center"/>
    </xf>
    <xf numFmtId="181" fontId="4" fillId="0" borderId="3" xfId="21" applyNumberFormat="1" applyFont="1" applyFill="1" applyBorder="1" applyAlignment="1">
      <alignment horizontal="center"/>
    </xf>
    <xf numFmtId="9" fontId="4" fillId="0" borderId="3" xfId="21" applyFont="1" applyFill="1" applyBorder="1" applyAlignment="1">
      <alignment horizontal="center"/>
    </xf>
    <xf numFmtId="5" fontId="4" fillId="0" borderId="7" xfId="21" applyNumberFormat="1" applyFont="1" applyFill="1" applyBorder="1" applyAlignment="1">
      <alignment horizontal="center"/>
    </xf>
    <xf numFmtId="5" fontId="4" fillId="0" borderId="0" xfId="21" applyNumberFormat="1" applyFont="1" applyFill="1" applyBorder="1" applyAlignment="1">
      <alignment horizontal="center"/>
    </xf>
    <xf numFmtId="180" fontId="4" fillId="0" borderId="0" xfId="18" applyNumberFormat="1" applyFont="1" applyFill="1" applyBorder="1" applyAlignment="1">
      <alignment horizontal="center"/>
    </xf>
    <xf numFmtId="9" fontId="29" fillId="0" borderId="3" xfId="21" applyFont="1" applyFill="1" applyBorder="1" applyAlignment="1">
      <alignment horizontal="center"/>
    </xf>
    <xf numFmtId="0" fontId="29" fillId="0" borderId="8" xfId="17" applyFont="1" applyBorder="1"/>
    <xf numFmtId="0" fontId="29" fillId="0" borderId="9" xfId="17" applyFont="1" applyBorder="1"/>
    <xf numFmtId="5" fontId="29" fillId="0" borderId="9" xfId="24" applyNumberFormat="1" applyFont="1" applyFill="1" applyBorder="1" applyAlignment="1">
      <alignment horizontal="center"/>
    </xf>
    <xf numFmtId="5" fontId="29" fillId="0" borderId="8" xfId="24" applyNumberFormat="1" applyFont="1" applyFill="1" applyBorder="1" applyAlignment="1">
      <alignment horizontal="center"/>
    </xf>
    <xf numFmtId="5" fontId="29" fillId="0" borderId="7" xfId="24" applyNumberFormat="1" applyFont="1" applyFill="1" applyBorder="1" applyAlignment="1">
      <alignment horizontal="center"/>
    </xf>
    <xf numFmtId="9" fontId="29" fillId="0" borderId="0" xfId="21" applyFont="1" applyFill="1" applyBorder="1" applyAlignment="1">
      <alignment horizontal="right"/>
    </xf>
    <xf numFmtId="188" fontId="3" fillId="0" borderId="0" xfId="0" applyNumberFormat="1" applyFont="1" applyAlignment="1">
      <alignment horizontal="center" wrapText="1"/>
    </xf>
    <xf numFmtId="0" fontId="3" fillId="0" borderId="0" xfId="0" applyFont="1" applyAlignment="1">
      <alignment horizontal="center" wrapText="1"/>
    </xf>
    <xf numFmtId="0" fontId="0" fillId="0" borderId="0" xfId="0" applyAlignment="1">
      <alignment horizontal="left" wrapText="1"/>
    </xf>
    <xf numFmtId="0" fontId="24" fillId="0" borderId="25" xfId="2" applyFont="1" applyBorder="1" applyAlignment="1">
      <alignment horizontal="center"/>
    </xf>
    <xf numFmtId="0" fontId="24" fillId="0" borderId="5" xfId="2" applyFont="1" applyBorder="1" applyAlignment="1">
      <alignment horizontal="center"/>
    </xf>
    <xf numFmtId="0" fontId="24" fillId="0" borderId="28" xfId="2" applyFont="1" applyBorder="1" applyAlignment="1">
      <alignment horizontal="center"/>
    </xf>
    <xf numFmtId="0" fontId="29" fillId="0" borderId="0" xfId="17" applyFont="1" applyAlignment="1">
      <alignment horizontal="left" vertical="center" wrapText="1"/>
    </xf>
    <xf numFmtId="0" fontId="34" fillId="0" borderId="0" xfId="17" applyFont="1" applyAlignment="1">
      <alignment horizontal="left" vertical="center" wrapText="1"/>
    </xf>
    <xf numFmtId="0" fontId="61" fillId="0" borderId="25" xfId="17" applyFont="1" applyBorder="1" applyAlignment="1">
      <alignment horizontal="center" vertical="center" wrapText="1"/>
    </xf>
    <xf numFmtId="0" fontId="61" fillId="0" borderId="2" xfId="17" applyFont="1" applyBorder="1" applyAlignment="1">
      <alignment horizontal="center" vertical="center" wrapText="1"/>
    </xf>
    <xf numFmtId="0" fontId="61" fillId="0" borderId="5" xfId="17" applyFont="1" applyBorder="1" applyAlignment="1">
      <alignment horizontal="center" vertical="center" wrapText="1"/>
    </xf>
    <xf numFmtId="0" fontId="61" fillId="0" borderId="28" xfId="17" applyFont="1" applyBorder="1" applyAlignment="1">
      <alignment horizontal="center" vertical="center" wrapText="1"/>
    </xf>
    <xf numFmtId="0" fontId="59" fillId="0" borderId="0" xfId="17" applyFont="1" applyAlignment="1">
      <alignment horizontal="center"/>
    </xf>
    <xf numFmtId="0" fontId="60" fillId="0" borderId="0" xfId="17" applyFont="1" applyAlignment="1">
      <alignment horizontal="center"/>
    </xf>
    <xf numFmtId="0" fontId="61" fillId="0" borderId="25" xfId="17" applyFont="1" applyBorder="1" applyAlignment="1">
      <alignment horizontal="center" vertical="center"/>
    </xf>
    <xf numFmtId="0" fontId="61" fillId="0" borderId="2" xfId="17" applyFont="1" applyBorder="1" applyAlignment="1">
      <alignment horizontal="center" vertical="center"/>
    </xf>
    <xf numFmtId="0" fontId="61" fillId="0" borderId="5" xfId="17" applyFont="1" applyBorder="1" applyAlignment="1">
      <alignment horizontal="center" vertical="center"/>
    </xf>
    <xf numFmtId="0" fontId="61" fillId="0" borderId="28" xfId="17" applyFont="1" applyBorder="1" applyAlignment="1">
      <alignment horizontal="center" vertical="center"/>
    </xf>
    <xf numFmtId="0" fontId="37" fillId="0" borderId="0" xfId="28" applyFont="1" applyAlignment="1">
      <alignment horizontal="center"/>
    </xf>
    <xf numFmtId="0" fontId="31" fillId="0" borderId="0" xfId="28" applyFont="1" applyAlignment="1">
      <alignment horizontal="left" vertical="center" wrapText="1"/>
    </xf>
    <xf numFmtId="0" fontId="39" fillId="0" borderId="0" xfId="28" applyFont="1" applyAlignment="1">
      <alignment horizontal="center"/>
    </xf>
    <xf numFmtId="0" fontId="45" fillId="0" borderId="0" xfId="17" applyFont="1" applyAlignment="1">
      <alignment horizontal="left" vertical="center" wrapText="1"/>
    </xf>
    <xf numFmtId="0" fontId="55" fillId="0" borderId="0" xfId="17" applyFont="1" applyAlignment="1">
      <alignment horizontal="center" vertical="center"/>
    </xf>
    <xf numFmtId="0" fontId="51" fillId="0" borderId="0" xfId="17" applyFont="1" applyAlignment="1">
      <alignment horizontal="center"/>
    </xf>
    <xf numFmtId="0" fontId="53" fillId="0" borderId="16" xfId="17" applyFont="1" applyBorder="1" applyAlignment="1">
      <alignment horizontal="center" vertical="center" wrapText="1"/>
    </xf>
    <xf numFmtId="0" fontId="53" fillId="0" borderId="3" xfId="17" applyFont="1" applyBorder="1" applyAlignment="1">
      <alignment horizontal="center" vertical="center" wrapText="1"/>
    </xf>
    <xf numFmtId="0" fontId="53" fillId="0" borderId="7" xfId="17" applyFont="1" applyBorder="1" applyAlignment="1">
      <alignment horizontal="center" vertical="center" wrapText="1"/>
    </xf>
    <xf numFmtId="9" fontId="53" fillId="0" borderId="16" xfId="15" applyFont="1" applyFill="1" applyBorder="1" applyAlignment="1">
      <alignment horizontal="center" vertical="center" wrapText="1"/>
    </xf>
    <xf numFmtId="9" fontId="53" fillId="0" borderId="3" xfId="15" applyFont="1" applyFill="1" applyBorder="1" applyAlignment="1">
      <alignment horizontal="center" vertical="center" wrapText="1"/>
    </xf>
    <xf numFmtId="9" fontId="53" fillId="0" borderId="7" xfId="15" applyFont="1" applyFill="1" applyBorder="1" applyAlignment="1">
      <alignment horizontal="center" vertical="center" wrapText="1"/>
    </xf>
    <xf numFmtId="0" fontId="53" fillId="0" borderId="25" xfId="17" applyFont="1" applyBorder="1" applyAlignment="1">
      <alignment horizontal="center" vertical="center"/>
    </xf>
    <xf numFmtId="0" fontId="53" fillId="0" borderId="28" xfId="17" applyFont="1" applyBorder="1" applyAlignment="1">
      <alignment horizontal="center" vertical="center"/>
    </xf>
    <xf numFmtId="0" fontId="43" fillId="0" borderId="0" xfId="17" applyFont="1" applyAlignment="1">
      <alignment horizontal="left" vertical="center" wrapText="1"/>
    </xf>
    <xf numFmtId="0" fontId="58" fillId="0" borderId="25" xfId="17" applyFont="1" applyBorder="1" applyAlignment="1">
      <alignment horizontal="center" vertical="center"/>
    </xf>
    <xf numFmtId="0" fontId="58" fillId="0" borderId="5" xfId="17" applyFont="1" applyBorder="1" applyAlignment="1">
      <alignment horizontal="center" vertical="center"/>
    </xf>
    <xf numFmtId="0" fontId="58" fillId="0" borderId="28" xfId="17" applyFont="1" applyBorder="1" applyAlignment="1">
      <alignment horizontal="center" vertical="center"/>
    </xf>
    <xf numFmtId="0" fontId="44" fillId="0" borderId="0" xfId="17" applyFont="1" applyAlignment="1">
      <alignment horizontal="center"/>
    </xf>
    <xf numFmtId="0" fontId="58" fillId="0" borderId="8" xfId="17" applyFont="1" applyBorder="1" applyAlignment="1">
      <alignment horizontal="center" vertical="center"/>
    </xf>
    <xf numFmtId="0" fontId="58" fillId="0" borderId="1" xfId="17" applyFont="1" applyBorder="1" applyAlignment="1">
      <alignment horizontal="center" vertical="center"/>
    </xf>
    <xf numFmtId="0" fontId="58" fillId="0" borderId="9" xfId="17" applyFont="1" applyBorder="1" applyAlignment="1">
      <alignment horizontal="center" vertical="center"/>
    </xf>
    <xf numFmtId="9" fontId="58" fillId="0" borderId="8" xfId="17" applyNumberFormat="1" applyFont="1" applyBorder="1" applyAlignment="1">
      <alignment horizontal="center" vertical="center"/>
    </xf>
    <xf numFmtId="9" fontId="58" fillId="0" borderId="1" xfId="17" applyNumberFormat="1" applyFont="1" applyBorder="1" applyAlignment="1">
      <alignment horizontal="center" vertical="center"/>
    </xf>
    <xf numFmtId="9" fontId="58" fillId="0" borderId="9" xfId="17" applyNumberFormat="1" applyFont="1" applyBorder="1" applyAlignment="1">
      <alignment horizontal="center" vertical="center"/>
    </xf>
    <xf numFmtId="0" fontId="0" fillId="0" borderId="0" xfId="0" applyAlignment="1">
      <alignment horizontal="left" vertical="center" wrapText="1"/>
    </xf>
    <xf numFmtId="0" fontId="5" fillId="0" borderId="0" xfId="3" applyFont="1" applyAlignment="1">
      <alignment horizontal="left" wrapText="1"/>
    </xf>
    <xf numFmtId="0" fontId="6" fillId="0" borderId="1" xfId="3" applyFont="1" applyBorder="1">
      <alignment horizontal="left"/>
    </xf>
    <xf numFmtId="0" fontId="7" fillId="0" borderId="0" xfId="3" applyFont="1" applyAlignment="1">
      <alignment horizontal="center" vertical="center"/>
    </xf>
    <xf numFmtId="0" fontId="6" fillId="0" borderId="16" xfId="4" applyFont="1" applyBorder="1" applyAlignment="1">
      <alignment horizontal="center" vertical="center"/>
    </xf>
    <xf numFmtId="0" fontId="6" fillId="0" borderId="3" xfId="4" applyFont="1" applyBorder="1" applyAlignment="1">
      <alignment horizontal="center" vertical="center"/>
    </xf>
    <xf numFmtId="0" fontId="6" fillId="0" borderId="7" xfId="4" applyFont="1" applyBorder="1" applyAlignment="1">
      <alignment horizontal="center" vertical="center"/>
    </xf>
    <xf numFmtId="0" fontId="6" fillId="0" borderId="25" xfId="4" applyFont="1" applyBorder="1" applyAlignment="1">
      <alignment horizontal="center" vertical="center"/>
    </xf>
    <xf numFmtId="0" fontId="6" fillId="0" borderId="5" xfId="4" applyFont="1" applyBorder="1" applyAlignment="1">
      <alignment horizontal="center" vertical="center"/>
    </xf>
    <xf numFmtId="0" fontId="6" fillId="0" borderId="3" xfId="4" applyFont="1" applyBorder="1" applyAlignment="1">
      <alignment horizontal="center" vertical="center" wrapText="1"/>
    </xf>
    <xf numFmtId="0" fontId="6" fillId="0" borderId="7" xfId="4" applyFont="1" applyBorder="1" applyAlignment="1">
      <alignment horizontal="center" vertical="center" wrapText="1"/>
    </xf>
    <xf numFmtId="0" fontId="9" fillId="0" borderId="0" xfId="13" applyNumberFormat="1" applyFont="1">
      <alignment horizontal="left"/>
    </xf>
    <xf numFmtId="0" fontId="9" fillId="0" borderId="0" xfId="13" applyNumberFormat="1" applyFont="1" applyAlignment="1">
      <alignment horizontal="left" wrapText="1"/>
    </xf>
    <xf numFmtId="0" fontId="10" fillId="0" borderId="0" xfId="4" applyFont="1" applyAlignment="1">
      <alignment horizontal="left"/>
    </xf>
    <xf numFmtId="0" fontId="6" fillId="0" borderId="6" xfId="4" applyFont="1" applyBorder="1" applyAlignment="1">
      <alignment horizontal="center" vertical="center" wrapText="1"/>
    </xf>
    <xf numFmtId="0" fontId="6" fillId="0" borderId="8" xfId="4" applyFont="1" applyBorder="1" applyAlignment="1">
      <alignment horizontal="center" vertical="center" wrapText="1"/>
    </xf>
    <xf numFmtId="0" fontId="9" fillId="0" borderId="2" xfId="13" applyNumberFormat="1" applyFont="1" applyBorder="1">
      <alignment horizontal="left"/>
    </xf>
    <xf numFmtId="0" fontId="9" fillId="0" borderId="0" xfId="13" applyNumberFormat="1" applyFont="1" applyAlignment="1">
      <alignment wrapText="1"/>
    </xf>
    <xf numFmtId="0" fontId="5" fillId="0" borderId="0" xfId="3" applyFont="1">
      <alignment horizontal="left"/>
    </xf>
    <xf numFmtId="0" fontId="6" fillId="0" borderId="10" xfId="3" applyFont="1" applyBorder="1">
      <alignment horizontal="left"/>
    </xf>
    <xf numFmtId="0" fontId="6" fillId="0" borderId="11" xfId="4" applyFont="1" applyBorder="1" applyAlignment="1">
      <alignment horizontal="center" vertical="center"/>
    </xf>
    <xf numFmtId="0" fontId="6" fillId="0" borderId="15" xfId="4" applyFont="1" applyBorder="1" applyAlignment="1">
      <alignment horizontal="center" vertical="center"/>
    </xf>
    <xf numFmtId="0" fontId="6" fillId="0" borderId="9" xfId="4" applyFont="1" applyBorder="1" applyAlignment="1">
      <alignment horizontal="center" vertical="center"/>
    </xf>
    <xf numFmtId="0" fontId="6" fillId="0" borderId="12" xfId="4" applyFont="1" applyBorder="1" applyAlignment="1">
      <alignment horizontal="center" vertical="center"/>
    </xf>
    <xf numFmtId="0" fontId="6" fillId="0" borderId="16" xfId="4" applyFont="1" applyBorder="1" applyAlignment="1">
      <alignment horizontal="center" vertical="center" wrapText="1"/>
    </xf>
    <xf numFmtId="0" fontId="6" fillId="0" borderId="4" xfId="4" applyFont="1" applyBorder="1" applyAlignment="1">
      <alignment horizontal="center" vertical="center" wrapText="1"/>
    </xf>
    <xf numFmtId="0" fontId="9" fillId="0" borderId="2" xfId="10" applyNumberFormat="1" applyFont="1" applyBorder="1">
      <alignment horizontal="left"/>
    </xf>
    <xf numFmtId="0" fontId="9" fillId="0" borderId="0" xfId="10" applyNumberFormat="1" applyFont="1" applyAlignment="1">
      <alignment wrapText="1"/>
    </xf>
    <xf numFmtId="0" fontId="9" fillId="0" borderId="0" xfId="10" applyNumberFormat="1" applyFont="1">
      <alignment horizontal="left"/>
    </xf>
    <xf numFmtId="0" fontId="9" fillId="0" borderId="0" xfId="10" applyNumberFormat="1" applyFont="1" applyAlignment="1">
      <alignment horizontal="left" wrapText="1"/>
    </xf>
    <xf numFmtId="0" fontId="0" fillId="3" borderId="0" xfId="0" applyFill="1" applyAlignment="1">
      <alignment horizontal="left" vertical="center" wrapText="1"/>
    </xf>
    <xf numFmtId="0" fontId="0" fillId="0" borderId="0" xfId="0" applyAlignment="1">
      <alignment vertical="center"/>
    </xf>
  </cellXfs>
  <cellStyles count="31">
    <cellStyle name="Comma" xfId="16" builtinId="3"/>
    <cellStyle name="Comma 2" xfId="27" xr:uid="{41AADD30-3C37-4C31-9F7A-B9DE7B8D2526}"/>
    <cellStyle name="Comma 4" xfId="18" xr:uid="{CA794E99-0B46-4F0B-ADF1-C04CFAE27768}"/>
    <cellStyle name="Comma 4 2" xfId="23" xr:uid="{EFA8E978-08C1-4003-8908-C97A51CA80FD}"/>
    <cellStyle name="Currency" xfId="26" builtinId="4"/>
    <cellStyle name="Currency 2" xfId="19" xr:uid="{B01EF9A9-ABD5-4925-9F02-21E33C284AF7}"/>
    <cellStyle name="Currency 4" xfId="24" xr:uid="{00909433-DD7F-4B6D-BA81-20389DC411F8}"/>
    <cellStyle name="Hyperlink" xfId="30" builtinId="8"/>
    <cellStyle name="Hyperlink 2" xfId="25" xr:uid="{C5D7048F-5693-4501-A1F4-6CC4FE904FE7}"/>
    <cellStyle name="Normal" xfId="0" builtinId="0"/>
    <cellStyle name="Normal 2" xfId="4" xr:uid="{CCB7E66A-3535-564A-84F6-65B2C3E26C73}"/>
    <cellStyle name="Normal 3" xfId="2" xr:uid="{2DDABA60-8FFD-42D3-8420-6AE92BABC133}"/>
    <cellStyle name="Normal 3 2" xfId="22" xr:uid="{666304E6-DE8F-42AE-814D-D4C47EA28966}"/>
    <cellStyle name="Normal 5" xfId="17" xr:uid="{47BCE617-B328-4281-9F8B-28B2E1FC5D91}"/>
    <cellStyle name="Normal 6 2" xfId="28" xr:uid="{239DACF9-F60B-4A03-9C61-B198993292A2}"/>
    <cellStyle name="Percent" xfId="1" builtinId="5"/>
    <cellStyle name="Percent 2" xfId="15" xr:uid="{1918B7C2-26B0-4021-B817-D95A9A40B541}"/>
    <cellStyle name="Percent 2 2" xfId="14" xr:uid="{D539329A-C9D8-4D74-A57C-FF21158E431C}"/>
    <cellStyle name="Percent 4" xfId="20" xr:uid="{7AB3F534-DEFF-4F09-9EF3-E87B5789EE4A}"/>
    <cellStyle name="Percent 4 2" xfId="21" xr:uid="{854DE8A4-BF2E-42D4-A3B3-88261C08C1B4}"/>
    <cellStyle name="Percent 5 2" xfId="29" xr:uid="{EA81CB37-E9CB-4D77-9517-C454B4C22A58}"/>
    <cellStyle name="style_col_headings" xfId="5" xr:uid="{D9EF5E62-E8A6-3945-B090-61A63C045D9B}"/>
    <cellStyle name="style_col_numbers" xfId="7" xr:uid="{0541E6E4-47CD-DE4A-93A2-28A530980C01}"/>
    <cellStyle name="style_data" xfId="8" xr:uid="{88EEF8EF-E453-E840-B8CF-DC473EBF7DDF}"/>
    <cellStyle name="style_data 2" xfId="12" xr:uid="{2C34C2E3-BEA8-EF48-A46A-6E20DB1C6A93}"/>
    <cellStyle name="style_footnotes" xfId="10" xr:uid="{A9456A3B-CA4B-A24B-A6C8-26B4AD4F6992}"/>
    <cellStyle name="style_footnotes 2" xfId="13" xr:uid="{B4D75DE4-4951-E948-8D24-6F4D2FCE1FAF}"/>
    <cellStyle name="style_stub_lines" xfId="6" xr:uid="{AD120060-FFD3-1641-824A-8603D316FC17}"/>
    <cellStyle name="style_stub_lines 2" xfId="11" xr:uid="{C3BC32E6-D986-3846-BB03-4C14667F6F44}"/>
    <cellStyle name="style_titles" xfId="3" xr:uid="{B4A6B737-A5E4-D444-855F-3F3E0214CDD2}"/>
    <cellStyle name="style_totals" xfId="9" xr:uid="{7FD5C48A-49FA-4D44-A617-D86846BCE46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9.7812379929188994E-2"/>
          <c:y val="6.1938800198969982E-2"/>
          <c:w val="0.80742853121977032"/>
          <c:h val="0.82028081040431744"/>
        </c:manualLayout>
      </c:layout>
      <c:pieChart>
        <c:varyColors val="1"/>
        <c:ser>
          <c:idx val="0"/>
          <c:order val="0"/>
          <c:tx>
            <c:strRef>
              <c:f>'Pie Chart - Actual'!$B$11</c:f>
              <c:strCache>
                <c:ptCount val="1"/>
                <c:pt idx="0">
                  <c:v>1980</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240D-4232-B2F1-DCC960FE7D8F}"/>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240D-4232-B2F1-DCC960FE7D8F}"/>
              </c:ext>
            </c:extLst>
          </c:dPt>
          <c:dLbls>
            <c:dLbl>
              <c:idx val="0"/>
              <c:layout>
                <c:manualLayout>
                  <c:x val="-0.13971500287514041"/>
                  <c:y val="-0.18482342916653519"/>
                </c:manualLayout>
              </c:layout>
              <c:tx>
                <c:rich>
                  <a:bodyPr rot="0" spcFirstLastPara="1" vertOverflow="ellipsis" vert="horz" wrap="square" lIns="38100" tIns="19050" rIns="38100" bIns="19050" anchor="ctr" anchorCtr="1">
                    <a:noAutofit/>
                  </a:bodyPr>
                  <a:lstStyle/>
                  <a:p>
                    <a:pPr>
                      <a:defRPr sz="38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718E136E-EC40-4F18-8C2B-14A0E1E56417}" type="CATEGORYNAME">
                      <a:rPr lang="en-US" sz="3800">
                        <a:latin typeface="Times New Roman" panose="02020603050405020304" pitchFamily="18" charset="0"/>
                        <a:cs typeface="Times New Roman" panose="02020603050405020304" pitchFamily="18" charset="0"/>
                      </a:rPr>
                      <a:pPr>
                        <a:defRPr sz="38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8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194660607793676"/>
                      <c:h val="0.22072387354285294"/>
                    </c:manualLayout>
                  </c15:layout>
                  <c15:dlblFieldTable/>
                  <c15:showDataLabelsRange val="0"/>
                </c:ext>
                <c:ext xmlns:c16="http://schemas.microsoft.com/office/drawing/2014/chart" uri="{C3380CC4-5D6E-409C-BE32-E72D297353CC}">
                  <c16:uniqueId val="{00000001-240D-4232-B2F1-DCC960FE7D8F}"/>
                </c:ext>
              </c:extLst>
            </c:dLbl>
            <c:dLbl>
              <c:idx val="1"/>
              <c:layout>
                <c:manualLayout>
                  <c:x val="0.11919632297680553"/>
                  <c:y val="0.20489785130450072"/>
                </c:manualLayout>
              </c:layout>
              <c:tx>
                <c:rich>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E84BE3A0-BDA1-4311-A0B1-B80C40289275}" type="CATEGORYNAME">
                      <a:rPr lang="en-US" sz="3500">
                        <a:latin typeface="Times New Roman" panose="02020603050405020304" pitchFamily="18" charset="0"/>
                        <a:cs typeface="Times New Roman" panose="02020603050405020304" pitchFamily="18" charset="0"/>
                      </a:rPr>
                      <a:pPr>
                        <a:defRPr sz="35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37437484645670355"/>
                      <c:h val="0.24117840875107258"/>
                    </c:manualLayout>
                  </c15:layout>
                  <c15:dlblFieldTable/>
                  <c15:showDataLabelsRange val="0"/>
                </c:ext>
                <c:ext xmlns:c16="http://schemas.microsoft.com/office/drawing/2014/chart" uri="{C3380CC4-5D6E-409C-BE32-E72D297353CC}">
                  <c16:uniqueId val="{00000003-240D-4232-B2F1-DCC960FE7D8F}"/>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'Pie Chart - Actual'!$A$12:$A$13</c:f>
              <c:strCache>
                <c:ptCount val="2"/>
                <c:pt idx="0">
                  <c:v>90%</c:v>
                </c:pt>
                <c:pt idx="1">
                  <c:v>Top 10%</c:v>
                </c:pt>
              </c:strCache>
            </c:strRef>
          </c:cat>
          <c:val>
            <c:numRef>
              <c:f>'Pie Chart - Actual'!$B$12:$B$13</c:f>
              <c:numCache>
                <c:formatCode>0.0%</c:formatCode>
                <c:ptCount val="2"/>
                <c:pt idx="0">
                  <c:v>0.67854947756607253</c:v>
                </c:pt>
                <c:pt idx="1">
                  <c:v>0.32145052243392747</c:v>
                </c:pt>
              </c:numCache>
            </c:numRef>
          </c:val>
          <c:extLst>
            <c:ext xmlns:c16="http://schemas.microsoft.com/office/drawing/2014/chart" uri="{C3380CC4-5D6E-409C-BE32-E72D297353CC}">
              <c16:uniqueId val="{00000004-240D-4232-B2F1-DCC960FE7D8F}"/>
            </c:ext>
          </c:extLst>
        </c:ser>
        <c:dLbls>
          <c:dLblPos val="inEnd"/>
          <c:showLegendKey val="0"/>
          <c:showVal val="0"/>
          <c:showCatName val="0"/>
          <c:showSerName val="0"/>
          <c:showPercent val="1"/>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9410982718069317E-2"/>
          <c:y val="8.9937160605385993E-2"/>
          <c:w val="0.83080519480519477"/>
          <c:h val="0.7722977377779916"/>
        </c:manualLayout>
      </c:layout>
      <c:pieChart>
        <c:varyColors val="1"/>
        <c:ser>
          <c:idx val="0"/>
          <c:order val="0"/>
          <c:tx>
            <c:strRef>
              <c:f>'Pie Chart - Actual'!$B$17</c:f>
              <c:strCache>
                <c:ptCount val="1"/>
                <c:pt idx="0">
                  <c:v>2023</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598-41DD-BFDF-7C8C1915A443}"/>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598-41DD-BFDF-7C8C1915A443}"/>
              </c:ext>
            </c:extLst>
          </c:dPt>
          <c:dLbls>
            <c:dLbl>
              <c:idx val="0"/>
              <c:layout>
                <c:manualLayout>
                  <c:x val="-0.12253039333770117"/>
                  <c:y val="2.4828415019172687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186BDD32-92F0-4A60-880D-B372FEFB8442}"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38997465392360531"/>
                      <c:h val="0.18783583075346208"/>
                    </c:manualLayout>
                  </c15:layout>
                  <c15:dlblFieldTable/>
                  <c15:showDataLabelsRange val="0"/>
                </c:ext>
                <c:ext xmlns:c16="http://schemas.microsoft.com/office/drawing/2014/chart" uri="{C3380CC4-5D6E-409C-BE32-E72D297353CC}">
                  <c16:uniqueId val="{00000001-8598-41DD-BFDF-7C8C1915A443}"/>
                </c:ext>
              </c:extLst>
            </c:dLbl>
            <c:dLbl>
              <c:idx val="1"/>
              <c:layout>
                <c:manualLayout>
                  <c:x val="7.2375144315083406E-2"/>
                  <c:y val="2.2073194872863727E-2"/>
                </c:manualLayout>
              </c:layout>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2036411739434759"/>
                      <c:h val="0.2107508126921806"/>
                    </c:manualLayout>
                  </c15:layout>
                </c:ext>
                <c:ext xmlns:c16="http://schemas.microsoft.com/office/drawing/2014/chart" uri="{C3380CC4-5D6E-409C-BE32-E72D297353CC}">
                  <c16:uniqueId val="{00000003-8598-41DD-BFDF-7C8C1915A443}"/>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'Pie Chart - Actual'!$A$18:$A$19</c:f>
              <c:strCache>
                <c:ptCount val="2"/>
                <c:pt idx="0">
                  <c:v>90%</c:v>
                </c:pt>
                <c:pt idx="1">
                  <c:v>Top 10%</c:v>
                </c:pt>
              </c:strCache>
            </c:strRef>
          </c:cat>
          <c:val>
            <c:numRef>
              <c:f>'Pie Chart - Actual'!$B$18:$B$19</c:f>
              <c:numCache>
                <c:formatCode>0.0%</c:formatCode>
                <c:ptCount val="2"/>
                <c:pt idx="0">
                  <c:v>0.52398734239269951</c:v>
                </c:pt>
                <c:pt idx="1">
                  <c:v>0.47601265760730055</c:v>
                </c:pt>
              </c:numCache>
            </c:numRef>
          </c:val>
          <c:extLst>
            <c:ext xmlns:c16="http://schemas.microsoft.com/office/drawing/2014/chart" uri="{C3380CC4-5D6E-409C-BE32-E72D297353CC}">
              <c16:uniqueId val="{00000004-8598-41DD-BFDF-7C8C1915A443}"/>
            </c:ext>
          </c:extLst>
        </c:ser>
        <c:dLbls>
          <c:dLblPos val="in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9.7812379929188994E-2"/>
          <c:y val="6.1938800198969982E-2"/>
          <c:w val="0.80742853121977032"/>
          <c:h val="0.82028081040431744"/>
        </c:manualLayout>
      </c:layout>
      <c:pieChart>
        <c:varyColors val="1"/>
        <c:ser>
          <c:idx val="0"/>
          <c:order val="0"/>
          <c:tx>
            <c:strRef>
              <c:f>'Pie Chart - Projection'!$B$11</c:f>
              <c:strCache>
                <c:ptCount val="1"/>
                <c:pt idx="0">
                  <c:v>2023</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C582-46D4-8A2B-CD8C53C68B82}"/>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C582-46D4-8A2B-CD8C53C68B82}"/>
              </c:ext>
            </c:extLst>
          </c:dPt>
          <c:dLbls>
            <c:dLbl>
              <c:idx val="0"/>
              <c:layout>
                <c:manualLayout>
                  <c:x val="-0.11334137832715215"/>
                  <c:y val="1.0802837877032342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718E136E-EC40-4F18-8C2B-14A0E1E56417}"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39836716114097698"/>
                      <c:h val="0.22072387354285294"/>
                    </c:manualLayout>
                  </c15:layout>
                  <c15:dlblFieldTable/>
                  <c15:showDataLabelsRange val="0"/>
                </c:ext>
                <c:ext xmlns:c16="http://schemas.microsoft.com/office/drawing/2014/chart" uri="{C3380CC4-5D6E-409C-BE32-E72D297353CC}">
                  <c16:uniqueId val="{00000001-C582-46D4-8A2B-CD8C53C68B82}"/>
                </c:ext>
              </c:extLst>
            </c:dLbl>
            <c:dLbl>
              <c:idx val="1"/>
              <c:layout>
                <c:manualLayout>
                  <c:x val="0.10073457812687872"/>
                  <c:y val="2.064731348886549E-2"/>
                </c:manualLayout>
              </c:layout>
              <c:tx>
                <c:rich>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fld id="{E84BE3A0-BDA1-4311-A0B1-B80C40289275}" type="CATEGORYNAME">
                      <a:rPr lang="en-US" sz="3500">
                        <a:latin typeface="Times New Roman" panose="02020603050405020304" pitchFamily="18" charset="0"/>
                        <a:cs typeface="Times New Roman" panose="02020603050405020304" pitchFamily="18" charset="0"/>
                      </a:rPr>
                      <a:pPr>
                        <a:defRPr sz="3500">
                          <a:latin typeface="Times New Roman" panose="02020603050405020304" pitchFamily="18" charset="0"/>
                          <a:cs typeface="Times New Roman" panose="02020603050405020304" pitchFamily="18" charset="0"/>
                        </a:defRPr>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1"/>
              <c:showBubbleSize val="0"/>
              <c:extLst>
                <c:ext xmlns:c15="http://schemas.microsoft.com/office/drawing/2012/chart" uri="{CE6537A1-D6FC-4f65-9D91-7224C49458BB}">
                  <c15:layout>
                    <c:manualLayout>
                      <c:w val="0.4007484710046918"/>
                      <c:h val="0.24117839554657775"/>
                    </c:manualLayout>
                  </c15:layout>
                  <c15:dlblFieldTable/>
                  <c15:showDataLabelsRange val="0"/>
                </c:ext>
                <c:ext xmlns:c16="http://schemas.microsoft.com/office/drawing/2014/chart" uri="{C3380CC4-5D6E-409C-BE32-E72D297353CC}">
                  <c16:uniqueId val="{00000003-C582-46D4-8A2B-CD8C53C68B82}"/>
                </c:ext>
              </c:extLst>
            </c:dLbl>
            <c:spPr>
              <a:noFill/>
              <a:ln>
                <a:noFill/>
              </a:ln>
              <a:effectLst/>
            </c:spPr>
            <c:txPr>
              <a:bodyPr rot="0" spcFirstLastPara="1" vertOverflow="ellipsis" vert="horz" wrap="square" lIns="38100" tIns="19050" rIns="38100" bIns="19050" anchor="ctr" anchorCtr="1">
                <a:spAutoFit/>
              </a:bodyPr>
              <a:lstStyle/>
              <a:p>
                <a:pPr>
                  <a:defRPr sz="32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1"/>
            <c:showBubbleSize val="0"/>
            <c:showLeaderLines val="0"/>
            <c:extLst>
              <c:ext xmlns:c15="http://schemas.microsoft.com/office/drawing/2012/chart" uri="{CE6537A1-D6FC-4f65-9D91-7224C49458BB}"/>
            </c:extLst>
          </c:dLbls>
          <c:cat>
            <c:strRef>
              <c:f>'Pie Chart - Projection'!$A$12:$A$13</c:f>
              <c:strCache>
                <c:ptCount val="2"/>
                <c:pt idx="0">
                  <c:v>90%</c:v>
                </c:pt>
                <c:pt idx="1">
                  <c:v>Top 10%</c:v>
                </c:pt>
              </c:strCache>
            </c:strRef>
          </c:cat>
          <c:val>
            <c:numRef>
              <c:f>'Pie Chart - Projection'!$B$12:$B$13</c:f>
              <c:numCache>
                <c:formatCode>0.0%</c:formatCode>
                <c:ptCount val="2"/>
                <c:pt idx="0">
                  <c:v>0.52398734239269951</c:v>
                </c:pt>
                <c:pt idx="1">
                  <c:v>0.47601265760730055</c:v>
                </c:pt>
              </c:numCache>
            </c:numRef>
          </c:val>
          <c:extLst>
            <c:ext xmlns:c16="http://schemas.microsoft.com/office/drawing/2014/chart" uri="{C3380CC4-5D6E-409C-BE32-E72D297353CC}">
              <c16:uniqueId val="{00000004-C582-46D4-8A2B-CD8C53C68B82}"/>
            </c:ext>
          </c:extLst>
        </c:ser>
        <c:dLbls>
          <c:dLblPos val="inEnd"/>
          <c:showLegendKey val="0"/>
          <c:showVal val="0"/>
          <c:showCatName val="0"/>
          <c:showSerName val="0"/>
          <c:showPercent val="1"/>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7.941096250853838E-2"/>
          <c:y val="0.10656467709463159"/>
          <c:w val="0.85609782867501472"/>
          <c:h val="0.72530548380408089"/>
        </c:manualLayout>
      </c:layout>
      <c:pieChart>
        <c:varyColors val="1"/>
        <c:ser>
          <c:idx val="0"/>
          <c:order val="0"/>
          <c:tx>
            <c:strRef>
              <c:f>'Pie Chart - Projection'!$B$18</c:f>
              <c:strCache>
                <c:ptCount val="1"/>
                <c:pt idx="0">
                  <c:v>2040</c:v>
                </c:pt>
              </c:strCache>
            </c:strRef>
          </c:tx>
          <c:explosion val="2"/>
          <c:dPt>
            <c:idx val="0"/>
            <c:bubble3D val="0"/>
            <c:spPr>
              <a:solidFill>
                <a:schemeClr val="accent1">
                  <a:shade val="76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1-8EF9-4CFB-A287-1B5729E769D3}"/>
              </c:ext>
            </c:extLst>
          </c:dPt>
          <c:dPt>
            <c:idx val="1"/>
            <c:bubble3D val="0"/>
            <c:spPr>
              <a:solidFill>
                <a:schemeClr val="accent1">
                  <a:tint val="77000"/>
                </a:schemeClr>
              </a:solidFill>
              <a:ln>
                <a:noFill/>
              </a:ln>
              <a:effectLst/>
              <a:scene3d>
                <a:camera prst="orthographicFront"/>
                <a:lightRig rig="brightRoom" dir="t"/>
              </a:scene3d>
              <a:sp3d prstMaterial="flat">
                <a:bevelT w="50800" h="101600" prst="angle"/>
                <a:contourClr>
                  <a:srgbClr val="000000"/>
                </a:contourClr>
              </a:sp3d>
            </c:spPr>
            <c:extLst>
              <c:ext xmlns:c16="http://schemas.microsoft.com/office/drawing/2014/chart" uri="{C3380CC4-5D6E-409C-BE32-E72D297353CC}">
                <c16:uniqueId val="{00000003-8EF9-4CFB-A287-1B5729E769D3}"/>
              </c:ext>
            </c:extLst>
          </c:dPt>
          <c:dLbls>
            <c:dLbl>
              <c:idx val="0"/>
              <c:layout>
                <c:manualLayout>
                  <c:x val="-6.3173433251655017E-2"/>
                  <c:y val="7.7316877236544221E-2"/>
                </c:manualLayout>
              </c:layout>
              <c:tx>
                <c:rich>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fld id="{97560D5B-121D-4E02-9CE5-B8990195A466}" type="CATEGORYNAME">
                      <a:rPr lang="en-US" sz="3800">
                        <a:latin typeface="Times New Roman" panose="02020603050405020304" pitchFamily="18" charset="0"/>
                        <a:cs typeface="Times New Roman" panose="02020603050405020304" pitchFamily="18" charset="0"/>
                      </a:rPr>
                      <a:pPr>
                        <a:defRPr sz="3000"/>
                      </a:pPr>
                      <a:t>[CATEGORY NAME]</a:t>
                    </a:fld>
                    <a:endParaRPr lang="en-US"/>
                  </a:p>
                </c:rich>
              </c:tx>
              <c:spPr>
                <a:noFill/>
                <a:ln>
                  <a:noFill/>
                </a:ln>
                <a:effectLst/>
              </c:spPr>
              <c:txPr>
                <a:bodyPr rot="0" spcFirstLastPara="1" vertOverflow="ellipsis" vert="horz" wrap="square" lIns="38100" tIns="19050" rIns="38100" bIns="19050" anchor="ctr" anchorCtr="1">
                  <a:noAutofit/>
                </a:bodyPr>
                <a:lstStyle/>
                <a:p>
                  <a:pPr>
                    <a:defRPr sz="3000" b="1" i="0" u="none" strike="noStrike" kern="1200" baseline="0">
                      <a:solidFill>
                        <a:schemeClr val="lt1"/>
                      </a:solidFill>
                      <a:latin typeface="+mn-lt"/>
                      <a:ea typeface="+mn-ea"/>
                      <a:cs typeface="+mn-cs"/>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078371811379744"/>
                      <c:h val="0.24677500944418096"/>
                    </c:manualLayout>
                  </c15:layout>
                  <c15:dlblFieldTable/>
                  <c15:showDataLabelsRange val="0"/>
                </c:ext>
                <c:ext xmlns:c16="http://schemas.microsoft.com/office/drawing/2014/chart" uri="{C3380CC4-5D6E-409C-BE32-E72D297353CC}">
                  <c16:uniqueId val="{00000001-8EF9-4CFB-A287-1B5729E769D3}"/>
                </c:ext>
              </c:extLst>
            </c:dLbl>
            <c:dLbl>
              <c:idx val="1"/>
              <c:layout>
                <c:manualLayout>
                  <c:x val="7.9913696431824929E-2"/>
                  <c:y val="-7.6466032477619905E-2"/>
                </c:manualLayout>
              </c:layout>
              <c:spPr>
                <a:noFill/>
                <a:ln>
                  <a:noFill/>
                </a:ln>
                <a:effectLst/>
              </c:spPr>
              <c:txPr>
                <a:bodyPr rot="0" spcFirstLastPara="1" vertOverflow="ellipsis" vert="horz" wrap="square" lIns="38100" tIns="19050" rIns="38100" bIns="19050" anchor="ctr" anchorCtr="1">
                  <a:noAutofit/>
                </a:bodyPr>
                <a:lstStyle/>
                <a:p>
                  <a:pPr>
                    <a:defRPr sz="3500" b="1" i="0" u="none" strike="noStrike" kern="1200" baseline="0">
                      <a:solidFill>
                        <a:schemeClr val="lt1"/>
                      </a:solidFill>
                      <a:latin typeface="Times New Roman" panose="02020603050405020304" pitchFamily="18" charset="0"/>
                      <a:ea typeface="+mn-ea"/>
                      <a:cs typeface="Times New Roman" panose="02020603050405020304" pitchFamily="18" charset="0"/>
                    </a:defRPr>
                  </a:pPr>
                  <a:endParaRPr lang="en-US"/>
                </a:p>
              </c:txPr>
              <c:dLblPos val="bestFit"/>
              <c:showLegendKey val="0"/>
              <c:showVal val="0"/>
              <c:showCatName val="1"/>
              <c:showSerName val="0"/>
              <c:showPercent val="0"/>
              <c:showBubbleSize val="0"/>
              <c:extLst>
                <c:ext xmlns:c15="http://schemas.microsoft.com/office/drawing/2012/chart" uri="{CE6537A1-D6FC-4f65-9D91-7224C49458BB}">
                  <c15:layout>
                    <c:manualLayout>
                      <c:w val="0.44646228205111937"/>
                      <c:h val="0.21075091986263145"/>
                    </c:manualLayout>
                  </c15:layout>
                </c:ext>
                <c:ext xmlns:c16="http://schemas.microsoft.com/office/drawing/2014/chart" uri="{C3380CC4-5D6E-409C-BE32-E72D297353CC}">
                  <c16:uniqueId val="{00000003-8EF9-4CFB-A287-1B5729E769D3}"/>
                </c:ext>
              </c:extLst>
            </c:dLbl>
            <c:spPr>
              <a:noFill/>
              <a:ln>
                <a:noFill/>
              </a:ln>
              <a:effectLst/>
            </c:spPr>
            <c:txPr>
              <a:bodyPr rot="0" spcFirstLastPara="1" vertOverflow="ellipsis" vert="horz" wrap="square" lIns="38100" tIns="19050" rIns="38100" bIns="19050" anchor="ctr" anchorCtr="1">
                <a:spAutoFit/>
              </a:bodyPr>
              <a:lstStyle/>
              <a:p>
                <a:pPr>
                  <a:defRPr sz="3000" b="1" i="0" u="none" strike="noStrike" kern="1200" baseline="0">
                    <a:solidFill>
                      <a:schemeClr val="lt1"/>
                    </a:solidFill>
                    <a:latin typeface="+mn-lt"/>
                    <a:ea typeface="+mn-ea"/>
                    <a:cs typeface="+mn-cs"/>
                  </a:defRPr>
                </a:pPr>
                <a:endParaRPr lang="en-US"/>
              </a:p>
            </c:txPr>
            <c:dLblPos val="inEnd"/>
            <c:showLegendKey val="0"/>
            <c:showVal val="0"/>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'Pie Chart - Projection'!$A$19:$A$20</c:f>
              <c:strCache>
                <c:ptCount val="2"/>
                <c:pt idx="0">
                  <c:v>90%</c:v>
                </c:pt>
                <c:pt idx="1">
                  <c:v>Top 10%</c:v>
                </c:pt>
              </c:strCache>
            </c:strRef>
          </c:cat>
          <c:val>
            <c:numRef>
              <c:f>'Pie Chart - Projection'!$B$19:$B$20</c:f>
              <c:numCache>
                <c:formatCode>0.0%</c:formatCode>
                <c:ptCount val="2"/>
                <c:pt idx="0">
                  <c:v>0.42</c:v>
                </c:pt>
                <c:pt idx="1">
                  <c:v>0.57999999999999996</c:v>
                </c:pt>
              </c:numCache>
            </c:numRef>
          </c:val>
          <c:extLst>
            <c:ext xmlns:c16="http://schemas.microsoft.com/office/drawing/2014/chart" uri="{C3380CC4-5D6E-409C-BE32-E72D297353CC}">
              <c16:uniqueId val="{00000004-8EF9-4CFB-A287-1B5729E769D3}"/>
            </c:ext>
          </c:extLst>
        </c:ser>
        <c:dLbls>
          <c:dLblPos val="in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userShapes r:id="rId3"/>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withinLinear" id="14">
  <a:schemeClr val="accent1"/>
</cs:colorStyle>
</file>

<file path=xl/charts/colors4.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1"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scene3d>
        <a:camera prst="orthographicFront"/>
        <a:lightRig rig="brightRoom" dir="t"/>
      </a:scene3d>
      <a:sp3d prstMaterial="flat">
        <a:bevelT w="50800" h="101600" prst="angle"/>
        <a:contourClr>
          <a:srgbClr val="000000"/>
        </a:contourClr>
      </a:sp3d>
    </cs:spPr>
  </cs:dataPoint>
  <cs:dataPoint3D>
    <cs:lnRef idx="0"/>
    <cs:fillRef idx="0">
      <cs:styleClr val="auto"/>
    </cs:fillRef>
    <cs:effectRef idx="0"/>
    <cs:fontRef idx="minor">
      <a:schemeClr val="tx1"/>
    </cs:fontRef>
    <cs:spPr>
      <a:solidFill>
        <a:schemeClr val="phClr"/>
      </a:solidFill>
      <a:ln w="1905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1" i="0" kern="1200" cap="all" spc="50"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2</xdr:col>
      <xdr:colOff>31750</xdr:colOff>
      <xdr:row>1</xdr:row>
      <xdr:rowOff>10585</xdr:rowOff>
    </xdr:from>
    <xdr:to>
      <xdr:col>9</xdr:col>
      <xdr:colOff>476250</xdr:colOff>
      <xdr:row>29</xdr:row>
      <xdr:rowOff>1</xdr:rowOff>
    </xdr:to>
    <xdr:graphicFrame macro="">
      <xdr:nvGraphicFramePr>
        <xdr:cNvPr id="2" name="Chart 1">
          <a:extLst>
            <a:ext uri="{FF2B5EF4-FFF2-40B4-BE49-F238E27FC236}">
              <a16:creationId xmlns:a16="http://schemas.microsoft.com/office/drawing/2014/main" id="{9C24735B-18B7-44A7-B9FB-7B9EB4542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126999</xdr:colOff>
      <xdr:row>0</xdr:row>
      <xdr:rowOff>169335</xdr:rowOff>
    </xdr:from>
    <xdr:to>
      <xdr:col>17</xdr:col>
      <xdr:colOff>476250</xdr:colOff>
      <xdr:row>28</xdr:row>
      <xdr:rowOff>179917</xdr:rowOff>
    </xdr:to>
    <xdr:graphicFrame macro="">
      <xdr:nvGraphicFramePr>
        <xdr:cNvPr id="3" name="Chart 2">
          <a:extLst>
            <a:ext uri="{FF2B5EF4-FFF2-40B4-BE49-F238E27FC236}">
              <a16:creationId xmlns:a16="http://schemas.microsoft.com/office/drawing/2014/main" id="{7A67C464-A42C-4C94-A956-F3128E695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0.38802</cdr:x>
      <cdr:y>0.86402</cdr:y>
    </cdr:from>
    <cdr:to>
      <cdr:x>0.63736</cdr:x>
      <cdr:y>0.98012</cdr:y>
    </cdr:to>
    <cdr:sp macro="" textlink="">
      <cdr:nvSpPr>
        <cdr:cNvPr id="4" name="TextBox 3">
          <a:extLst xmlns:a="http://schemas.openxmlformats.org/drawingml/2006/main">
            <a:ext uri="{FF2B5EF4-FFF2-40B4-BE49-F238E27FC236}">
              <a16:creationId xmlns:a16="http://schemas.microsoft.com/office/drawing/2014/main" id="{E4F820E3-36A1-3BEF-2012-E16F71586ED2}"/>
            </a:ext>
          </a:extLst>
        </cdr:cNvPr>
        <cdr:cNvSpPr txBox="1"/>
      </cdr:nvSpPr>
      <cdr:spPr>
        <a:xfrm xmlns:a="http://schemas.openxmlformats.org/drawingml/2006/main">
          <a:off x="1868473" y="4599515"/>
          <a:ext cx="1200676" cy="61804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1980</a:t>
          </a:r>
        </a:p>
      </cdr:txBody>
    </cdr:sp>
  </cdr:relSizeAnchor>
</c:userShapes>
</file>

<file path=xl/drawings/drawing3.xml><?xml version="1.0" encoding="utf-8"?>
<c:userShapes xmlns:c="http://schemas.openxmlformats.org/drawingml/2006/chart">
  <cdr:relSizeAnchor xmlns:cdr="http://schemas.openxmlformats.org/drawingml/2006/chartDrawing">
    <cdr:from>
      <cdr:x>0.37515</cdr:x>
      <cdr:y>0.85688</cdr:y>
    </cdr:from>
    <cdr:to>
      <cdr:x>0.61503</cdr:x>
      <cdr:y>0.96238</cdr:y>
    </cdr:to>
    <cdr:sp macro="" textlink="">
      <cdr:nvSpPr>
        <cdr:cNvPr id="2" name="TextBox 1">
          <a:extLst xmlns:a="http://schemas.openxmlformats.org/drawingml/2006/main">
            <a:ext uri="{FF2B5EF4-FFF2-40B4-BE49-F238E27FC236}">
              <a16:creationId xmlns:a16="http://schemas.microsoft.com/office/drawing/2014/main" id="{BE0A1F0F-F56E-6989-2007-FF278E0930EE}"/>
            </a:ext>
          </a:extLst>
        </cdr:cNvPr>
        <cdr:cNvSpPr txBox="1"/>
      </cdr:nvSpPr>
      <cdr:spPr>
        <a:xfrm xmlns:a="http://schemas.openxmlformats.org/drawingml/2006/main">
          <a:off x="1742990" y="4579662"/>
          <a:ext cx="1114503" cy="56385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2023</a:t>
          </a:r>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31750</xdr:colOff>
      <xdr:row>1</xdr:row>
      <xdr:rowOff>10585</xdr:rowOff>
    </xdr:from>
    <xdr:to>
      <xdr:col>9</xdr:col>
      <xdr:colOff>476250</xdr:colOff>
      <xdr:row>29</xdr:row>
      <xdr:rowOff>1</xdr:rowOff>
    </xdr:to>
    <xdr:graphicFrame macro="">
      <xdr:nvGraphicFramePr>
        <xdr:cNvPr id="2" name="Chart 1">
          <a:extLst>
            <a:ext uri="{FF2B5EF4-FFF2-40B4-BE49-F238E27FC236}">
              <a16:creationId xmlns:a16="http://schemas.microsoft.com/office/drawing/2014/main" id="{9CD5B22B-06FD-43B0-B88B-89C3F32F2C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126998</xdr:colOff>
      <xdr:row>0</xdr:row>
      <xdr:rowOff>169334</xdr:rowOff>
    </xdr:from>
    <xdr:to>
      <xdr:col>17</xdr:col>
      <xdr:colOff>402166</xdr:colOff>
      <xdr:row>29</xdr:row>
      <xdr:rowOff>31749</xdr:rowOff>
    </xdr:to>
    <xdr:graphicFrame macro="">
      <xdr:nvGraphicFramePr>
        <xdr:cNvPr id="3" name="Chart 2">
          <a:extLst>
            <a:ext uri="{FF2B5EF4-FFF2-40B4-BE49-F238E27FC236}">
              <a16:creationId xmlns:a16="http://schemas.microsoft.com/office/drawing/2014/main" id="{9D663017-3803-489D-BB15-927BCA1AC7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0.34286</cdr:x>
      <cdr:y>0.8551</cdr:y>
    </cdr:from>
    <cdr:to>
      <cdr:x>0.63516</cdr:x>
      <cdr:y>0.9724</cdr:y>
    </cdr:to>
    <cdr:sp macro="" textlink="">
      <cdr:nvSpPr>
        <cdr:cNvPr id="4" name="TextBox 3">
          <a:extLst xmlns:a="http://schemas.openxmlformats.org/drawingml/2006/main">
            <a:ext uri="{FF2B5EF4-FFF2-40B4-BE49-F238E27FC236}">
              <a16:creationId xmlns:a16="http://schemas.microsoft.com/office/drawing/2014/main" id="{E4F820E3-36A1-3BEF-2012-E16F71586ED2}"/>
            </a:ext>
          </a:extLst>
        </cdr:cNvPr>
        <cdr:cNvSpPr txBox="1"/>
      </cdr:nvSpPr>
      <cdr:spPr>
        <a:xfrm xmlns:a="http://schemas.openxmlformats.org/drawingml/2006/main">
          <a:off x="1650997" y="4687789"/>
          <a:ext cx="1407587" cy="64305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Today</a:t>
          </a:r>
        </a:p>
      </cdr:txBody>
    </cdr:sp>
  </cdr:relSizeAnchor>
</c:userShapes>
</file>

<file path=xl/drawings/drawing6.xml><?xml version="1.0" encoding="utf-8"?>
<c:userShapes xmlns:c="http://schemas.openxmlformats.org/drawingml/2006/chart">
  <cdr:relSizeAnchor xmlns:cdr="http://schemas.openxmlformats.org/drawingml/2006/chartDrawing">
    <cdr:from>
      <cdr:x>0.38413</cdr:x>
      <cdr:y>0.84727</cdr:y>
    </cdr:from>
    <cdr:to>
      <cdr:x>0.63889</cdr:x>
      <cdr:y>0.95399</cdr:y>
    </cdr:to>
    <cdr:sp macro="" textlink="">
      <cdr:nvSpPr>
        <cdr:cNvPr id="2" name="TextBox 1">
          <a:extLst xmlns:a="http://schemas.openxmlformats.org/drawingml/2006/main">
            <a:ext uri="{FF2B5EF4-FFF2-40B4-BE49-F238E27FC236}">
              <a16:creationId xmlns:a16="http://schemas.microsoft.com/office/drawing/2014/main" id="{BE0A1F0F-F56E-6989-2007-FF278E0930EE}"/>
            </a:ext>
          </a:extLst>
        </cdr:cNvPr>
        <cdr:cNvSpPr txBox="1"/>
      </cdr:nvSpPr>
      <cdr:spPr>
        <a:xfrm xmlns:a="http://schemas.openxmlformats.org/drawingml/2006/main">
          <a:off x="1756222" y="4698658"/>
          <a:ext cx="1164780" cy="59183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3800" b="1" kern="1200">
              <a:solidFill>
                <a:schemeClr val="accent1">
                  <a:lumMod val="75000"/>
                </a:schemeClr>
              </a:solidFill>
              <a:latin typeface="Times New Roman" panose="02020603050405020304" pitchFamily="18" charset="0"/>
              <a:cs typeface="Times New Roman" panose="02020603050405020304" pitchFamily="18" charset="0"/>
            </a:rPr>
            <a:t>2040</a:t>
          </a:r>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95250</xdr:colOff>
      <xdr:row>199</xdr:row>
      <xdr:rowOff>0</xdr:rowOff>
    </xdr:from>
    <xdr:to>
      <xdr:col>0</xdr:col>
      <xdr:colOff>171450</xdr:colOff>
      <xdr:row>199</xdr:row>
      <xdr:rowOff>0</xdr:rowOff>
    </xdr:to>
    <xdr:sp macro="" textlink="">
      <xdr:nvSpPr>
        <xdr:cNvPr id="2" name="Text 7">
          <a:extLst>
            <a:ext uri="{FF2B5EF4-FFF2-40B4-BE49-F238E27FC236}">
              <a16:creationId xmlns:a16="http://schemas.microsoft.com/office/drawing/2014/main" id="{241C4A31-7D37-844C-8DC5-54E079F55D17}"/>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3" name="Text 7">
          <a:extLst>
            <a:ext uri="{FF2B5EF4-FFF2-40B4-BE49-F238E27FC236}">
              <a16:creationId xmlns:a16="http://schemas.microsoft.com/office/drawing/2014/main" id="{074CA5F1-8578-EA40-9B17-3B8795FF4068}"/>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twoCellAnchor>
    <xdr:from>
      <xdr:col>0</xdr:col>
      <xdr:colOff>95250</xdr:colOff>
      <xdr:row>199</xdr:row>
      <xdr:rowOff>0</xdr:rowOff>
    </xdr:from>
    <xdr:to>
      <xdr:col>0</xdr:col>
      <xdr:colOff>171450</xdr:colOff>
      <xdr:row>199</xdr:row>
      <xdr:rowOff>0</xdr:rowOff>
    </xdr:to>
    <xdr:sp macro="" textlink="">
      <xdr:nvSpPr>
        <xdr:cNvPr id="4" name="Text 7">
          <a:extLst>
            <a:ext uri="{FF2B5EF4-FFF2-40B4-BE49-F238E27FC236}">
              <a16:creationId xmlns:a16="http://schemas.microsoft.com/office/drawing/2014/main" id="{653C2F3E-4724-2745-98A4-92FD48D561BB}"/>
            </a:ext>
          </a:extLst>
        </xdr:cNvPr>
        <xdr:cNvSpPr txBox="1">
          <a:spLocks noChangeArrowheads="1"/>
        </xdr:cNvSpPr>
      </xdr:nvSpPr>
      <xdr:spPr bwMode="auto">
        <a:xfrm>
          <a:off x="95250" y="38773100"/>
          <a:ext cx="76200" cy="0"/>
        </a:xfrm>
        <a:prstGeom prst="rect">
          <a:avLst/>
        </a:prstGeom>
        <a:noFill/>
        <a:ln w="1">
          <a:noFill/>
          <a:miter lim="800000"/>
          <a:headEnd/>
          <a:tailEnd/>
        </a:ln>
      </xdr:spPr>
      <xdr:txBody>
        <a:bodyPr vertOverflow="clip" wrap="square" lIns="18288" tIns="18288" rIns="0" bIns="0" anchor="t" upright="1"/>
        <a:lstStyle/>
        <a:p>
          <a:pPr algn="l" rtl="0">
            <a:defRPr sz="1000"/>
          </a:pPr>
          <a:r>
            <a:rPr lang="en-US" sz="400" b="1" i="0" u="none" strike="noStrike" baseline="0">
              <a:solidFill>
                <a:srgbClr val="000000"/>
              </a:solidFill>
              <a:latin typeface="Helvetica"/>
            </a:rPr>
            <a:t>4</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151</xdr:row>
      <xdr:rowOff>0</xdr:rowOff>
    </xdr:from>
    <xdr:to>
      <xdr:col>0</xdr:col>
      <xdr:colOff>139700</xdr:colOff>
      <xdr:row>152</xdr:row>
      <xdr:rowOff>0</xdr:rowOff>
    </xdr:to>
    <xdr:sp macro="" textlink="">
      <xdr:nvSpPr>
        <xdr:cNvPr id="2" name="Text 7">
          <a:extLst>
            <a:ext uri="{FF2B5EF4-FFF2-40B4-BE49-F238E27FC236}">
              <a16:creationId xmlns:a16="http://schemas.microsoft.com/office/drawing/2014/main" id="{587BCECA-B60C-7E43-B44B-C9765AD579D8}"/>
            </a:ext>
          </a:extLst>
        </xdr:cNvPr>
        <xdr:cNvSpPr txBox="1">
          <a:spLocks noChangeArrowheads="1"/>
        </xdr:cNvSpPr>
      </xdr:nvSpPr>
      <xdr:spPr bwMode="auto">
        <a:xfrm>
          <a:off x="76200" y="29425900"/>
          <a:ext cx="635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axfoundation.org/publications/latest-federal-income-tax-dat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nformedcitizens.com/data"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9E4C4-C35D-4110-8D8D-87AFACC0B2D1}">
  <sheetPr>
    <tabColor theme="5" tint="0.79998168889431442"/>
    <pageSetUpPr fitToPage="1"/>
  </sheetPr>
  <dimension ref="A1:N42"/>
  <sheetViews>
    <sheetView tabSelected="1" zoomScaleNormal="100" workbookViewId="0">
      <selection activeCell="B7" sqref="B7"/>
    </sheetView>
  </sheetViews>
  <sheetFormatPr defaultRowHeight="15" x14ac:dyDescent="0.25"/>
  <cols>
    <col min="1" max="1" width="3" style="128" customWidth="1"/>
    <col min="2" max="2" width="38" style="128" customWidth="1"/>
    <col min="3" max="4" width="11.7109375" style="128" customWidth="1"/>
    <col min="5" max="5" width="11.7109375" style="129" customWidth="1"/>
    <col min="6" max="9" width="11.7109375" style="128" customWidth="1"/>
    <col min="10" max="10" width="11.7109375" style="129" customWidth="1"/>
    <col min="11" max="11" width="1.42578125" style="129" customWidth="1"/>
    <col min="12" max="13" width="11.7109375" style="128" customWidth="1"/>
    <col min="14" max="14" width="11.7109375" style="129" customWidth="1"/>
    <col min="15" max="16384" width="9.140625" style="128"/>
  </cols>
  <sheetData>
    <row r="1" spans="1:14" ht="23.25" x14ac:dyDescent="0.35">
      <c r="A1" s="368" t="s">
        <v>144</v>
      </c>
      <c r="B1" s="368"/>
      <c r="C1" s="368"/>
      <c r="D1" s="368"/>
      <c r="E1" s="368"/>
      <c r="F1" s="368"/>
      <c r="G1" s="368"/>
      <c r="H1" s="368"/>
      <c r="I1" s="368"/>
      <c r="J1" s="368"/>
      <c r="K1" s="368"/>
      <c r="L1" s="368"/>
      <c r="M1" s="368"/>
      <c r="N1" s="368"/>
    </row>
    <row r="2" spans="1:14" ht="21" x14ac:dyDescent="0.35">
      <c r="A2" s="369" t="s">
        <v>145</v>
      </c>
      <c r="B2" s="369"/>
      <c r="C2" s="369"/>
      <c r="D2" s="369"/>
      <c r="E2" s="369"/>
      <c r="F2" s="369"/>
      <c r="G2" s="369"/>
      <c r="H2" s="369"/>
      <c r="I2" s="369"/>
      <c r="J2" s="369"/>
      <c r="K2" s="369"/>
      <c r="L2" s="369"/>
      <c r="M2" s="369"/>
      <c r="N2" s="369"/>
    </row>
    <row r="3" spans="1:14" ht="15" customHeight="1" x14ac:dyDescent="0.25">
      <c r="A3" s="333"/>
      <c r="B3" s="333"/>
      <c r="C3" s="334"/>
      <c r="D3" s="334"/>
      <c r="E3" s="334"/>
      <c r="F3" s="334"/>
      <c r="G3" s="334"/>
      <c r="H3" s="334"/>
      <c r="I3" s="334"/>
      <c r="J3" s="334"/>
      <c r="K3" s="334"/>
      <c r="L3" s="334"/>
      <c r="M3" s="334"/>
      <c r="N3" s="334"/>
    </row>
    <row r="4" spans="1:14" s="335" customFormat="1" ht="17.100000000000001" customHeight="1" x14ac:dyDescent="0.25">
      <c r="A4" s="364" t="s">
        <v>127</v>
      </c>
      <c r="B4" s="365"/>
      <c r="C4" s="366"/>
      <c r="D4" s="366"/>
      <c r="E4" s="366"/>
      <c r="F4" s="366"/>
      <c r="G4" s="366"/>
      <c r="H4" s="366"/>
      <c r="I4" s="366"/>
      <c r="J4" s="366"/>
      <c r="K4" s="366"/>
      <c r="L4" s="366"/>
      <c r="M4" s="366"/>
      <c r="N4" s="367"/>
    </row>
    <row r="5" spans="1:14" s="182" customFormat="1" ht="17.100000000000001" customHeight="1" x14ac:dyDescent="0.25">
      <c r="A5" s="336"/>
      <c r="B5" s="337"/>
      <c r="C5" s="338" t="s">
        <v>20</v>
      </c>
      <c r="D5" s="339" t="s">
        <v>21</v>
      </c>
      <c r="E5" s="340" t="s">
        <v>128</v>
      </c>
      <c r="F5" s="339" t="s">
        <v>108</v>
      </c>
      <c r="G5" s="339" t="s">
        <v>109</v>
      </c>
      <c r="H5" s="339" t="s">
        <v>110</v>
      </c>
      <c r="I5" s="341" t="s">
        <v>111</v>
      </c>
      <c r="J5" s="340" t="s">
        <v>6</v>
      </c>
      <c r="K5" s="340"/>
      <c r="L5" s="339" t="s">
        <v>1</v>
      </c>
      <c r="M5" s="339" t="s">
        <v>3</v>
      </c>
      <c r="N5" s="340" t="s">
        <v>125</v>
      </c>
    </row>
    <row r="6" spans="1:14" ht="15" customHeight="1" x14ac:dyDescent="0.25">
      <c r="A6" s="342"/>
      <c r="B6" s="343"/>
      <c r="C6" s="131"/>
      <c r="D6" s="130"/>
      <c r="E6" s="130"/>
      <c r="F6" s="130"/>
      <c r="G6" s="130"/>
      <c r="H6" s="130"/>
      <c r="I6" s="131"/>
      <c r="J6" s="130"/>
      <c r="K6" s="130"/>
      <c r="L6" s="130"/>
      <c r="M6" s="130"/>
      <c r="N6" s="130"/>
    </row>
    <row r="7" spans="1:14" x14ac:dyDescent="0.25">
      <c r="A7" s="132" t="s">
        <v>112</v>
      </c>
      <c r="B7" s="196"/>
      <c r="C7" s="192">
        <f>Table3!S4</f>
        <v>6003.4950495049497</v>
      </c>
      <c r="D7" s="133">
        <f t="shared" ref="D7:J7" si="0">$C7*D8</f>
        <v>221.48658335933246</v>
      </c>
      <c r="E7" s="133">
        <f t="shared" si="0"/>
        <v>287.72197031717832</v>
      </c>
      <c r="F7" s="133">
        <f t="shared" si="0"/>
        <v>752.74307934788555</v>
      </c>
      <c r="G7" s="133">
        <f t="shared" si="0"/>
        <v>667.87498706846702</v>
      </c>
      <c r="H7" s="133">
        <f t="shared" si="0"/>
        <v>1475.966822250756</v>
      </c>
      <c r="I7" s="133">
        <f t="shared" si="0"/>
        <v>1538.6954121964131</v>
      </c>
      <c r="J7" s="133">
        <f t="shared" si="0"/>
        <v>1062.6961120205442</v>
      </c>
      <c r="K7" s="133"/>
      <c r="L7" s="133">
        <f>$C7*L8</f>
        <v>509.2085536765108</v>
      </c>
      <c r="M7" s="133">
        <f>$C7*M8</f>
        <v>1929.8266200928633</v>
      </c>
      <c r="N7" s="133">
        <f>$C7*N8</f>
        <v>4073.6684294120864</v>
      </c>
    </row>
    <row r="8" spans="1:14" x14ac:dyDescent="0.25">
      <c r="A8" s="132" t="s">
        <v>113</v>
      </c>
      <c r="B8" s="196"/>
      <c r="C8" s="193"/>
      <c r="D8" s="139">
        <f>Table3!C3/Table3!B3</f>
        <v>3.6892940117872891E-2</v>
      </c>
      <c r="E8" s="139">
        <f>(Table3!E3-Table3!C3)/Table3!B3</f>
        <v>4.7925744577886176E-2</v>
      </c>
      <c r="F8" s="139">
        <f>Table3!F3/Table3!B3</f>
        <v>0.12538414259373079</v>
      </c>
      <c r="G8" s="139">
        <f>Table3!H3/Table3!B3</f>
        <v>0.11124769514443761</v>
      </c>
      <c r="H8" s="139">
        <f>Table3!J3/Table3!B3</f>
        <v>0.24585125998770743</v>
      </c>
      <c r="I8" s="139">
        <f>Table3!L3/Table3!B3</f>
        <v>0.25629993853718502</v>
      </c>
      <c r="J8" s="139">
        <f>Table3!N3/Table3!B3</f>
        <v>0.17701290719114934</v>
      </c>
      <c r="K8" s="139"/>
      <c r="L8" s="139">
        <f>Table3!E3/Table3!B3</f>
        <v>8.4818684695759067E-2</v>
      </c>
      <c r="M8" s="139">
        <f>Table3!I3/Table3!B3</f>
        <v>0.32145052243392747</v>
      </c>
      <c r="N8" s="139">
        <f>100%-M8</f>
        <v>0.67854947756607253</v>
      </c>
    </row>
    <row r="9" spans="1:14" x14ac:dyDescent="0.25">
      <c r="A9" s="132"/>
      <c r="B9" s="196"/>
      <c r="C9" s="194"/>
      <c r="D9" s="135"/>
      <c r="E9" s="136"/>
      <c r="F9" s="136"/>
      <c r="G9" s="136"/>
      <c r="H9" s="136"/>
      <c r="I9" s="137"/>
      <c r="J9" s="136"/>
      <c r="K9" s="136"/>
      <c r="L9" s="136"/>
      <c r="M9" s="136"/>
      <c r="N9" s="136"/>
    </row>
    <row r="10" spans="1:14" x14ac:dyDescent="0.25">
      <c r="A10" s="132" t="s">
        <v>114</v>
      </c>
      <c r="B10" s="196"/>
      <c r="C10" s="192">
        <f>Table3!B46</f>
        <v>15196.869000000001</v>
      </c>
      <c r="D10" s="133">
        <f>Table3!C46</f>
        <v>1528.3489999999999</v>
      </c>
      <c r="E10" s="133">
        <f>L10-D10</f>
        <v>1606.28</v>
      </c>
      <c r="F10" s="133">
        <f>Table3!F46</f>
        <v>2400.0070000000005</v>
      </c>
      <c r="G10" s="133">
        <f>Table3!H46</f>
        <v>1699.2659999999996</v>
      </c>
      <c r="H10" s="133">
        <f>Table3!J46</f>
        <v>3179.3790000000008</v>
      </c>
      <c r="I10" s="133">
        <f>Table3!L46</f>
        <v>2910.5819999999985</v>
      </c>
      <c r="J10" s="133">
        <f>Table3!N46</f>
        <v>1873.0070000000001</v>
      </c>
      <c r="K10" s="133"/>
      <c r="L10" s="133">
        <f>Table3!E46</f>
        <v>3134.6289999999999</v>
      </c>
      <c r="M10" s="133">
        <f>Table3!I46</f>
        <v>7233.902</v>
      </c>
      <c r="N10" s="133">
        <f>C10-M10</f>
        <v>7962.9670000000006</v>
      </c>
    </row>
    <row r="11" spans="1:14" x14ac:dyDescent="0.25">
      <c r="A11" s="132" t="s">
        <v>113</v>
      </c>
      <c r="B11" s="196"/>
      <c r="C11" s="193"/>
      <c r="D11" s="344">
        <f t="shared" ref="D11:J11" si="1">D10/$C10</f>
        <v>0.10056999241093674</v>
      </c>
      <c r="E11" s="344">
        <f t="shared" si="1"/>
        <v>0.10569808820487957</v>
      </c>
      <c r="F11" s="344">
        <f t="shared" si="1"/>
        <v>0.15792772840247557</v>
      </c>
      <c r="G11" s="344">
        <f t="shared" si="1"/>
        <v>0.11181684858900867</v>
      </c>
      <c r="H11" s="344">
        <f t="shared" si="1"/>
        <v>0.20921276612965478</v>
      </c>
      <c r="I11" s="344">
        <f t="shared" si="1"/>
        <v>0.19152510954723623</v>
      </c>
      <c r="J11" s="344">
        <f t="shared" si="1"/>
        <v>0.12324953251883661</v>
      </c>
      <c r="K11" s="345"/>
      <c r="L11" s="344">
        <f>L10/$C10</f>
        <v>0.20626808061581631</v>
      </c>
      <c r="M11" s="344">
        <f>M10/$C10</f>
        <v>0.47601265760730055</v>
      </c>
      <c r="N11" s="344">
        <f>N10/$C10</f>
        <v>0.52398734239269951</v>
      </c>
    </row>
    <row r="12" spans="1:14" x14ac:dyDescent="0.25">
      <c r="A12" s="132"/>
      <c r="B12" s="196"/>
      <c r="C12" s="193"/>
      <c r="D12" s="134"/>
      <c r="E12" s="141"/>
      <c r="F12" s="139"/>
      <c r="G12" s="139"/>
      <c r="H12" s="139"/>
      <c r="I12" s="140"/>
      <c r="J12" s="141"/>
      <c r="K12" s="141"/>
      <c r="L12" s="139"/>
      <c r="M12" s="139"/>
      <c r="N12" s="141"/>
    </row>
    <row r="13" spans="1:14" x14ac:dyDescent="0.25">
      <c r="A13" s="151" t="s">
        <v>154</v>
      </c>
      <c r="B13" s="196"/>
      <c r="C13" s="192">
        <f>C10</f>
        <v>15196.869000000001</v>
      </c>
      <c r="D13" s="183">
        <f t="shared" ref="D13:H13" si="2">$C13*D8</f>
        <v>560.65717799615891</v>
      </c>
      <c r="E13" s="142">
        <f t="shared" si="2"/>
        <v>728.32126207759654</v>
      </c>
      <c r="F13" s="142">
        <f t="shared" si="2"/>
        <v>1905.446389674247</v>
      </c>
      <c r="G13" s="142">
        <f t="shared" si="2"/>
        <v>1690.6166496619544</v>
      </c>
      <c r="H13" s="142">
        <f t="shared" si="2"/>
        <v>3736.1693915181318</v>
      </c>
      <c r="I13" s="142">
        <f>$C13*I8</f>
        <v>3894.9565906576527</v>
      </c>
      <c r="J13" s="142">
        <f t="shared" ref="J13" si="3">$C13*J8</f>
        <v>2690.0419618930546</v>
      </c>
      <c r="K13" s="142"/>
      <c r="L13" s="142">
        <f>$C13*L8</f>
        <v>1288.9784400737553</v>
      </c>
      <c r="M13" s="142">
        <f>$C13*M8</f>
        <v>4885.041479409957</v>
      </c>
      <c r="N13" s="142">
        <f>$C13*N8</f>
        <v>10311.827520590043</v>
      </c>
    </row>
    <row r="14" spans="1:14" x14ac:dyDescent="0.25">
      <c r="A14" s="143" t="s">
        <v>166</v>
      </c>
      <c r="B14" s="197"/>
      <c r="C14" s="195"/>
      <c r="D14" s="346">
        <f>D13-D10</f>
        <v>-967.69182200384103</v>
      </c>
      <c r="E14" s="346">
        <f>E13-E10</f>
        <v>-877.95873792240343</v>
      </c>
      <c r="F14" s="346">
        <f t="shared" ref="F14:N14" si="4">F13-F10</f>
        <v>-494.56061032575349</v>
      </c>
      <c r="G14" s="346">
        <f t="shared" si="4"/>
        <v>-8.6493503380452239</v>
      </c>
      <c r="H14" s="346">
        <f t="shared" si="4"/>
        <v>556.79039151813095</v>
      </c>
      <c r="I14" s="346">
        <f t="shared" si="4"/>
        <v>984.37459065765415</v>
      </c>
      <c r="J14" s="346">
        <f t="shared" ref="J14" si="5">J13-J10</f>
        <v>817.03496189305451</v>
      </c>
      <c r="K14" s="346"/>
      <c r="L14" s="346">
        <f>L13-L10</f>
        <v>-1845.6505599262446</v>
      </c>
      <c r="M14" s="346">
        <f>M13-M10</f>
        <v>-2348.8605205900431</v>
      </c>
      <c r="N14" s="346">
        <f t="shared" si="4"/>
        <v>2348.8605205900421</v>
      </c>
    </row>
    <row r="15" spans="1:14" x14ac:dyDescent="0.25">
      <c r="A15" s="144"/>
      <c r="B15" s="144"/>
      <c r="C15" s="145"/>
      <c r="D15" s="347"/>
      <c r="E15" s="348"/>
      <c r="F15" s="347"/>
      <c r="G15" s="347"/>
      <c r="H15" s="347"/>
      <c r="I15" s="347"/>
      <c r="J15" s="348"/>
      <c r="K15" s="348"/>
      <c r="L15" s="145"/>
      <c r="M15" s="145"/>
      <c r="N15" s="348"/>
    </row>
    <row r="16" spans="1:14" x14ac:dyDescent="0.25">
      <c r="A16" s="144"/>
      <c r="B16" s="144"/>
      <c r="C16" s="146"/>
      <c r="D16" s="147"/>
      <c r="E16" s="147"/>
      <c r="F16" s="147"/>
      <c r="G16" s="147"/>
      <c r="H16" s="147"/>
      <c r="I16" s="147"/>
      <c r="J16" s="147"/>
      <c r="K16" s="147"/>
      <c r="L16" s="148"/>
      <c r="M16" s="148"/>
      <c r="N16" s="147"/>
    </row>
    <row r="17" spans="1:14" ht="17.100000000000001" customHeight="1" x14ac:dyDescent="0.25">
      <c r="A17" s="370" t="s">
        <v>126</v>
      </c>
      <c r="B17" s="371"/>
      <c r="C17" s="372"/>
      <c r="D17" s="372"/>
      <c r="E17" s="372"/>
      <c r="F17" s="372"/>
      <c r="G17" s="372"/>
      <c r="H17" s="372"/>
      <c r="I17" s="372"/>
      <c r="J17" s="372"/>
      <c r="K17" s="372"/>
      <c r="L17" s="372"/>
      <c r="M17" s="372"/>
      <c r="N17" s="373"/>
    </row>
    <row r="18" spans="1:14" s="182" customFormat="1" ht="17.100000000000001" customHeight="1" x14ac:dyDescent="0.25">
      <c r="A18" s="184"/>
      <c r="B18" s="190"/>
      <c r="C18" s="338" t="s">
        <v>20</v>
      </c>
      <c r="D18" s="339" t="s">
        <v>21</v>
      </c>
      <c r="E18" s="340" t="s">
        <v>128</v>
      </c>
      <c r="F18" s="339" t="s">
        <v>108</v>
      </c>
      <c r="G18" s="339" t="s">
        <v>109</v>
      </c>
      <c r="H18" s="339" t="s">
        <v>110</v>
      </c>
      <c r="I18" s="341" t="s">
        <v>111</v>
      </c>
      <c r="J18" s="340" t="s">
        <v>6</v>
      </c>
      <c r="K18" s="340"/>
      <c r="L18" s="339" t="s">
        <v>1</v>
      </c>
      <c r="M18" s="339" t="s">
        <v>3</v>
      </c>
      <c r="N18" s="340" t="s">
        <v>125</v>
      </c>
    </row>
    <row r="19" spans="1:14" x14ac:dyDescent="0.25">
      <c r="A19" s="151"/>
      <c r="B19" s="191"/>
      <c r="C19" s="185"/>
      <c r="D19" s="150"/>
      <c r="E19" s="152"/>
      <c r="F19" s="151"/>
      <c r="G19" s="151"/>
      <c r="H19" s="151"/>
      <c r="I19" s="149"/>
      <c r="J19" s="152"/>
      <c r="K19" s="178"/>
      <c r="L19" s="151"/>
      <c r="M19" s="151"/>
      <c r="N19" s="152"/>
    </row>
    <row r="20" spans="1:14" x14ac:dyDescent="0.25">
      <c r="A20" s="151" t="s">
        <v>115</v>
      </c>
      <c r="B20" s="191"/>
      <c r="C20" s="186">
        <v>94454000</v>
      </c>
      <c r="D20" s="154">
        <f>$C20*0.1%</f>
        <v>94454</v>
      </c>
      <c r="E20" s="153">
        <f>L20-D20</f>
        <v>850086</v>
      </c>
      <c r="F20" s="154">
        <f>$C20*4%</f>
        <v>3778160</v>
      </c>
      <c r="G20" s="154">
        <f t="shared" ref="G20" si="6">$C20*5%</f>
        <v>4722700</v>
      </c>
      <c r="H20" s="154">
        <f>$C20*15%</f>
        <v>14168100</v>
      </c>
      <c r="I20" s="154">
        <f>$C20*25%</f>
        <v>23613500</v>
      </c>
      <c r="J20" s="153">
        <f>$C20*50%</f>
        <v>47227000</v>
      </c>
      <c r="K20" s="154"/>
      <c r="L20" s="154">
        <f>$C20*1%</f>
        <v>944540</v>
      </c>
      <c r="M20" s="154">
        <f>$C20*10%</f>
        <v>9445400</v>
      </c>
      <c r="N20" s="153">
        <f>C20-M20</f>
        <v>85008600</v>
      </c>
    </row>
    <row r="21" spans="1:14" x14ac:dyDescent="0.25">
      <c r="A21" s="151" t="s">
        <v>116</v>
      </c>
      <c r="B21" s="191"/>
      <c r="C21" s="187">
        <f>(C7*1000000000)/C20</f>
        <v>63559.987396033524</v>
      </c>
      <c r="D21" s="155">
        <f t="shared" ref="D21:I21" si="7">(D7*1000000000)/D20</f>
        <v>2344914.8088946203</v>
      </c>
      <c r="E21" s="156">
        <f>(E7*1000000000)/E20</f>
        <v>338462.19125732966</v>
      </c>
      <c r="F21" s="155">
        <f t="shared" si="7"/>
        <v>199235.36307299996</v>
      </c>
      <c r="G21" s="155">
        <f t="shared" si="7"/>
        <v>141418.04202436467</v>
      </c>
      <c r="H21" s="155">
        <f t="shared" si="7"/>
        <v>104175.35324078429</v>
      </c>
      <c r="I21" s="155">
        <f t="shared" si="7"/>
        <v>65161.683452110577</v>
      </c>
      <c r="J21" s="156">
        <f t="shared" ref="J21" si="8">(J7*1000000000)/J20</f>
        <v>22501.876300009404</v>
      </c>
      <c r="K21" s="155"/>
      <c r="L21" s="155">
        <f>(L7*1000000000)/L20</f>
        <v>539107.4530210587</v>
      </c>
      <c r="M21" s="155">
        <f>(M7*1000000000)/M20</f>
        <v>204313.91154348818</v>
      </c>
      <c r="N21" s="156">
        <f>(N7*1000000000)/N20</f>
        <v>47920.662490760777</v>
      </c>
    </row>
    <row r="22" spans="1:14" x14ac:dyDescent="0.25">
      <c r="A22" s="151"/>
      <c r="B22" s="191"/>
      <c r="C22" s="186"/>
      <c r="D22" s="157"/>
      <c r="E22" s="153"/>
      <c r="F22" s="154"/>
      <c r="G22" s="154"/>
      <c r="H22" s="154"/>
      <c r="I22" s="153"/>
      <c r="J22" s="153"/>
      <c r="K22" s="154"/>
      <c r="L22" s="157"/>
      <c r="M22" s="176"/>
      <c r="N22" s="153"/>
    </row>
    <row r="23" spans="1:14" x14ac:dyDescent="0.25">
      <c r="A23" s="151" t="s">
        <v>117</v>
      </c>
      <c r="B23" s="191"/>
      <c r="C23" s="186">
        <f>Table2!B48*1000</f>
        <v>153076443</v>
      </c>
      <c r="D23" s="153">
        <f>Table2!C48*1000</f>
        <v>153076</v>
      </c>
      <c r="E23" s="153">
        <f>L23-D23</f>
        <v>1377688</v>
      </c>
      <c r="F23" s="153">
        <f>Table2!E48*1000</f>
        <v>6123058</v>
      </c>
      <c r="G23" s="153">
        <f>Table2!G48*1000</f>
        <v>7653822</v>
      </c>
      <c r="H23" s="153">
        <f>Table2!I48*1000</f>
        <v>22961466.999999996</v>
      </c>
      <c r="I23" s="153">
        <f>Table2!K48*1000</f>
        <v>38269111</v>
      </c>
      <c r="J23" s="153">
        <f>Table2!M48*1000</f>
        <v>76538222</v>
      </c>
      <c r="K23" s="153"/>
      <c r="L23" s="153">
        <f>Table2!D48*1000</f>
        <v>1530764</v>
      </c>
      <c r="M23" s="153">
        <f>Table2!H48*1000</f>
        <v>15307644</v>
      </c>
      <c r="N23" s="153">
        <f>C23-M23</f>
        <v>137768799</v>
      </c>
    </row>
    <row r="24" spans="1:14" x14ac:dyDescent="0.25">
      <c r="A24" s="151" t="s">
        <v>118</v>
      </c>
      <c r="B24" s="191"/>
      <c r="C24" s="187">
        <f>(C10*1000000000)/C23</f>
        <v>99276.33999177783</v>
      </c>
      <c r="D24" s="155">
        <f>(D10*1000000000)/D23</f>
        <v>9984249.6537667569</v>
      </c>
      <c r="E24" s="156">
        <f>(E10*1000000000)/E23</f>
        <v>1165924.3602325055</v>
      </c>
      <c r="F24" s="155">
        <f t="shared" ref="F24:I24" si="9">(F10*1000000000)/F23</f>
        <v>391962.15355137916</v>
      </c>
      <c r="G24" s="155">
        <f t="shared" si="9"/>
        <v>222015.35389769968</v>
      </c>
      <c r="H24" s="155">
        <f t="shared" si="9"/>
        <v>138465.84802268955</v>
      </c>
      <c r="I24" s="155">
        <f t="shared" si="9"/>
        <v>76055.647072648193</v>
      </c>
      <c r="J24" s="156">
        <f t="shared" ref="J24" si="10">(J10*1000000000)/J23</f>
        <v>24471.524828470669</v>
      </c>
      <c r="K24" s="155"/>
      <c r="L24" s="155">
        <f>(L10*1000000000)/L23</f>
        <v>2047754.5852920501</v>
      </c>
      <c r="M24" s="155">
        <f>(M10*1000000000)/M23</f>
        <v>472567.95363153209</v>
      </c>
      <c r="N24" s="156">
        <f>(N10*1000000000)/N23</f>
        <v>57799.494934988878</v>
      </c>
    </row>
    <row r="25" spans="1:14" x14ac:dyDescent="0.25">
      <c r="A25" s="151" t="s">
        <v>119</v>
      </c>
      <c r="B25" s="191"/>
      <c r="C25" s="188">
        <f>(C24-C21)/C21</f>
        <v>0.56193139833714301</v>
      </c>
      <c r="D25" s="158">
        <f t="shared" ref="D25:I25" si="11">(D24-D21)/D21</f>
        <v>3.2578304405324117</v>
      </c>
      <c r="E25" s="160">
        <f>(E24-E21)/E21</f>
        <v>2.4447698748899964</v>
      </c>
      <c r="F25" s="158">
        <f t="shared" si="11"/>
        <v>0.96733224215705116</v>
      </c>
      <c r="G25" s="158">
        <f t="shared" si="11"/>
        <v>0.5699224138561404</v>
      </c>
      <c r="H25" s="158">
        <f t="shared" si="11"/>
        <v>0.32916130077954614</v>
      </c>
      <c r="I25" s="158">
        <f t="shared" si="11"/>
        <v>0.16718358156820703</v>
      </c>
      <c r="J25" s="160">
        <f t="shared" ref="J25" si="12">(J24-J21)/J21</f>
        <v>8.7532635154537811E-2</v>
      </c>
      <c r="K25" s="158"/>
      <c r="L25" s="158">
        <f>(L24-L21)/L21</f>
        <v>2.7984163895654031</v>
      </c>
      <c r="M25" s="158">
        <f>(M24-M21)/M21</f>
        <v>1.3129504499303075</v>
      </c>
      <c r="N25" s="160">
        <f>(N24-N21)/N21</f>
        <v>0.20614974690996321</v>
      </c>
    </row>
    <row r="26" spans="1:14" x14ac:dyDescent="0.25">
      <c r="A26" s="151"/>
      <c r="B26" s="191"/>
      <c r="C26" s="187"/>
      <c r="D26" s="161"/>
      <c r="E26" s="159"/>
      <c r="F26" s="158"/>
      <c r="G26" s="158"/>
      <c r="H26" s="158"/>
      <c r="I26" s="158"/>
      <c r="J26" s="159"/>
      <c r="K26" s="179"/>
      <c r="L26" s="177"/>
      <c r="M26" s="176"/>
      <c r="N26" s="159"/>
    </row>
    <row r="27" spans="1:14" x14ac:dyDescent="0.25">
      <c r="A27" s="151" t="s">
        <v>153</v>
      </c>
      <c r="B27" s="191"/>
      <c r="C27" s="189">
        <f>C24</f>
        <v>99276.33999177783</v>
      </c>
      <c r="D27" s="155">
        <f t="shared" ref="D27:I27" si="13">($C13*D8*1000000000)/D23</f>
        <v>3662606.6659447523</v>
      </c>
      <c r="E27" s="156">
        <f t="shared" si="13"/>
        <v>528654.71868637647</v>
      </c>
      <c r="F27" s="155">
        <f t="shared" si="13"/>
        <v>311191.95501238876</v>
      </c>
      <c r="G27" s="155">
        <f t="shared" si="13"/>
        <v>220885.28445813796</v>
      </c>
      <c r="H27" s="155">
        <f t="shared" si="13"/>
        <v>162714.75126210935</v>
      </c>
      <c r="I27" s="155">
        <f t="shared" si="13"/>
        <v>101778.07868747337</v>
      </c>
      <c r="J27" s="156">
        <f t="shared" ref="J27" si="14">($C13*J8*1000000000)/J23</f>
        <v>35146.386884882886</v>
      </c>
      <c r="K27" s="155"/>
      <c r="L27" s="155">
        <f>($C13*L8*1000000000)/L23</f>
        <v>842049.09448729875</v>
      </c>
      <c r="M27" s="155">
        <f>($C13*M8*1000000000)/M23</f>
        <v>319124.31981106673</v>
      </c>
      <c r="N27" s="156">
        <f>($C13*N8*1000000000)/N23</f>
        <v>74848.787210448441</v>
      </c>
    </row>
    <row r="28" spans="1:14" x14ac:dyDescent="0.25">
      <c r="A28" s="151" t="s">
        <v>120</v>
      </c>
      <c r="B28" s="191"/>
      <c r="C28" s="188">
        <f>C25</f>
        <v>0.56193139833714301</v>
      </c>
      <c r="D28" s="158">
        <f>(D27-D21)/D21</f>
        <v>0.56193591854677427</v>
      </c>
      <c r="E28" s="160">
        <f>(E27-E21)/E21</f>
        <v>0.56193138359860462</v>
      </c>
      <c r="F28" s="158">
        <f t="shared" ref="F28:N28" si="15">(F27-F21)/F21</f>
        <v>0.56193132691191894</v>
      </c>
      <c r="G28" s="158">
        <f t="shared" si="15"/>
        <v>0.56193142894795578</v>
      </c>
      <c r="H28" s="158">
        <f t="shared" si="15"/>
        <v>0.56193136092393003</v>
      </c>
      <c r="I28" s="158">
        <f t="shared" si="15"/>
        <v>0.56193138813353971</v>
      </c>
      <c r="J28" s="160">
        <f t="shared" ref="J28" si="16">(J27-J21)/J21</f>
        <v>0.56193138813353971</v>
      </c>
      <c r="K28" s="158"/>
      <c r="L28" s="158">
        <f>(L27-L21)/L21</f>
        <v>0.56193183709223637</v>
      </c>
      <c r="M28" s="158">
        <f>(M27-M21)/M21</f>
        <v>0.56193142894795578</v>
      </c>
      <c r="N28" s="160">
        <f t="shared" si="15"/>
        <v>0.5619313949359418</v>
      </c>
    </row>
    <row r="29" spans="1:14" x14ac:dyDescent="0.25">
      <c r="A29" s="151"/>
      <c r="B29" s="191"/>
      <c r="C29" s="188"/>
      <c r="D29" s="158"/>
      <c r="E29" s="160"/>
      <c r="F29" s="158"/>
      <c r="G29" s="158"/>
      <c r="H29" s="158"/>
      <c r="I29" s="158"/>
      <c r="J29" s="160"/>
      <c r="K29" s="158"/>
      <c r="L29" s="177"/>
      <c r="M29" s="158"/>
      <c r="N29" s="160"/>
    </row>
    <row r="30" spans="1:14" x14ac:dyDescent="0.25">
      <c r="A30" s="151" t="s">
        <v>121</v>
      </c>
      <c r="B30" s="191"/>
      <c r="C30" s="189"/>
      <c r="D30" s="155">
        <f>D27-D24</f>
        <v>-6321642.9878220046</v>
      </c>
      <c r="E30" s="156">
        <f>E27-E24</f>
        <v>-637269.64154612902</v>
      </c>
      <c r="F30" s="155">
        <f t="shared" ref="F30:I30" si="17">F27-F24</f>
        <v>-80770.1985389904</v>
      </c>
      <c r="G30" s="155">
        <f t="shared" si="17"/>
        <v>-1130.0694395617174</v>
      </c>
      <c r="H30" s="155">
        <f t="shared" si="17"/>
        <v>24248.9032394198</v>
      </c>
      <c r="I30" s="155">
        <f t="shared" si="17"/>
        <v>25722.431614825182</v>
      </c>
      <c r="J30" s="156">
        <f t="shared" ref="J30" si="18">J27-J24</f>
        <v>10674.862056412217</v>
      </c>
      <c r="K30" s="155"/>
      <c r="L30" s="155">
        <f>L27-L24</f>
        <v>-1205705.4908047514</v>
      </c>
      <c r="M30" s="155">
        <f>M27-M24</f>
        <v>-153443.63382046536</v>
      </c>
      <c r="N30" s="156">
        <f>N27-N24</f>
        <v>17049.292275459564</v>
      </c>
    </row>
    <row r="31" spans="1:14" x14ac:dyDescent="0.25">
      <c r="A31" s="151" t="s">
        <v>122</v>
      </c>
      <c r="B31" s="191"/>
      <c r="C31" s="162"/>
      <c r="D31" s="349">
        <f>D30/D24</f>
        <v>-0.63316155014583786</v>
      </c>
      <c r="E31" s="349">
        <f>E30/E24</f>
        <v>-0.54657888906193397</v>
      </c>
      <c r="F31" s="349">
        <f t="shared" ref="F31:N31" si="19">F30/F24</f>
        <v>-0.2060663199422974</v>
      </c>
      <c r="G31" s="349">
        <f t="shared" si="19"/>
        <v>-5.090050844332286E-3</v>
      </c>
      <c r="H31" s="349">
        <f t="shared" si="19"/>
        <v>0.17512551712712784</v>
      </c>
      <c r="I31" s="349">
        <f t="shared" si="19"/>
        <v>0.33820541412599081</v>
      </c>
      <c r="J31" s="349">
        <f t="shared" ref="J31" si="20">J30/J24</f>
        <v>0.43621564782889483</v>
      </c>
      <c r="K31" s="349"/>
      <c r="L31" s="349">
        <f>L30/L24</f>
        <v>-0.58879394018438691</v>
      </c>
      <c r="M31" s="349">
        <f>M30/M24</f>
        <v>-0.32470173366877841</v>
      </c>
      <c r="N31" s="349">
        <f t="shared" si="19"/>
        <v>0.2949730321110261</v>
      </c>
    </row>
    <row r="32" spans="1:14" x14ac:dyDescent="0.25">
      <c r="A32" s="151"/>
      <c r="B32" s="191"/>
      <c r="C32" s="186"/>
      <c r="D32" s="154"/>
      <c r="E32" s="138"/>
      <c r="F32" s="154"/>
      <c r="G32" s="154"/>
      <c r="H32" s="154"/>
      <c r="I32" s="153"/>
      <c r="J32" s="138"/>
      <c r="K32" s="180"/>
      <c r="L32" s="154"/>
      <c r="M32" s="154"/>
      <c r="N32" s="138"/>
    </row>
    <row r="33" spans="1:14" ht="15.95" customHeight="1" x14ac:dyDescent="0.25">
      <c r="A33" s="350" t="s">
        <v>170</v>
      </c>
      <c r="B33" s="351"/>
      <c r="C33" s="352"/>
      <c r="D33" s="353">
        <v>2000000</v>
      </c>
      <c r="E33" s="353">
        <f>Table1!B11</f>
        <v>675602</v>
      </c>
      <c r="F33" s="353">
        <f>Table1!C11</f>
        <v>272209</v>
      </c>
      <c r="G33" s="353">
        <f>Table1!D11</f>
        <v>187608</v>
      </c>
      <c r="H33" s="353">
        <f>Table1!E11</f>
        <v>105604</v>
      </c>
      <c r="I33" s="353">
        <f>Table1!F11</f>
        <v>53801</v>
      </c>
      <c r="J33" s="354" t="s">
        <v>123</v>
      </c>
      <c r="K33" s="353"/>
      <c r="L33" s="353">
        <f>Table1!B11</f>
        <v>675602</v>
      </c>
      <c r="M33" s="353">
        <f>Table1!D11</f>
        <v>187608</v>
      </c>
      <c r="N33" s="354" t="s">
        <v>123</v>
      </c>
    </row>
    <row r="34" spans="1:14" ht="15.95" customHeight="1" x14ac:dyDescent="0.25">
      <c r="C34" s="162"/>
      <c r="D34" s="162"/>
      <c r="E34" s="147"/>
      <c r="F34" s="355"/>
      <c r="G34" s="355"/>
      <c r="H34" s="355"/>
      <c r="I34" s="163"/>
      <c r="J34" s="147"/>
      <c r="K34" s="147"/>
      <c r="L34" s="355"/>
      <c r="M34" s="355"/>
      <c r="N34" s="147"/>
    </row>
    <row r="35" spans="1:14" s="182" customFormat="1" ht="30" customHeight="1" x14ac:dyDescent="0.25">
      <c r="B35" s="362" t="s">
        <v>155</v>
      </c>
      <c r="C35" s="362"/>
      <c r="D35" s="362"/>
      <c r="E35" s="362"/>
      <c r="F35" s="362"/>
      <c r="G35" s="362"/>
      <c r="H35" s="362"/>
      <c r="I35" s="362"/>
      <c r="J35" s="362"/>
      <c r="K35" s="362"/>
      <c r="L35" s="362"/>
      <c r="M35" s="362"/>
      <c r="N35" s="362"/>
    </row>
    <row r="36" spans="1:14" s="182" customFormat="1" ht="9.9499999999999993" customHeight="1" x14ac:dyDescent="0.25">
      <c r="B36" s="288"/>
      <c r="C36" s="288"/>
      <c r="D36" s="288"/>
      <c r="E36" s="288"/>
      <c r="F36" s="288"/>
      <c r="G36" s="288"/>
      <c r="H36" s="288"/>
      <c r="I36" s="288"/>
      <c r="J36" s="288"/>
      <c r="K36" s="288"/>
      <c r="L36" s="288"/>
      <c r="M36" s="288"/>
      <c r="N36" s="288"/>
    </row>
    <row r="37" spans="1:14" s="182" customFormat="1" ht="45" customHeight="1" x14ac:dyDescent="0.25">
      <c r="B37" s="362" t="s">
        <v>169</v>
      </c>
      <c r="C37" s="362"/>
      <c r="D37" s="362"/>
      <c r="E37" s="362"/>
      <c r="F37" s="362"/>
      <c r="G37" s="362"/>
      <c r="H37" s="362"/>
      <c r="I37" s="362"/>
      <c r="J37" s="362"/>
      <c r="K37" s="362"/>
      <c r="L37" s="362"/>
      <c r="M37" s="362"/>
      <c r="N37" s="362"/>
    </row>
    <row r="38" spans="1:14" s="182" customFormat="1" ht="9.9499999999999993" customHeight="1" x14ac:dyDescent="0.25">
      <c r="B38" s="288"/>
      <c r="C38" s="288"/>
      <c r="D38" s="288"/>
      <c r="E38" s="288"/>
      <c r="F38" s="288"/>
      <c r="G38" s="288"/>
      <c r="H38" s="288"/>
      <c r="I38" s="288"/>
      <c r="J38" s="288"/>
      <c r="K38" s="288"/>
      <c r="L38" s="288"/>
      <c r="M38" s="288"/>
      <c r="N38" s="288"/>
    </row>
    <row r="39" spans="1:14" s="182" customFormat="1" ht="15" customHeight="1" x14ac:dyDescent="0.25">
      <c r="B39" s="362" t="s">
        <v>172</v>
      </c>
      <c r="C39" s="362"/>
      <c r="D39" s="362"/>
      <c r="E39" s="362"/>
      <c r="F39" s="362"/>
      <c r="G39" s="362"/>
      <c r="H39" s="362"/>
      <c r="I39" s="362"/>
      <c r="J39" s="362"/>
      <c r="K39" s="362"/>
      <c r="L39" s="362"/>
      <c r="M39" s="362"/>
      <c r="N39" s="362"/>
    </row>
    <row r="40" spans="1:14" x14ac:dyDescent="0.25">
      <c r="C40" s="162"/>
      <c r="D40" s="162"/>
      <c r="E40" s="147"/>
      <c r="F40" s="355"/>
      <c r="G40" s="355"/>
      <c r="H40" s="355"/>
      <c r="I40" s="163"/>
      <c r="J40" s="147"/>
      <c r="K40" s="147"/>
      <c r="L40" s="355"/>
      <c r="M40" s="355"/>
      <c r="N40" s="147"/>
    </row>
    <row r="41" spans="1:14" ht="32.1" customHeight="1" x14ac:dyDescent="0.25">
      <c r="A41" s="363" t="s">
        <v>173</v>
      </c>
      <c r="B41" s="363"/>
      <c r="C41" s="363"/>
      <c r="D41" s="363"/>
      <c r="E41" s="363"/>
      <c r="F41" s="363"/>
      <c r="G41" s="363"/>
      <c r="H41" s="363"/>
      <c r="I41" s="363"/>
      <c r="J41" s="363"/>
      <c r="K41" s="363"/>
      <c r="L41" s="363"/>
      <c r="M41" s="363"/>
      <c r="N41" s="363"/>
    </row>
    <row r="42" spans="1:14" ht="15.95" customHeight="1" x14ac:dyDescent="0.25">
      <c r="A42" s="172"/>
      <c r="B42" s="172" t="s">
        <v>124</v>
      </c>
      <c r="D42" s="164"/>
      <c r="E42" s="166"/>
      <c r="F42" s="164"/>
      <c r="G42" s="172"/>
      <c r="I42" s="165"/>
      <c r="J42" s="166"/>
      <c r="K42" s="166"/>
      <c r="L42" s="164"/>
      <c r="M42" s="164"/>
      <c r="N42" s="166"/>
    </row>
  </sheetData>
  <mergeCells count="8">
    <mergeCell ref="B37:N37"/>
    <mergeCell ref="A41:N41"/>
    <mergeCell ref="B39:N39"/>
    <mergeCell ref="A4:N4"/>
    <mergeCell ref="A1:N1"/>
    <mergeCell ref="A2:N2"/>
    <mergeCell ref="A17:N17"/>
    <mergeCell ref="B35:N35"/>
  </mergeCells>
  <hyperlinks>
    <hyperlink ref="B42" r:id="rId1" xr:uid="{BCF6825B-45E2-438A-B070-EAB55A0D30CD}"/>
  </hyperlinks>
  <printOptions horizontalCentered="1"/>
  <pageMargins left="0.2" right="0.2" top="0.25" bottom="0.1" header="0" footer="0.05"/>
  <pageSetup scale="78" orientation="landscape" r:id="rId2"/>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55664-2868-4B56-906C-9F3F8D61392C}">
  <sheetPr>
    <tabColor theme="6" tint="0.59999389629810485"/>
    <pageSetUpPr fitToPage="1"/>
  </sheetPr>
  <dimension ref="A1:R52"/>
  <sheetViews>
    <sheetView zoomScale="90" zoomScaleNormal="90" workbookViewId="0">
      <selection activeCell="C35" sqref="C35"/>
    </sheetView>
  </sheetViews>
  <sheetFormatPr defaultRowHeight="15" x14ac:dyDescent="0.25"/>
  <cols>
    <col min="1" max="1" width="18.42578125" style="224" customWidth="1"/>
    <col min="2" max="2" width="14.85546875" style="224" customWidth="1"/>
    <col min="3" max="3" width="10.28515625" style="224" customWidth="1"/>
    <col min="4" max="16384" width="9.140625" style="224"/>
  </cols>
  <sheetData>
    <row r="1" spans="1:3" x14ac:dyDescent="0.25">
      <c r="C1" s="223"/>
    </row>
    <row r="2" spans="1:3" x14ac:dyDescent="0.25">
      <c r="C2" s="225"/>
    </row>
    <row r="7" spans="1:3" x14ac:dyDescent="0.25">
      <c r="C7" s="225"/>
    </row>
    <row r="8" spans="1:3" x14ac:dyDescent="0.25">
      <c r="C8" s="230"/>
    </row>
    <row r="9" spans="1:3" x14ac:dyDescent="0.25">
      <c r="C9" s="225"/>
    </row>
    <row r="10" spans="1:3" x14ac:dyDescent="0.25">
      <c r="A10" s="374" t="s">
        <v>147</v>
      </c>
      <c r="B10" s="374"/>
      <c r="C10" s="225"/>
    </row>
    <row r="11" spans="1:3" x14ac:dyDescent="0.25">
      <c r="B11" s="223">
        <v>1980</v>
      </c>
    </row>
    <row r="12" spans="1:3" x14ac:dyDescent="0.25">
      <c r="A12" s="226">
        <v>0.9</v>
      </c>
      <c r="B12" s="227">
        <f>'Analysis of IRS Data'!N8</f>
        <v>0.67854947756607253</v>
      </c>
    </row>
    <row r="13" spans="1:3" x14ac:dyDescent="0.25">
      <c r="A13" s="228" t="s">
        <v>3</v>
      </c>
      <c r="B13" s="227">
        <f>'Analysis of IRS Data'!M8</f>
        <v>0.32145052243392747</v>
      </c>
    </row>
    <row r="14" spans="1:3" x14ac:dyDescent="0.25">
      <c r="A14" s="224" t="s">
        <v>146</v>
      </c>
      <c r="B14" s="229">
        <f>SUM(B12:B13)</f>
        <v>1</v>
      </c>
    </row>
    <row r="15" spans="1:3" x14ac:dyDescent="0.25">
      <c r="B15" s="230"/>
    </row>
    <row r="16" spans="1:3" x14ac:dyDescent="0.25">
      <c r="A16" s="374" t="s">
        <v>147</v>
      </c>
      <c r="B16" s="374"/>
    </row>
    <row r="17" spans="1:18" x14ac:dyDescent="0.25">
      <c r="B17" s="223">
        <v>2023</v>
      </c>
    </row>
    <row r="18" spans="1:18" x14ac:dyDescent="0.25">
      <c r="A18" s="226">
        <v>0.9</v>
      </c>
      <c r="B18" s="227">
        <f>'Analysis of IRS Data'!N11</f>
        <v>0.52398734239269951</v>
      </c>
    </row>
    <row r="19" spans="1:18" x14ac:dyDescent="0.25">
      <c r="A19" s="228" t="s">
        <v>3</v>
      </c>
      <c r="B19" s="227">
        <f>'Analysis of IRS Data'!M11</f>
        <v>0.47601265760730055</v>
      </c>
    </row>
    <row r="20" spans="1:18" x14ac:dyDescent="0.25">
      <c r="A20" s="224" t="s">
        <v>146</v>
      </c>
      <c r="B20" s="229">
        <f>SUM(B18:B19)</f>
        <v>1</v>
      </c>
    </row>
    <row r="21" spans="1:18" x14ac:dyDescent="0.25">
      <c r="B21" s="225"/>
    </row>
    <row r="22" spans="1:18" x14ac:dyDescent="0.25">
      <c r="B22" s="225"/>
    </row>
    <row r="23" spans="1:18" x14ac:dyDescent="0.25">
      <c r="B23" s="225"/>
    </row>
    <row r="24" spans="1:18" x14ac:dyDescent="0.25">
      <c r="B24" s="225"/>
    </row>
    <row r="25" spans="1:18" x14ac:dyDescent="0.25">
      <c r="B25" s="225"/>
    </row>
    <row r="26" spans="1:18" x14ac:dyDescent="0.25">
      <c r="B26" s="230"/>
    </row>
    <row r="28" spans="1:18" x14ac:dyDescent="0.25">
      <c r="B28" s="231"/>
    </row>
    <row r="29" spans="1:18" x14ac:dyDescent="0.25">
      <c r="B29" s="225"/>
    </row>
    <row r="30" spans="1:18" x14ac:dyDescent="0.25">
      <c r="B30" s="225"/>
    </row>
    <row r="31" spans="1:18" s="244" customFormat="1" ht="20.100000000000001" customHeight="1" x14ac:dyDescent="0.25">
      <c r="A31" s="375" t="s">
        <v>151</v>
      </c>
      <c r="B31" s="375"/>
      <c r="C31" s="375"/>
      <c r="D31" s="375"/>
      <c r="E31" s="375"/>
      <c r="F31" s="375"/>
      <c r="G31" s="375"/>
      <c r="H31" s="375"/>
      <c r="I31" s="375"/>
      <c r="J31" s="375"/>
      <c r="K31" s="375"/>
      <c r="L31" s="375"/>
      <c r="M31" s="375"/>
      <c r="N31" s="375"/>
      <c r="O31" s="375"/>
      <c r="P31" s="375"/>
      <c r="Q31" s="375"/>
      <c r="R31" s="375"/>
    </row>
    <row r="45" spans="3:11" x14ac:dyDescent="0.25">
      <c r="C45" s="231"/>
      <c r="D45" s="223"/>
      <c r="E45" s="223"/>
      <c r="F45" s="223"/>
      <c r="G45" s="223"/>
      <c r="H45" s="223"/>
      <c r="I45" s="223"/>
      <c r="J45" s="231"/>
      <c r="K45" s="231"/>
    </row>
    <row r="46" spans="3:11" x14ac:dyDescent="0.25">
      <c r="C46" s="232"/>
      <c r="D46" s="225"/>
      <c r="E46" s="225"/>
      <c r="F46" s="225"/>
      <c r="G46" s="225"/>
      <c r="H46" s="225"/>
      <c r="I46" s="225"/>
      <c r="J46" s="225"/>
      <c r="K46" s="233"/>
    </row>
    <row r="47" spans="3:11" x14ac:dyDescent="0.25">
      <c r="C47" s="232"/>
      <c r="D47" s="225"/>
      <c r="E47" s="225"/>
      <c r="F47" s="225"/>
      <c r="G47" s="225"/>
      <c r="H47" s="225"/>
      <c r="I47" s="225"/>
      <c r="J47" s="225"/>
      <c r="K47" s="233"/>
    </row>
    <row r="48" spans="3:11" x14ac:dyDescent="0.25">
      <c r="C48" s="233"/>
      <c r="D48" s="225"/>
      <c r="E48" s="225"/>
      <c r="F48" s="225"/>
      <c r="G48" s="225"/>
      <c r="H48" s="225"/>
      <c r="I48" s="225"/>
      <c r="J48" s="225"/>
      <c r="K48" s="233"/>
    </row>
    <row r="49" spans="3:11" x14ac:dyDescent="0.25">
      <c r="C49" s="233"/>
      <c r="D49" s="225"/>
      <c r="E49" s="225"/>
      <c r="F49" s="225"/>
      <c r="G49" s="225"/>
      <c r="H49" s="225"/>
      <c r="I49" s="225"/>
      <c r="J49" s="225"/>
      <c r="K49" s="233"/>
    </row>
    <row r="50" spans="3:11" x14ac:dyDescent="0.25">
      <c r="C50" s="234"/>
      <c r="D50" s="230"/>
      <c r="E50" s="230"/>
      <c r="F50" s="230"/>
      <c r="G50" s="230"/>
      <c r="H50" s="230"/>
      <c r="I50" s="230"/>
      <c r="J50" s="230"/>
      <c r="K50" s="234"/>
    </row>
    <row r="52" spans="3:11" x14ac:dyDescent="0.25">
      <c r="C52" s="235"/>
      <c r="D52" s="235"/>
      <c r="E52" s="235"/>
      <c r="F52" s="235"/>
      <c r="G52" s="235"/>
      <c r="H52" s="235"/>
      <c r="I52" s="235"/>
    </row>
  </sheetData>
  <mergeCells count="3">
    <mergeCell ref="A10:B10"/>
    <mergeCell ref="A16:B16"/>
    <mergeCell ref="A31:R31"/>
  </mergeCells>
  <pageMargins left="0.7" right="0.7" top="0.75" bottom="0.75" header="0.3" footer="0.3"/>
  <pageSetup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A974F-E37A-433C-9A85-D4563DBB6242}">
  <sheetPr>
    <tabColor theme="6" tint="0.59999389629810485"/>
    <pageSetUpPr fitToPage="1"/>
  </sheetPr>
  <dimension ref="A1:R52"/>
  <sheetViews>
    <sheetView zoomScale="90" zoomScaleNormal="90" workbookViewId="0">
      <selection activeCell="U19" sqref="U19"/>
    </sheetView>
  </sheetViews>
  <sheetFormatPr defaultRowHeight="15" x14ac:dyDescent="0.25"/>
  <cols>
    <col min="1" max="1" width="20" style="224" customWidth="1"/>
    <col min="2" max="2" width="15.7109375" style="224" customWidth="1"/>
    <col min="3" max="3" width="10.28515625" style="224" customWidth="1"/>
    <col min="4" max="16384" width="9.140625" style="224"/>
  </cols>
  <sheetData>
    <row r="1" spans="1:3" x14ac:dyDescent="0.25">
      <c r="B1" s="223"/>
      <c r="C1" s="223"/>
    </row>
    <row r="2" spans="1:3" x14ac:dyDescent="0.25">
      <c r="C2" s="225"/>
    </row>
    <row r="7" spans="1:3" x14ac:dyDescent="0.25">
      <c r="C7" s="225"/>
    </row>
    <row r="8" spans="1:3" x14ac:dyDescent="0.25">
      <c r="C8" s="230"/>
    </row>
    <row r="9" spans="1:3" ht="15.75" x14ac:dyDescent="0.25">
      <c r="A9" s="236"/>
      <c r="B9" s="236"/>
      <c r="C9" s="225"/>
    </row>
    <row r="10" spans="1:3" ht="15.75" x14ac:dyDescent="0.25">
      <c r="A10" s="376" t="s">
        <v>147</v>
      </c>
      <c r="B10" s="376"/>
      <c r="C10" s="225"/>
    </row>
    <row r="11" spans="1:3" ht="15.75" x14ac:dyDescent="0.25">
      <c r="A11" s="236"/>
      <c r="B11" s="237">
        <v>2023</v>
      </c>
    </row>
    <row r="12" spans="1:3" ht="15.75" x14ac:dyDescent="0.25">
      <c r="A12" s="238">
        <v>0.9</v>
      </c>
      <c r="B12" s="239">
        <f>'Analysis of IRS Data'!N11</f>
        <v>0.52398734239269951</v>
      </c>
    </row>
    <row r="13" spans="1:3" ht="15.75" x14ac:dyDescent="0.25">
      <c r="A13" s="236" t="s">
        <v>3</v>
      </c>
      <c r="B13" s="239">
        <f>'Analysis of IRS Data'!M11</f>
        <v>0.47601265760730055</v>
      </c>
    </row>
    <row r="14" spans="1:3" ht="15.75" x14ac:dyDescent="0.25">
      <c r="A14" s="236" t="s">
        <v>146</v>
      </c>
      <c r="B14" s="240">
        <f>SUM(B12:B13)</f>
        <v>1</v>
      </c>
    </row>
    <row r="15" spans="1:3" ht="15.75" x14ac:dyDescent="0.25">
      <c r="A15" s="236"/>
      <c r="B15" s="241"/>
    </row>
    <row r="16" spans="1:3" ht="15.75" x14ac:dyDescent="0.25">
      <c r="A16" s="236"/>
      <c r="B16" s="236"/>
    </row>
    <row r="17" spans="1:18" ht="15.75" x14ac:dyDescent="0.25">
      <c r="A17" s="376" t="s">
        <v>148</v>
      </c>
      <c r="B17" s="376"/>
    </row>
    <row r="18" spans="1:18" ht="15.75" x14ac:dyDescent="0.25">
      <c r="A18" s="236"/>
      <c r="B18" s="237">
        <v>2040</v>
      </c>
    </row>
    <row r="19" spans="1:18" ht="15.75" x14ac:dyDescent="0.25">
      <c r="A19" s="238">
        <v>0.9</v>
      </c>
      <c r="B19" s="242">
        <v>0.42</v>
      </c>
    </row>
    <row r="20" spans="1:18" ht="15.75" x14ac:dyDescent="0.25">
      <c r="A20" s="236" t="s">
        <v>3</v>
      </c>
      <c r="B20" s="242">
        <v>0.57999999999999996</v>
      </c>
    </row>
    <row r="21" spans="1:18" ht="15.75" x14ac:dyDescent="0.25">
      <c r="A21" s="236" t="s">
        <v>146</v>
      </c>
      <c r="B21" s="240">
        <f>SUM(B19:B20)</f>
        <v>1</v>
      </c>
    </row>
    <row r="22" spans="1:18" ht="15.75" x14ac:dyDescent="0.25">
      <c r="A22" s="236"/>
      <c r="B22" s="243"/>
    </row>
    <row r="23" spans="1:18" ht="15.75" x14ac:dyDescent="0.25">
      <c r="A23" s="236"/>
      <c r="B23" s="243"/>
    </row>
    <row r="24" spans="1:18" x14ac:dyDescent="0.25">
      <c r="B24" s="225"/>
    </row>
    <row r="25" spans="1:18" x14ac:dyDescent="0.25">
      <c r="B25" s="225"/>
    </row>
    <row r="26" spans="1:18" x14ac:dyDescent="0.25">
      <c r="B26" s="230"/>
    </row>
    <row r="28" spans="1:18" x14ac:dyDescent="0.25">
      <c r="B28" s="231"/>
    </row>
    <row r="29" spans="1:18" x14ac:dyDescent="0.25">
      <c r="B29" s="225"/>
    </row>
    <row r="30" spans="1:18" x14ac:dyDescent="0.25">
      <c r="B30" s="225"/>
    </row>
    <row r="31" spans="1:18" s="244" customFormat="1" ht="39.950000000000003" customHeight="1" x14ac:dyDescent="0.25">
      <c r="A31" s="375" t="s">
        <v>150</v>
      </c>
      <c r="B31" s="375"/>
      <c r="C31" s="375"/>
      <c r="D31" s="375"/>
      <c r="E31" s="375"/>
      <c r="F31" s="375"/>
      <c r="G31" s="375"/>
      <c r="H31" s="375"/>
      <c r="I31" s="375"/>
      <c r="J31" s="375"/>
      <c r="K31" s="375"/>
      <c r="L31" s="375"/>
      <c r="M31" s="375"/>
      <c r="N31" s="375"/>
      <c r="O31" s="375"/>
      <c r="P31" s="375"/>
      <c r="Q31" s="375"/>
      <c r="R31" s="375"/>
    </row>
    <row r="32" spans="1:18" x14ac:dyDescent="0.25">
      <c r="B32" s="230"/>
    </row>
    <row r="45" spans="3:11" x14ac:dyDescent="0.25">
      <c r="C45" s="231"/>
      <c r="D45" s="223"/>
      <c r="E45" s="223"/>
      <c r="F45" s="223"/>
      <c r="G45" s="223"/>
      <c r="H45" s="223"/>
      <c r="I45" s="223"/>
      <c r="J45" s="231"/>
      <c r="K45" s="231"/>
    </row>
    <row r="46" spans="3:11" x14ac:dyDescent="0.25">
      <c r="C46" s="232"/>
      <c r="D46" s="225"/>
      <c r="E46" s="225"/>
      <c r="F46" s="225"/>
      <c r="G46" s="225"/>
      <c r="H46" s="225"/>
      <c r="I46" s="225"/>
      <c r="J46" s="225"/>
      <c r="K46" s="233"/>
    </row>
    <row r="47" spans="3:11" x14ac:dyDescent="0.25">
      <c r="C47" s="232"/>
      <c r="D47" s="225"/>
      <c r="E47" s="225"/>
      <c r="F47" s="225"/>
      <c r="G47" s="225"/>
      <c r="H47" s="225"/>
      <c r="I47" s="225"/>
      <c r="J47" s="225"/>
      <c r="K47" s="233"/>
    </row>
    <row r="48" spans="3:11" x14ac:dyDescent="0.25">
      <c r="C48" s="233"/>
      <c r="D48" s="225"/>
      <c r="E48" s="225"/>
      <c r="F48" s="225"/>
      <c r="G48" s="225"/>
      <c r="H48" s="225"/>
      <c r="I48" s="225"/>
      <c r="J48" s="225"/>
      <c r="K48" s="233"/>
    </row>
    <row r="49" spans="3:11" x14ac:dyDescent="0.25">
      <c r="C49" s="233"/>
      <c r="D49" s="225"/>
      <c r="E49" s="225"/>
      <c r="F49" s="225"/>
      <c r="G49" s="225"/>
      <c r="H49" s="225"/>
      <c r="I49" s="225"/>
      <c r="J49" s="225"/>
      <c r="K49" s="233"/>
    </row>
    <row r="50" spans="3:11" x14ac:dyDescent="0.25">
      <c r="C50" s="234"/>
      <c r="D50" s="230"/>
      <c r="E50" s="230"/>
      <c r="F50" s="230"/>
      <c r="G50" s="230"/>
      <c r="H50" s="230"/>
      <c r="I50" s="230"/>
      <c r="J50" s="230"/>
      <c r="K50" s="234"/>
    </row>
    <row r="52" spans="3:11" x14ac:dyDescent="0.25">
      <c r="C52" s="235"/>
      <c r="D52" s="235"/>
      <c r="E52" s="235"/>
      <c r="F52" s="235"/>
      <c r="G52" s="235"/>
      <c r="H52" s="235"/>
      <c r="I52" s="235"/>
    </row>
  </sheetData>
  <mergeCells count="3">
    <mergeCell ref="A17:B17"/>
    <mergeCell ref="A10:B10"/>
    <mergeCell ref="A31:R31"/>
  </mergeCells>
  <pageMargins left="0.2" right="0.2" top="0.75" bottom="0.75" header="0.3" footer="0.3"/>
  <pageSetup scale="7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35D5B-A831-430D-B10B-7BC7AFFA4871}">
  <sheetPr>
    <tabColor theme="3" tint="0.79998168889431442"/>
    <pageSetUpPr fitToPage="1"/>
  </sheetPr>
  <dimension ref="A1:J39"/>
  <sheetViews>
    <sheetView zoomScale="90" zoomScaleNormal="90" workbookViewId="0">
      <selection activeCell="K11" sqref="K11"/>
    </sheetView>
  </sheetViews>
  <sheetFormatPr defaultRowHeight="16.5" x14ac:dyDescent="0.25"/>
  <cols>
    <col min="1" max="1" width="3.140625" style="245" customWidth="1"/>
    <col min="2" max="2" width="4.85546875" style="245" customWidth="1"/>
    <col min="3" max="3" width="48.85546875" style="245" customWidth="1"/>
    <col min="4" max="6" width="18.85546875" style="245" customWidth="1"/>
    <col min="7" max="12" width="9.140625" style="245"/>
    <col min="13" max="13" width="9.140625" style="245" customWidth="1"/>
    <col min="14" max="16384" width="9.140625" style="245"/>
  </cols>
  <sheetData>
    <row r="1" spans="1:6" ht="22.5" customHeight="1" x14ac:dyDescent="0.3">
      <c r="F1" s="306" t="s">
        <v>140</v>
      </c>
    </row>
    <row r="2" spans="1:6" ht="22.5" customHeight="1" x14ac:dyDescent="0.25"/>
    <row r="3" spans="1:6" ht="27.75" x14ac:dyDescent="0.4">
      <c r="A3" s="379" t="s">
        <v>149</v>
      </c>
      <c r="B3" s="379"/>
      <c r="C3" s="379"/>
      <c r="D3" s="379"/>
      <c r="E3" s="379"/>
      <c r="F3" s="379"/>
    </row>
    <row r="4" spans="1:6" ht="27.75" customHeight="1" x14ac:dyDescent="0.25">
      <c r="A4" s="307"/>
      <c r="B4" s="307"/>
      <c r="C4" s="307"/>
      <c r="D4" s="307"/>
      <c r="E4" s="307"/>
      <c r="F4" s="307"/>
    </row>
    <row r="5" spans="1:6" ht="26.1" customHeight="1" x14ac:dyDescent="0.25">
      <c r="A5" s="246"/>
      <c r="B5" s="247"/>
      <c r="C5" s="308"/>
      <c r="D5" s="248"/>
      <c r="E5" s="386" t="s">
        <v>139</v>
      </c>
      <c r="F5" s="387"/>
    </row>
    <row r="6" spans="1:6" ht="20.100000000000001" customHeight="1" x14ac:dyDescent="0.25">
      <c r="A6" s="249"/>
      <c r="C6" s="250"/>
      <c r="D6" s="380" t="s">
        <v>138</v>
      </c>
      <c r="E6" s="380" t="s">
        <v>3</v>
      </c>
      <c r="F6" s="383">
        <v>0.9</v>
      </c>
    </row>
    <row r="7" spans="1:6" ht="20.100000000000001" customHeight="1" x14ac:dyDescent="0.25">
      <c r="A7" s="249"/>
      <c r="C7" s="250"/>
      <c r="D7" s="381"/>
      <c r="E7" s="381"/>
      <c r="F7" s="384"/>
    </row>
    <row r="8" spans="1:6" ht="20.100000000000001" customHeight="1" x14ac:dyDescent="0.25">
      <c r="A8" s="249"/>
      <c r="C8" s="250"/>
      <c r="D8" s="382"/>
      <c r="E8" s="382"/>
      <c r="F8" s="385"/>
    </row>
    <row r="9" spans="1:6" ht="23.1" customHeight="1" x14ac:dyDescent="0.25">
      <c r="A9" s="249"/>
      <c r="C9" s="250"/>
      <c r="D9" s="310"/>
      <c r="E9" s="311"/>
      <c r="F9" s="311"/>
    </row>
    <row r="10" spans="1:6" ht="23.1" customHeight="1" x14ac:dyDescent="0.25">
      <c r="A10" s="249"/>
      <c r="B10" s="251" t="s">
        <v>137</v>
      </c>
      <c r="C10" s="252"/>
      <c r="D10" s="312">
        <f>E10/F10</f>
        <v>4.2635869565217384</v>
      </c>
      <c r="E10" s="253">
        <f>'Analysis of IRS Data'!M21</f>
        <v>204313.91154348818</v>
      </c>
      <c r="F10" s="253">
        <f>'Analysis of IRS Data'!N21</f>
        <v>47920.662490760777</v>
      </c>
    </row>
    <row r="11" spans="1:6" ht="23.1" customHeight="1" x14ac:dyDescent="0.25">
      <c r="A11" s="249"/>
      <c r="B11" s="251"/>
      <c r="C11" s="252"/>
      <c r="D11" s="312"/>
      <c r="E11" s="253"/>
      <c r="F11" s="253"/>
    </row>
    <row r="12" spans="1:6" ht="23.1" customHeight="1" x14ac:dyDescent="0.3">
      <c r="A12" s="249"/>
      <c r="B12" s="251" t="s">
        <v>152</v>
      </c>
      <c r="C12" s="252"/>
      <c r="D12" s="312">
        <f>E12/F12</f>
        <v>8.1759875957923551</v>
      </c>
      <c r="E12" s="254">
        <f>'Analysis of IRS Data'!M24</f>
        <v>472567.95363153209</v>
      </c>
      <c r="F12" s="253">
        <f>'Analysis of IRS Data'!N24</f>
        <v>57799.494934988878</v>
      </c>
    </row>
    <row r="13" spans="1:6" ht="23.1" customHeight="1" x14ac:dyDescent="0.25">
      <c r="A13" s="249"/>
      <c r="D13" s="312"/>
      <c r="E13" s="253"/>
      <c r="F13" s="253"/>
    </row>
    <row r="14" spans="1:6" ht="23.1" customHeight="1" x14ac:dyDescent="0.25">
      <c r="A14" s="249"/>
      <c r="B14" s="251" t="s">
        <v>136</v>
      </c>
      <c r="C14" s="252"/>
      <c r="D14" s="312">
        <f>E14/F14</f>
        <v>4.2635870493639594</v>
      </c>
      <c r="E14" s="253">
        <f>'Analysis of IRS Data'!M27</f>
        <v>319124.31981106673</v>
      </c>
      <c r="F14" s="253">
        <f>'Analysis of IRS Data'!N27</f>
        <v>74848.787210448441</v>
      </c>
    </row>
    <row r="15" spans="1:6" ht="9.9499999999999993" customHeight="1" x14ac:dyDescent="0.25">
      <c r="A15" s="249"/>
      <c r="B15" s="251"/>
      <c r="C15" s="255"/>
      <c r="D15" s="312"/>
      <c r="E15" s="253"/>
      <c r="F15" s="253"/>
    </row>
    <row r="16" spans="1:6" ht="22.5" customHeight="1" x14ac:dyDescent="0.25">
      <c r="A16" s="249"/>
      <c r="C16" s="313" t="s">
        <v>160</v>
      </c>
      <c r="D16" s="314"/>
      <c r="E16" s="314"/>
      <c r="F16" s="315">
        <f>(F14-F12)/F12</f>
        <v>0.2949730321110261</v>
      </c>
    </row>
    <row r="17" spans="1:6" ht="23.1" customHeight="1" x14ac:dyDescent="0.25">
      <c r="A17" s="256"/>
      <c r="B17" s="257"/>
      <c r="C17" s="258"/>
      <c r="D17" s="259"/>
      <c r="E17" s="260"/>
      <c r="F17" s="260"/>
    </row>
    <row r="18" spans="1:6" ht="18" customHeight="1" x14ac:dyDescent="0.25">
      <c r="A18" s="268"/>
      <c r="B18" s="268"/>
      <c r="C18" s="268"/>
      <c r="D18" s="316"/>
      <c r="E18" s="316"/>
      <c r="F18" s="316"/>
    </row>
    <row r="19" spans="1:6" ht="18" customHeight="1" x14ac:dyDescent="0.25">
      <c r="A19" s="268"/>
      <c r="B19" s="313" t="s">
        <v>156</v>
      </c>
      <c r="C19" s="268"/>
      <c r="D19" s="316"/>
      <c r="E19" s="316"/>
      <c r="F19" s="316"/>
    </row>
    <row r="20" spans="1:6" ht="18" customHeight="1" x14ac:dyDescent="0.25">
      <c r="A20" s="268"/>
      <c r="B20" s="313"/>
      <c r="C20" s="268"/>
      <c r="D20" s="316"/>
      <c r="E20" s="316"/>
      <c r="F20" s="316"/>
    </row>
    <row r="21" spans="1:6" ht="18" customHeight="1" x14ac:dyDescent="0.25">
      <c r="A21" s="268"/>
      <c r="B21" s="313"/>
      <c r="C21" s="268"/>
      <c r="D21" s="316"/>
      <c r="E21" s="316"/>
      <c r="F21" s="316"/>
    </row>
    <row r="22" spans="1:6" ht="18" customHeight="1" x14ac:dyDescent="0.25">
      <c r="A22" s="268"/>
      <c r="B22" s="268"/>
      <c r="C22" s="268"/>
      <c r="D22" s="316"/>
      <c r="E22" s="316"/>
      <c r="F22" s="316"/>
    </row>
    <row r="23" spans="1:6" ht="23.25" x14ac:dyDescent="0.25">
      <c r="A23" s="378" t="s">
        <v>135</v>
      </c>
      <c r="B23" s="378"/>
      <c r="C23" s="378"/>
      <c r="D23" s="378"/>
      <c r="E23" s="378"/>
      <c r="F23" s="378"/>
    </row>
    <row r="24" spans="1:6" ht="18" customHeight="1" x14ac:dyDescent="0.3">
      <c r="A24" s="255"/>
      <c r="B24" s="261"/>
      <c r="D24" s="317"/>
      <c r="E24" s="317"/>
      <c r="F24" s="317"/>
    </row>
    <row r="25" spans="1:6" ht="23.1" customHeight="1" x14ac:dyDescent="0.25">
      <c r="A25" s="255"/>
      <c r="C25" s="251" t="s">
        <v>176</v>
      </c>
      <c r="D25" s="317"/>
      <c r="E25" s="317"/>
      <c r="F25" s="317"/>
    </row>
    <row r="26" spans="1:6" ht="18" customHeight="1" x14ac:dyDescent="0.3">
      <c r="A26" s="255"/>
      <c r="B26" s="261"/>
      <c r="D26" s="317"/>
      <c r="E26" s="317"/>
      <c r="F26" s="317"/>
    </row>
    <row r="27" spans="1:6" ht="23.1" customHeight="1" x14ac:dyDescent="0.25">
      <c r="A27" s="255"/>
      <c r="C27" s="251" t="s">
        <v>177</v>
      </c>
      <c r="D27" s="317"/>
      <c r="E27" s="317"/>
      <c r="F27" s="317"/>
    </row>
    <row r="28" spans="1:6" ht="18" customHeight="1" x14ac:dyDescent="0.3">
      <c r="A28" s="255"/>
      <c r="B28" s="261"/>
      <c r="D28" s="317"/>
      <c r="E28" s="317"/>
      <c r="F28" s="317"/>
    </row>
    <row r="29" spans="1:6" ht="23.1" customHeight="1" x14ac:dyDescent="0.25">
      <c r="A29" s="255"/>
      <c r="C29" s="251" t="s">
        <v>162</v>
      </c>
      <c r="D29" s="317"/>
      <c r="E29" s="317"/>
      <c r="F29" s="317"/>
    </row>
    <row r="30" spans="1:6" ht="23.1" customHeight="1" x14ac:dyDescent="0.25">
      <c r="A30" s="255"/>
      <c r="C30" s="251" t="s">
        <v>164</v>
      </c>
      <c r="D30" s="317"/>
      <c r="E30" s="317"/>
      <c r="F30" s="317"/>
    </row>
    <row r="31" spans="1:6" ht="23.1" customHeight="1" x14ac:dyDescent="0.25">
      <c r="A31" s="255"/>
      <c r="C31" s="251" t="s">
        <v>163</v>
      </c>
      <c r="D31" s="317"/>
      <c r="E31" s="317"/>
      <c r="F31" s="317"/>
    </row>
    <row r="32" spans="1:6" ht="18" customHeight="1" x14ac:dyDescent="0.25">
      <c r="A32" s="255"/>
      <c r="B32" s="255"/>
      <c r="C32" s="255"/>
      <c r="D32" s="317"/>
      <c r="E32" s="317"/>
      <c r="F32" s="317"/>
    </row>
    <row r="33" spans="1:10" ht="18" customHeight="1" x14ac:dyDescent="0.25">
      <c r="A33" s="255"/>
      <c r="B33" s="255"/>
      <c r="C33" s="255"/>
      <c r="D33" s="317"/>
      <c r="E33" s="317"/>
      <c r="F33" s="317"/>
    </row>
    <row r="34" spans="1:10" ht="18" customHeight="1" x14ac:dyDescent="0.25">
      <c r="A34" s="255"/>
      <c r="B34" s="251"/>
      <c r="C34" s="251"/>
      <c r="D34" s="318"/>
      <c r="E34" s="318"/>
      <c r="F34" s="318"/>
    </row>
    <row r="35" spans="1:10" s="262" customFormat="1" ht="23.1" customHeight="1" x14ac:dyDescent="0.25">
      <c r="B35" s="377" t="s">
        <v>178</v>
      </c>
      <c r="C35" s="377"/>
      <c r="D35" s="377"/>
      <c r="E35" s="377"/>
      <c r="F35" s="377"/>
    </row>
    <row r="36" spans="1:10" s="263" customFormat="1" ht="21.95" customHeight="1" x14ac:dyDescent="0.25">
      <c r="B36" s="264"/>
      <c r="C36" s="265"/>
      <c r="F36" s="265"/>
      <c r="I36" s="266"/>
      <c r="J36" s="262"/>
    </row>
    <row r="37" spans="1:10" s="263" customFormat="1" ht="21.95" customHeight="1" x14ac:dyDescent="0.25">
      <c r="B37" s="264"/>
      <c r="D37" s="265"/>
      <c r="F37" s="265"/>
      <c r="I37" s="266"/>
      <c r="J37" s="262"/>
    </row>
    <row r="38" spans="1:10" s="267" customFormat="1" ht="21.95" customHeight="1" x14ac:dyDescent="0.25">
      <c r="B38" s="268"/>
      <c r="D38" s="263"/>
      <c r="E38" s="263"/>
      <c r="G38" s="263"/>
      <c r="H38" s="263"/>
      <c r="I38" s="263"/>
      <c r="J38" s="262"/>
    </row>
    <row r="39" spans="1:10" x14ac:dyDescent="0.25">
      <c r="C39" s="269"/>
    </row>
  </sheetData>
  <mergeCells count="7">
    <mergeCell ref="B35:F35"/>
    <mergeCell ref="A23:F23"/>
    <mergeCell ref="A3:F3"/>
    <mergeCell ref="E6:E8"/>
    <mergeCell ref="F6:F8"/>
    <mergeCell ref="D6:D8"/>
    <mergeCell ref="E5:F5"/>
  </mergeCells>
  <printOptions horizontalCentered="1"/>
  <pageMargins left="0.3" right="0.3" top="0.55000000000000004" bottom="0.5" header="0.25" footer="0.3"/>
  <pageSetup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F8B9-5ECF-466A-B042-F7291A807EC0}">
  <sheetPr>
    <tabColor theme="3" tint="0.79998168889431442"/>
    <pageSetUpPr fitToPage="1"/>
  </sheetPr>
  <dimension ref="A1:L26"/>
  <sheetViews>
    <sheetView zoomScaleNormal="100" workbookViewId="0">
      <selection activeCell="K11" sqref="K11"/>
    </sheetView>
  </sheetViews>
  <sheetFormatPr defaultRowHeight="15" x14ac:dyDescent="0.25"/>
  <cols>
    <col min="1" max="1" width="2.5703125" style="267" customWidth="1"/>
    <col min="2" max="2" width="3.140625" style="267" customWidth="1"/>
    <col min="3" max="3" width="30.140625" style="267" customWidth="1"/>
    <col min="4" max="4" width="12" style="267" customWidth="1"/>
    <col min="5" max="5" width="13.42578125" style="267" customWidth="1"/>
    <col min="6" max="7" width="15.28515625" style="267" bestFit="1" customWidth="1"/>
    <col min="8" max="8" width="13" style="270" customWidth="1"/>
    <col min="9" max="12" width="13" style="267" customWidth="1"/>
    <col min="13" max="14" width="9.140625" style="267" customWidth="1"/>
    <col min="15" max="16384" width="9.140625" style="267"/>
  </cols>
  <sheetData>
    <row r="1" spans="1:12" ht="25.5" customHeight="1" x14ac:dyDescent="0.25">
      <c r="L1" s="319" t="s">
        <v>143</v>
      </c>
    </row>
    <row r="2" spans="1:12" ht="9" customHeight="1" x14ac:dyDescent="0.4">
      <c r="H2" s="320"/>
    </row>
    <row r="3" spans="1:12" ht="27.75" x14ac:dyDescent="0.4">
      <c r="A3" s="379" t="s">
        <v>149</v>
      </c>
      <c r="B3" s="379"/>
      <c r="C3" s="379"/>
      <c r="D3" s="379"/>
      <c r="E3" s="379"/>
      <c r="F3" s="379"/>
      <c r="G3" s="379"/>
      <c r="H3" s="379"/>
      <c r="I3" s="379"/>
      <c r="J3" s="379"/>
      <c r="K3" s="379"/>
      <c r="L3" s="379"/>
    </row>
    <row r="4" spans="1:12" ht="24" customHeight="1" x14ac:dyDescent="0.25">
      <c r="A4" s="321"/>
      <c r="B4" s="321"/>
      <c r="C4" s="321"/>
      <c r="D4" s="321"/>
      <c r="E4" s="321"/>
      <c r="F4" s="321"/>
    </row>
    <row r="5" spans="1:12" ht="24.95" customHeight="1" x14ac:dyDescent="0.25">
      <c r="A5" s="392"/>
      <c r="B5" s="392"/>
      <c r="C5" s="392"/>
      <c r="D5" s="271"/>
      <c r="E5" s="389" t="s">
        <v>139</v>
      </c>
      <c r="F5" s="390"/>
      <c r="G5" s="390"/>
      <c r="H5" s="390"/>
      <c r="I5" s="390"/>
      <c r="J5" s="390"/>
      <c r="K5" s="390"/>
      <c r="L5" s="391"/>
    </row>
    <row r="6" spans="1:12" ht="24.95" customHeight="1" x14ac:dyDescent="0.25">
      <c r="A6" s="271"/>
      <c r="B6" s="271"/>
      <c r="C6" s="271"/>
      <c r="D6" s="271"/>
      <c r="E6" s="322"/>
      <c r="F6" s="393" t="s">
        <v>3</v>
      </c>
      <c r="G6" s="394"/>
      <c r="H6" s="394"/>
      <c r="I6" s="395"/>
      <c r="J6" s="396">
        <v>0.9</v>
      </c>
      <c r="K6" s="397"/>
      <c r="L6" s="398"/>
    </row>
    <row r="7" spans="1:12" ht="39.950000000000003" customHeight="1" x14ac:dyDescent="0.25">
      <c r="E7" s="323" t="s">
        <v>20</v>
      </c>
      <c r="F7" s="309" t="s">
        <v>21</v>
      </c>
      <c r="G7" s="309" t="s">
        <v>128</v>
      </c>
      <c r="H7" s="309" t="s">
        <v>108</v>
      </c>
      <c r="I7" s="309" t="s">
        <v>109</v>
      </c>
      <c r="J7" s="309" t="s">
        <v>110</v>
      </c>
      <c r="K7" s="324" t="s">
        <v>111</v>
      </c>
      <c r="L7" s="325" t="s">
        <v>6</v>
      </c>
    </row>
    <row r="8" spans="1:12" ht="18" customHeight="1" x14ac:dyDescent="0.25">
      <c r="A8" s="272"/>
      <c r="B8" s="273"/>
      <c r="C8" s="273"/>
      <c r="D8" s="273"/>
      <c r="E8" s="274"/>
      <c r="F8" s="274"/>
      <c r="G8" s="274"/>
      <c r="H8" s="274"/>
      <c r="I8" s="274"/>
      <c r="J8" s="274"/>
      <c r="K8" s="274"/>
      <c r="L8" s="326"/>
    </row>
    <row r="9" spans="1:12" ht="24.95" customHeight="1" x14ac:dyDescent="0.25">
      <c r="A9" s="275" t="s">
        <v>137</v>
      </c>
      <c r="B9" s="251"/>
      <c r="C9" s="251"/>
      <c r="D9" s="251"/>
      <c r="E9" s="276">
        <f>'Analysis of IRS Data'!C21</f>
        <v>63559.987396033524</v>
      </c>
      <c r="F9" s="276">
        <f>'Analysis of IRS Data'!D21</f>
        <v>2344914.8088946203</v>
      </c>
      <c r="G9" s="276">
        <f>'Analysis of IRS Data'!E21</f>
        <v>338462.19125732966</v>
      </c>
      <c r="H9" s="276">
        <f>'Analysis of IRS Data'!F21</f>
        <v>199235.36307299996</v>
      </c>
      <c r="I9" s="276">
        <f>'Analysis of IRS Data'!G21</f>
        <v>141418.04202436467</v>
      </c>
      <c r="J9" s="276">
        <f>'Analysis of IRS Data'!H21</f>
        <v>104175.35324078429</v>
      </c>
      <c r="K9" s="276">
        <f>'Analysis of IRS Data'!I21</f>
        <v>65161.683452110577</v>
      </c>
      <c r="L9" s="253">
        <f>'Analysis of IRS Data'!J21</f>
        <v>22501.876300009404</v>
      </c>
    </row>
    <row r="10" spans="1:12" ht="18" customHeight="1" x14ac:dyDescent="0.25">
      <c r="A10" s="275"/>
      <c r="B10" s="251"/>
      <c r="C10" s="251"/>
      <c r="D10" s="251"/>
      <c r="E10" s="276"/>
      <c r="F10" s="276"/>
      <c r="G10" s="276"/>
      <c r="H10" s="276"/>
      <c r="I10" s="276"/>
      <c r="J10" s="276"/>
      <c r="K10" s="276"/>
      <c r="L10" s="253"/>
    </row>
    <row r="11" spans="1:12" ht="24.95" customHeight="1" x14ac:dyDescent="0.25">
      <c r="A11" s="275" t="s">
        <v>152</v>
      </c>
      <c r="B11" s="251"/>
      <c r="C11" s="251"/>
      <c r="D11" s="251"/>
      <c r="E11" s="276">
        <f>'Analysis of IRS Data'!C24</f>
        <v>99276.33999177783</v>
      </c>
      <c r="F11" s="276">
        <f>'Analysis of IRS Data'!D24</f>
        <v>9984249.6537667569</v>
      </c>
      <c r="G11" s="276">
        <f>'Analysis of IRS Data'!E24</f>
        <v>1165924.3602325055</v>
      </c>
      <c r="H11" s="276">
        <f>'Analysis of IRS Data'!F24</f>
        <v>391962.15355137916</v>
      </c>
      <c r="I11" s="276">
        <f>'Analysis of IRS Data'!G24</f>
        <v>222015.35389769968</v>
      </c>
      <c r="J11" s="276">
        <f>'Analysis of IRS Data'!H24</f>
        <v>138465.84802268955</v>
      </c>
      <c r="K11" s="276">
        <f>'Analysis of IRS Data'!I24</f>
        <v>76055.647072648193</v>
      </c>
      <c r="L11" s="253">
        <f>'Analysis of IRS Data'!J24</f>
        <v>24471.524828470669</v>
      </c>
    </row>
    <row r="12" spans="1:12" ht="18" customHeight="1" x14ac:dyDescent="0.25">
      <c r="A12" s="275"/>
      <c r="B12" s="251"/>
      <c r="C12" s="251"/>
      <c r="D12" s="251"/>
      <c r="E12" s="276"/>
      <c r="F12" s="276"/>
      <c r="G12" s="276"/>
      <c r="H12" s="276"/>
      <c r="I12" s="276"/>
      <c r="J12" s="276"/>
      <c r="K12" s="276"/>
      <c r="L12" s="253"/>
    </row>
    <row r="13" spans="1:12" ht="24.95" customHeight="1" x14ac:dyDescent="0.25">
      <c r="A13" s="275" t="s">
        <v>142</v>
      </c>
      <c r="B13" s="251"/>
      <c r="C13" s="251"/>
      <c r="D13" s="251"/>
      <c r="E13" s="276">
        <f>'Analysis of IRS Data'!C27</f>
        <v>99276.33999177783</v>
      </c>
      <c r="F13" s="276">
        <f>'Analysis of IRS Data'!D27</f>
        <v>3662606.6659447523</v>
      </c>
      <c r="G13" s="276">
        <f>'Analysis of IRS Data'!E27</f>
        <v>528654.71868637647</v>
      </c>
      <c r="H13" s="276">
        <f>'Analysis of IRS Data'!F27</f>
        <v>311191.95501238876</v>
      </c>
      <c r="I13" s="276">
        <f>'Analysis of IRS Data'!G27</f>
        <v>220885.28445813796</v>
      </c>
      <c r="J13" s="276">
        <f>'Analysis of IRS Data'!H27</f>
        <v>162714.75126210935</v>
      </c>
      <c r="K13" s="276">
        <f>'Analysis of IRS Data'!I27</f>
        <v>101778.07868747337</v>
      </c>
      <c r="L13" s="253">
        <f>'Analysis of IRS Data'!J27</f>
        <v>35146.386884882886</v>
      </c>
    </row>
    <row r="14" spans="1:12" ht="18" customHeight="1" x14ac:dyDescent="0.25">
      <c r="A14" s="275"/>
      <c r="B14" s="251"/>
      <c r="C14" s="251"/>
      <c r="D14" s="251"/>
      <c r="E14" s="276"/>
      <c r="F14" s="276"/>
      <c r="G14" s="276"/>
      <c r="H14" s="276"/>
      <c r="I14" s="276"/>
      <c r="J14" s="276"/>
      <c r="K14" s="276"/>
      <c r="L14" s="253"/>
    </row>
    <row r="15" spans="1:12" ht="24.95" customHeight="1" x14ac:dyDescent="0.25">
      <c r="A15" s="275"/>
      <c r="B15" s="313" t="s">
        <v>161</v>
      </c>
      <c r="C15" s="251"/>
      <c r="D15" s="251"/>
      <c r="E15" s="327"/>
      <c r="F15" s="315"/>
      <c r="G15" s="315"/>
      <c r="H15" s="315"/>
      <c r="I15" s="315"/>
      <c r="J15" s="315">
        <f>(J13-J11)/J11</f>
        <v>0.17512551712712784</v>
      </c>
      <c r="K15" s="315">
        <f>(K13-K11)/K11</f>
        <v>0.33820541412599081</v>
      </c>
      <c r="L15" s="315">
        <f>(L13-L11)/L11</f>
        <v>0.43621564782889483</v>
      </c>
    </row>
    <row r="16" spans="1:12" ht="18" customHeight="1" x14ac:dyDescent="0.25">
      <c r="A16" s="277"/>
      <c r="B16" s="278"/>
      <c r="C16" s="278"/>
      <c r="D16" s="278"/>
      <c r="E16" s="279"/>
      <c r="F16" s="279"/>
      <c r="G16" s="279"/>
      <c r="H16" s="279"/>
      <c r="I16" s="279"/>
      <c r="J16" s="279"/>
      <c r="K16" s="279"/>
      <c r="L16" s="328"/>
    </row>
    <row r="17" spans="1:12" ht="20.100000000000001" customHeight="1" x14ac:dyDescent="0.25">
      <c r="A17" s="263"/>
      <c r="B17" s="263"/>
      <c r="C17" s="263"/>
      <c r="D17" s="263"/>
      <c r="E17" s="329"/>
      <c r="F17" s="280"/>
      <c r="G17" s="280"/>
      <c r="H17" s="280"/>
    </row>
    <row r="18" spans="1:12" ht="24" customHeight="1" x14ac:dyDescent="0.3">
      <c r="A18" s="255" t="s">
        <v>141</v>
      </c>
      <c r="B18" s="281"/>
      <c r="C18" s="281"/>
      <c r="D18" s="281"/>
      <c r="E18" s="330"/>
      <c r="F18" s="331"/>
      <c r="G18" s="331"/>
      <c r="H18" s="332"/>
      <c r="I18" s="281"/>
      <c r="J18" s="281"/>
      <c r="K18" s="281"/>
      <c r="L18" s="281"/>
    </row>
    <row r="19" spans="1:12" ht="20.100000000000001" customHeight="1" x14ac:dyDescent="0.3">
      <c r="A19" s="281"/>
      <c r="B19" s="255" t="s">
        <v>157</v>
      </c>
      <c r="C19" s="281"/>
      <c r="D19" s="281"/>
      <c r="E19" s="255"/>
      <c r="F19" s="255"/>
      <c r="G19" s="255"/>
      <c r="H19" s="282"/>
      <c r="I19" s="281"/>
      <c r="J19" s="281"/>
      <c r="K19" s="281"/>
      <c r="L19" s="281"/>
    </row>
    <row r="20" spans="1:12" ht="15" customHeight="1" x14ac:dyDescent="0.25">
      <c r="A20" s="283"/>
      <c r="B20" s="284"/>
      <c r="C20" s="283"/>
      <c r="D20" s="283"/>
      <c r="E20" s="285"/>
      <c r="F20" s="283"/>
      <c r="G20" s="283"/>
      <c r="H20" s="286"/>
      <c r="I20" s="283"/>
      <c r="J20" s="283"/>
      <c r="K20" s="283"/>
      <c r="L20" s="283"/>
    </row>
    <row r="21" spans="1:12" ht="20.100000000000001" customHeight="1" x14ac:dyDescent="0.3">
      <c r="A21" s="281"/>
      <c r="B21" s="255" t="s">
        <v>158</v>
      </c>
      <c r="C21" s="281"/>
      <c r="D21" s="281"/>
      <c r="E21" s="255"/>
      <c r="F21" s="255"/>
      <c r="G21" s="255"/>
      <c r="H21" s="282"/>
      <c r="I21" s="281"/>
      <c r="J21" s="281"/>
      <c r="K21" s="281"/>
      <c r="L21" s="281"/>
    </row>
    <row r="22" spans="1:12" ht="15" customHeight="1" x14ac:dyDescent="0.25">
      <c r="A22" s="283"/>
      <c r="B22" s="284"/>
      <c r="C22" s="283"/>
      <c r="D22" s="283"/>
      <c r="E22" s="285"/>
      <c r="F22" s="283"/>
      <c r="G22" s="283"/>
      <c r="H22" s="286"/>
      <c r="I22" s="283"/>
      <c r="J22" s="283"/>
      <c r="K22" s="283"/>
      <c r="L22" s="283"/>
    </row>
    <row r="23" spans="1:12" ht="39.950000000000003" customHeight="1" x14ac:dyDescent="0.3">
      <c r="A23" s="281"/>
      <c r="B23" s="388" t="s">
        <v>159</v>
      </c>
      <c r="C23" s="388"/>
      <c r="D23" s="388"/>
      <c r="E23" s="388"/>
      <c r="F23" s="388"/>
      <c r="G23" s="388"/>
      <c r="H23" s="388"/>
      <c r="I23" s="388"/>
      <c r="J23" s="388"/>
      <c r="K23" s="388"/>
      <c r="L23" s="388"/>
    </row>
    <row r="24" spans="1:12" ht="15" customHeight="1" x14ac:dyDescent="0.25">
      <c r="A24" s="283"/>
      <c r="B24" s="284"/>
      <c r="C24" s="283"/>
      <c r="D24" s="283"/>
      <c r="E24" s="285"/>
      <c r="F24" s="283"/>
      <c r="G24" s="283"/>
      <c r="H24" s="286"/>
      <c r="I24" s="283"/>
      <c r="J24" s="283"/>
      <c r="K24" s="283"/>
      <c r="L24" s="283"/>
    </row>
    <row r="25" spans="1:12" s="263" customFormat="1" ht="39.950000000000003" customHeight="1" x14ac:dyDescent="0.25">
      <c r="A25" s="388" t="s">
        <v>179</v>
      </c>
      <c r="B25" s="388"/>
      <c r="C25" s="388"/>
      <c r="D25" s="388"/>
      <c r="E25" s="388"/>
      <c r="F25" s="388"/>
      <c r="G25" s="388"/>
      <c r="H25" s="388"/>
      <c r="I25" s="388"/>
      <c r="J25" s="388"/>
      <c r="K25" s="388"/>
      <c r="L25" s="388"/>
    </row>
    <row r="26" spans="1:12" x14ac:dyDescent="0.25">
      <c r="C26" s="287" t="s">
        <v>165</v>
      </c>
    </row>
  </sheetData>
  <mergeCells count="7">
    <mergeCell ref="A25:L25"/>
    <mergeCell ref="A3:L3"/>
    <mergeCell ref="E5:L5"/>
    <mergeCell ref="B23:L23"/>
    <mergeCell ref="A5:C5"/>
    <mergeCell ref="F6:I6"/>
    <mergeCell ref="J6:L6"/>
  </mergeCells>
  <hyperlinks>
    <hyperlink ref="C26" r:id="rId1" xr:uid="{F0DC7DFD-49E6-4AF7-A9A0-EFFF02EB4EFE}"/>
  </hyperlinks>
  <printOptions horizontalCentered="1"/>
  <pageMargins left="0.2" right="0.2" top="0.25" bottom="0.25" header="0.25" footer="0.3"/>
  <pageSetup scale="86"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0F2D7-D4D2-4B88-BAFC-884F7AD212BD}">
  <sheetPr>
    <tabColor theme="7" tint="0.59999389629810485"/>
  </sheetPr>
  <dimension ref="A1:H14"/>
  <sheetViews>
    <sheetView zoomScale="127" workbookViewId="0">
      <selection activeCell="I21" sqref="I21"/>
    </sheetView>
  </sheetViews>
  <sheetFormatPr defaultRowHeight="15" x14ac:dyDescent="0.25"/>
  <cols>
    <col min="1" max="1" width="23.28515625" customWidth="1"/>
    <col min="2" max="8" width="13.7109375" customWidth="1"/>
  </cols>
  <sheetData>
    <row r="1" spans="1:8" x14ac:dyDescent="0.25">
      <c r="A1" s="1" t="s">
        <v>0</v>
      </c>
    </row>
    <row r="3" spans="1:8" x14ac:dyDescent="0.25">
      <c r="B3" s="5" t="s">
        <v>1</v>
      </c>
      <c r="C3" s="5" t="s">
        <v>2</v>
      </c>
      <c r="D3" s="5" t="s">
        <v>3</v>
      </c>
      <c r="E3" s="5" t="s">
        <v>4</v>
      </c>
      <c r="F3" s="5" t="s">
        <v>5</v>
      </c>
      <c r="G3" s="5" t="s">
        <v>6</v>
      </c>
      <c r="H3" s="5" t="s">
        <v>7</v>
      </c>
    </row>
    <row r="4" spans="1:8" x14ac:dyDescent="0.25">
      <c r="A4" t="s">
        <v>8</v>
      </c>
      <c r="B4" s="6">
        <v>1530764</v>
      </c>
      <c r="C4" s="6">
        <v>7653822</v>
      </c>
      <c r="D4" s="6">
        <v>15307644</v>
      </c>
      <c r="E4" s="6">
        <v>38269111</v>
      </c>
      <c r="F4" s="6">
        <v>76538222</v>
      </c>
      <c r="G4" s="6">
        <v>76538222</v>
      </c>
      <c r="H4" s="6">
        <v>153076443</v>
      </c>
    </row>
    <row r="5" spans="1:8" x14ac:dyDescent="0.25">
      <c r="A5" t="s">
        <v>9</v>
      </c>
      <c r="B5" s="7">
        <v>0.26268212282857079</v>
      </c>
      <c r="C5" s="7">
        <v>0.2297488037153663</v>
      </c>
      <c r="D5" s="7">
        <v>0.20911591005794661</v>
      </c>
      <c r="E5" s="7">
        <v>0.1777362005308413</v>
      </c>
      <c r="F5" s="7">
        <v>0.15569816351308929</v>
      </c>
      <c r="G5" s="7">
        <v>3.7325541228623277E-2</v>
      </c>
      <c r="H5" s="7">
        <v>0.14110873759588241</v>
      </c>
    </row>
    <row r="6" spans="1:8" x14ac:dyDescent="0.25">
      <c r="A6" t="s">
        <v>10</v>
      </c>
      <c r="B6" s="8">
        <v>537908.52149645542</v>
      </c>
      <c r="C6" s="8">
        <v>166136.08207768621</v>
      </c>
      <c r="D6" s="8">
        <v>98821.477687879335</v>
      </c>
      <c r="E6" s="8">
        <v>48363.20864626304</v>
      </c>
      <c r="F6" s="8">
        <v>27104.11799218435</v>
      </c>
      <c r="G6" s="8">
        <v>913.41290891236019</v>
      </c>
      <c r="H6" s="8">
        <v>14008.75900937939</v>
      </c>
    </row>
    <row r="7" spans="1:8" x14ac:dyDescent="0.25">
      <c r="A7" t="s">
        <v>11</v>
      </c>
      <c r="B7" s="6">
        <v>3134629</v>
      </c>
      <c r="C7" s="6">
        <v>5534636</v>
      </c>
      <c r="D7" s="6">
        <v>7233902</v>
      </c>
      <c r="E7" s="6">
        <v>10413281</v>
      </c>
      <c r="F7" s="6">
        <v>13323863</v>
      </c>
      <c r="G7" s="6">
        <v>1873007</v>
      </c>
      <c r="H7" s="6">
        <v>15196869</v>
      </c>
    </row>
    <row r="8" spans="1:8" x14ac:dyDescent="0.25">
      <c r="A8" t="s">
        <v>12</v>
      </c>
      <c r="B8" s="7">
        <v>0.20626808061581631</v>
      </c>
      <c r="C8" s="7">
        <v>0.36419580901829179</v>
      </c>
      <c r="D8" s="7">
        <v>0.47601265760730049</v>
      </c>
      <c r="E8" s="7">
        <v>0.68522542373695527</v>
      </c>
      <c r="F8" s="7">
        <v>0.87675053328419161</v>
      </c>
      <c r="G8" s="7">
        <v>0.12324953251883659</v>
      </c>
    </row>
    <row r="9" spans="1:8" x14ac:dyDescent="0.25">
      <c r="A9" t="s">
        <v>13</v>
      </c>
      <c r="B9" s="6">
        <v>823411</v>
      </c>
      <c r="C9" s="6">
        <v>1271576</v>
      </c>
      <c r="D9" s="6">
        <v>1512724</v>
      </c>
      <c r="E9" s="6">
        <v>1850817</v>
      </c>
      <c r="F9" s="6">
        <v>2074501</v>
      </c>
      <c r="G9" s="6">
        <v>69911</v>
      </c>
      <c r="H9" s="6">
        <v>2144411</v>
      </c>
    </row>
    <row r="10" spans="1:8" x14ac:dyDescent="0.25">
      <c r="A10" t="s">
        <v>14</v>
      </c>
      <c r="B10" s="7">
        <v>0.38398002994761732</v>
      </c>
      <c r="C10" s="7">
        <v>0.59297214946202015</v>
      </c>
      <c r="D10" s="7">
        <v>0.70542633851439862</v>
      </c>
      <c r="E10" s="7">
        <v>0.86308874558095439</v>
      </c>
      <c r="F10" s="7">
        <v>0.96739897342440417</v>
      </c>
      <c r="G10" s="7">
        <v>3.2601492904112128E-2</v>
      </c>
    </row>
    <row r="11" spans="1:8" x14ac:dyDescent="0.25">
      <c r="A11" t="s">
        <v>15</v>
      </c>
      <c r="B11" s="9">
        <v>675602</v>
      </c>
      <c r="C11" s="9">
        <v>272209</v>
      </c>
      <c r="D11" s="9">
        <v>187608</v>
      </c>
      <c r="E11" s="9">
        <v>105604</v>
      </c>
      <c r="F11" s="9">
        <v>53801</v>
      </c>
      <c r="G11" s="9">
        <v>53801</v>
      </c>
    </row>
    <row r="13" spans="1:8" x14ac:dyDescent="0.25">
      <c r="A13" t="s">
        <v>16</v>
      </c>
    </row>
    <row r="14" spans="1:8" x14ac:dyDescent="0.25">
      <c r="A14" t="s">
        <v>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AA74D-22CA-4748-8248-A4D3A5F61A38}">
  <sheetPr>
    <tabColor theme="7" tint="0.59999389629810485"/>
    <pageSetUpPr fitToPage="1"/>
  </sheetPr>
  <dimension ref="A1:M50"/>
  <sheetViews>
    <sheetView topLeftCell="A3" workbookViewId="0">
      <selection activeCell="I21" sqref="I21"/>
    </sheetView>
  </sheetViews>
  <sheetFormatPr defaultRowHeight="15" x14ac:dyDescent="0.25"/>
  <cols>
    <col min="2" max="13" width="12.42578125" customWidth="1"/>
  </cols>
  <sheetData>
    <row r="1" spans="1:13" x14ac:dyDescent="0.25">
      <c r="A1" s="122" t="s">
        <v>18</v>
      </c>
    </row>
    <row r="3" spans="1:13" s="168" customFormat="1" ht="30" x14ac:dyDescent="0.25">
      <c r="A3" s="167" t="s">
        <v>19</v>
      </c>
      <c r="B3" s="167" t="s">
        <v>20</v>
      </c>
      <c r="C3" s="167" t="s">
        <v>21</v>
      </c>
      <c r="D3" s="167" t="s">
        <v>1</v>
      </c>
      <c r="E3" s="167" t="s">
        <v>22</v>
      </c>
      <c r="F3" s="167" t="s">
        <v>2</v>
      </c>
      <c r="G3" s="167" t="s">
        <v>23</v>
      </c>
      <c r="H3" s="167" t="s">
        <v>3</v>
      </c>
      <c r="I3" s="167" t="s">
        <v>24</v>
      </c>
      <c r="J3" s="167" t="s">
        <v>4</v>
      </c>
      <c r="K3" s="167" t="s">
        <v>25</v>
      </c>
      <c r="L3" s="167" t="s">
        <v>5</v>
      </c>
      <c r="M3" s="167" t="s">
        <v>6</v>
      </c>
    </row>
    <row r="4" spans="1:13" x14ac:dyDescent="0.25">
      <c r="A4" s="10">
        <v>1981</v>
      </c>
      <c r="B4" s="11">
        <v>94587</v>
      </c>
      <c r="C4" s="10"/>
      <c r="D4" s="10">
        <v>946</v>
      </c>
      <c r="E4" s="11">
        <v>3783</v>
      </c>
      <c r="F4" s="11">
        <v>4729</v>
      </c>
      <c r="G4" s="11">
        <v>4729</v>
      </c>
      <c r="H4" s="11">
        <v>9459</v>
      </c>
      <c r="I4" s="11">
        <v>14188</v>
      </c>
      <c r="J4" s="11">
        <v>23647</v>
      </c>
      <c r="K4" s="11">
        <v>23647</v>
      </c>
      <c r="L4" s="11">
        <v>47293</v>
      </c>
      <c r="M4" s="11">
        <v>47293</v>
      </c>
    </row>
    <row r="5" spans="1:13" x14ac:dyDescent="0.25">
      <c r="A5" s="10">
        <v>1982</v>
      </c>
      <c r="B5" s="11">
        <v>94426</v>
      </c>
      <c r="C5" s="10"/>
      <c r="D5" s="10">
        <v>944</v>
      </c>
      <c r="E5" s="11">
        <v>3777</v>
      </c>
      <c r="F5" s="11">
        <v>4721</v>
      </c>
      <c r="G5" s="11">
        <v>4721</v>
      </c>
      <c r="H5" s="11">
        <v>9443</v>
      </c>
      <c r="I5" s="11">
        <v>14164</v>
      </c>
      <c r="J5" s="11">
        <v>23607</v>
      </c>
      <c r="K5" s="11">
        <v>23607</v>
      </c>
      <c r="L5" s="11">
        <v>47213</v>
      </c>
      <c r="M5" s="11">
        <v>47213</v>
      </c>
    </row>
    <row r="6" spans="1:13" x14ac:dyDescent="0.25">
      <c r="A6" s="10">
        <v>1983</v>
      </c>
      <c r="B6" s="11">
        <v>95331</v>
      </c>
      <c r="C6" s="10"/>
      <c r="D6" s="10">
        <v>953</v>
      </c>
      <c r="E6" s="11">
        <v>3814</v>
      </c>
      <c r="F6" s="11">
        <v>4767</v>
      </c>
      <c r="G6" s="11">
        <v>4767</v>
      </c>
      <c r="H6" s="11">
        <v>9533</v>
      </c>
      <c r="I6" s="11">
        <v>14300</v>
      </c>
      <c r="J6" s="11">
        <v>23833</v>
      </c>
      <c r="K6" s="11">
        <v>23833</v>
      </c>
      <c r="L6" s="11">
        <v>47665</v>
      </c>
      <c r="M6" s="11">
        <v>47665</v>
      </c>
    </row>
    <row r="7" spans="1:13" x14ac:dyDescent="0.25">
      <c r="A7" s="10">
        <v>1984</v>
      </c>
      <c r="B7" s="11">
        <v>98436</v>
      </c>
      <c r="C7" s="10"/>
      <c r="D7" s="10">
        <v>984</v>
      </c>
      <c r="E7" s="11">
        <v>3938</v>
      </c>
      <c r="F7" s="11">
        <v>4922</v>
      </c>
      <c r="G7" s="11">
        <v>4922</v>
      </c>
      <c r="H7" s="11">
        <v>9844</v>
      </c>
      <c r="I7" s="11">
        <v>14765</v>
      </c>
      <c r="J7" s="11">
        <v>24609</v>
      </c>
      <c r="K7" s="11">
        <v>24609</v>
      </c>
      <c r="L7" s="11">
        <v>49218</v>
      </c>
      <c r="M7" s="11">
        <v>49219</v>
      </c>
    </row>
    <row r="8" spans="1:13" x14ac:dyDescent="0.25">
      <c r="A8" s="10">
        <v>1985</v>
      </c>
      <c r="B8" s="11">
        <v>100625</v>
      </c>
      <c r="C8" s="10"/>
      <c r="D8" s="11">
        <v>1006</v>
      </c>
      <c r="E8" s="11">
        <v>4025</v>
      </c>
      <c r="F8" s="11">
        <v>5031</v>
      </c>
      <c r="G8" s="11">
        <v>5031</v>
      </c>
      <c r="H8" s="11">
        <v>10063</v>
      </c>
      <c r="I8" s="11">
        <v>15094</v>
      </c>
      <c r="J8" s="11">
        <v>25156</v>
      </c>
      <c r="K8" s="11">
        <v>25156</v>
      </c>
      <c r="L8" s="11">
        <v>50313</v>
      </c>
      <c r="M8" s="11">
        <v>50313</v>
      </c>
    </row>
    <row r="9" spans="1:13" x14ac:dyDescent="0.25">
      <c r="A9" s="10">
        <v>1986</v>
      </c>
      <c r="B9" s="11">
        <v>102088</v>
      </c>
      <c r="C9" s="10"/>
      <c r="D9" s="11">
        <v>1021</v>
      </c>
      <c r="E9" s="11">
        <v>4083</v>
      </c>
      <c r="F9" s="11">
        <v>5104</v>
      </c>
      <c r="G9" s="11">
        <v>5104</v>
      </c>
      <c r="H9" s="11">
        <v>10209</v>
      </c>
      <c r="I9" s="11">
        <v>15313</v>
      </c>
      <c r="J9" s="11">
        <v>25522</v>
      </c>
      <c r="K9" s="11">
        <v>25522</v>
      </c>
      <c r="L9" s="11">
        <v>51044</v>
      </c>
      <c r="M9" s="11">
        <v>51044</v>
      </c>
    </row>
    <row r="10" spans="1:13" x14ac:dyDescent="0.25">
      <c r="A10" s="10" t="s">
        <v>26</v>
      </c>
      <c r="B10" s="10"/>
      <c r="C10" s="10"/>
      <c r="D10" s="10"/>
      <c r="E10" s="10"/>
      <c r="F10" s="10"/>
      <c r="G10" s="10"/>
      <c r="H10" s="10"/>
      <c r="I10" s="10"/>
      <c r="J10" s="10"/>
      <c r="K10" s="10"/>
      <c r="L10" s="10"/>
      <c r="M10" s="10"/>
    </row>
    <row r="11" spans="1:13" x14ac:dyDescent="0.25">
      <c r="A11" s="10">
        <v>1987</v>
      </c>
      <c r="B11" s="11">
        <v>106155</v>
      </c>
      <c r="C11" s="10"/>
      <c r="D11" s="11">
        <v>1062</v>
      </c>
      <c r="E11" s="11">
        <v>4246</v>
      </c>
      <c r="F11" s="11">
        <v>5308</v>
      </c>
      <c r="G11" s="11">
        <v>5308</v>
      </c>
      <c r="H11" s="11">
        <v>10615</v>
      </c>
      <c r="I11" s="11">
        <v>15923</v>
      </c>
      <c r="J11" s="11">
        <v>26539</v>
      </c>
      <c r="K11" s="11">
        <v>26539</v>
      </c>
      <c r="L11" s="11">
        <v>53077</v>
      </c>
      <c r="M11" s="11">
        <v>53077</v>
      </c>
    </row>
    <row r="12" spans="1:13" x14ac:dyDescent="0.25">
      <c r="A12" s="10">
        <v>1988</v>
      </c>
      <c r="B12" s="11">
        <v>108873</v>
      </c>
      <c r="C12" s="10"/>
      <c r="D12" s="11">
        <v>1089</v>
      </c>
      <c r="E12" s="11">
        <v>4355</v>
      </c>
      <c r="F12" s="11">
        <v>5444</v>
      </c>
      <c r="G12" s="11">
        <v>5444</v>
      </c>
      <c r="H12" s="11">
        <v>10887</v>
      </c>
      <c r="I12" s="11">
        <v>16331</v>
      </c>
      <c r="J12" s="11">
        <v>27218</v>
      </c>
      <c r="K12" s="11">
        <v>27218</v>
      </c>
      <c r="L12" s="11">
        <v>54436</v>
      </c>
      <c r="M12" s="11">
        <v>54436</v>
      </c>
    </row>
    <row r="13" spans="1:13" x14ac:dyDescent="0.25">
      <c r="A13" s="10">
        <v>1989</v>
      </c>
      <c r="B13" s="11">
        <v>111313</v>
      </c>
      <c r="C13" s="10"/>
      <c r="D13" s="11">
        <v>1113</v>
      </c>
      <c r="E13" s="11">
        <v>4453</v>
      </c>
      <c r="F13" s="11">
        <v>5566</v>
      </c>
      <c r="G13" s="11">
        <v>5566</v>
      </c>
      <c r="H13" s="11">
        <v>11131</v>
      </c>
      <c r="I13" s="11">
        <v>16697</v>
      </c>
      <c r="J13" s="11">
        <v>27828</v>
      </c>
      <c r="K13" s="11">
        <v>27828</v>
      </c>
      <c r="L13" s="11">
        <v>55656</v>
      </c>
      <c r="M13" s="11">
        <v>55656</v>
      </c>
    </row>
    <row r="14" spans="1:13" x14ac:dyDescent="0.25">
      <c r="A14" s="10">
        <v>1990</v>
      </c>
      <c r="B14" s="11">
        <v>112812</v>
      </c>
      <c r="C14" s="10"/>
      <c r="D14" s="11">
        <v>1128</v>
      </c>
      <c r="E14" s="11">
        <v>4513</v>
      </c>
      <c r="F14" s="11">
        <v>5641</v>
      </c>
      <c r="G14" s="11">
        <v>5641</v>
      </c>
      <c r="H14" s="11">
        <v>11281</v>
      </c>
      <c r="I14" s="11">
        <v>16922</v>
      </c>
      <c r="J14" s="11">
        <v>28203</v>
      </c>
      <c r="K14" s="11">
        <v>28203</v>
      </c>
      <c r="L14" s="11">
        <v>56406</v>
      </c>
      <c r="M14" s="11">
        <v>56406</v>
      </c>
    </row>
    <row r="15" spans="1:13" x14ac:dyDescent="0.25">
      <c r="A15" s="10">
        <v>1991</v>
      </c>
      <c r="B15" s="11">
        <v>113804</v>
      </c>
      <c r="C15" s="10"/>
      <c r="D15" s="11">
        <v>1138</v>
      </c>
      <c r="E15" s="11">
        <v>4552</v>
      </c>
      <c r="F15" s="11">
        <v>5690</v>
      </c>
      <c r="G15" s="11">
        <v>5690</v>
      </c>
      <c r="H15" s="11">
        <v>11380</v>
      </c>
      <c r="I15" s="11">
        <v>17071</v>
      </c>
      <c r="J15" s="11">
        <v>28451</v>
      </c>
      <c r="K15" s="11">
        <v>28451</v>
      </c>
      <c r="L15" s="11">
        <v>56902</v>
      </c>
      <c r="M15" s="11">
        <v>56902</v>
      </c>
    </row>
    <row r="16" spans="1:13" x14ac:dyDescent="0.25">
      <c r="A16" s="10">
        <v>1992</v>
      </c>
      <c r="B16" s="11">
        <v>112653</v>
      </c>
      <c r="C16" s="10"/>
      <c r="D16" s="11">
        <v>1127</v>
      </c>
      <c r="E16" s="11">
        <v>4506</v>
      </c>
      <c r="F16" s="11">
        <v>5633</v>
      </c>
      <c r="G16" s="11">
        <v>5633</v>
      </c>
      <c r="H16" s="11">
        <v>11265</v>
      </c>
      <c r="I16" s="11">
        <v>16898</v>
      </c>
      <c r="J16" s="11">
        <v>28163</v>
      </c>
      <c r="K16" s="11">
        <v>28163</v>
      </c>
      <c r="L16" s="11">
        <v>56326</v>
      </c>
      <c r="M16" s="11">
        <v>56326</v>
      </c>
    </row>
    <row r="17" spans="1:13" x14ac:dyDescent="0.25">
      <c r="A17" s="10">
        <v>1993</v>
      </c>
      <c r="B17" s="11">
        <v>113681</v>
      </c>
      <c r="C17" s="10"/>
      <c r="D17" s="11">
        <v>1137</v>
      </c>
      <c r="E17" s="11">
        <v>4547</v>
      </c>
      <c r="F17" s="11">
        <v>5684</v>
      </c>
      <c r="G17" s="11">
        <v>5684</v>
      </c>
      <c r="H17" s="11">
        <v>11368</v>
      </c>
      <c r="I17" s="11">
        <v>17052</v>
      </c>
      <c r="J17" s="11">
        <v>28420</v>
      </c>
      <c r="K17" s="11">
        <v>28420</v>
      </c>
      <c r="L17" s="11">
        <v>56841</v>
      </c>
      <c r="M17" s="11">
        <v>56841</v>
      </c>
    </row>
    <row r="18" spans="1:13" x14ac:dyDescent="0.25">
      <c r="A18" s="10">
        <v>1994</v>
      </c>
      <c r="B18" s="11">
        <v>114990</v>
      </c>
      <c r="C18" s="10"/>
      <c r="D18" s="11">
        <v>1150</v>
      </c>
      <c r="E18" s="11">
        <v>4599</v>
      </c>
      <c r="F18" s="11">
        <v>5749</v>
      </c>
      <c r="G18" s="11">
        <v>5749</v>
      </c>
      <c r="H18" s="11">
        <v>11499</v>
      </c>
      <c r="I18" s="11">
        <v>17248</v>
      </c>
      <c r="J18" s="11">
        <v>28747</v>
      </c>
      <c r="K18" s="11">
        <v>28747</v>
      </c>
      <c r="L18" s="11">
        <v>57495</v>
      </c>
      <c r="M18" s="11">
        <v>57495</v>
      </c>
    </row>
    <row r="19" spans="1:13" x14ac:dyDescent="0.25">
      <c r="A19" s="10">
        <v>1995</v>
      </c>
      <c r="B19" s="11">
        <v>117274</v>
      </c>
      <c r="C19" s="10"/>
      <c r="D19" s="11">
        <v>1173</v>
      </c>
      <c r="E19" s="11">
        <v>4691</v>
      </c>
      <c r="F19" s="11">
        <v>5864</v>
      </c>
      <c r="G19" s="11">
        <v>5864</v>
      </c>
      <c r="H19" s="11">
        <v>11727</v>
      </c>
      <c r="I19" s="11">
        <v>17591</v>
      </c>
      <c r="J19" s="11">
        <v>29319</v>
      </c>
      <c r="K19" s="11">
        <v>29319</v>
      </c>
      <c r="L19" s="11">
        <v>58637</v>
      </c>
      <c r="M19" s="11">
        <v>58637</v>
      </c>
    </row>
    <row r="20" spans="1:13" x14ac:dyDescent="0.25">
      <c r="A20" s="10">
        <v>1996</v>
      </c>
      <c r="B20" s="11">
        <v>119442</v>
      </c>
      <c r="C20" s="10"/>
      <c r="D20" s="11">
        <v>1194</v>
      </c>
      <c r="E20" s="11">
        <v>4778</v>
      </c>
      <c r="F20" s="11">
        <v>5972</v>
      </c>
      <c r="G20" s="11">
        <v>5972</v>
      </c>
      <c r="H20" s="11">
        <v>11944</v>
      </c>
      <c r="I20" s="11">
        <v>17916</v>
      </c>
      <c r="J20" s="11">
        <v>29860</v>
      </c>
      <c r="K20" s="11">
        <v>29860</v>
      </c>
      <c r="L20" s="11">
        <v>59721</v>
      </c>
      <c r="M20" s="11">
        <v>59721</v>
      </c>
    </row>
    <row r="21" spans="1:13" x14ac:dyDescent="0.25">
      <c r="A21" s="10">
        <v>1997</v>
      </c>
      <c r="B21" s="11">
        <v>121503</v>
      </c>
      <c r="C21" s="10"/>
      <c r="D21" s="11">
        <v>1215</v>
      </c>
      <c r="E21" s="11">
        <v>4860</v>
      </c>
      <c r="F21" s="11">
        <v>6075</v>
      </c>
      <c r="G21" s="11">
        <v>6075</v>
      </c>
      <c r="H21" s="11">
        <v>12150</v>
      </c>
      <c r="I21" s="11">
        <v>18225</v>
      </c>
      <c r="J21" s="11">
        <v>30376</v>
      </c>
      <c r="K21" s="11">
        <v>30376</v>
      </c>
      <c r="L21" s="11">
        <v>60752</v>
      </c>
      <c r="M21" s="11">
        <v>60752</v>
      </c>
    </row>
    <row r="22" spans="1:13" x14ac:dyDescent="0.25">
      <c r="A22" s="10">
        <v>1998</v>
      </c>
      <c r="B22" s="11">
        <v>123776</v>
      </c>
      <c r="C22" s="10"/>
      <c r="D22" s="11">
        <v>1238</v>
      </c>
      <c r="E22" s="11">
        <v>4951</v>
      </c>
      <c r="F22" s="11">
        <v>6189</v>
      </c>
      <c r="G22" s="11">
        <v>6189</v>
      </c>
      <c r="H22" s="11">
        <v>12378</v>
      </c>
      <c r="I22" s="11">
        <v>18566</v>
      </c>
      <c r="J22" s="11">
        <v>30944</v>
      </c>
      <c r="K22" s="11">
        <v>30944</v>
      </c>
      <c r="L22" s="11">
        <v>61888</v>
      </c>
      <c r="M22" s="11">
        <v>61888</v>
      </c>
    </row>
    <row r="23" spans="1:13" x14ac:dyDescent="0.25">
      <c r="A23" s="10">
        <v>1999</v>
      </c>
      <c r="B23" s="11">
        <v>126009</v>
      </c>
      <c r="C23" s="10"/>
      <c r="D23" s="11">
        <v>1260</v>
      </c>
      <c r="E23" s="11">
        <v>5040</v>
      </c>
      <c r="F23" s="11">
        <v>6300</v>
      </c>
      <c r="G23" s="11">
        <v>6300</v>
      </c>
      <c r="H23" s="11">
        <v>12601</v>
      </c>
      <c r="I23" s="11">
        <v>18901</v>
      </c>
      <c r="J23" s="11">
        <v>31502</v>
      </c>
      <c r="K23" s="11">
        <v>31502</v>
      </c>
      <c r="L23" s="11">
        <v>63004</v>
      </c>
      <c r="M23" s="11">
        <v>63004</v>
      </c>
    </row>
    <row r="24" spans="1:13" x14ac:dyDescent="0.25">
      <c r="A24" s="10">
        <v>2000</v>
      </c>
      <c r="B24" s="11">
        <v>128227</v>
      </c>
      <c r="C24" s="10"/>
      <c r="D24" s="11">
        <v>1282</v>
      </c>
      <c r="E24" s="11">
        <v>5129</v>
      </c>
      <c r="F24" s="11">
        <v>6411</v>
      </c>
      <c r="G24" s="11">
        <v>6411</v>
      </c>
      <c r="H24" s="11">
        <v>12823</v>
      </c>
      <c r="I24" s="11">
        <v>19234</v>
      </c>
      <c r="J24" s="11">
        <v>32057</v>
      </c>
      <c r="K24" s="11">
        <v>32057</v>
      </c>
      <c r="L24" s="11">
        <v>64114</v>
      </c>
      <c r="M24" s="11">
        <v>64114</v>
      </c>
    </row>
    <row r="25" spans="1:13" x14ac:dyDescent="0.25">
      <c r="A25" s="10" t="s">
        <v>27</v>
      </c>
      <c r="B25" s="10"/>
      <c r="C25" s="10"/>
      <c r="D25" s="10"/>
      <c r="E25" s="10"/>
      <c r="F25" s="10"/>
      <c r="G25" s="10"/>
      <c r="H25" s="10"/>
      <c r="I25" s="10"/>
      <c r="J25" s="10"/>
      <c r="K25" s="10"/>
      <c r="L25" s="10"/>
      <c r="M25" s="10"/>
    </row>
    <row r="26" spans="1:13" x14ac:dyDescent="0.25">
      <c r="A26" s="10">
        <v>2001</v>
      </c>
      <c r="B26" s="11">
        <v>119371</v>
      </c>
      <c r="C26" s="10">
        <v>119</v>
      </c>
      <c r="D26" s="11">
        <v>1194</v>
      </c>
      <c r="E26" s="11">
        <v>4775</v>
      </c>
      <c r="F26" s="11">
        <v>5969</v>
      </c>
      <c r="G26" s="11">
        <v>5969</v>
      </c>
      <c r="H26" s="11">
        <v>11937</v>
      </c>
      <c r="I26" s="11">
        <v>17906</v>
      </c>
      <c r="J26" s="11">
        <v>29843</v>
      </c>
      <c r="K26" s="11">
        <v>29843</v>
      </c>
      <c r="L26" s="11">
        <v>59685</v>
      </c>
      <c r="M26" s="11">
        <v>59685</v>
      </c>
    </row>
    <row r="27" spans="1:13" x14ac:dyDescent="0.25">
      <c r="A27" s="10">
        <v>2002</v>
      </c>
      <c r="B27" s="11">
        <v>119851</v>
      </c>
      <c r="C27" s="10">
        <v>120</v>
      </c>
      <c r="D27" s="11">
        <v>1199</v>
      </c>
      <c r="E27" s="11">
        <v>4794</v>
      </c>
      <c r="F27" s="11">
        <v>5993</v>
      </c>
      <c r="G27" s="11">
        <v>5993</v>
      </c>
      <c r="H27" s="11">
        <v>11985</v>
      </c>
      <c r="I27" s="11">
        <v>17978</v>
      </c>
      <c r="J27" s="11">
        <v>29963</v>
      </c>
      <c r="K27" s="11">
        <v>29963</v>
      </c>
      <c r="L27" s="11">
        <v>59925</v>
      </c>
      <c r="M27" s="11">
        <v>59925</v>
      </c>
    </row>
    <row r="28" spans="1:13" x14ac:dyDescent="0.25">
      <c r="A28" s="10">
        <v>2003</v>
      </c>
      <c r="B28" s="11">
        <v>120759</v>
      </c>
      <c r="C28" s="10">
        <v>121</v>
      </c>
      <c r="D28" s="11">
        <v>1208</v>
      </c>
      <c r="E28" s="11">
        <v>4830</v>
      </c>
      <c r="F28" s="11">
        <v>6038</v>
      </c>
      <c r="G28" s="11">
        <v>6038</v>
      </c>
      <c r="H28" s="11">
        <v>12076</v>
      </c>
      <c r="I28" s="11">
        <v>18114</v>
      </c>
      <c r="J28" s="11">
        <v>30190</v>
      </c>
      <c r="K28" s="11">
        <v>30190</v>
      </c>
      <c r="L28" s="11">
        <v>60379</v>
      </c>
      <c r="M28" s="11">
        <v>60379</v>
      </c>
    </row>
    <row r="29" spans="1:13" x14ac:dyDescent="0.25">
      <c r="A29" s="10">
        <v>2004</v>
      </c>
      <c r="B29" s="11">
        <v>122510</v>
      </c>
      <c r="C29" s="10">
        <v>123</v>
      </c>
      <c r="D29" s="11">
        <v>1225</v>
      </c>
      <c r="E29" s="11">
        <v>4900</v>
      </c>
      <c r="F29" s="11">
        <v>6125</v>
      </c>
      <c r="G29" s="11">
        <v>6125</v>
      </c>
      <c r="H29" s="11">
        <v>12251</v>
      </c>
      <c r="I29" s="11">
        <v>18376</v>
      </c>
      <c r="J29" s="11">
        <v>30627</v>
      </c>
      <c r="K29" s="11">
        <v>30627</v>
      </c>
      <c r="L29" s="11">
        <v>61255</v>
      </c>
      <c r="M29" s="11">
        <v>61255</v>
      </c>
    </row>
    <row r="30" spans="1:13" x14ac:dyDescent="0.25">
      <c r="A30" s="10">
        <v>2005</v>
      </c>
      <c r="B30" s="11">
        <v>124673</v>
      </c>
      <c r="C30" s="10">
        <v>125</v>
      </c>
      <c r="D30" s="11">
        <v>1247</v>
      </c>
      <c r="E30" s="11">
        <v>4987</v>
      </c>
      <c r="F30" s="11">
        <v>6234</v>
      </c>
      <c r="G30" s="11">
        <v>6234</v>
      </c>
      <c r="H30" s="11">
        <v>12467</v>
      </c>
      <c r="I30" s="11">
        <v>18701</v>
      </c>
      <c r="J30" s="11">
        <v>31168</v>
      </c>
      <c r="K30" s="11">
        <v>31168</v>
      </c>
      <c r="L30" s="11">
        <v>62337</v>
      </c>
      <c r="M30" s="11">
        <v>62337</v>
      </c>
    </row>
    <row r="31" spans="1:13" x14ac:dyDescent="0.25">
      <c r="A31" s="10">
        <v>2006</v>
      </c>
      <c r="B31" s="11">
        <v>128441</v>
      </c>
      <c r="C31" s="10">
        <v>128</v>
      </c>
      <c r="D31" s="11">
        <v>1284</v>
      </c>
      <c r="E31" s="11">
        <v>5138</v>
      </c>
      <c r="F31" s="11">
        <v>6422</v>
      </c>
      <c r="G31" s="11">
        <v>6422</v>
      </c>
      <c r="H31" s="11">
        <v>12844</v>
      </c>
      <c r="I31" s="11">
        <v>19266</v>
      </c>
      <c r="J31" s="11">
        <v>32110</v>
      </c>
      <c r="K31" s="11">
        <v>32110</v>
      </c>
      <c r="L31" s="11">
        <v>64221</v>
      </c>
      <c r="M31" s="11">
        <v>64221</v>
      </c>
    </row>
    <row r="32" spans="1:13" x14ac:dyDescent="0.25">
      <c r="A32" s="10">
        <v>2007</v>
      </c>
      <c r="B32" s="11">
        <v>132655</v>
      </c>
      <c r="C32" s="10">
        <v>133</v>
      </c>
      <c r="D32" s="11">
        <v>1327</v>
      </c>
      <c r="E32" s="11">
        <v>5306</v>
      </c>
      <c r="F32" s="11">
        <v>6633</v>
      </c>
      <c r="G32" s="11">
        <v>6633</v>
      </c>
      <c r="H32" s="11">
        <v>13265</v>
      </c>
      <c r="I32" s="11">
        <v>19898</v>
      </c>
      <c r="J32" s="11">
        <v>33164</v>
      </c>
      <c r="K32" s="11">
        <v>33164</v>
      </c>
      <c r="L32" s="11">
        <v>66327</v>
      </c>
      <c r="M32" s="11">
        <v>66327</v>
      </c>
    </row>
    <row r="33" spans="1:13" x14ac:dyDescent="0.25">
      <c r="A33" s="10">
        <v>2008</v>
      </c>
      <c r="B33" s="11">
        <v>132892</v>
      </c>
      <c r="C33" s="10">
        <v>133</v>
      </c>
      <c r="D33" s="11">
        <v>1329</v>
      </c>
      <c r="E33" s="11">
        <v>5316</v>
      </c>
      <c r="F33" s="11">
        <v>6645</v>
      </c>
      <c r="G33" s="11">
        <v>6645</v>
      </c>
      <c r="H33" s="11">
        <v>13289</v>
      </c>
      <c r="I33" s="11">
        <v>19934</v>
      </c>
      <c r="J33" s="11">
        <v>33223</v>
      </c>
      <c r="K33" s="11">
        <v>33223</v>
      </c>
      <c r="L33" s="11">
        <v>66446</v>
      </c>
      <c r="M33" s="11">
        <v>66446</v>
      </c>
    </row>
    <row r="34" spans="1:13" x14ac:dyDescent="0.25">
      <c r="A34" s="10">
        <v>2009</v>
      </c>
      <c r="B34" s="11">
        <v>132620</v>
      </c>
      <c r="C34" s="10">
        <v>133</v>
      </c>
      <c r="D34" s="11">
        <v>1326</v>
      </c>
      <c r="E34" s="11">
        <v>5305</v>
      </c>
      <c r="F34" s="11">
        <v>6631</v>
      </c>
      <c r="G34" s="11">
        <v>6631</v>
      </c>
      <c r="H34" s="11">
        <v>13262</v>
      </c>
      <c r="I34" s="11">
        <v>19893</v>
      </c>
      <c r="J34" s="11">
        <v>33155</v>
      </c>
      <c r="K34" s="11">
        <v>33155</v>
      </c>
      <c r="L34" s="11">
        <v>66310</v>
      </c>
      <c r="M34" s="11">
        <v>66310</v>
      </c>
    </row>
    <row r="35" spans="1:13" x14ac:dyDescent="0.25">
      <c r="A35" s="10">
        <v>2010</v>
      </c>
      <c r="B35" s="11">
        <v>135033</v>
      </c>
      <c r="C35" s="10">
        <v>135</v>
      </c>
      <c r="D35" s="11">
        <v>1350</v>
      </c>
      <c r="E35" s="11">
        <v>5402</v>
      </c>
      <c r="F35" s="11">
        <v>6752</v>
      </c>
      <c r="G35" s="11">
        <v>6752</v>
      </c>
      <c r="H35" s="11">
        <v>13503</v>
      </c>
      <c r="I35" s="11">
        <v>20255</v>
      </c>
      <c r="J35" s="11">
        <v>33758</v>
      </c>
      <c r="K35" s="11">
        <v>33758</v>
      </c>
      <c r="L35" s="11">
        <v>67517</v>
      </c>
      <c r="M35" s="11">
        <v>67517</v>
      </c>
    </row>
    <row r="36" spans="1:13" x14ac:dyDescent="0.25">
      <c r="A36" s="10">
        <v>2011</v>
      </c>
      <c r="B36" s="11">
        <v>136586</v>
      </c>
      <c r="C36" s="10">
        <v>137</v>
      </c>
      <c r="D36" s="11">
        <v>1366</v>
      </c>
      <c r="E36" s="11">
        <v>5463</v>
      </c>
      <c r="F36" s="11">
        <v>6829</v>
      </c>
      <c r="G36" s="11">
        <v>6829</v>
      </c>
      <c r="H36" s="11">
        <v>13659</v>
      </c>
      <c r="I36" s="11">
        <v>20488</v>
      </c>
      <c r="J36" s="11">
        <v>34146</v>
      </c>
      <c r="K36" s="11">
        <v>34146</v>
      </c>
      <c r="L36" s="11">
        <v>68293</v>
      </c>
      <c r="M36" s="11">
        <v>68293</v>
      </c>
    </row>
    <row r="37" spans="1:13" x14ac:dyDescent="0.25">
      <c r="A37" s="10">
        <v>2012</v>
      </c>
      <c r="B37" s="11">
        <v>136080</v>
      </c>
      <c r="C37" s="10">
        <v>136</v>
      </c>
      <c r="D37" s="11">
        <v>1361</v>
      </c>
      <c r="E37" s="11">
        <v>5443</v>
      </c>
      <c r="F37" s="11">
        <v>6804</v>
      </c>
      <c r="G37" s="11">
        <v>6804</v>
      </c>
      <c r="H37" s="11">
        <v>13608</v>
      </c>
      <c r="I37" s="11">
        <v>20412</v>
      </c>
      <c r="J37" s="11">
        <v>34020</v>
      </c>
      <c r="K37" s="11">
        <v>34020</v>
      </c>
      <c r="L37" s="11">
        <v>68040</v>
      </c>
      <c r="M37" s="11">
        <v>68040</v>
      </c>
    </row>
    <row r="38" spans="1:13" x14ac:dyDescent="0.25">
      <c r="A38" s="10">
        <v>2013</v>
      </c>
      <c r="B38" s="11">
        <v>138313</v>
      </c>
      <c r="C38" s="10">
        <v>138</v>
      </c>
      <c r="D38" s="11">
        <v>1383</v>
      </c>
      <c r="E38" s="11">
        <v>5533</v>
      </c>
      <c r="F38" s="11">
        <v>6916</v>
      </c>
      <c r="G38" s="11">
        <v>6916</v>
      </c>
      <c r="H38" s="11">
        <v>13831</v>
      </c>
      <c r="I38" s="11">
        <v>20747</v>
      </c>
      <c r="J38" s="11">
        <v>34578</v>
      </c>
      <c r="K38" s="11">
        <v>34578</v>
      </c>
      <c r="L38" s="11">
        <v>69157</v>
      </c>
      <c r="M38" s="11">
        <v>69157</v>
      </c>
    </row>
    <row r="39" spans="1:13" x14ac:dyDescent="0.25">
      <c r="A39" s="10">
        <v>2014</v>
      </c>
      <c r="B39" s="11">
        <v>139562</v>
      </c>
      <c r="C39" s="10">
        <v>140</v>
      </c>
      <c r="D39" s="11">
        <v>1396</v>
      </c>
      <c r="E39" s="11">
        <v>5582</v>
      </c>
      <c r="F39" s="11">
        <v>6978</v>
      </c>
      <c r="G39" s="11">
        <v>6978</v>
      </c>
      <c r="H39" s="11">
        <v>13956</v>
      </c>
      <c r="I39" s="11">
        <v>20934</v>
      </c>
      <c r="J39" s="11">
        <v>34891</v>
      </c>
      <c r="K39" s="11">
        <v>34891</v>
      </c>
      <c r="L39" s="11">
        <v>69781</v>
      </c>
      <c r="M39" s="11">
        <v>69781</v>
      </c>
    </row>
    <row r="40" spans="1:13" x14ac:dyDescent="0.25">
      <c r="A40" s="10">
        <v>2015</v>
      </c>
      <c r="B40" s="11">
        <v>141205</v>
      </c>
      <c r="C40" s="12">
        <v>141</v>
      </c>
      <c r="D40" s="11">
        <v>1412</v>
      </c>
      <c r="E40" s="11">
        <v>5648</v>
      </c>
      <c r="F40" s="11">
        <v>7060</v>
      </c>
      <c r="G40" s="11">
        <v>7060</v>
      </c>
      <c r="H40" s="11">
        <v>14120</v>
      </c>
      <c r="I40" s="11">
        <v>21181</v>
      </c>
      <c r="J40" s="11">
        <v>35301</v>
      </c>
      <c r="K40" s="11">
        <v>35301</v>
      </c>
      <c r="L40" s="11">
        <v>70602</v>
      </c>
      <c r="M40" s="11">
        <v>70602</v>
      </c>
    </row>
    <row r="41" spans="1:13" x14ac:dyDescent="0.25">
      <c r="A41" s="10">
        <v>2016</v>
      </c>
      <c r="B41" s="11">
        <v>140888.785</v>
      </c>
      <c r="C41" s="12">
        <v>140.88900000000001</v>
      </c>
      <c r="D41" s="11">
        <v>1408.8879999999999</v>
      </c>
      <c r="E41" s="11">
        <v>5635.5510000000004</v>
      </c>
      <c r="F41" s="11">
        <v>7044.4390000000003</v>
      </c>
      <c r="G41" s="11">
        <v>7044.44</v>
      </c>
      <c r="H41" s="11">
        <v>14088.879000000001</v>
      </c>
      <c r="I41" s="11">
        <v>21133.316999999999</v>
      </c>
      <c r="J41" s="11">
        <v>35222.196000000004</v>
      </c>
      <c r="K41" s="11">
        <v>35222.197</v>
      </c>
      <c r="L41" s="11">
        <v>70444.392999999996</v>
      </c>
      <c r="M41" s="11">
        <v>70444.392000000007</v>
      </c>
    </row>
    <row r="42" spans="1:13" x14ac:dyDescent="0.25">
      <c r="A42" s="10">
        <v>2017</v>
      </c>
      <c r="B42" s="11">
        <v>143295.16</v>
      </c>
      <c r="C42" s="11">
        <v>143.29499999999999</v>
      </c>
      <c r="D42" s="11">
        <v>1432.952</v>
      </c>
      <c r="E42" s="11">
        <v>5731.8059999999996</v>
      </c>
      <c r="F42" s="11">
        <v>7164.7579999999998</v>
      </c>
      <c r="G42" s="11">
        <v>7164.7579999999998</v>
      </c>
      <c r="H42" s="11">
        <v>14329.516</v>
      </c>
      <c r="I42" s="11">
        <v>21494.274000000001</v>
      </c>
      <c r="J42" s="11">
        <v>35823.79</v>
      </c>
      <c r="K42" s="11">
        <v>35823.79</v>
      </c>
      <c r="L42" s="11">
        <v>71647.58</v>
      </c>
      <c r="M42" s="11">
        <v>71647.58</v>
      </c>
    </row>
    <row r="43" spans="1:13" x14ac:dyDescent="0.25">
      <c r="A43" s="10">
        <v>2018</v>
      </c>
      <c r="B43" s="11">
        <v>144317.86600000001</v>
      </c>
      <c r="C43" s="11">
        <v>144.31800000000001</v>
      </c>
      <c r="D43" s="11">
        <v>1443.1790000000001</v>
      </c>
      <c r="E43" s="11">
        <v>5772.7139999999999</v>
      </c>
      <c r="F43" s="11">
        <v>7215.893</v>
      </c>
      <c r="G43" s="11">
        <v>7215.8936000000012</v>
      </c>
      <c r="H43" s="11">
        <v>14431.786600000001</v>
      </c>
      <c r="I43" s="11">
        <v>21647.680399999997</v>
      </c>
      <c r="J43" s="11">
        <v>36079.466999999997</v>
      </c>
      <c r="K43" s="11">
        <v>36079.466000000008</v>
      </c>
      <c r="L43" s="11">
        <v>72158.933000000005</v>
      </c>
      <c r="M43" s="11">
        <v>72158.933000000005</v>
      </c>
    </row>
    <row r="44" spans="1:13" x14ac:dyDescent="0.25">
      <c r="A44" s="10">
        <v>2019</v>
      </c>
      <c r="B44" s="11">
        <v>148245.929</v>
      </c>
      <c r="C44" s="11">
        <v>148.24600000000001</v>
      </c>
      <c r="D44" s="11">
        <v>1482.4590000000001</v>
      </c>
      <c r="E44" s="11">
        <v>5929.8370000000004</v>
      </c>
      <c r="F44" s="11">
        <v>7412.2960000000003</v>
      </c>
      <c r="G44" s="11">
        <v>7412.2970000000005</v>
      </c>
      <c r="H44" s="11">
        <v>14824.593000000001</v>
      </c>
      <c r="I44" s="11">
        <v>22236.889000000003</v>
      </c>
      <c r="J44" s="11">
        <v>37061.482000000004</v>
      </c>
      <c r="K44" s="11">
        <v>37061.482999999993</v>
      </c>
      <c r="L44" s="11">
        <v>74122.964999999997</v>
      </c>
      <c r="M44" s="11">
        <v>74122.964999999997</v>
      </c>
    </row>
    <row r="45" spans="1:13" x14ac:dyDescent="0.25">
      <c r="A45" s="10">
        <v>2020</v>
      </c>
      <c r="B45" s="11">
        <v>157494.242</v>
      </c>
      <c r="C45" s="11">
        <v>157.494</v>
      </c>
      <c r="D45" s="11">
        <v>1574.942</v>
      </c>
      <c r="E45" s="11">
        <v>6299.77</v>
      </c>
      <c r="F45" s="11">
        <v>7874.7120000000004</v>
      </c>
      <c r="G45" s="11">
        <v>7874.7120000000004</v>
      </c>
      <c r="H45" s="11">
        <v>15749.424000000001</v>
      </c>
      <c r="I45" s="11">
        <v>23624.137000000002</v>
      </c>
      <c r="J45" s="11">
        <v>39373.561000000002</v>
      </c>
      <c r="K45" s="11">
        <v>39373.56</v>
      </c>
      <c r="L45" s="11">
        <v>78747.120999999999</v>
      </c>
      <c r="M45" s="11">
        <v>78747.120999999999</v>
      </c>
    </row>
    <row r="46" spans="1:13" x14ac:dyDescent="0.25">
      <c r="A46" s="10">
        <v>2021</v>
      </c>
      <c r="B46" s="11">
        <v>153589.90700000001</v>
      </c>
      <c r="C46" s="11">
        <v>153.59</v>
      </c>
      <c r="D46" s="11">
        <v>1535.8989999999999</v>
      </c>
      <c r="E46" s="11">
        <v>6143.5959999999995</v>
      </c>
      <c r="F46" s="11">
        <v>7679.4949999999999</v>
      </c>
      <c r="G46" s="11">
        <v>7679.4960000000001</v>
      </c>
      <c r="H46" s="11">
        <v>15358.991</v>
      </c>
      <c r="I46" s="11">
        <v>23038.486000000001</v>
      </c>
      <c r="J46" s="11">
        <v>38397.476999999999</v>
      </c>
      <c r="K46" s="11">
        <v>38397.476999999999</v>
      </c>
      <c r="L46" s="11">
        <v>76794.953999999998</v>
      </c>
      <c r="M46" s="11">
        <v>76794.953999999998</v>
      </c>
    </row>
    <row r="47" spans="1:13" x14ac:dyDescent="0.25">
      <c r="A47" s="10">
        <v>2022</v>
      </c>
      <c r="B47" s="11">
        <v>153801.397</v>
      </c>
      <c r="C47" s="11">
        <v>153.80099999999999</v>
      </c>
      <c r="D47" s="11">
        <v>1538.0139999999999</v>
      </c>
      <c r="E47" s="11">
        <v>6152.0559999999996</v>
      </c>
      <c r="F47" s="11">
        <v>7690.07</v>
      </c>
      <c r="G47" s="11">
        <v>7690.07</v>
      </c>
      <c r="H47" s="11">
        <v>15380.14</v>
      </c>
      <c r="I47" s="11">
        <v>23070.209000000003</v>
      </c>
      <c r="J47" s="11">
        <v>38450.349000000002</v>
      </c>
      <c r="K47" s="11">
        <v>38450.349999999991</v>
      </c>
      <c r="L47" s="11">
        <v>76900.698999999993</v>
      </c>
      <c r="M47" s="11">
        <v>76900.698999999993</v>
      </c>
    </row>
    <row r="48" spans="1:13" x14ac:dyDescent="0.25">
      <c r="A48" s="10">
        <v>2023</v>
      </c>
      <c r="B48" s="121">
        <v>153076.443</v>
      </c>
      <c r="C48" s="121">
        <v>153.07599999999999</v>
      </c>
      <c r="D48" s="121">
        <v>1530.7639999999999</v>
      </c>
      <c r="E48" s="13">
        <f>F48-D48</f>
        <v>6123.058</v>
      </c>
      <c r="F48" s="121">
        <v>7653.8220000000001</v>
      </c>
      <c r="G48" s="13">
        <f>H48-F48</f>
        <v>7653.8220000000001</v>
      </c>
      <c r="H48" s="121">
        <v>15307.644</v>
      </c>
      <c r="I48" s="13">
        <f>J48-H48</f>
        <v>22961.466999999997</v>
      </c>
      <c r="J48" s="121">
        <v>38269.110999999997</v>
      </c>
      <c r="K48" s="13">
        <f>L48-J48</f>
        <v>38269.110999999997</v>
      </c>
      <c r="L48" s="121">
        <v>76538.221999999994</v>
      </c>
      <c r="M48" s="121">
        <v>76538.221999999994</v>
      </c>
    </row>
    <row r="49" spans="1:13" x14ac:dyDescent="0.25">
      <c r="A49" s="10"/>
      <c r="B49" s="10"/>
      <c r="C49" s="10"/>
      <c r="D49" s="10"/>
      <c r="E49" s="10"/>
      <c r="F49" s="10"/>
      <c r="G49" s="10"/>
      <c r="H49" s="10"/>
      <c r="I49" s="10"/>
      <c r="J49" s="10"/>
      <c r="K49" s="10"/>
      <c r="L49" s="10"/>
      <c r="M49" s="10"/>
    </row>
    <row r="50" spans="1:13" x14ac:dyDescent="0.25">
      <c r="A50" t="s">
        <v>17</v>
      </c>
    </row>
  </sheetData>
  <pageMargins left="0.7" right="0.7" top="0.75" bottom="0.75" header="0.3" footer="0.3"/>
  <pageSetup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ED6B3-CB1B-4B0A-B9A4-8BBCF7AFBEA1}">
  <sheetPr>
    <tabColor theme="7" tint="0.59999389629810485"/>
    <pageSetUpPr fitToPage="1"/>
  </sheetPr>
  <dimension ref="A1:T56"/>
  <sheetViews>
    <sheetView workbookViewId="0">
      <selection activeCell="G58" sqref="G58"/>
    </sheetView>
  </sheetViews>
  <sheetFormatPr defaultRowHeight="15" x14ac:dyDescent="0.25"/>
  <cols>
    <col min="1" max="1" width="7.42578125" style="174" customWidth="1"/>
    <col min="2" max="2" width="9.7109375" customWidth="1"/>
    <col min="3" max="3" width="8.140625" customWidth="1"/>
    <col min="4" max="4" width="9.7109375" customWidth="1"/>
    <col min="5" max="5" width="8" customWidth="1"/>
    <col min="6" max="7" width="9.5703125" customWidth="1"/>
    <col min="8" max="8" width="9.42578125" customWidth="1"/>
    <col min="9" max="9" width="9.5703125" customWidth="1"/>
    <col min="10" max="10" width="9.42578125" customWidth="1"/>
    <col min="11" max="11" width="9.5703125" customWidth="1"/>
    <col min="12" max="12" width="9.42578125" customWidth="1"/>
    <col min="13" max="13" width="8.5703125" customWidth="1"/>
    <col min="14" max="14" width="8.28515625" customWidth="1"/>
    <col min="15" max="16" width="9.42578125" customWidth="1"/>
    <col min="17" max="17" width="11.42578125" customWidth="1"/>
    <col min="18" max="18" width="9.28515625" style="174" customWidth="1"/>
    <col min="19" max="19" width="11.42578125" style="174" customWidth="1"/>
    <col min="20" max="20" width="10.140625" style="289" customWidth="1"/>
  </cols>
  <sheetData>
    <row r="1" spans="1:20" x14ac:dyDescent="0.25">
      <c r="A1" s="294" t="s">
        <v>28</v>
      </c>
    </row>
    <row r="2" spans="1:20" s="168" customFormat="1" ht="45" customHeight="1" x14ac:dyDescent="0.25">
      <c r="A2" s="167" t="s">
        <v>19</v>
      </c>
      <c r="B2" s="167" t="s">
        <v>20</v>
      </c>
      <c r="C2" s="167" t="s">
        <v>21</v>
      </c>
      <c r="D2" s="167" t="s">
        <v>175</v>
      </c>
      <c r="E2" s="167" t="s">
        <v>1</v>
      </c>
      <c r="F2" s="167" t="s">
        <v>22</v>
      </c>
      <c r="G2" s="167" t="s">
        <v>2</v>
      </c>
      <c r="H2" s="167" t="s">
        <v>29</v>
      </c>
      <c r="I2" s="167" t="s">
        <v>3</v>
      </c>
      <c r="J2" s="167" t="s">
        <v>30</v>
      </c>
      <c r="K2" s="167" t="s">
        <v>4</v>
      </c>
      <c r="L2" s="167" t="s">
        <v>31</v>
      </c>
      <c r="M2" s="167" t="s">
        <v>5</v>
      </c>
      <c r="N2" s="167" t="s">
        <v>6</v>
      </c>
      <c r="O2" s="357" t="s">
        <v>185</v>
      </c>
      <c r="P2" s="357" t="s">
        <v>184</v>
      </c>
      <c r="Q2" s="357" t="s">
        <v>183</v>
      </c>
      <c r="R2" s="357" t="s">
        <v>167</v>
      </c>
      <c r="S2" s="357" t="s">
        <v>168</v>
      </c>
      <c r="T2" s="356" t="s">
        <v>182</v>
      </c>
    </row>
    <row r="3" spans="1:20" x14ac:dyDescent="0.25">
      <c r="A3" s="211">
        <v>1980</v>
      </c>
      <c r="B3" s="96">
        <v>1627</v>
      </c>
      <c r="C3" s="96">
        <f t="shared" ref="C3:C23" si="0">E3*D3</f>
        <v>60.024813571779191</v>
      </c>
      <c r="D3" s="171">
        <v>0.43496241718680573</v>
      </c>
      <c r="E3" s="96">
        <v>138</v>
      </c>
      <c r="F3" s="96">
        <v>204</v>
      </c>
      <c r="G3" s="96">
        <v>342</v>
      </c>
      <c r="H3" s="96">
        <v>181</v>
      </c>
      <c r="I3" s="96">
        <v>523</v>
      </c>
      <c r="J3" s="96">
        <v>400</v>
      </c>
      <c r="K3" s="96">
        <v>922</v>
      </c>
      <c r="L3" s="96">
        <v>417</v>
      </c>
      <c r="M3" s="96">
        <v>1339</v>
      </c>
      <c r="N3" s="96">
        <v>288</v>
      </c>
      <c r="O3" s="171">
        <f t="shared" ref="O3:O46" si="1">E3/B3</f>
        <v>8.4818684695759067E-2</v>
      </c>
      <c r="P3" s="297">
        <f t="shared" ref="P3:P46" si="2">I3/B3</f>
        <v>0.32145052243392747</v>
      </c>
      <c r="Q3" s="297">
        <f>100%-P3</f>
        <v>0.67854947756607253</v>
      </c>
      <c r="R3" s="300">
        <v>82.4</v>
      </c>
      <c r="S3" s="298">
        <f t="shared" ref="S3:S46" si="3">B3*(R$46/R3)</f>
        <v>6016.3458737864075</v>
      </c>
      <c r="T3" s="299"/>
    </row>
    <row r="4" spans="1:20" x14ac:dyDescent="0.25">
      <c r="A4" s="211">
        <v>1981</v>
      </c>
      <c r="B4" s="96">
        <v>1791</v>
      </c>
      <c r="C4" s="96">
        <f t="shared" si="0"/>
        <v>65.03431676873123</v>
      </c>
      <c r="D4" s="171">
        <v>0.43647192462235729</v>
      </c>
      <c r="E4" s="96">
        <v>149</v>
      </c>
      <c r="F4" s="96">
        <v>223</v>
      </c>
      <c r="G4" s="96">
        <v>372</v>
      </c>
      <c r="H4" s="96">
        <v>201</v>
      </c>
      <c r="I4" s="96">
        <v>573</v>
      </c>
      <c r="J4" s="96">
        <v>442</v>
      </c>
      <c r="K4" s="96">
        <v>1015</v>
      </c>
      <c r="L4" s="96">
        <v>458</v>
      </c>
      <c r="M4" s="96">
        <v>1473</v>
      </c>
      <c r="N4" s="96">
        <v>318</v>
      </c>
      <c r="O4" s="171">
        <f t="shared" si="1"/>
        <v>8.319374651032943E-2</v>
      </c>
      <c r="P4" s="297">
        <f t="shared" si="2"/>
        <v>0.31993299832495814</v>
      </c>
      <c r="Q4" s="297">
        <f t="shared" ref="Q4:Q46" si="4">100%-P4</f>
        <v>0.68006700167504186</v>
      </c>
      <c r="R4" s="300">
        <v>90.9</v>
      </c>
      <c r="S4" s="298">
        <f t="shared" si="3"/>
        <v>6003.4950495049497</v>
      </c>
      <c r="T4" s="299">
        <f t="shared" ref="T4:T6" si="5">(Q4*S4)-(Q$3*S4)</f>
        <v>9.1104484757015598</v>
      </c>
    </row>
    <row r="5" spans="1:20" x14ac:dyDescent="0.25">
      <c r="A5" s="211">
        <v>1982</v>
      </c>
      <c r="B5" s="96">
        <v>1876</v>
      </c>
      <c r="C5" s="96">
        <f t="shared" si="0"/>
        <v>73.143774007004154</v>
      </c>
      <c r="D5" s="171">
        <v>0.43798667070062364</v>
      </c>
      <c r="E5" s="96">
        <v>167</v>
      </c>
      <c r="F5" s="96">
        <v>231</v>
      </c>
      <c r="G5" s="96">
        <v>398</v>
      </c>
      <c r="H5" s="96">
        <v>207</v>
      </c>
      <c r="I5" s="96">
        <v>605</v>
      </c>
      <c r="J5" s="96">
        <v>460</v>
      </c>
      <c r="K5" s="96">
        <v>1065</v>
      </c>
      <c r="L5" s="96">
        <v>478</v>
      </c>
      <c r="M5" s="96">
        <v>1544</v>
      </c>
      <c r="N5" s="96">
        <v>332</v>
      </c>
      <c r="O5" s="171">
        <f t="shared" si="1"/>
        <v>8.9019189765458417E-2</v>
      </c>
      <c r="P5" s="297">
        <f t="shared" si="2"/>
        <v>0.32249466950959488</v>
      </c>
      <c r="Q5" s="297">
        <f t="shared" si="4"/>
        <v>0.67750533049040507</v>
      </c>
      <c r="R5" s="300">
        <v>96.5</v>
      </c>
      <c r="S5" s="298">
        <f t="shared" si="3"/>
        <v>5923.494300518134</v>
      </c>
      <c r="T5" s="299">
        <f t="shared" si="5"/>
        <v>-6.1849992516190468</v>
      </c>
    </row>
    <row r="6" spans="1:20" x14ac:dyDescent="0.25">
      <c r="A6" s="211">
        <v>1983</v>
      </c>
      <c r="B6" s="96">
        <v>1970</v>
      </c>
      <c r="C6" s="96">
        <f t="shared" si="0"/>
        <v>80.429721269158208</v>
      </c>
      <c r="D6" s="171">
        <v>0.43950667360195739</v>
      </c>
      <c r="E6" s="96">
        <v>183</v>
      </c>
      <c r="F6" s="96">
        <v>245</v>
      </c>
      <c r="G6" s="96">
        <v>428</v>
      </c>
      <c r="H6" s="96">
        <v>217</v>
      </c>
      <c r="I6" s="96">
        <v>646</v>
      </c>
      <c r="J6" s="96">
        <v>481</v>
      </c>
      <c r="K6" s="96">
        <v>1127</v>
      </c>
      <c r="L6" s="96">
        <v>498</v>
      </c>
      <c r="M6" s="96">
        <v>1625</v>
      </c>
      <c r="N6" s="96">
        <v>344</v>
      </c>
      <c r="O6" s="171">
        <f t="shared" si="1"/>
        <v>9.289340101522843E-2</v>
      </c>
      <c r="P6" s="297">
        <f t="shared" si="2"/>
        <v>0.32791878172588834</v>
      </c>
      <c r="Q6" s="297">
        <f t="shared" si="4"/>
        <v>0.6720812182741116</v>
      </c>
      <c r="R6" s="300">
        <v>99.6</v>
      </c>
      <c r="S6" s="298">
        <f t="shared" si="3"/>
        <v>6026.696787148594</v>
      </c>
      <c r="T6" s="299">
        <f t="shared" si="5"/>
        <v>-38.982237493305092</v>
      </c>
    </row>
    <row r="7" spans="1:20" x14ac:dyDescent="0.25">
      <c r="A7" s="211">
        <v>1984</v>
      </c>
      <c r="B7" s="96">
        <v>2173</v>
      </c>
      <c r="C7" s="96">
        <f t="shared" si="0"/>
        <v>92.616709829659001</v>
      </c>
      <c r="D7" s="171">
        <v>0.44103195156980479</v>
      </c>
      <c r="E7" s="96">
        <v>210</v>
      </c>
      <c r="F7" s="96">
        <v>272</v>
      </c>
      <c r="G7" s="96">
        <v>482</v>
      </c>
      <c r="H7" s="96">
        <v>240</v>
      </c>
      <c r="I7" s="96">
        <v>723</v>
      </c>
      <c r="J7" s="96">
        <v>528</v>
      </c>
      <c r="K7" s="96">
        <v>1251</v>
      </c>
      <c r="L7" s="96">
        <v>543</v>
      </c>
      <c r="M7" s="96">
        <v>1794</v>
      </c>
      <c r="N7" s="96">
        <v>379</v>
      </c>
      <c r="O7" s="171">
        <f t="shared" si="1"/>
        <v>9.6640589047399902E-2</v>
      </c>
      <c r="P7" s="297">
        <f t="shared" si="2"/>
        <v>0.33271974229176254</v>
      </c>
      <c r="Q7" s="297">
        <f t="shared" si="4"/>
        <v>0.66728025770823751</v>
      </c>
      <c r="R7" s="300">
        <v>103.9</v>
      </c>
      <c r="S7" s="298">
        <f t="shared" si="3"/>
        <v>6372.5996150144365</v>
      </c>
      <c r="T7" s="299">
        <f>(Q7*S7)-(Q$3*S7)</f>
        <v>-71.814226127552502</v>
      </c>
    </row>
    <row r="8" spans="1:20" x14ac:dyDescent="0.25">
      <c r="A8" s="211">
        <v>1985</v>
      </c>
      <c r="B8" s="96">
        <v>2344</v>
      </c>
      <c r="C8" s="96">
        <f t="shared" si="0"/>
        <v>104.00219288406736</v>
      </c>
      <c r="D8" s="171">
        <v>0.4425625229109249</v>
      </c>
      <c r="E8" s="96">
        <v>235</v>
      </c>
      <c r="F8" s="96">
        <v>296</v>
      </c>
      <c r="G8" s="96">
        <v>531</v>
      </c>
      <c r="H8" s="96">
        <v>260</v>
      </c>
      <c r="I8" s="96">
        <v>791</v>
      </c>
      <c r="J8" s="96">
        <v>567</v>
      </c>
      <c r="K8" s="96">
        <v>1359</v>
      </c>
      <c r="L8" s="96">
        <v>580</v>
      </c>
      <c r="M8" s="96">
        <v>1939</v>
      </c>
      <c r="N8" s="96">
        <v>405</v>
      </c>
      <c r="O8" s="171">
        <f t="shared" si="1"/>
        <v>0.10025597269624574</v>
      </c>
      <c r="P8" s="297">
        <f t="shared" si="2"/>
        <v>0.33745733788395904</v>
      </c>
      <c r="Q8" s="297">
        <f t="shared" si="4"/>
        <v>0.66254266211604096</v>
      </c>
      <c r="R8" s="300">
        <v>107.6</v>
      </c>
      <c r="S8" s="298">
        <f t="shared" si="3"/>
        <v>6637.7026022304835</v>
      </c>
      <c r="T8" s="299">
        <f t="shared" ref="T8:T46" si="6">(Q8*S8)-(Q$3*S8)</f>
        <v>-106.2484805660979</v>
      </c>
    </row>
    <row r="9" spans="1:20" x14ac:dyDescent="0.25">
      <c r="A9" s="211">
        <v>1986</v>
      </c>
      <c r="B9" s="96">
        <v>2524</v>
      </c>
      <c r="C9" s="96">
        <f t="shared" si="0"/>
        <v>126.56804570874856</v>
      </c>
      <c r="D9" s="171">
        <v>0.44409840599560896</v>
      </c>
      <c r="E9" s="96">
        <v>285</v>
      </c>
      <c r="F9" s="96">
        <v>323</v>
      </c>
      <c r="G9" s="96">
        <v>608</v>
      </c>
      <c r="H9" s="96">
        <v>278</v>
      </c>
      <c r="I9" s="96">
        <v>887</v>
      </c>
      <c r="J9" s="96">
        <v>604</v>
      </c>
      <c r="K9" s="96">
        <v>1490</v>
      </c>
      <c r="L9" s="96">
        <v>613</v>
      </c>
      <c r="M9" s="96">
        <v>2104</v>
      </c>
      <c r="N9" s="96">
        <v>421</v>
      </c>
      <c r="O9" s="171">
        <f t="shared" si="1"/>
        <v>0.11291600633914421</v>
      </c>
      <c r="P9" s="297">
        <f t="shared" si="2"/>
        <v>0.35142630744849446</v>
      </c>
      <c r="Q9" s="297">
        <f t="shared" si="4"/>
        <v>0.64857369255150554</v>
      </c>
      <c r="R9" s="300">
        <v>109.6</v>
      </c>
      <c r="S9" s="298">
        <f t="shared" si="3"/>
        <v>7016.9963503649642</v>
      </c>
      <c r="T9" s="299">
        <f t="shared" si="6"/>
        <v>-210.3399740465411</v>
      </c>
    </row>
    <row r="10" spans="1:20" x14ac:dyDescent="0.25">
      <c r="A10" s="211">
        <v>1987</v>
      </c>
      <c r="B10" s="96">
        <v>2814</v>
      </c>
      <c r="C10" s="96">
        <f t="shared" si="0"/>
        <v>155.17360487494949</v>
      </c>
      <c r="D10" s="171">
        <v>0.44718618119581982</v>
      </c>
      <c r="E10" s="96">
        <v>347</v>
      </c>
      <c r="F10" s="96">
        <v>375</v>
      </c>
      <c r="G10" s="96">
        <v>722</v>
      </c>
      <c r="H10" s="96">
        <v>316</v>
      </c>
      <c r="I10" s="96">
        <v>1038</v>
      </c>
      <c r="J10" s="96">
        <v>671</v>
      </c>
      <c r="K10" s="96">
        <v>1709</v>
      </c>
      <c r="L10" s="96">
        <v>664</v>
      </c>
      <c r="M10" s="96">
        <v>2374</v>
      </c>
      <c r="N10" s="96">
        <v>440</v>
      </c>
      <c r="O10" s="171">
        <f t="shared" si="1"/>
        <v>0.12331201137171287</v>
      </c>
      <c r="P10" s="297">
        <f t="shared" si="2"/>
        <v>0.36886993603411516</v>
      </c>
      <c r="Q10" s="297">
        <f t="shared" si="4"/>
        <v>0.63113006396588478</v>
      </c>
      <c r="R10" s="300">
        <v>113.6</v>
      </c>
      <c r="S10" s="298">
        <f t="shared" si="3"/>
        <v>7547.7623239436625</v>
      </c>
      <c r="T10" s="299">
        <f t="shared" si="6"/>
        <v>-357.91046339499826</v>
      </c>
    </row>
    <row r="11" spans="1:20" x14ac:dyDescent="0.25">
      <c r="A11" s="211">
        <v>1988</v>
      </c>
      <c r="B11" s="96">
        <v>3124</v>
      </c>
      <c r="C11" s="96">
        <f t="shared" si="0"/>
        <v>212.70186431612851</v>
      </c>
      <c r="D11" s="171">
        <v>0.44873811037157912</v>
      </c>
      <c r="E11" s="96">
        <v>474</v>
      </c>
      <c r="F11" s="96">
        <v>417</v>
      </c>
      <c r="G11" s="96">
        <v>891</v>
      </c>
      <c r="H11" s="96">
        <v>342</v>
      </c>
      <c r="I11" s="96">
        <v>1233</v>
      </c>
      <c r="J11" s="96">
        <v>718</v>
      </c>
      <c r="K11" s="96">
        <v>1951</v>
      </c>
      <c r="L11" s="96">
        <v>707</v>
      </c>
      <c r="M11" s="96">
        <v>2658</v>
      </c>
      <c r="N11" s="96">
        <v>466</v>
      </c>
      <c r="O11" s="171">
        <f t="shared" si="1"/>
        <v>0.15172855313700384</v>
      </c>
      <c r="P11" s="297">
        <f t="shared" si="2"/>
        <v>0.39468629961587709</v>
      </c>
      <c r="Q11" s="297">
        <f t="shared" si="4"/>
        <v>0.60531370038412291</v>
      </c>
      <c r="R11" s="300">
        <v>118.3</v>
      </c>
      <c r="S11" s="298">
        <f t="shared" si="3"/>
        <v>8046.3465765004221</v>
      </c>
      <c r="T11" s="299">
        <f t="shared" si="6"/>
        <v>-589.28044500532815</v>
      </c>
    </row>
    <row r="12" spans="1:20" x14ac:dyDescent="0.25">
      <c r="A12" s="211">
        <v>1989</v>
      </c>
      <c r="B12" s="96">
        <v>3299</v>
      </c>
      <c r="C12" s="96">
        <f t="shared" si="0"/>
        <v>210.73825909272821</v>
      </c>
      <c r="D12" s="171">
        <v>0.45029542541181244</v>
      </c>
      <c r="E12" s="96">
        <v>468</v>
      </c>
      <c r="F12" s="96">
        <v>450</v>
      </c>
      <c r="G12" s="96">
        <v>918</v>
      </c>
      <c r="H12" s="96">
        <v>368</v>
      </c>
      <c r="I12" s="96">
        <v>1287</v>
      </c>
      <c r="J12" s="96">
        <v>768</v>
      </c>
      <c r="K12" s="96">
        <v>2054</v>
      </c>
      <c r="L12" s="96">
        <v>751</v>
      </c>
      <c r="M12" s="96">
        <v>2805</v>
      </c>
      <c r="N12" s="96">
        <v>494</v>
      </c>
      <c r="O12" s="171">
        <f t="shared" si="1"/>
        <v>0.14186117005153076</v>
      </c>
      <c r="P12" s="297">
        <f t="shared" si="2"/>
        <v>0.39011821764170962</v>
      </c>
      <c r="Q12" s="297">
        <f t="shared" si="4"/>
        <v>0.60988178235829038</v>
      </c>
      <c r="R12" s="300">
        <v>124</v>
      </c>
      <c r="S12" s="298">
        <f t="shared" si="3"/>
        <v>8106.4943548387091</v>
      </c>
      <c r="T12" s="299">
        <f t="shared" si="6"/>
        <v>-556.65428356167104</v>
      </c>
    </row>
    <row r="13" spans="1:20" x14ac:dyDescent="0.25">
      <c r="A13" s="211">
        <v>1990</v>
      </c>
      <c r="B13" s="96">
        <v>3451</v>
      </c>
      <c r="C13" s="96">
        <f t="shared" si="0"/>
        <v>218.24748403876526</v>
      </c>
      <c r="D13" s="171">
        <v>0.45185814500779559</v>
      </c>
      <c r="E13" s="96">
        <v>483</v>
      </c>
      <c r="F13" s="96">
        <v>470</v>
      </c>
      <c r="G13" s="96">
        <v>953</v>
      </c>
      <c r="H13" s="96">
        <v>385</v>
      </c>
      <c r="I13" s="96">
        <v>1338</v>
      </c>
      <c r="J13" s="96">
        <v>806</v>
      </c>
      <c r="K13" s="96">
        <v>2144</v>
      </c>
      <c r="L13" s="96">
        <v>788</v>
      </c>
      <c r="M13" s="96">
        <v>2933</v>
      </c>
      <c r="N13" s="96">
        <v>519</v>
      </c>
      <c r="O13" s="171">
        <f t="shared" si="1"/>
        <v>0.13995943204868155</v>
      </c>
      <c r="P13" s="297">
        <f t="shared" si="2"/>
        <v>0.38771370617212403</v>
      </c>
      <c r="Q13" s="297">
        <f t="shared" si="4"/>
        <v>0.61228629382787592</v>
      </c>
      <c r="R13" s="300">
        <v>130.69999999999999</v>
      </c>
      <c r="S13" s="298">
        <f t="shared" si="3"/>
        <v>8045.2922723794954</v>
      </c>
      <c r="T13" s="299">
        <f t="shared" si="6"/>
        <v>-533.10668007217646</v>
      </c>
    </row>
    <row r="14" spans="1:20" x14ac:dyDescent="0.25">
      <c r="A14" s="211">
        <v>1991</v>
      </c>
      <c r="B14" s="96">
        <v>3516</v>
      </c>
      <c r="C14" s="96">
        <f t="shared" si="0"/>
        <v>207.21581357746163</v>
      </c>
      <c r="D14" s="171">
        <v>0.45342628791567097</v>
      </c>
      <c r="E14" s="96">
        <v>457</v>
      </c>
      <c r="F14" s="96">
        <v>486</v>
      </c>
      <c r="G14" s="96">
        <v>943</v>
      </c>
      <c r="H14" s="96">
        <v>400</v>
      </c>
      <c r="I14" s="96">
        <v>1343</v>
      </c>
      <c r="J14" s="96">
        <v>832</v>
      </c>
      <c r="K14" s="96">
        <v>2175</v>
      </c>
      <c r="L14" s="96">
        <v>809</v>
      </c>
      <c r="M14" s="96">
        <v>2984</v>
      </c>
      <c r="N14" s="96">
        <v>532</v>
      </c>
      <c r="O14" s="171">
        <f t="shared" si="1"/>
        <v>0.12997724687144482</v>
      </c>
      <c r="P14" s="297">
        <f t="shared" si="2"/>
        <v>0.38196814562002274</v>
      </c>
      <c r="Q14" s="297">
        <f t="shared" si="4"/>
        <v>0.61803185437997721</v>
      </c>
      <c r="R14" s="300">
        <v>136.19999999999999</v>
      </c>
      <c r="S14" s="298">
        <f t="shared" si="3"/>
        <v>7865.8237885462549</v>
      </c>
      <c r="T14" s="299">
        <f t="shared" si="6"/>
        <v>-476.02096008346689</v>
      </c>
    </row>
    <row r="15" spans="1:20" x14ac:dyDescent="0.25">
      <c r="A15" s="211">
        <v>1992</v>
      </c>
      <c r="B15" s="96">
        <v>3681</v>
      </c>
      <c r="C15" s="96">
        <f t="shared" si="0"/>
        <v>238.41993342929663</v>
      </c>
      <c r="D15" s="171">
        <v>0.45499987295667299</v>
      </c>
      <c r="E15" s="96">
        <v>524</v>
      </c>
      <c r="F15" s="96">
        <v>507</v>
      </c>
      <c r="G15" s="96">
        <v>1031</v>
      </c>
      <c r="H15" s="96">
        <v>413</v>
      </c>
      <c r="I15" s="96">
        <v>1444</v>
      </c>
      <c r="J15" s="96">
        <v>856</v>
      </c>
      <c r="K15" s="96">
        <v>2299</v>
      </c>
      <c r="L15" s="96">
        <v>832</v>
      </c>
      <c r="M15" s="96">
        <v>3131</v>
      </c>
      <c r="N15" s="96">
        <v>549</v>
      </c>
      <c r="O15" s="171">
        <f t="shared" si="1"/>
        <v>0.14235262157022549</v>
      </c>
      <c r="P15" s="297">
        <f t="shared" si="2"/>
        <v>0.39228470524314046</v>
      </c>
      <c r="Q15" s="297">
        <f t="shared" si="4"/>
        <v>0.60771529475685959</v>
      </c>
      <c r="R15" s="300">
        <v>140.30000000000001</v>
      </c>
      <c r="S15" s="298">
        <f t="shared" si="3"/>
        <v>7994.3029223093363</v>
      </c>
      <c r="T15" s="299">
        <f t="shared" si="6"/>
        <v>-566.26991463108516</v>
      </c>
    </row>
    <row r="16" spans="1:20" x14ac:dyDescent="0.25">
      <c r="A16" s="211">
        <v>1993</v>
      </c>
      <c r="B16" s="96">
        <v>3776</v>
      </c>
      <c r="C16" s="96">
        <f t="shared" si="0"/>
        <v>237.87761680804144</v>
      </c>
      <c r="D16" s="171">
        <v>0.45657891901735403</v>
      </c>
      <c r="E16" s="96">
        <v>521</v>
      </c>
      <c r="F16" s="96">
        <v>527</v>
      </c>
      <c r="G16" s="96">
        <v>1048</v>
      </c>
      <c r="H16" s="96">
        <v>426</v>
      </c>
      <c r="I16" s="96">
        <v>1474</v>
      </c>
      <c r="J16" s="96">
        <v>883</v>
      </c>
      <c r="K16" s="96">
        <v>2358</v>
      </c>
      <c r="L16" s="96">
        <v>854</v>
      </c>
      <c r="M16" s="96">
        <v>3212</v>
      </c>
      <c r="N16" s="96">
        <v>563</v>
      </c>
      <c r="O16" s="171">
        <f t="shared" si="1"/>
        <v>0.13797669491525424</v>
      </c>
      <c r="P16" s="297">
        <f t="shared" si="2"/>
        <v>0.39036016949152541</v>
      </c>
      <c r="Q16" s="297">
        <f t="shared" si="4"/>
        <v>0.60963983050847459</v>
      </c>
      <c r="R16" s="300">
        <v>144.5</v>
      </c>
      <c r="S16" s="298">
        <f t="shared" si="3"/>
        <v>7962.2643598615923</v>
      </c>
      <c r="T16" s="299">
        <f>(Q16*S16)-(Q$3*S16)</f>
        <v>-548.67682681735369</v>
      </c>
    </row>
    <row r="17" spans="1:20" x14ac:dyDescent="0.25">
      <c r="A17" s="211">
        <v>1994</v>
      </c>
      <c r="B17" s="96">
        <v>3961</v>
      </c>
      <c r="C17" s="96">
        <f t="shared" si="0"/>
        <v>250.61540444224647</v>
      </c>
      <c r="D17" s="171">
        <v>0.45816344504981071</v>
      </c>
      <c r="E17" s="96">
        <v>547</v>
      </c>
      <c r="F17" s="96">
        <v>556</v>
      </c>
      <c r="G17" s="96">
        <v>1103</v>
      </c>
      <c r="H17" s="96">
        <v>449</v>
      </c>
      <c r="I17" s="96">
        <v>1552</v>
      </c>
      <c r="J17" s="96">
        <v>929</v>
      </c>
      <c r="K17" s="96">
        <v>2481</v>
      </c>
      <c r="L17" s="96">
        <v>890</v>
      </c>
      <c r="M17" s="96">
        <v>3371</v>
      </c>
      <c r="N17" s="96">
        <v>590</v>
      </c>
      <c r="O17" s="171">
        <f t="shared" si="1"/>
        <v>0.13809644029285534</v>
      </c>
      <c r="P17" s="297">
        <f t="shared" si="2"/>
        <v>0.39182024741226962</v>
      </c>
      <c r="Q17" s="297">
        <f t="shared" si="4"/>
        <v>0.60817975258773038</v>
      </c>
      <c r="R17" s="300">
        <v>148.19999999999999</v>
      </c>
      <c r="S17" s="298">
        <f t="shared" si="3"/>
        <v>8143.8373819163289</v>
      </c>
      <c r="T17" s="299">
        <f t="shared" si="6"/>
        <v>-573.0795968337934</v>
      </c>
    </row>
    <row r="18" spans="1:20" x14ac:dyDescent="0.25">
      <c r="A18" s="211">
        <v>1995</v>
      </c>
      <c r="B18" s="96">
        <v>4245</v>
      </c>
      <c r="C18" s="96">
        <f t="shared" si="0"/>
        <v>285.04715144458538</v>
      </c>
      <c r="D18" s="171">
        <v>0.45975347007191186</v>
      </c>
      <c r="E18" s="96">
        <v>620</v>
      </c>
      <c r="F18" s="96">
        <v>603</v>
      </c>
      <c r="G18" s="96">
        <v>1223</v>
      </c>
      <c r="H18" s="96">
        <v>482</v>
      </c>
      <c r="I18" s="96">
        <v>1705</v>
      </c>
      <c r="J18" s="96">
        <v>985</v>
      </c>
      <c r="K18" s="96">
        <v>2690</v>
      </c>
      <c r="L18" s="96">
        <v>938</v>
      </c>
      <c r="M18" s="96">
        <v>3628</v>
      </c>
      <c r="N18" s="96">
        <v>617</v>
      </c>
      <c r="O18" s="171">
        <f t="shared" si="1"/>
        <v>0.14605418138987045</v>
      </c>
      <c r="P18" s="297">
        <f t="shared" si="2"/>
        <v>0.40164899882214372</v>
      </c>
      <c r="Q18" s="297">
        <f t="shared" si="4"/>
        <v>0.59835100117785633</v>
      </c>
      <c r="R18" s="300">
        <v>152.4</v>
      </c>
      <c r="S18" s="298">
        <f t="shared" si="3"/>
        <v>8487.2145669291331</v>
      </c>
      <c r="T18" s="299">
        <f t="shared" si="6"/>
        <v>-680.66167704759118</v>
      </c>
    </row>
    <row r="19" spans="1:20" x14ac:dyDescent="0.25">
      <c r="A19" s="211">
        <v>1996</v>
      </c>
      <c r="B19" s="96">
        <v>4591</v>
      </c>
      <c r="C19" s="96">
        <f t="shared" si="0"/>
        <v>340.01422270446693</v>
      </c>
      <c r="D19" s="171">
        <v>0.46134901316752636</v>
      </c>
      <c r="E19" s="96">
        <v>737</v>
      </c>
      <c r="F19" s="96">
        <v>657</v>
      </c>
      <c r="G19" s="96">
        <v>1394</v>
      </c>
      <c r="H19" s="96">
        <v>515</v>
      </c>
      <c r="I19" s="96">
        <v>1909</v>
      </c>
      <c r="J19" s="96">
        <v>1043</v>
      </c>
      <c r="K19" s="96">
        <v>2953</v>
      </c>
      <c r="L19" s="96">
        <v>992</v>
      </c>
      <c r="M19" s="96">
        <v>3944</v>
      </c>
      <c r="N19" s="96">
        <v>646</v>
      </c>
      <c r="O19" s="171">
        <f t="shared" si="1"/>
        <v>0.16053147462426487</v>
      </c>
      <c r="P19" s="297">
        <f t="shared" si="2"/>
        <v>0.41581354824656935</v>
      </c>
      <c r="Q19" s="297">
        <f t="shared" si="4"/>
        <v>0.58418645175343065</v>
      </c>
      <c r="R19" s="300">
        <v>156.9</v>
      </c>
      <c r="S19" s="298">
        <f t="shared" si="3"/>
        <v>8915.7278521351163</v>
      </c>
      <c r="T19" s="299">
        <f t="shared" si="6"/>
        <v>-841.31505744951573</v>
      </c>
    </row>
    <row r="20" spans="1:20" x14ac:dyDescent="0.25">
      <c r="A20" s="211">
        <v>1997</v>
      </c>
      <c r="B20" s="96">
        <v>5023</v>
      </c>
      <c r="C20" s="96">
        <f t="shared" si="0"/>
        <v>404.15543161393481</v>
      </c>
      <c r="D20" s="171">
        <v>0.46295009348675237</v>
      </c>
      <c r="E20" s="96">
        <v>873</v>
      </c>
      <c r="F20" s="96">
        <v>724</v>
      </c>
      <c r="G20" s="96">
        <v>1597</v>
      </c>
      <c r="H20" s="96">
        <v>554</v>
      </c>
      <c r="I20" s="96">
        <v>2151</v>
      </c>
      <c r="J20" s="96">
        <v>1116</v>
      </c>
      <c r="K20" s="96">
        <v>3268</v>
      </c>
      <c r="L20" s="96">
        <v>1060</v>
      </c>
      <c r="M20" s="96">
        <v>4328</v>
      </c>
      <c r="N20" s="96">
        <v>695</v>
      </c>
      <c r="O20" s="171">
        <f t="shared" si="1"/>
        <v>0.17380051761895282</v>
      </c>
      <c r="P20" s="297">
        <f t="shared" si="2"/>
        <v>0.42823014134979098</v>
      </c>
      <c r="Q20" s="297">
        <f t="shared" si="4"/>
        <v>0.57176985865020902</v>
      </c>
      <c r="R20" s="300">
        <v>160.5</v>
      </c>
      <c r="S20" s="298">
        <f t="shared" si="3"/>
        <v>9535.8760124610599</v>
      </c>
      <c r="T20" s="299">
        <f t="shared" si="6"/>
        <v>-1018.2372066395164</v>
      </c>
    </row>
    <row r="21" spans="1:20" x14ac:dyDescent="0.25">
      <c r="A21" s="211">
        <v>1998</v>
      </c>
      <c r="B21" s="96">
        <v>5469</v>
      </c>
      <c r="C21" s="96">
        <f t="shared" si="0"/>
        <v>469.20229754860873</v>
      </c>
      <c r="D21" s="171">
        <v>0.46455673024614724</v>
      </c>
      <c r="E21" s="96">
        <v>1010</v>
      </c>
      <c r="F21" s="96">
        <v>787</v>
      </c>
      <c r="G21" s="96">
        <v>1797</v>
      </c>
      <c r="H21" s="96">
        <v>597</v>
      </c>
      <c r="I21" s="96">
        <v>2394</v>
      </c>
      <c r="J21" s="96">
        <v>1196</v>
      </c>
      <c r="K21" s="96">
        <v>3590</v>
      </c>
      <c r="L21" s="96">
        <v>1132</v>
      </c>
      <c r="M21" s="96">
        <v>4721</v>
      </c>
      <c r="N21" s="96">
        <v>748</v>
      </c>
      <c r="O21" s="171">
        <f t="shared" si="1"/>
        <v>0.18467727189614189</v>
      </c>
      <c r="P21" s="297">
        <f t="shared" si="2"/>
        <v>0.43773998902907296</v>
      </c>
      <c r="Q21" s="297">
        <f t="shared" si="4"/>
        <v>0.56226001097092704</v>
      </c>
      <c r="R21" s="300">
        <v>163</v>
      </c>
      <c r="S21" s="298">
        <f t="shared" si="3"/>
        <v>10223.33926380368</v>
      </c>
      <c r="T21" s="299">
        <f t="shared" si="6"/>
        <v>-1188.8666698089373</v>
      </c>
    </row>
    <row r="22" spans="1:20" x14ac:dyDescent="0.25">
      <c r="A22" s="211">
        <v>1999</v>
      </c>
      <c r="B22" s="96">
        <v>5909</v>
      </c>
      <c r="C22" s="96">
        <f t="shared" si="0"/>
        <v>537.49279096648843</v>
      </c>
      <c r="D22" s="171">
        <v>0.46616894272895787</v>
      </c>
      <c r="E22" s="96">
        <v>1153</v>
      </c>
      <c r="F22" s="96">
        <v>859</v>
      </c>
      <c r="G22" s="96">
        <v>2012</v>
      </c>
      <c r="H22" s="96">
        <v>641</v>
      </c>
      <c r="I22" s="96">
        <v>2653</v>
      </c>
      <c r="J22" s="96">
        <v>1274</v>
      </c>
      <c r="K22" s="96">
        <v>3927</v>
      </c>
      <c r="L22" s="96">
        <v>1199</v>
      </c>
      <c r="M22" s="96">
        <v>5126</v>
      </c>
      <c r="N22" s="96">
        <v>783</v>
      </c>
      <c r="O22" s="171">
        <f t="shared" si="1"/>
        <v>0.19512607886275174</v>
      </c>
      <c r="P22" s="297">
        <f t="shared" si="2"/>
        <v>0.44897613809443221</v>
      </c>
      <c r="Q22" s="297">
        <f t="shared" si="4"/>
        <v>0.55102386190556785</v>
      </c>
      <c r="R22" s="300">
        <v>166.6</v>
      </c>
      <c r="S22" s="298">
        <f t="shared" si="3"/>
        <v>10807.156662665066</v>
      </c>
      <c r="T22" s="299">
        <f t="shared" si="6"/>
        <v>-1378.1893069458874</v>
      </c>
    </row>
    <row r="23" spans="1:20" x14ac:dyDescent="0.25">
      <c r="A23" s="211">
        <v>2000</v>
      </c>
      <c r="B23" s="96">
        <v>6424</v>
      </c>
      <c r="C23" s="96">
        <f t="shared" si="0"/>
        <v>625.43088513151667</v>
      </c>
      <c r="D23" s="171">
        <v>0.46778675028535283</v>
      </c>
      <c r="E23" s="96">
        <v>1337</v>
      </c>
      <c r="F23" s="96">
        <v>930</v>
      </c>
      <c r="G23" s="96">
        <v>2267</v>
      </c>
      <c r="H23" s="96">
        <v>688</v>
      </c>
      <c r="I23" s="96">
        <v>2955</v>
      </c>
      <c r="J23" s="96">
        <v>1358</v>
      </c>
      <c r="K23" s="96">
        <v>4314</v>
      </c>
      <c r="L23" s="96">
        <v>1276</v>
      </c>
      <c r="M23" s="96">
        <v>5590</v>
      </c>
      <c r="N23" s="96">
        <v>834</v>
      </c>
      <c r="O23" s="171">
        <f t="shared" si="1"/>
        <v>0.20812577833125778</v>
      </c>
      <c r="P23" s="297">
        <f t="shared" si="2"/>
        <v>0.45999377334993774</v>
      </c>
      <c r="Q23" s="297">
        <f t="shared" si="4"/>
        <v>0.54000622665006226</v>
      </c>
      <c r="R23" s="300">
        <v>172.2</v>
      </c>
      <c r="S23" s="298">
        <f t="shared" si="3"/>
        <v>11366.973286875726</v>
      </c>
      <c r="T23" s="299">
        <f t="shared" si="6"/>
        <v>-1574.8174322392097</v>
      </c>
    </row>
    <row r="24" spans="1:20" x14ac:dyDescent="0.25">
      <c r="A24" s="211">
        <v>2001</v>
      </c>
      <c r="B24" s="96">
        <v>6116</v>
      </c>
      <c r="C24" s="96">
        <v>492</v>
      </c>
      <c r="D24" s="170">
        <v>0.47103922835556811</v>
      </c>
      <c r="E24" s="96">
        <v>1065</v>
      </c>
      <c r="F24" s="96">
        <v>869</v>
      </c>
      <c r="G24" s="96">
        <v>1934</v>
      </c>
      <c r="H24" s="96">
        <v>666</v>
      </c>
      <c r="I24" s="96">
        <v>2600</v>
      </c>
      <c r="J24" s="96">
        <v>1334</v>
      </c>
      <c r="K24" s="96">
        <v>3933</v>
      </c>
      <c r="L24" s="96">
        <v>1302</v>
      </c>
      <c r="M24" s="96">
        <v>5235</v>
      </c>
      <c r="N24" s="96">
        <v>881</v>
      </c>
      <c r="O24" s="171">
        <f t="shared" si="1"/>
        <v>0.17413342053629824</v>
      </c>
      <c r="P24" s="297">
        <f t="shared" si="2"/>
        <v>0.42511445389143232</v>
      </c>
      <c r="Q24" s="297">
        <f t="shared" si="4"/>
        <v>0.57488554610856768</v>
      </c>
      <c r="R24" s="300">
        <v>177.1</v>
      </c>
      <c r="S24" s="298">
        <f t="shared" si="3"/>
        <v>10522.559006211181</v>
      </c>
      <c r="T24" s="299">
        <f t="shared" si="6"/>
        <v>-1090.8098355774264</v>
      </c>
    </row>
    <row r="25" spans="1:20" x14ac:dyDescent="0.25">
      <c r="A25" s="211">
        <v>2002</v>
      </c>
      <c r="B25" s="96">
        <v>5982</v>
      </c>
      <c r="C25" s="96">
        <v>421</v>
      </c>
      <c r="D25" s="170">
        <v>0.47267393790642537</v>
      </c>
      <c r="E25" s="96">
        <v>960</v>
      </c>
      <c r="F25" s="96">
        <v>852</v>
      </c>
      <c r="G25" s="96">
        <v>1812</v>
      </c>
      <c r="H25" s="96">
        <v>660</v>
      </c>
      <c r="I25" s="96">
        <v>2472</v>
      </c>
      <c r="J25" s="96">
        <v>1339</v>
      </c>
      <c r="K25" s="96">
        <v>3812</v>
      </c>
      <c r="L25" s="96">
        <v>1303</v>
      </c>
      <c r="M25" s="96">
        <v>5115</v>
      </c>
      <c r="N25" s="96">
        <v>867</v>
      </c>
      <c r="O25" s="171">
        <f t="shared" si="1"/>
        <v>0.16048144433299899</v>
      </c>
      <c r="P25" s="297">
        <f t="shared" si="2"/>
        <v>0.41323971915747243</v>
      </c>
      <c r="Q25" s="297">
        <f t="shared" si="4"/>
        <v>0.58676028084252763</v>
      </c>
      <c r="R25" s="300">
        <v>179.9</v>
      </c>
      <c r="S25" s="298">
        <f t="shared" si="3"/>
        <v>10131.825458588104</v>
      </c>
      <c r="T25" s="299">
        <f t="shared" si="6"/>
        <v>-929.9921201869638</v>
      </c>
    </row>
    <row r="26" spans="1:20" x14ac:dyDescent="0.25">
      <c r="A26" s="211">
        <v>2003</v>
      </c>
      <c r="B26" s="96">
        <v>6157</v>
      </c>
      <c r="C26" s="96">
        <v>466</v>
      </c>
      <c r="D26" s="170">
        <v>0.47431432060540868</v>
      </c>
      <c r="E26" s="96">
        <v>1030</v>
      </c>
      <c r="F26" s="96">
        <v>878</v>
      </c>
      <c r="G26" s="96">
        <v>1908</v>
      </c>
      <c r="H26" s="96">
        <v>679</v>
      </c>
      <c r="I26" s="96">
        <v>2587</v>
      </c>
      <c r="J26" s="96">
        <v>1375</v>
      </c>
      <c r="K26" s="96">
        <v>3962</v>
      </c>
      <c r="L26" s="96">
        <v>1325</v>
      </c>
      <c r="M26" s="96">
        <v>5287</v>
      </c>
      <c r="N26" s="96">
        <v>870</v>
      </c>
      <c r="O26" s="171">
        <f t="shared" si="1"/>
        <v>0.1672892642520708</v>
      </c>
      <c r="P26" s="297">
        <f t="shared" si="2"/>
        <v>0.42017216176709438</v>
      </c>
      <c r="Q26" s="297">
        <f t="shared" si="4"/>
        <v>0.57982783823290562</v>
      </c>
      <c r="R26" s="300">
        <v>184</v>
      </c>
      <c r="S26" s="298">
        <f t="shared" si="3"/>
        <v>10195.858152173912</v>
      </c>
      <c r="T26" s="299">
        <f t="shared" si="6"/>
        <v>-1006.5518311910428</v>
      </c>
    </row>
    <row r="27" spans="1:20" x14ac:dyDescent="0.25">
      <c r="A27" s="211">
        <v>2004</v>
      </c>
      <c r="B27" s="96">
        <v>6735</v>
      </c>
      <c r="C27" s="96">
        <v>615</v>
      </c>
      <c r="D27" s="170">
        <v>0.47596039614079216</v>
      </c>
      <c r="E27" s="96">
        <v>1279</v>
      </c>
      <c r="F27" s="96">
        <v>964</v>
      </c>
      <c r="G27" s="96">
        <v>2243</v>
      </c>
      <c r="H27" s="96">
        <v>725</v>
      </c>
      <c r="I27" s="96">
        <v>2968</v>
      </c>
      <c r="J27" s="96">
        <v>1455</v>
      </c>
      <c r="K27" s="96">
        <v>4423</v>
      </c>
      <c r="L27" s="96">
        <v>1403</v>
      </c>
      <c r="M27" s="96">
        <v>5826</v>
      </c>
      <c r="N27" s="96">
        <v>908</v>
      </c>
      <c r="O27" s="171">
        <f t="shared" si="1"/>
        <v>0.18990348923533779</v>
      </c>
      <c r="P27" s="297">
        <f t="shared" si="2"/>
        <v>0.44068299925760951</v>
      </c>
      <c r="Q27" s="297">
        <f t="shared" si="4"/>
        <v>0.55931700074239044</v>
      </c>
      <c r="R27" s="300">
        <v>188.9</v>
      </c>
      <c r="S27" s="298">
        <f t="shared" si="3"/>
        <v>10863.708311275806</v>
      </c>
      <c r="T27" s="299">
        <f t="shared" si="6"/>
        <v>-1295.3068494434356</v>
      </c>
    </row>
    <row r="28" spans="1:20" x14ac:dyDescent="0.25">
      <c r="A28" s="211">
        <v>2005</v>
      </c>
      <c r="B28" s="96">
        <v>7366</v>
      </c>
      <c r="C28" s="96">
        <v>784</v>
      </c>
      <c r="D28" s="170">
        <v>0.47761218426917668</v>
      </c>
      <c r="E28" s="96">
        <v>1561</v>
      </c>
      <c r="F28" s="96">
        <v>1062</v>
      </c>
      <c r="G28" s="96">
        <v>2623</v>
      </c>
      <c r="H28" s="96">
        <v>778</v>
      </c>
      <c r="I28" s="96">
        <v>3401</v>
      </c>
      <c r="J28" s="96">
        <v>1540</v>
      </c>
      <c r="K28" s="96">
        <v>4940</v>
      </c>
      <c r="L28" s="96">
        <v>1473</v>
      </c>
      <c r="M28" s="96">
        <v>6413</v>
      </c>
      <c r="N28" s="96">
        <v>953</v>
      </c>
      <c r="O28" s="171">
        <f t="shared" si="1"/>
        <v>0.21191963073581319</v>
      </c>
      <c r="P28" s="297">
        <f t="shared" si="2"/>
        <v>0.46171599239750205</v>
      </c>
      <c r="Q28" s="297">
        <f t="shared" si="4"/>
        <v>0.53828400760249795</v>
      </c>
      <c r="R28" s="300">
        <v>195.3</v>
      </c>
      <c r="S28" s="298">
        <f t="shared" si="3"/>
        <v>11492.166922683051</v>
      </c>
      <c r="T28" s="299">
        <f t="shared" si="6"/>
        <v>-1611.9541943099848</v>
      </c>
    </row>
    <row r="29" spans="1:20" x14ac:dyDescent="0.25">
      <c r="A29" s="211">
        <v>2006</v>
      </c>
      <c r="B29" s="96">
        <v>7970</v>
      </c>
      <c r="C29" s="96">
        <v>895</v>
      </c>
      <c r="D29" s="170">
        <v>0.47926970481572712</v>
      </c>
      <c r="E29" s="96">
        <v>1761</v>
      </c>
      <c r="F29" s="96">
        <v>1157</v>
      </c>
      <c r="G29" s="96">
        <v>2918</v>
      </c>
      <c r="H29" s="96">
        <v>841</v>
      </c>
      <c r="I29" s="96">
        <v>3760</v>
      </c>
      <c r="J29" s="96">
        <v>1652</v>
      </c>
      <c r="K29" s="96">
        <v>5412</v>
      </c>
      <c r="L29" s="96">
        <v>1568</v>
      </c>
      <c r="M29" s="96">
        <v>6980</v>
      </c>
      <c r="N29" s="96">
        <v>990</v>
      </c>
      <c r="O29" s="171">
        <f t="shared" si="1"/>
        <v>0.22095357590966122</v>
      </c>
      <c r="P29" s="297">
        <f t="shared" si="2"/>
        <v>0.47176913425345046</v>
      </c>
      <c r="Q29" s="297">
        <f t="shared" si="4"/>
        <v>0.52823086574654954</v>
      </c>
      <c r="R29" s="300">
        <v>201.6</v>
      </c>
      <c r="S29" s="298">
        <f t="shared" si="3"/>
        <v>12045.92757936508</v>
      </c>
      <c r="T29" s="299">
        <f t="shared" si="6"/>
        <v>-1810.7271118086655</v>
      </c>
    </row>
    <row r="30" spans="1:20" x14ac:dyDescent="0.25">
      <c r="A30" s="211">
        <v>2007</v>
      </c>
      <c r="B30" s="96">
        <v>8622</v>
      </c>
      <c r="C30" s="96">
        <v>1030</v>
      </c>
      <c r="D30" s="170">
        <v>0.48093297767441007</v>
      </c>
      <c r="E30" s="96">
        <v>1971</v>
      </c>
      <c r="F30" s="96">
        <v>1252</v>
      </c>
      <c r="G30" s="96">
        <v>3223</v>
      </c>
      <c r="H30" s="96">
        <v>905</v>
      </c>
      <c r="I30" s="96">
        <v>4128</v>
      </c>
      <c r="J30" s="96">
        <v>1770</v>
      </c>
      <c r="K30" s="96">
        <v>5898</v>
      </c>
      <c r="L30" s="96">
        <v>1673</v>
      </c>
      <c r="M30" s="96">
        <v>7571</v>
      </c>
      <c r="N30" s="96">
        <v>1051</v>
      </c>
      <c r="O30" s="171">
        <f t="shared" si="1"/>
        <v>0.22860125260960334</v>
      </c>
      <c r="P30" s="297">
        <f t="shared" si="2"/>
        <v>0.47877522616562285</v>
      </c>
      <c r="Q30" s="297">
        <f t="shared" si="4"/>
        <v>0.52122477383437715</v>
      </c>
      <c r="R30" s="300">
        <v>207.3</v>
      </c>
      <c r="S30" s="298">
        <f t="shared" si="3"/>
        <v>12673.0506512301</v>
      </c>
      <c r="T30" s="299">
        <f t="shared" si="6"/>
        <v>-1993.7839390815443</v>
      </c>
    </row>
    <row r="31" spans="1:20" x14ac:dyDescent="0.25">
      <c r="A31" s="211">
        <v>2008</v>
      </c>
      <c r="B31" s="96">
        <v>8206</v>
      </c>
      <c r="C31" s="96">
        <v>826</v>
      </c>
      <c r="D31" s="170">
        <v>0.482602022808233</v>
      </c>
      <c r="E31" s="96">
        <v>1657</v>
      </c>
      <c r="F31" s="96">
        <v>1211</v>
      </c>
      <c r="G31" s="96">
        <v>2868</v>
      </c>
      <c r="H31" s="96">
        <v>905</v>
      </c>
      <c r="I31" s="96">
        <v>3773</v>
      </c>
      <c r="J31" s="96">
        <v>1782</v>
      </c>
      <c r="K31" s="96">
        <v>5555</v>
      </c>
      <c r="L31" s="96">
        <v>1673</v>
      </c>
      <c r="M31" s="96">
        <v>7228</v>
      </c>
      <c r="N31" s="96">
        <v>978</v>
      </c>
      <c r="O31" s="171">
        <f t="shared" si="1"/>
        <v>0.20192542042407993</v>
      </c>
      <c r="P31" s="297">
        <f t="shared" si="2"/>
        <v>0.45978552278820373</v>
      </c>
      <c r="Q31" s="297">
        <f t="shared" si="4"/>
        <v>0.54021447721179627</v>
      </c>
      <c r="R31" s="300">
        <v>215.3</v>
      </c>
      <c r="S31" s="298">
        <f t="shared" si="3"/>
        <v>11613.414770088249</v>
      </c>
      <c r="T31" s="299">
        <f t="shared" si="6"/>
        <v>-1606.541736334515</v>
      </c>
    </row>
    <row r="32" spans="1:20" x14ac:dyDescent="0.25">
      <c r="A32" s="211">
        <v>2009</v>
      </c>
      <c r="B32" s="96">
        <v>7579</v>
      </c>
      <c r="C32" s="96">
        <v>602</v>
      </c>
      <c r="D32" s="170">
        <v>0.48427686024948341</v>
      </c>
      <c r="E32" s="96">
        <v>1305</v>
      </c>
      <c r="F32" s="96">
        <v>1134</v>
      </c>
      <c r="G32" s="96">
        <v>2439</v>
      </c>
      <c r="H32" s="96">
        <v>878</v>
      </c>
      <c r="I32" s="96">
        <v>3317</v>
      </c>
      <c r="J32" s="96">
        <v>1740</v>
      </c>
      <c r="K32" s="96">
        <v>5058</v>
      </c>
      <c r="L32" s="96">
        <v>1620</v>
      </c>
      <c r="M32" s="96">
        <v>6678</v>
      </c>
      <c r="N32" s="96">
        <v>900</v>
      </c>
      <c r="O32" s="171">
        <f t="shared" si="1"/>
        <v>0.17218630426177595</v>
      </c>
      <c r="P32" s="297">
        <f t="shared" si="2"/>
        <v>0.43765668293970178</v>
      </c>
      <c r="Q32" s="297">
        <f t="shared" si="4"/>
        <v>0.56234331706029828</v>
      </c>
      <c r="R32" s="300">
        <v>214.5</v>
      </c>
      <c r="S32" s="298">
        <f t="shared" si="3"/>
        <v>10766.066666666666</v>
      </c>
      <c r="T32" s="299">
        <f t="shared" si="6"/>
        <v>-1251.0832710825325</v>
      </c>
    </row>
    <row r="33" spans="1:20" x14ac:dyDescent="0.25">
      <c r="A33" s="211">
        <v>2010</v>
      </c>
      <c r="B33" s="96">
        <v>8040</v>
      </c>
      <c r="C33" s="96">
        <v>743</v>
      </c>
      <c r="D33" s="170">
        <v>0.48595751009996974</v>
      </c>
      <c r="E33" s="96">
        <v>1517</v>
      </c>
      <c r="F33" s="96">
        <v>1199</v>
      </c>
      <c r="G33" s="96">
        <v>2716</v>
      </c>
      <c r="H33" s="96">
        <v>915</v>
      </c>
      <c r="I33" s="96">
        <v>3631</v>
      </c>
      <c r="J33" s="96">
        <v>1800</v>
      </c>
      <c r="K33" s="96">
        <v>5431</v>
      </c>
      <c r="L33" s="96">
        <v>1665</v>
      </c>
      <c r="M33" s="96">
        <v>7096</v>
      </c>
      <c r="N33" s="96">
        <v>944</v>
      </c>
      <c r="O33" s="171">
        <f t="shared" si="1"/>
        <v>0.188681592039801</v>
      </c>
      <c r="P33" s="297">
        <f t="shared" si="2"/>
        <v>0.45161691542288557</v>
      </c>
      <c r="Q33" s="297">
        <f t="shared" si="4"/>
        <v>0.54838308457711449</v>
      </c>
      <c r="R33" s="300">
        <v>218.1</v>
      </c>
      <c r="S33" s="298">
        <f t="shared" si="3"/>
        <v>11232.407152682255</v>
      </c>
      <c r="T33" s="299">
        <f t="shared" si="6"/>
        <v>-1462.0819236480211</v>
      </c>
    </row>
    <row r="34" spans="1:20" x14ac:dyDescent="0.25">
      <c r="A34" s="211">
        <v>2011</v>
      </c>
      <c r="B34" s="96">
        <v>8317</v>
      </c>
      <c r="C34" s="96">
        <v>737</v>
      </c>
      <c r="D34" s="170">
        <v>0.48764399253126217</v>
      </c>
      <c r="E34" s="96">
        <v>1556</v>
      </c>
      <c r="F34" s="96">
        <v>1263</v>
      </c>
      <c r="G34" s="96">
        <v>2819</v>
      </c>
      <c r="H34" s="96">
        <v>956</v>
      </c>
      <c r="I34" s="96">
        <v>3775</v>
      </c>
      <c r="J34" s="96">
        <v>1866</v>
      </c>
      <c r="K34" s="96">
        <v>5641</v>
      </c>
      <c r="L34" s="96">
        <v>1716</v>
      </c>
      <c r="M34" s="96">
        <v>7357</v>
      </c>
      <c r="N34" s="96">
        <v>961</v>
      </c>
      <c r="O34" s="171">
        <f t="shared" si="1"/>
        <v>0.18708668991222796</v>
      </c>
      <c r="P34" s="297">
        <f t="shared" si="2"/>
        <v>0.45388962366237828</v>
      </c>
      <c r="Q34" s="297">
        <f t="shared" si="4"/>
        <v>0.54611037633762172</v>
      </c>
      <c r="R34" s="300">
        <v>224.9</v>
      </c>
      <c r="S34" s="298">
        <f t="shared" si="3"/>
        <v>11268.074255224543</v>
      </c>
      <c r="T34" s="299">
        <f t="shared" si="6"/>
        <v>-1492.333626937384</v>
      </c>
    </row>
    <row r="35" spans="1:20" x14ac:dyDescent="0.25">
      <c r="A35" s="211">
        <v>2012</v>
      </c>
      <c r="B35" s="96">
        <v>9042</v>
      </c>
      <c r="C35" s="96">
        <v>1017</v>
      </c>
      <c r="D35" s="170">
        <v>0.48933632778493497</v>
      </c>
      <c r="E35" s="96">
        <v>1977</v>
      </c>
      <c r="F35" s="96">
        <v>1354</v>
      </c>
      <c r="G35" s="96">
        <v>3331</v>
      </c>
      <c r="H35" s="96">
        <v>997</v>
      </c>
      <c r="I35" s="96">
        <v>4328</v>
      </c>
      <c r="J35" s="96">
        <v>1934</v>
      </c>
      <c r="K35" s="96">
        <v>6262</v>
      </c>
      <c r="L35" s="96">
        <v>1776</v>
      </c>
      <c r="M35" s="96">
        <v>8038</v>
      </c>
      <c r="N35" s="96">
        <v>1004</v>
      </c>
      <c r="O35" s="171">
        <f t="shared" si="1"/>
        <v>0.21864631718646318</v>
      </c>
      <c r="P35" s="297">
        <f t="shared" si="2"/>
        <v>0.47865516478655162</v>
      </c>
      <c r="Q35" s="297">
        <f t="shared" si="4"/>
        <v>0.52134483521344843</v>
      </c>
      <c r="R35" s="300">
        <v>229.6</v>
      </c>
      <c r="S35" s="298">
        <f t="shared" si="3"/>
        <v>11999.5531358885</v>
      </c>
      <c r="T35" s="299">
        <f t="shared" si="6"/>
        <v>-1886.3854591186609</v>
      </c>
    </row>
    <row r="36" spans="1:20" x14ac:dyDescent="0.25">
      <c r="A36" s="211">
        <v>2013</v>
      </c>
      <c r="B36" s="96">
        <v>9034</v>
      </c>
      <c r="C36" s="96">
        <v>816</v>
      </c>
      <c r="D36" s="170">
        <v>0.49103453617280968</v>
      </c>
      <c r="E36" s="96">
        <v>1720</v>
      </c>
      <c r="F36" s="96">
        <v>1389</v>
      </c>
      <c r="G36" s="96">
        <v>3109</v>
      </c>
      <c r="H36" s="96">
        <v>1034</v>
      </c>
      <c r="I36" s="96">
        <v>4143</v>
      </c>
      <c r="J36" s="96">
        <v>2008</v>
      </c>
      <c r="K36" s="96">
        <v>6152</v>
      </c>
      <c r="L36" s="96">
        <v>1844</v>
      </c>
      <c r="M36" s="96">
        <v>7996</v>
      </c>
      <c r="N36" s="96">
        <v>1038</v>
      </c>
      <c r="O36" s="171">
        <f t="shared" si="1"/>
        <v>0.19039185299977862</v>
      </c>
      <c r="P36" s="297">
        <f t="shared" si="2"/>
        <v>0.45860084126632722</v>
      </c>
      <c r="Q36" s="297">
        <f t="shared" si="4"/>
        <v>0.54139915873367284</v>
      </c>
      <c r="R36" s="300">
        <v>233</v>
      </c>
      <c r="S36" s="298">
        <f t="shared" si="3"/>
        <v>11813.990557939913</v>
      </c>
      <c r="T36" s="299">
        <f t="shared" si="6"/>
        <v>-1620.2925717044191</v>
      </c>
    </row>
    <row r="37" spans="1:20" x14ac:dyDescent="0.25">
      <c r="A37" s="211">
        <v>2014</v>
      </c>
      <c r="B37" s="96">
        <v>9709</v>
      </c>
      <c r="C37" s="96">
        <v>986</v>
      </c>
      <c r="D37" s="170">
        <v>0.49273863807719825</v>
      </c>
      <c r="E37" s="96">
        <v>1998</v>
      </c>
      <c r="F37" s="96">
        <v>1493</v>
      </c>
      <c r="G37" s="96">
        <v>3491</v>
      </c>
      <c r="H37" s="96">
        <v>1093</v>
      </c>
      <c r="I37" s="96">
        <v>4583</v>
      </c>
      <c r="J37" s="96">
        <v>2107</v>
      </c>
      <c r="K37" s="96">
        <v>6690</v>
      </c>
      <c r="L37" s="96">
        <v>1924</v>
      </c>
      <c r="M37" s="96">
        <v>8615</v>
      </c>
      <c r="N37" s="96">
        <v>1094</v>
      </c>
      <c r="O37" s="171">
        <f t="shared" si="1"/>
        <v>0.20578844371201976</v>
      </c>
      <c r="P37" s="297">
        <f t="shared" si="2"/>
        <v>0.4720362550211144</v>
      </c>
      <c r="Q37" s="297">
        <f t="shared" si="4"/>
        <v>0.52796374497888565</v>
      </c>
      <c r="R37" s="300">
        <v>236.7</v>
      </c>
      <c r="S37" s="298">
        <f t="shared" si="3"/>
        <v>12498.23531896916</v>
      </c>
      <c r="T37" s="299">
        <f t="shared" si="6"/>
        <v>-1882.0559215540243</v>
      </c>
    </row>
    <row r="38" spans="1:20" x14ac:dyDescent="0.25">
      <c r="A38" s="211">
        <v>2015</v>
      </c>
      <c r="B38" s="96">
        <v>10143</v>
      </c>
      <c r="C38" s="96">
        <v>1033</v>
      </c>
      <c r="D38" s="170">
        <v>0.49444865395114823</v>
      </c>
      <c r="E38" s="96">
        <v>2095</v>
      </c>
      <c r="F38" s="96">
        <v>1564</v>
      </c>
      <c r="G38" s="96">
        <v>3659</v>
      </c>
      <c r="H38" s="96">
        <v>1145</v>
      </c>
      <c r="I38" s="96">
        <v>4803</v>
      </c>
      <c r="J38" s="96">
        <v>2194</v>
      </c>
      <c r="K38" s="96">
        <v>6998</v>
      </c>
      <c r="L38" s="96">
        <v>2000</v>
      </c>
      <c r="M38" s="96">
        <v>8998</v>
      </c>
      <c r="N38" s="96">
        <v>1145</v>
      </c>
      <c r="O38" s="171">
        <f t="shared" si="1"/>
        <v>0.20654638667061026</v>
      </c>
      <c r="P38" s="297">
        <f t="shared" si="2"/>
        <v>0.47352854185152321</v>
      </c>
      <c r="Q38" s="297">
        <f t="shared" si="4"/>
        <v>0.52647145814847685</v>
      </c>
      <c r="R38" s="300">
        <v>237</v>
      </c>
      <c r="S38" s="298">
        <f t="shared" si="3"/>
        <v>13040.388607594938</v>
      </c>
      <c r="T38" s="299">
        <f t="shared" si="6"/>
        <v>-1983.1564718788159</v>
      </c>
    </row>
    <row r="39" spans="1:20" x14ac:dyDescent="0.25">
      <c r="A39" s="211">
        <v>2016</v>
      </c>
      <c r="B39" s="96">
        <v>10156.611999999999</v>
      </c>
      <c r="C39" s="96">
        <v>966.46500000000003</v>
      </c>
      <c r="D39" s="170">
        <v>0.49616460431868809</v>
      </c>
      <c r="E39" s="96">
        <v>2003.066</v>
      </c>
      <c r="F39" s="96">
        <v>1571.7619999999999</v>
      </c>
      <c r="G39" s="96">
        <v>3574.828</v>
      </c>
      <c r="H39" s="96">
        <v>1154.577</v>
      </c>
      <c r="I39" s="96">
        <v>4729.4049999999997</v>
      </c>
      <c r="J39" s="96">
        <v>2220.6460000000002</v>
      </c>
      <c r="K39" s="96">
        <v>6950.0510000000004</v>
      </c>
      <c r="L39" s="96">
        <v>2029.654</v>
      </c>
      <c r="M39" s="96">
        <v>8979.7049999999999</v>
      </c>
      <c r="N39" s="96">
        <v>1176.9069999999999</v>
      </c>
      <c r="O39" s="171">
        <f t="shared" si="1"/>
        <v>0.19721793054613096</v>
      </c>
      <c r="P39" s="297">
        <f t="shared" si="2"/>
        <v>0.46564789518394523</v>
      </c>
      <c r="Q39" s="297">
        <f t="shared" si="4"/>
        <v>0.53435210481605477</v>
      </c>
      <c r="R39" s="300">
        <v>240</v>
      </c>
      <c r="S39" s="298">
        <f t="shared" si="3"/>
        <v>12894.665318333331</v>
      </c>
      <c r="T39" s="299">
        <f t="shared" si="6"/>
        <v>-1859.3768613944385</v>
      </c>
    </row>
    <row r="40" spans="1:20" x14ac:dyDescent="0.25">
      <c r="A40" s="211">
        <v>2017</v>
      </c>
      <c r="B40" s="96">
        <v>10936.5</v>
      </c>
      <c r="C40" s="96">
        <v>1150.471</v>
      </c>
      <c r="D40" s="170">
        <v>0.49788650977507354</v>
      </c>
      <c r="E40" s="96">
        <v>2301.4490000000001</v>
      </c>
      <c r="F40" s="96">
        <v>1693.5879999999997</v>
      </c>
      <c r="G40" s="96">
        <v>3995.0369999999998</v>
      </c>
      <c r="H40" s="96">
        <v>1225.9119999999998</v>
      </c>
      <c r="I40" s="96">
        <v>5220.9489999999996</v>
      </c>
      <c r="J40" s="96">
        <v>2340.4190000000008</v>
      </c>
      <c r="K40" s="96">
        <v>7561.3680000000004</v>
      </c>
      <c r="L40" s="96">
        <v>2144.6859999999997</v>
      </c>
      <c r="M40" s="96">
        <v>9706.0540000000001</v>
      </c>
      <c r="N40" s="96">
        <v>1230.4459999999999</v>
      </c>
      <c r="O40" s="171">
        <f t="shared" si="1"/>
        <v>0.21043743427970557</v>
      </c>
      <c r="P40" s="297">
        <f t="shared" si="2"/>
        <v>0.47738755543363959</v>
      </c>
      <c r="Q40" s="297">
        <f t="shared" si="4"/>
        <v>0.52261244456636047</v>
      </c>
      <c r="R40" s="300">
        <v>245.1</v>
      </c>
      <c r="S40" s="298">
        <f t="shared" si="3"/>
        <v>13595.885556915544</v>
      </c>
      <c r="T40" s="299">
        <f t="shared" si="6"/>
        <v>-2120.1020547490489</v>
      </c>
    </row>
    <row r="41" spans="1:20" x14ac:dyDescent="0.25">
      <c r="A41" s="211">
        <v>2018</v>
      </c>
      <c r="B41" s="96">
        <v>11563.883</v>
      </c>
      <c r="C41" s="96">
        <v>1196.67</v>
      </c>
      <c r="D41" s="170">
        <v>0.49961439098703481</v>
      </c>
      <c r="E41" s="96">
        <v>2420.0250000000001</v>
      </c>
      <c r="F41" s="96">
        <v>1797.971</v>
      </c>
      <c r="G41" s="96">
        <v>4217.9960000000001</v>
      </c>
      <c r="H41" s="96">
        <v>1293.1210000000001</v>
      </c>
      <c r="I41" s="96">
        <v>5511.1170000000002</v>
      </c>
      <c r="J41" s="96">
        <v>2458.0039999999999</v>
      </c>
      <c r="K41" s="96">
        <v>7969.1210000000001</v>
      </c>
      <c r="L41" s="96">
        <v>2252.6930000000002</v>
      </c>
      <c r="M41" s="96">
        <v>10221.814</v>
      </c>
      <c r="N41" s="96">
        <v>1342.069</v>
      </c>
      <c r="O41" s="171">
        <f t="shared" si="1"/>
        <v>0.20927442797544735</v>
      </c>
      <c r="P41" s="297">
        <f t="shared" si="2"/>
        <v>0.4765801418087679</v>
      </c>
      <c r="Q41" s="297">
        <f t="shared" si="4"/>
        <v>0.52341985819123216</v>
      </c>
      <c r="R41" s="300">
        <v>251.1</v>
      </c>
      <c r="S41" s="298">
        <f t="shared" si="3"/>
        <v>14032.318399442453</v>
      </c>
      <c r="T41" s="299">
        <f t="shared" si="6"/>
        <v>-2176.8282122520768</v>
      </c>
    </row>
    <row r="42" spans="1:20" x14ac:dyDescent="0.25">
      <c r="A42" s="211">
        <v>2019</v>
      </c>
      <c r="B42" s="96">
        <v>11882.85</v>
      </c>
      <c r="C42" s="96">
        <v>1140.5170000000001</v>
      </c>
      <c r="D42" s="170">
        <v>0.50134826869302429</v>
      </c>
      <c r="E42" s="96">
        <v>2393.3829999999998</v>
      </c>
      <c r="F42" s="96">
        <v>1876.3440000000001</v>
      </c>
      <c r="G42" s="96">
        <v>4269.7269999999999</v>
      </c>
      <c r="H42" s="96">
        <v>1351.3000000000002</v>
      </c>
      <c r="I42" s="96">
        <v>5621.027</v>
      </c>
      <c r="J42" s="96">
        <v>2556.2389999999996</v>
      </c>
      <c r="K42" s="96">
        <v>8177.2659999999996</v>
      </c>
      <c r="L42" s="96">
        <v>2339.8649999999998</v>
      </c>
      <c r="M42" s="96">
        <v>10517.130999999999</v>
      </c>
      <c r="N42" s="96">
        <v>1365.7190000000001</v>
      </c>
      <c r="O42" s="171">
        <f t="shared" si="1"/>
        <v>0.20141489625805256</v>
      </c>
      <c r="P42" s="297">
        <f t="shared" si="2"/>
        <v>0.47303693979138001</v>
      </c>
      <c r="Q42" s="297">
        <f t="shared" si="4"/>
        <v>0.52696306020861994</v>
      </c>
      <c r="R42" s="300">
        <v>255.7</v>
      </c>
      <c r="S42" s="298">
        <f t="shared" si="3"/>
        <v>14159.97025811498</v>
      </c>
      <c r="T42" s="299">
        <f t="shared" si="6"/>
        <v>-2146.4591613157336</v>
      </c>
    </row>
    <row r="43" spans="1:20" x14ac:dyDescent="0.25">
      <c r="A43" s="211">
        <v>2020</v>
      </c>
      <c r="B43" s="96">
        <v>12533.102000000001</v>
      </c>
      <c r="C43" s="96">
        <v>1419.047</v>
      </c>
      <c r="D43" s="170">
        <v>0.50308816370346598</v>
      </c>
      <c r="E43" s="96">
        <v>2780.7539999999999</v>
      </c>
      <c r="F43" s="96">
        <v>1995.241</v>
      </c>
      <c r="G43" s="96">
        <v>4775.9949999999999</v>
      </c>
      <c r="H43" s="96">
        <v>1422.027</v>
      </c>
      <c r="I43" s="96">
        <v>6198.0219999999999</v>
      </c>
      <c r="J43" s="96">
        <v>2664.5559999999996</v>
      </c>
      <c r="K43" s="96">
        <v>8862.5779999999995</v>
      </c>
      <c r="L43" s="96">
        <v>2394.514000000001</v>
      </c>
      <c r="M43" s="96">
        <v>11257.092000000001</v>
      </c>
      <c r="N43" s="96">
        <v>1276.009</v>
      </c>
      <c r="O43" s="171">
        <f t="shared" si="1"/>
        <v>0.2218727654175319</v>
      </c>
      <c r="P43" s="297">
        <f t="shared" si="2"/>
        <v>0.49453215971592662</v>
      </c>
      <c r="Q43" s="297">
        <f>100%-P43</f>
        <v>0.50546784028407332</v>
      </c>
      <c r="R43" s="300">
        <v>258.8</v>
      </c>
      <c r="S43" s="298">
        <f t="shared" si="3"/>
        <v>14755.935778207109</v>
      </c>
      <c r="T43" s="299">
        <f t="shared" si="6"/>
        <v>-2553.9815241201177</v>
      </c>
    </row>
    <row r="44" spans="1:20" x14ac:dyDescent="0.25">
      <c r="A44" s="211">
        <v>2021</v>
      </c>
      <c r="B44" s="96">
        <v>14722.245999999999</v>
      </c>
      <c r="C44" s="96">
        <v>2105.7649999999999</v>
      </c>
      <c r="D44" s="170">
        <v>0.50483409690100534</v>
      </c>
      <c r="E44" s="96">
        <v>3872.395</v>
      </c>
      <c r="F44" s="96">
        <v>2309.7849999999999</v>
      </c>
      <c r="G44" s="96">
        <v>6182.18</v>
      </c>
      <c r="H44" s="96">
        <v>1563.3449999999993</v>
      </c>
      <c r="I44" s="96">
        <v>7745.5249999999996</v>
      </c>
      <c r="J44" s="96">
        <v>2868.0770000000002</v>
      </c>
      <c r="K44" s="96">
        <v>10613.602000000001</v>
      </c>
      <c r="L44" s="96">
        <v>2577.607</v>
      </c>
      <c r="M44" s="96">
        <v>13191.209000000001</v>
      </c>
      <c r="N44" s="96">
        <v>1531.038</v>
      </c>
      <c r="O44" s="171">
        <f t="shared" si="1"/>
        <v>0.26303017895503172</v>
      </c>
      <c r="P44" s="297">
        <f t="shared" si="2"/>
        <v>0.52611028235773261</v>
      </c>
      <c r="Q44" s="297">
        <f t="shared" si="4"/>
        <v>0.47388971764226739</v>
      </c>
      <c r="R44" s="300">
        <v>271</v>
      </c>
      <c r="S44" s="298">
        <f t="shared" si="3"/>
        <v>16553.019764575645</v>
      </c>
      <c r="T44" s="299">
        <f t="shared" si="6"/>
        <v>-3387.7370510320534</v>
      </c>
    </row>
    <row r="45" spans="1:20" x14ac:dyDescent="0.25">
      <c r="A45" s="211">
        <v>2022</v>
      </c>
      <c r="B45" s="96">
        <v>14751.82</v>
      </c>
      <c r="C45" s="96">
        <v>1677.838</v>
      </c>
      <c r="D45" s="170">
        <v>0.5065860892407591</v>
      </c>
      <c r="E45" s="96">
        <v>3309.5889999999999</v>
      </c>
      <c r="F45" s="96">
        <v>2338.2359999999999</v>
      </c>
      <c r="G45" s="96">
        <v>5647.8249999999998</v>
      </c>
      <c r="H45" s="96">
        <v>1634.2860000000001</v>
      </c>
      <c r="I45" s="96">
        <v>7282.1109999999999</v>
      </c>
      <c r="J45" s="96">
        <v>3028.3769999999995</v>
      </c>
      <c r="K45" s="96">
        <v>10310.487999999999</v>
      </c>
      <c r="L45" s="96">
        <v>2750.3260000000009</v>
      </c>
      <c r="M45" s="96">
        <v>13060.814</v>
      </c>
      <c r="N45" s="96">
        <v>1691.0060000000001</v>
      </c>
      <c r="O45" s="171">
        <f t="shared" si="1"/>
        <v>0.22435123259367318</v>
      </c>
      <c r="P45" s="297">
        <f t="shared" si="2"/>
        <v>0.49364153033320635</v>
      </c>
      <c r="Q45" s="297">
        <f t="shared" si="4"/>
        <v>0.50635846966679365</v>
      </c>
      <c r="R45" s="300">
        <v>292.7</v>
      </c>
      <c r="S45" s="298">
        <f t="shared" si="3"/>
        <v>15356.609340621799</v>
      </c>
      <c r="T45" s="299">
        <f t="shared" si="6"/>
        <v>-2644.2700402771479</v>
      </c>
    </row>
    <row r="46" spans="1:20" x14ac:dyDescent="0.25">
      <c r="A46" s="290">
        <v>2023</v>
      </c>
      <c r="B46" s="96">
        <v>15196.869000000001</v>
      </c>
      <c r="C46" s="96">
        <v>1528.3489999999999</v>
      </c>
      <c r="D46" s="181">
        <v>0.5083441617505674</v>
      </c>
      <c r="E46" s="96">
        <v>3134.6289999999999</v>
      </c>
      <c r="F46" s="96">
        <f>G46-E46</f>
        <v>2400.0070000000005</v>
      </c>
      <c r="G46" s="96">
        <v>5534.6360000000004</v>
      </c>
      <c r="H46" s="96">
        <f>I46-G46</f>
        <v>1699.2659999999996</v>
      </c>
      <c r="I46" s="96">
        <v>7233.902</v>
      </c>
      <c r="J46" s="96">
        <f>K46-I46</f>
        <v>3179.3790000000008</v>
      </c>
      <c r="K46" s="96">
        <v>10413.281000000001</v>
      </c>
      <c r="L46" s="96">
        <f>M46-K46</f>
        <v>2910.5819999999985</v>
      </c>
      <c r="M46" s="96">
        <v>13323.862999999999</v>
      </c>
      <c r="N46" s="96">
        <v>1873.0070000000001</v>
      </c>
      <c r="O46" s="171">
        <f t="shared" si="1"/>
        <v>0.20626808061581631</v>
      </c>
      <c r="P46" s="297">
        <f t="shared" si="2"/>
        <v>0.47601265760730055</v>
      </c>
      <c r="Q46" s="297">
        <f t="shared" si="4"/>
        <v>0.52398734239269951</v>
      </c>
      <c r="R46" s="300">
        <v>304.7</v>
      </c>
      <c r="S46" s="298">
        <f t="shared" si="3"/>
        <v>15196.869000000001</v>
      </c>
      <c r="T46" s="299">
        <f t="shared" si="6"/>
        <v>-2348.8605205900412</v>
      </c>
    </row>
    <row r="47" spans="1:20" ht="15.75" thickBot="1" x14ac:dyDescent="0.3">
      <c r="A47" s="211"/>
      <c r="B47" s="10"/>
      <c r="C47" s="10"/>
      <c r="D47" s="10"/>
      <c r="E47" s="10"/>
      <c r="F47" s="10"/>
      <c r="G47" s="10"/>
      <c r="H47" s="10"/>
      <c r="I47" s="10"/>
      <c r="J47" s="10"/>
      <c r="K47" s="10"/>
      <c r="L47" s="10"/>
      <c r="M47" s="10"/>
      <c r="N47" s="10"/>
      <c r="O47" s="10"/>
      <c r="T47" s="295">
        <f>SUM(T4:T46)</f>
        <v>-53468.218279128036</v>
      </c>
    </row>
    <row r="48" spans="1:20" ht="15" customHeight="1" thickTop="1" x14ac:dyDescent="0.25">
      <c r="A48" t="s">
        <v>17</v>
      </c>
      <c r="B48" s="296"/>
      <c r="C48" s="291"/>
      <c r="D48" s="291"/>
      <c r="E48" s="291"/>
      <c r="F48" s="291"/>
      <c r="G48" s="291"/>
      <c r="H48" s="291"/>
      <c r="I48" s="291"/>
      <c r="J48" s="291"/>
      <c r="K48" s="291"/>
      <c r="L48" s="291"/>
      <c r="M48" s="291"/>
      <c r="N48" s="291"/>
      <c r="O48" s="291"/>
      <c r="P48" s="291"/>
      <c r="Q48" s="291"/>
      <c r="R48" s="291"/>
      <c r="S48" s="291"/>
      <c r="T48" s="292"/>
    </row>
    <row r="49" spans="1:20" ht="9.9499999999999993" customHeight="1" x14ac:dyDescent="0.25">
      <c r="A49"/>
      <c r="B49" s="296"/>
      <c r="C49" s="291"/>
      <c r="D49" s="291"/>
      <c r="E49" s="291"/>
      <c r="F49" s="291"/>
      <c r="G49" s="291"/>
      <c r="H49" s="291"/>
      <c r="I49" s="291"/>
      <c r="J49" s="291"/>
      <c r="K49" s="291"/>
      <c r="L49" s="291"/>
      <c r="M49" s="291"/>
      <c r="N49" s="291"/>
      <c r="O49" s="291"/>
      <c r="P49" s="291"/>
      <c r="Q49" s="291"/>
      <c r="R49" s="291"/>
      <c r="S49" s="291"/>
      <c r="T49" s="292"/>
    </row>
    <row r="50" spans="1:20" ht="45" customHeight="1" x14ac:dyDescent="0.25">
      <c r="A50" s="399" t="s">
        <v>181</v>
      </c>
      <c r="B50" s="399"/>
      <c r="C50" s="399"/>
      <c r="D50" s="399"/>
      <c r="E50" s="399"/>
      <c r="F50" s="399"/>
      <c r="G50" s="399"/>
      <c r="H50" s="399"/>
      <c r="I50" s="399"/>
      <c r="J50" s="399"/>
      <c r="K50" s="399"/>
      <c r="L50" s="399"/>
      <c r="M50" s="399"/>
      <c r="N50" s="399"/>
      <c r="O50" s="399"/>
      <c r="P50" s="399"/>
      <c r="Q50" s="399"/>
      <c r="R50" s="399"/>
      <c r="S50" s="399"/>
      <c r="T50" s="399"/>
    </row>
    <row r="51" spans="1:20" ht="9.9499999999999993" customHeight="1" x14ac:dyDescent="0.25">
      <c r="A51"/>
      <c r="B51" s="296"/>
      <c r="C51" s="291"/>
      <c r="D51" s="291"/>
      <c r="E51" s="291"/>
      <c r="F51" s="291"/>
      <c r="G51" s="291"/>
      <c r="H51" s="291"/>
      <c r="I51" s="291"/>
      <c r="J51" s="291"/>
      <c r="K51" s="291"/>
      <c r="L51" s="291"/>
      <c r="M51" s="291"/>
      <c r="N51" s="291"/>
      <c r="O51" s="291"/>
      <c r="P51" s="291"/>
      <c r="Q51" s="291"/>
      <c r="R51" s="291"/>
      <c r="S51" s="291"/>
      <c r="T51" s="292"/>
    </row>
    <row r="52" spans="1:20" ht="15" customHeight="1" x14ac:dyDescent="0.25">
      <c r="A52" s="293" t="s">
        <v>180</v>
      </c>
      <c r="B52" s="293"/>
      <c r="C52" s="293"/>
      <c r="D52" s="293"/>
      <c r="E52" s="293"/>
      <c r="F52" s="293"/>
      <c r="G52" s="293"/>
      <c r="H52" s="293"/>
      <c r="I52" s="293"/>
      <c r="J52" s="293"/>
      <c r="K52" s="293"/>
      <c r="L52" s="293"/>
      <c r="M52" s="293"/>
      <c r="N52" s="291"/>
      <c r="O52" s="291"/>
      <c r="P52" s="291"/>
      <c r="Q52" s="291"/>
      <c r="R52" s="291"/>
      <c r="S52" s="291"/>
      <c r="T52" s="292"/>
    </row>
    <row r="53" spans="1:20" ht="9.9499999999999993" customHeight="1" x14ac:dyDescent="0.25">
      <c r="A53"/>
      <c r="B53" s="296"/>
      <c r="C53" s="291"/>
      <c r="D53" s="291"/>
      <c r="E53" s="291"/>
      <c r="F53" s="291"/>
      <c r="G53" s="291"/>
      <c r="H53" s="291"/>
      <c r="I53" s="291"/>
      <c r="J53" s="291"/>
      <c r="K53" s="291"/>
      <c r="L53" s="291"/>
      <c r="M53" s="291"/>
      <c r="N53" s="291"/>
      <c r="O53" s="291"/>
      <c r="P53" s="291"/>
      <c r="Q53" s="291"/>
      <c r="R53" s="291"/>
      <c r="S53" s="291"/>
      <c r="T53" s="292"/>
    </row>
    <row r="54" spans="1:20" s="128" customFormat="1" ht="15" customHeight="1" x14ac:dyDescent="0.25">
      <c r="A54" s="301" t="s">
        <v>171</v>
      </c>
      <c r="B54" s="302"/>
      <c r="C54" s="303"/>
      <c r="D54" s="303"/>
      <c r="E54" s="304"/>
      <c r="F54" s="305"/>
      <c r="G54" s="305"/>
      <c r="H54" s="305"/>
      <c r="I54" s="305"/>
      <c r="J54" s="304"/>
      <c r="K54" s="304"/>
      <c r="L54" s="305"/>
      <c r="M54" s="305"/>
      <c r="N54" s="304"/>
      <c r="O54" s="173"/>
    </row>
    <row r="55" spans="1:20" ht="9.9499999999999993" customHeight="1" x14ac:dyDescent="0.25">
      <c r="A55"/>
      <c r="B55" s="296"/>
      <c r="C55" s="291"/>
      <c r="D55" s="291"/>
      <c r="E55" s="291"/>
      <c r="F55" s="291"/>
      <c r="G55" s="291"/>
      <c r="H55" s="291"/>
      <c r="I55" s="291"/>
      <c r="J55" s="291"/>
      <c r="K55" s="291"/>
      <c r="L55" s="291"/>
      <c r="M55" s="291"/>
      <c r="N55" s="291"/>
      <c r="O55" s="291"/>
      <c r="P55" s="291"/>
      <c r="Q55" s="291"/>
      <c r="R55" s="291"/>
      <c r="S55" s="291"/>
      <c r="T55" s="292"/>
    </row>
    <row r="56" spans="1:20" s="430" customFormat="1" ht="60" customHeight="1" x14ac:dyDescent="0.25">
      <c r="A56" s="429" t="s">
        <v>186</v>
      </c>
      <c r="B56" s="429"/>
      <c r="C56" s="429"/>
      <c r="D56" s="429"/>
      <c r="E56" s="429"/>
      <c r="F56" s="429"/>
      <c r="G56" s="429"/>
      <c r="H56" s="429"/>
      <c r="I56" s="429"/>
      <c r="J56" s="429"/>
      <c r="K56" s="429"/>
      <c r="L56" s="429"/>
      <c r="M56" s="429"/>
      <c r="N56" s="429"/>
      <c r="O56" s="429"/>
      <c r="P56" s="429"/>
      <c r="Q56" s="429"/>
      <c r="R56" s="429"/>
      <c r="S56" s="429"/>
      <c r="T56" s="429"/>
    </row>
  </sheetData>
  <mergeCells count="2">
    <mergeCell ref="A50:T50"/>
    <mergeCell ref="A56:T56"/>
  </mergeCells>
  <printOptions horizontalCentered="1"/>
  <pageMargins left="0.1" right="0.1" top="0.1" bottom="0.05" header="0" footer="0"/>
  <pageSetup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7761C-A598-4264-8523-FC09C357F9AC}">
  <sheetPr>
    <tabColor theme="7" tint="0.59999389629810485"/>
    <pageSetUpPr fitToPage="1"/>
  </sheetPr>
  <dimension ref="A1:N65"/>
  <sheetViews>
    <sheetView topLeftCell="A41" workbookViewId="0">
      <selection activeCell="B57" sqref="B57"/>
    </sheetView>
  </sheetViews>
  <sheetFormatPr defaultRowHeight="15" x14ac:dyDescent="0.25"/>
  <cols>
    <col min="14" max="14" width="2.140625" customWidth="1"/>
  </cols>
  <sheetData>
    <row r="1" spans="1:13" x14ac:dyDescent="0.25">
      <c r="A1" s="122" t="s">
        <v>32</v>
      </c>
    </row>
    <row r="3" spans="1:13" x14ac:dyDescent="0.25">
      <c r="A3" s="104" t="s">
        <v>19</v>
      </c>
      <c r="B3" s="104" t="s">
        <v>20</v>
      </c>
      <c r="C3" s="104" t="s">
        <v>21</v>
      </c>
      <c r="D3" s="104" t="s">
        <v>1</v>
      </c>
      <c r="E3" s="104" t="s">
        <v>22</v>
      </c>
      <c r="F3" s="104" t="s">
        <v>2</v>
      </c>
      <c r="G3" s="104" t="s">
        <v>29</v>
      </c>
      <c r="H3" s="104" t="s">
        <v>3</v>
      </c>
      <c r="I3" s="104" t="s">
        <v>30</v>
      </c>
      <c r="J3" s="104" t="s">
        <v>4</v>
      </c>
      <c r="K3" s="104" t="s">
        <v>31</v>
      </c>
      <c r="L3" s="104" t="s">
        <v>5</v>
      </c>
      <c r="M3" s="104" t="s">
        <v>6</v>
      </c>
    </row>
    <row r="4" spans="1:13" x14ac:dyDescent="0.25">
      <c r="A4" s="211">
        <v>1980</v>
      </c>
      <c r="B4" s="96">
        <v>249</v>
      </c>
      <c r="C4" s="10"/>
      <c r="D4" s="96">
        <v>47</v>
      </c>
      <c r="E4" s="96">
        <v>45</v>
      </c>
      <c r="F4" s="96">
        <v>92</v>
      </c>
      <c r="G4" s="96">
        <v>31</v>
      </c>
      <c r="H4" s="96">
        <v>123</v>
      </c>
      <c r="I4" s="96">
        <v>59</v>
      </c>
      <c r="J4" s="96">
        <v>182</v>
      </c>
      <c r="K4" s="96">
        <v>50</v>
      </c>
      <c r="L4" s="96">
        <v>232</v>
      </c>
      <c r="M4" s="96">
        <v>18</v>
      </c>
    </row>
    <row r="5" spans="1:13" x14ac:dyDescent="0.25">
      <c r="A5" s="211">
        <v>1981</v>
      </c>
      <c r="B5" s="96">
        <v>282</v>
      </c>
      <c r="C5" s="10"/>
      <c r="D5" s="96">
        <v>50</v>
      </c>
      <c r="E5" s="96">
        <v>49</v>
      </c>
      <c r="F5" s="96">
        <v>99</v>
      </c>
      <c r="G5" s="96">
        <v>36</v>
      </c>
      <c r="H5" s="96">
        <v>135</v>
      </c>
      <c r="I5" s="96">
        <v>69</v>
      </c>
      <c r="J5" s="96">
        <v>204</v>
      </c>
      <c r="K5" s="96">
        <v>57</v>
      </c>
      <c r="L5" s="96">
        <v>261</v>
      </c>
      <c r="M5" s="96">
        <v>21</v>
      </c>
    </row>
    <row r="6" spans="1:13" x14ac:dyDescent="0.25">
      <c r="A6" s="211">
        <v>1982</v>
      </c>
      <c r="B6" s="96">
        <v>276</v>
      </c>
      <c r="C6" s="10"/>
      <c r="D6" s="96">
        <v>53</v>
      </c>
      <c r="E6" s="96">
        <v>47</v>
      </c>
      <c r="F6" s="96">
        <v>100</v>
      </c>
      <c r="G6" s="96">
        <v>34</v>
      </c>
      <c r="H6" s="96">
        <v>134</v>
      </c>
      <c r="I6" s="96">
        <v>66</v>
      </c>
      <c r="J6" s="96">
        <v>200</v>
      </c>
      <c r="K6" s="96">
        <v>56</v>
      </c>
      <c r="L6" s="96">
        <v>256</v>
      </c>
      <c r="M6" s="96">
        <v>20</v>
      </c>
    </row>
    <row r="7" spans="1:13" x14ac:dyDescent="0.25">
      <c r="A7" s="211">
        <v>1983</v>
      </c>
      <c r="B7" s="96">
        <v>272</v>
      </c>
      <c r="C7" s="10"/>
      <c r="D7" s="96">
        <v>55</v>
      </c>
      <c r="E7" s="96">
        <v>46</v>
      </c>
      <c r="F7" s="96">
        <v>101</v>
      </c>
      <c r="G7" s="96">
        <v>34</v>
      </c>
      <c r="H7" s="96">
        <v>135</v>
      </c>
      <c r="I7" s="96">
        <v>64</v>
      </c>
      <c r="J7" s="96">
        <v>199</v>
      </c>
      <c r="K7" s="96">
        <v>54</v>
      </c>
      <c r="L7" s="96">
        <v>252</v>
      </c>
      <c r="M7" s="96">
        <v>19</v>
      </c>
    </row>
    <row r="8" spans="1:13" x14ac:dyDescent="0.25">
      <c r="A8" s="211">
        <v>1984</v>
      </c>
      <c r="B8" s="96">
        <v>297</v>
      </c>
      <c r="C8" s="10"/>
      <c r="D8" s="96">
        <v>63</v>
      </c>
      <c r="E8" s="96">
        <v>50</v>
      </c>
      <c r="F8" s="96">
        <v>113</v>
      </c>
      <c r="G8" s="96">
        <v>37</v>
      </c>
      <c r="H8" s="96">
        <v>150</v>
      </c>
      <c r="I8" s="96">
        <v>68</v>
      </c>
      <c r="J8" s="96">
        <v>219</v>
      </c>
      <c r="K8" s="96">
        <v>57</v>
      </c>
      <c r="L8" s="96">
        <v>276</v>
      </c>
      <c r="M8" s="96">
        <v>22</v>
      </c>
    </row>
    <row r="9" spans="1:13" x14ac:dyDescent="0.25">
      <c r="A9" s="211">
        <v>1985</v>
      </c>
      <c r="B9" s="96">
        <v>322</v>
      </c>
      <c r="C9" s="10"/>
      <c r="D9" s="96">
        <v>70</v>
      </c>
      <c r="E9" s="96">
        <v>55</v>
      </c>
      <c r="F9" s="96">
        <v>125</v>
      </c>
      <c r="G9" s="96">
        <v>41</v>
      </c>
      <c r="H9" s="96">
        <v>166</v>
      </c>
      <c r="I9" s="96">
        <v>73</v>
      </c>
      <c r="J9" s="96">
        <v>238</v>
      </c>
      <c r="K9" s="96">
        <v>60</v>
      </c>
      <c r="L9" s="96">
        <v>299</v>
      </c>
      <c r="M9" s="96">
        <v>23</v>
      </c>
    </row>
    <row r="10" spans="1:13" x14ac:dyDescent="0.25">
      <c r="A10" s="211">
        <v>1986</v>
      </c>
      <c r="B10" s="96">
        <v>367</v>
      </c>
      <c r="C10" s="10"/>
      <c r="D10" s="96">
        <v>94</v>
      </c>
      <c r="E10" s="96">
        <v>62</v>
      </c>
      <c r="F10" s="96">
        <v>156</v>
      </c>
      <c r="G10" s="96">
        <v>44</v>
      </c>
      <c r="H10" s="96">
        <v>201</v>
      </c>
      <c r="I10" s="96">
        <v>78</v>
      </c>
      <c r="J10" s="96">
        <v>279</v>
      </c>
      <c r="K10" s="96">
        <v>64</v>
      </c>
      <c r="L10" s="96">
        <v>343</v>
      </c>
      <c r="M10" s="96">
        <v>24</v>
      </c>
    </row>
    <row r="11" spans="1:13" x14ac:dyDescent="0.25">
      <c r="A11" s="10" t="s">
        <v>26</v>
      </c>
      <c r="B11" s="10"/>
      <c r="C11" s="10"/>
      <c r="D11" s="10"/>
      <c r="E11" s="10"/>
      <c r="F11" s="10"/>
      <c r="G11" s="10"/>
      <c r="H11" s="10"/>
      <c r="I11" s="10"/>
      <c r="J11" s="10"/>
      <c r="K11" s="10"/>
      <c r="L11" s="10"/>
      <c r="M11" s="10"/>
    </row>
    <row r="12" spans="1:13" x14ac:dyDescent="0.25">
      <c r="A12" s="211">
        <v>1987</v>
      </c>
      <c r="B12" s="96">
        <v>369</v>
      </c>
      <c r="C12" s="10"/>
      <c r="D12" s="96">
        <v>92</v>
      </c>
      <c r="E12" s="96">
        <v>68</v>
      </c>
      <c r="F12" s="96">
        <v>160</v>
      </c>
      <c r="G12" s="96">
        <v>46</v>
      </c>
      <c r="H12" s="96">
        <v>205</v>
      </c>
      <c r="I12" s="96">
        <v>79</v>
      </c>
      <c r="J12" s="96">
        <v>284</v>
      </c>
      <c r="K12" s="96">
        <v>63</v>
      </c>
      <c r="L12" s="96">
        <v>347</v>
      </c>
      <c r="M12" s="96">
        <v>22</v>
      </c>
    </row>
    <row r="13" spans="1:13" x14ac:dyDescent="0.25">
      <c r="A13" s="211">
        <v>1988</v>
      </c>
      <c r="B13" s="96">
        <v>413</v>
      </c>
      <c r="C13" s="10"/>
      <c r="D13" s="96">
        <v>114</v>
      </c>
      <c r="E13" s="96">
        <v>74</v>
      </c>
      <c r="F13" s="96">
        <v>188</v>
      </c>
      <c r="G13" s="96">
        <v>48</v>
      </c>
      <c r="H13" s="96">
        <v>236</v>
      </c>
      <c r="I13" s="96">
        <v>85</v>
      </c>
      <c r="J13" s="96">
        <v>321</v>
      </c>
      <c r="K13" s="96">
        <v>68</v>
      </c>
      <c r="L13" s="96">
        <v>389</v>
      </c>
      <c r="M13" s="96">
        <v>24</v>
      </c>
    </row>
    <row r="14" spans="1:13" x14ac:dyDescent="0.25">
      <c r="A14" s="211">
        <v>1989</v>
      </c>
      <c r="B14" s="96">
        <v>433</v>
      </c>
      <c r="C14" s="10"/>
      <c r="D14" s="96">
        <v>109</v>
      </c>
      <c r="E14" s="96">
        <v>81</v>
      </c>
      <c r="F14" s="96">
        <v>190</v>
      </c>
      <c r="G14" s="96">
        <v>51</v>
      </c>
      <c r="H14" s="96">
        <v>241</v>
      </c>
      <c r="I14" s="96">
        <v>93</v>
      </c>
      <c r="J14" s="96">
        <v>334</v>
      </c>
      <c r="K14" s="96">
        <v>73</v>
      </c>
      <c r="L14" s="96">
        <v>408</v>
      </c>
      <c r="M14" s="96">
        <v>25</v>
      </c>
    </row>
    <row r="15" spans="1:13" x14ac:dyDescent="0.25">
      <c r="A15" s="211">
        <v>1990</v>
      </c>
      <c r="B15" s="96">
        <v>447</v>
      </c>
      <c r="C15" s="10"/>
      <c r="D15" s="96">
        <v>112</v>
      </c>
      <c r="E15" s="96">
        <v>83</v>
      </c>
      <c r="F15" s="96">
        <v>195</v>
      </c>
      <c r="G15" s="96">
        <v>52</v>
      </c>
      <c r="H15" s="96">
        <v>248</v>
      </c>
      <c r="I15" s="96">
        <v>97</v>
      </c>
      <c r="J15" s="96">
        <v>344</v>
      </c>
      <c r="K15" s="96">
        <v>77</v>
      </c>
      <c r="L15" s="96">
        <v>421</v>
      </c>
      <c r="M15" s="96">
        <v>26</v>
      </c>
    </row>
    <row r="16" spans="1:13" x14ac:dyDescent="0.25">
      <c r="A16" s="211">
        <v>1991</v>
      </c>
      <c r="B16" s="96">
        <v>448</v>
      </c>
      <c r="C16" s="10"/>
      <c r="D16" s="96">
        <v>111</v>
      </c>
      <c r="E16" s="96">
        <v>83</v>
      </c>
      <c r="F16" s="96">
        <v>194</v>
      </c>
      <c r="G16" s="96">
        <v>56</v>
      </c>
      <c r="H16" s="96">
        <v>250</v>
      </c>
      <c r="I16" s="96">
        <v>96</v>
      </c>
      <c r="J16" s="96">
        <v>347</v>
      </c>
      <c r="K16" s="96">
        <v>77</v>
      </c>
      <c r="L16" s="96">
        <v>424</v>
      </c>
      <c r="M16" s="96">
        <v>25</v>
      </c>
    </row>
    <row r="17" spans="1:13" x14ac:dyDescent="0.25">
      <c r="A17" s="211">
        <v>1992</v>
      </c>
      <c r="B17" s="96">
        <v>476</v>
      </c>
      <c r="C17" s="10"/>
      <c r="D17" s="96">
        <v>131</v>
      </c>
      <c r="E17" s="96">
        <v>87</v>
      </c>
      <c r="F17" s="96">
        <v>218</v>
      </c>
      <c r="G17" s="96">
        <v>58</v>
      </c>
      <c r="H17" s="96">
        <v>276</v>
      </c>
      <c r="I17" s="96">
        <v>97</v>
      </c>
      <c r="J17" s="96">
        <v>374</v>
      </c>
      <c r="K17" s="96">
        <v>78</v>
      </c>
      <c r="L17" s="96">
        <v>452</v>
      </c>
      <c r="M17" s="96">
        <v>24</v>
      </c>
    </row>
    <row r="18" spans="1:13" x14ac:dyDescent="0.25">
      <c r="A18" s="211">
        <v>1993</v>
      </c>
      <c r="B18" s="96">
        <v>503</v>
      </c>
      <c r="C18" s="10"/>
      <c r="D18" s="96">
        <v>146</v>
      </c>
      <c r="E18" s="96">
        <v>92</v>
      </c>
      <c r="F18" s="96">
        <v>238</v>
      </c>
      <c r="G18" s="96">
        <v>60</v>
      </c>
      <c r="H18" s="96">
        <v>298</v>
      </c>
      <c r="I18" s="96">
        <v>101</v>
      </c>
      <c r="J18" s="96">
        <v>399</v>
      </c>
      <c r="K18" s="96">
        <v>80</v>
      </c>
      <c r="L18" s="96">
        <v>479</v>
      </c>
      <c r="M18" s="96">
        <v>24</v>
      </c>
    </row>
    <row r="19" spans="1:13" x14ac:dyDescent="0.25">
      <c r="A19" s="211">
        <v>1994</v>
      </c>
      <c r="B19" s="96">
        <v>535</v>
      </c>
      <c r="C19" s="10"/>
      <c r="D19" s="96">
        <v>154</v>
      </c>
      <c r="E19" s="96">
        <v>100</v>
      </c>
      <c r="F19" s="96">
        <v>254</v>
      </c>
      <c r="G19" s="96">
        <v>64</v>
      </c>
      <c r="H19" s="96">
        <v>318</v>
      </c>
      <c r="I19" s="96">
        <v>108</v>
      </c>
      <c r="J19" s="96">
        <v>425</v>
      </c>
      <c r="K19" s="96">
        <v>84</v>
      </c>
      <c r="L19" s="96">
        <v>509</v>
      </c>
      <c r="M19" s="96">
        <v>25</v>
      </c>
    </row>
    <row r="20" spans="1:13" x14ac:dyDescent="0.25">
      <c r="A20" s="211">
        <v>1995</v>
      </c>
      <c r="B20" s="96">
        <v>588</v>
      </c>
      <c r="C20" s="10"/>
      <c r="D20" s="96">
        <v>178</v>
      </c>
      <c r="E20" s="96">
        <v>110</v>
      </c>
      <c r="F20" s="96">
        <v>288</v>
      </c>
      <c r="G20" s="96">
        <v>70</v>
      </c>
      <c r="H20" s="96">
        <v>357</v>
      </c>
      <c r="I20" s="96">
        <v>115</v>
      </c>
      <c r="J20" s="96">
        <v>473</v>
      </c>
      <c r="K20" s="96">
        <v>88</v>
      </c>
      <c r="L20" s="96">
        <v>561</v>
      </c>
      <c r="M20" s="96">
        <v>27</v>
      </c>
    </row>
    <row r="21" spans="1:13" x14ac:dyDescent="0.25">
      <c r="A21" s="211">
        <v>1996</v>
      </c>
      <c r="B21" s="96">
        <v>658</v>
      </c>
      <c r="C21" s="10"/>
      <c r="D21" s="96">
        <v>213</v>
      </c>
      <c r="E21" s="96">
        <v>122</v>
      </c>
      <c r="F21" s="96">
        <v>335</v>
      </c>
      <c r="G21" s="96">
        <v>76</v>
      </c>
      <c r="H21" s="96">
        <v>411</v>
      </c>
      <c r="I21" s="96">
        <v>124</v>
      </c>
      <c r="J21" s="96">
        <v>535</v>
      </c>
      <c r="K21" s="96">
        <v>95</v>
      </c>
      <c r="L21" s="96">
        <v>630</v>
      </c>
      <c r="M21" s="96">
        <v>28</v>
      </c>
    </row>
    <row r="22" spans="1:13" x14ac:dyDescent="0.25">
      <c r="A22" s="211">
        <v>1997</v>
      </c>
      <c r="B22" s="96">
        <v>727</v>
      </c>
      <c r="C22" s="10"/>
      <c r="D22" s="96">
        <v>241</v>
      </c>
      <c r="E22" s="96">
        <v>136</v>
      </c>
      <c r="F22" s="96">
        <v>377</v>
      </c>
      <c r="G22" s="96">
        <v>82</v>
      </c>
      <c r="H22" s="96">
        <v>460</v>
      </c>
      <c r="I22" s="96">
        <v>134</v>
      </c>
      <c r="J22" s="96">
        <v>594</v>
      </c>
      <c r="K22" s="96">
        <v>102</v>
      </c>
      <c r="L22" s="96">
        <v>696</v>
      </c>
      <c r="M22" s="96">
        <v>31</v>
      </c>
    </row>
    <row r="23" spans="1:13" x14ac:dyDescent="0.25">
      <c r="A23" s="211">
        <v>1998</v>
      </c>
      <c r="B23" s="96">
        <v>788</v>
      </c>
      <c r="C23" s="10"/>
      <c r="D23" s="96">
        <v>274</v>
      </c>
      <c r="E23" s="96">
        <v>151</v>
      </c>
      <c r="F23" s="96">
        <v>425</v>
      </c>
      <c r="G23" s="96">
        <v>88</v>
      </c>
      <c r="H23" s="96">
        <v>513</v>
      </c>
      <c r="I23" s="96">
        <v>139</v>
      </c>
      <c r="J23" s="96">
        <v>652</v>
      </c>
      <c r="K23" s="96">
        <v>103</v>
      </c>
      <c r="L23" s="96">
        <v>755</v>
      </c>
      <c r="M23" s="96">
        <v>33</v>
      </c>
    </row>
    <row r="24" spans="1:13" x14ac:dyDescent="0.25">
      <c r="A24" s="211">
        <v>1999</v>
      </c>
      <c r="B24" s="96">
        <v>877</v>
      </c>
      <c r="C24" s="10"/>
      <c r="D24" s="96">
        <v>317</v>
      </c>
      <c r="E24" s="96">
        <v>169</v>
      </c>
      <c r="F24" s="96">
        <v>486</v>
      </c>
      <c r="G24" s="96">
        <v>97</v>
      </c>
      <c r="H24" s="96">
        <v>583</v>
      </c>
      <c r="I24" s="96">
        <v>150</v>
      </c>
      <c r="J24" s="96">
        <v>733</v>
      </c>
      <c r="K24" s="96">
        <v>109</v>
      </c>
      <c r="L24" s="96">
        <v>842</v>
      </c>
      <c r="M24" s="96">
        <v>35</v>
      </c>
    </row>
    <row r="25" spans="1:13" x14ac:dyDescent="0.25">
      <c r="A25" s="211">
        <v>2000</v>
      </c>
      <c r="B25" s="96">
        <v>981</v>
      </c>
      <c r="C25" s="10"/>
      <c r="D25" s="96">
        <v>367</v>
      </c>
      <c r="E25" s="96">
        <v>187</v>
      </c>
      <c r="F25" s="96">
        <v>554</v>
      </c>
      <c r="G25" s="96">
        <v>106</v>
      </c>
      <c r="H25" s="96">
        <v>660</v>
      </c>
      <c r="I25" s="96">
        <v>164</v>
      </c>
      <c r="J25" s="96">
        <v>824</v>
      </c>
      <c r="K25" s="96">
        <v>118</v>
      </c>
      <c r="L25" s="96">
        <v>942</v>
      </c>
      <c r="M25" s="96">
        <v>38</v>
      </c>
    </row>
    <row r="26" spans="1:13" x14ac:dyDescent="0.25">
      <c r="A26" s="10" t="s">
        <v>27</v>
      </c>
      <c r="B26" s="10"/>
      <c r="C26" s="10"/>
      <c r="D26" s="10"/>
      <c r="E26" s="10"/>
      <c r="F26" s="10"/>
      <c r="G26" s="10"/>
      <c r="H26" s="10"/>
      <c r="I26" s="10"/>
      <c r="J26" s="10"/>
      <c r="K26" s="10"/>
      <c r="L26" s="10"/>
      <c r="M26" s="10"/>
    </row>
    <row r="27" spans="1:13" x14ac:dyDescent="0.25">
      <c r="A27" s="211">
        <v>2001</v>
      </c>
      <c r="B27" s="96">
        <v>885</v>
      </c>
      <c r="C27" s="96">
        <v>139</v>
      </c>
      <c r="D27" s="96">
        <v>294</v>
      </c>
      <c r="E27" s="96">
        <v>168</v>
      </c>
      <c r="F27" s="96">
        <v>462</v>
      </c>
      <c r="G27" s="96">
        <v>101</v>
      </c>
      <c r="H27" s="96">
        <v>564</v>
      </c>
      <c r="I27" s="96">
        <v>158</v>
      </c>
      <c r="J27" s="96">
        <v>722</v>
      </c>
      <c r="K27" s="96">
        <v>120</v>
      </c>
      <c r="L27" s="96">
        <v>842</v>
      </c>
      <c r="M27" s="96">
        <v>43</v>
      </c>
    </row>
    <row r="28" spans="1:13" x14ac:dyDescent="0.25">
      <c r="A28" s="211">
        <v>2002</v>
      </c>
      <c r="B28" s="96">
        <v>794</v>
      </c>
      <c r="C28" s="96">
        <v>120</v>
      </c>
      <c r="D28" s="96">
        <v>263</v>
      </c>
      <c r="E28" s="96">
        <v>157</v>
      </c>
      <c r="F28" s="96">
        <v>420</v>
      </c>
      <c r="G28" s="96">
        <v>93</v>
      </c>
      <c r="H28" s="96">
        <v>513</v>
      </c>
      <c r="I28" s="96">
        <v>143</v>
      </c>
      <c r="J28" s="96">
        <v>657</v>
      </c>
      <c r="K28" s="96">
        <v>104</v>
      </c>
      <c r="L28" s="96">
        <v>761</v>
      </c>
      <c r="M28" s="96">
        <v>33</v>
      </c>
    </row>
    <row r="29" spans="1:13" x14ac:dyDescent="0.25">
      <c r="A29" s="211">
        <v>2003</v>
      </c>
      <c r="B29" s="96">
        <v>746</v>
      </c>
      <c r="C29" s="96">
        <v>115</v>
      </c>
      <c r="D29" s="96">
        <v>251</v>
      </c>
      <c r="E29" s="96">
        <v>148</v>
      </c>
      <c r="F29" s="96">
        <v>399</v>
      </c>
      <c r="G29" s="96">
        <v>85</v>
      </c>
      <c r="H29" s="96">
        <v>484</v>
      </c>
      <c r="I29" s="96">
        <v>133</v>
      </c>
      <c r="J29" s="96">
        <v>617</v>
      </c>
      <c r="K29" s="96">
        <v>98</v>
      </c>
      <c r="L29" s="96">
        <v>715</v>
      </c>
      <c r="M29" s="96">
        <v>30</v>
      </c>
    </row>
    <row r="30" spans="1:13" x14ac:dyDescent="0.25">
      <c r="A30" s="211">
        <v>2004</v>
      </c>
      <c r="B30" s="96">
        <v>829</v>
      </c>
      <c r="C30" s="96">
        <v>142</v>
      </c>
      <c r="D30" s="96">
        <v>301</v>
      </c>
      <c r="E30" s="96">
        <v>166</v>
      </c>
      <c r="F30" s="96">
        <v>467</v>
      </c>
      <c r="G30" s="96">
        <v>91</v>
      </c>
      <c r="H30" s="96">
        <v>558</v>
      </c>
      <c r="I30" s="96">
        <v>137</v>
      </c>
      <c r="J30" s="96">
        <v>695</v>
      </c>
      <c r="K30" s="96">
        <v>102</v>
      </c>
      <c r="L30" s="96">
        <v>797</v>
      </c>
      <c r="M30" s="96">
        <v>32</v>
      </c>
    </row>
    <row r="31" spans="1:13" x14ac:dyDescent="0.25">
      <c r="A31" s="211">
        <v>2005</v>
      </c>
      <c r="B31" s="96">
        <v>932</v>
      </c>
      <c r="C31" s="96">
        <v>176</v>
      </c>
      <c r="D31" s="96">
        <v>361</v>
      </c>
      <c r="E31" s="96">
        <v>188</v>
      </c>
      <c r="F31" s="96">
        <v>549</v>
      </c>
      <c r="G31" s="96">
        <v>98</v>
      </c>
      <c r="H31" s="96">
        <v>647</v>
      </c>
      <c r="I31" s="96">
        <v>145</v>
      </c>
      <c r="J31" s="96">
        <v>793</v>
      </c>
      <c r="K31" s="96">
        <v>106</v>
      </c>
      <c r="L31" s="96">
        <v>898</v>
      </c>
      <c r="M31" s="96">
        <v>33</v>
      </c>
    </row>
    <row r="32" spans="1:13" x14ac:dyDescent="0.25">
      <c r="A32" s="211">
        <v>2006</v>
      </c>
      <c r="B32" s="96">
        <v>1020</v>
      </c>
      <c r="C32" s="96">
        <v>196</v>
      </c>
      <c r="D32" s="96">
        <v>402</v>
      </c>
      <c r="E32" s="96">
        <v>205</v>
      </c>
      <c r="F32" s="96">
        <v>607</v>
      </c>
      <c r="G32" s="96">
        <v>108</v>
      </c>
      <c r="H32" s="96">
        <v>715</v>
      </c>
      <c r="I32" s="96">
        <v>157</v>
      </c>
      <c r="J32" s="96">
        <v>872</v>
      </c>
      <c r="K32" s="96">
        <v>113</v>
      </c>
      <c r="L32" s="96">
        <v>986</v>
      </c>
      <c r="M32" s="96">
        <v>35</v>
      </c>
    </row>
    <row r="33" spans="1:13" x14ac:dyDescent="0.25">
      <c r="A33" s="211">
        <v>2007</v>
      </c>
      <c r="B33" s="96">
        <v>1112</v>
      </c>
      <c r="C33" s="96">
        <v>221</v>
      </c>
      <c r="D33" s="96">
        <v>443</v>
      </c>
      <c r="E33" s="96">
        <v>223</v>
      </c>
      <c r="F33" s="96">
        <v>666</v>
      </c>
      <c r="G33" s="96">
        <v>117</v>
      </c>
      <c r="H33" s="96">
        <v>783</v>
      </c>
      <c r="I33" s="96">
        <v>170</v>
      </c>
      <c r="J33" s="96">
        <v>953</v>
      </c>
      <c r="K33" s="96">
        <v>122</v>
      </c>
      <c r="L33" s="96">
        <v>1075</v>
      </c>
      <c r="M33" s="96">
        <v>37</v>
      </c>
    </row>
    <row r="34" spans="1:13" x14ac:dyDescent="0.25">
      <c r="A34" s="211">
        <v>2008</v>
      </c>
      <c r="B34" s="96">
        <v>1029</v>
      </c>
      <c r="C34" s="96">
        <v>187</v>
      </c>
      <c r="D34" s="96">
        <v>386</v>
      </c>
      <c r="E34" s="96">
        <v>211</v>
      </c>
      <c r="F34" s="96">
        <v>597</v>
      </c>
      <c r="G34" s="96">
        <v>115</v>
      </c>
      <c r="H34" s="96">
        <v>712</v>
      </c>
      <c r="I34" s="96">
        <v>168</v>
      </c>
      <c r="J34" s="96">
        <v>880</v>
      </c>
      <c r="K34" s="96">
        <v>117</v>
      </c>
      <c r="L34" s="96">
        <v>997</v>
      </c>
      <c r="M34" s="96">
        <v>32</v>
      </c>
    </row>
    <row r="35" spans="1:13" x14ac:dyDescent="0.25">
      <c r="A35" s="211">
        <v>2009</v>
      </c>
      <c r="B35" s="96">
        <v>863</v>
      </c>
      <c r="C35" s="96">
        <v>146</v>
      </c>
      <c r="D35" s="96">
        <v>314</v>
      </c>
      <c r="E35" s="96">
        <v>188</v>
      </c>
      <c r="F35" s="96">
        <v>502</v>
      </c>
      <c r="G35" s="96">
        <v>101</v>
      </c>
      <c r="H35" s="96">
        <v>604</v>
      </c>
      <c r="I35" s="96">
        <v>146</v>
      </c>
      <c r="J35" s="96">
        <v>749</v>
      </c>
      <c r="K35" s="96">
        <v>93</v>
      </c>
      <c r="L35" s="96">
        <v>842</v>
      </c>
      <c r="M35" s="96">
        <v>21</v>
      </c>
    </row>
    <row r="36" spans="1:13" x14ac:dyDescent="0.25">
      <c r="A36" s="211">
        <v>2010</v>
      </c>
      <c r="B36" s="96">
        <v>949</v>
      </c>
      <c r="C36" s="96">
        <v>170</v>
      </c>
      <c r="D36" s="96">
        <v>355</v>
      </c>
      <c r="E36" s="96">
        <v>206</v>
      </c>
      <c r="F36" s="96">
        <v>561</v>
      </c>
      <c r="G36" s="96">
        <v>110</v>
      </c>
      <c r="H36" s="96">
        <v>670</v>
      </c>
      <c r="I36" s="96">
        <v>156</v>
      </c>
      <c r="J36" s="96">
        <v>827</v>
      </c>
      <c r="K36" s="96">
        <v>100</v>
      </c>
      <c r="L36" s="96">
        <v>927</v>
      </c>
      <c r="M36" s="96">
        <v>22</v>
      </c>
    </row>
    <row r="37" spans="1:13" x14ac:dyDescent="0.25">
      <c r="A37" s="211">
        <v>2011</v>
      </c>
      <c r="B37" s="96">
        <v>1043</v>
      </c>
      <c r="C37" s="96">
        <v>168</v>
      </c>
      <c r="D37" s="96">
        <v>366</v>
      </c>
      <c r="E37" s="96">
        <v>223</v>
      </c>
      <c r="F37" s="96">
        <v>589</v>
      </c>
      <c r="G37" s="96">
        <v>123</v>
      </c>
      <c r="H37" s="96">
        <v>712</v>
      </c>
      <c r="I37" s="96">
        <v>181</v>
      </c>
      <c r="J37" s="96">
        <v>893</v>
      </c>
      <c r="K37" s="96">
        <v>120</v>
      </c>
      <c r="L37" s="96">
        <v>1012</v>
      </c>
      <c r="M37" s="96">
        <v>30</v>
      </c>
    </row>
    <row r="38" spans="1:13" x14ac:dyDescent="0.25">
      <c r="A38" s="211">
        <v>2012</v>
      </c>
      <c r="B38" s="96">
        <v>1185</v>
      </c>
      <c r="C38" s="96">
        <v>220</v>
      </c>
      <c r="D38" s="96">
        <v>451</v>
      </c>
      <c r="E38" s="96">
        <v>248</v>
      </c>
      <c r="F38" s="96">
        <v>699</v>
      </c>
      <c r="G38" s="96">
        <v>133</v>
      </c>
      <c r="H38" s="96">
        <v>831</v>
      </c>
      <c r="I38" s="96">
        <v>193</v>
      </c>
      <c r="J38" s="96">
        <v>1024</v>
      </c>
      <c r="K38" s="96">
        <v>128</v>
      </c>
      <c r="L38" s="96">
        <v>1152</v>
      </c>
      <c r="M38" s="96">
        <v>33</v>
      </c>
    </row>
    <row r="39" spans="1:13" x14ac:dyDescent="0.25">
      <c r="A39" s="211">
        <v>2013</v>
      </c>
      <c r="B39" s="96">
        <v>1232</v>
      </c>
      <c r="C39" s="96">
        <v>228</v>
      </c>
      <c r="D39" s="96">
        <v>466</v>
      </c>
      <c r="E39" s="96">
        <v>255</v>
      </c>
      <c r="F39" s="96">
        <v>721</v>
      </c>
      <c r="G39" s="96">
        <v>139</v>
      </c>
      <c r="H39" s="96">
        <v>860</v>
      </c>
      <c r="I39" s="96">
        <v>203</v>
      </c>
      <c r="J39" s="96">
        <v>1063</v>
      </c>
      <c r="K39" s="96">
        <v>135</v>
      </c>
      <c r="L39" s="96">
        <v>1198</v>
      </c>
      <c r="M39" s="96">
        <v>34</v>
      </c>
    </row>
    <row r="40" spans="1:13" x14ac:dyDescent="0.25">
      <c r="A40" s="211">
        <v>2014</v>
      </c>
      <c r="B40" s="96">
        <v>1374</v>
      </c>
      <c r="C40" s="96">
        <v>273</v>
      </c>
      <c r="D40" s="96">
        <v>543</v>
      </c>
      <c r="E40" s="96">
        <v>281</v>
      </c>
      <c r="F40" s="96">
        <v>824</v>
      </c>
      <c r="G40" s="96">
        <v>150</v>
      </c>
      <c r="H40" s="96">
        <v>974</v>
      </c>
      <c r="I40" s="96">
        <v>219</v>
      </c>
      <c r="J40" s="96">
        <v>1193</v>
      </c>
      <c r="K40" s="96">
        <v>144</v>
      </c>
      <c r="L40" s="96">
        <v>1337</v>
      </c>
      <c r="M40" s="96">
        <v>38</v>
      </c>
    </row>
    <row r="41" spans="1:13" x14ac:dyDescent="0.25">
      <c r="A41" s="211">
        <v>2015</v>
      </c>
      <c r="B41" s="96">
        <v>1454</v>
      </c>
      <c r="C41" s="96">
        <v>284</v>
      </c>
      <c r="D41" s="96">
        <v>568</v>
      </c>
      <c r="E41" s="96">
        <v>298</v>
      </c>
      <c r="F41" s="96">
        <v>866</v>
      </c>
      <c r="G41" s="96">
        <v>160</v>
      </c>
      <c r="H41" s="96">
        <v>1027</v>
      </c>
      <c r="I41" s="96">
        <v>233</v>
      </c>
      <c r="J41" s="96">
        <v>1260</v>
      </c>
      <c r="K41" s="96">
        <v>154</v>
      </c>
      <c r="L41" s="96">
        <v>1413</v>
      </c>
      <c r="M41" s="96">
        <v>41</v>
      </c>
    </row>
    <row r="42" spans="1:13" x14ac:dyDescent="0.25">
      <c r="A42" s="211">
        <v>2016</v>
      </c>
      <c r="B42" s="96">
        <v>1442.385</v>
      </c>
      <c r="C42" s="96">
        <v>261.423</v>
      </c>
      <c r="D42" s="96">
        <v>538.25699999999995</v>
      </c>
      <c r="E42" s="96">
        <v>301.64100000000008</v>
      </c>
      <c r="F42" s="96">
        <v>839.89800000000002</v>
      </c>
      <c r="G42" s="96">
        <v>162.17400000000001</v>
      </c>
      <c r="H42" s="96">
        <v>1002.072</v>
      </c>
      <c r="I42" s="96">
        <v>237.93799999999999</v>
      </c>
      <c r="J42" s="96">
        <v>1240.01</v>
      </c>
      <c r="K42" s="96">
        <v>158.51300000000001</v>
      </c>
      <c r="L42" s="96">
        <v>1398.5229999999999</v>
      </c>
      <c r="M42" s="96">
        <v>43.862000000000002</v>
      </c>
    </row>
    <row r="43" spans="1:13" x14ac:dyDescent="0.25">
      <c r="A43" s="211">
        <v>2017</v>
      </c>
      <c r="B43" s="96">
        <v>1601.309</v>
      </c>
      <c r="C43" s="96">
        <v>309.76499999999999</v>
      </c>
      <c r="D43" s="96">
        <v>615.97900000000004</v>
      </c>
      <c r="E43" s="96">
        <v>330.97499999999991</v>
      </c>
      <c r="F43" s="96">
        <v>946.95399999999995</v>
      </c>
      <c r="G43" s="96">
        <v>175.20400000000001</v>
      </c>
      <c r="H43" s="96">
        <v>1122.1579999999999</v>
      </c>
      <c r="I43" s="96">
        <v>256.59899999999999</v>
      </c>
      <c r="J43" s="96">
        <v>1378.7570000000001</v>
      </c>
      <c r="K43" s="96">
        <v>172.78</v>
      </c>
      <c r="L43" s="96">
        <v>1551.537</v>
      </c>
      <c r="M43" s="96">
        <v>49.771999999999998</v>
      </c>
    </row>
    <row r="44" spans="1:13" x14ac:dyDescent="0.25">
      <c r="A44" s="211">
        <v>2018</v>
      </c>
      <c r="B44" s="96">
        <v>1536.1780000000001</v>
      </c>
      <c r="C44" s="96">
        <v>310.63099999999997</v>
      </c>
      <c r="D44" s="96">
        <v>615.71600000000001</v>
      </c>
      <c r="E44" s="96">
        <v>310.65099999999995</v>
      </c>
      <c r="F44" s="96">
        <v>926.36699999999996</v>
      </c>
      <c r="G44" s="96">
        <v>169.97600000000011</v>
      </c>
      <c r="H44" s="96">
        <v>1096.3430000000001</v>
      </c>
      <c r="I44" s="96">
        <v>239.69799999999987</v>
      </c>
      <c r="J44" s="96">
        <v>1336.0409999999999</v>
      </c>
      <c r="K44" s="96">
        <v>155</v>
      </c>
      <c r="L44" s="96">
        <v>1491.0409999999999</v>
      </c>
      <c r="M44" s="96">
        <v>45.137</v>
      </c>
    </row>
    <row r="45" spans="1:13" x14ac:dyDescent="0.25">
      <c r="A45" s="211">
        <v>2019</v>
      </c>
      <c r="B45" s="96">
        <v>1578.6610000000001</v>
      </c>
      <c r="C45" s="96">
        <v>297.92</v>
      </c>
      <c r="D45" s="96">
        <v>612.02700000000004</v>
      </c>
      <c r="E45" s="96">
        <v>326.40199999999993</v>
      </c>
      <c r="F45" s="96">
        <v>938.42899999999997</v>
      </c>
      <c r="G45" s="96">
        <v>179.42700000000002</v>
      </c>
      <c r="H45" s="96">
        <v>1117.856</v>
      </c>
      <c r="I45" s="96">
        <v>249.98700000000008</v>
      </c>
      <c r="J45" s="96">
        <v>1367.8430000000001</v>
      </c>
      <c r="K45" s="96">
        <v>162.44499999999994</v>
      </c>
      <c r="L45" s="96">
        <v>1530.288</v>
      </c>
      <c r="M45" s="96">
        <v>48.372999999999998</v>
      </c>
    </row>
    <row r="46" spans="1:13" x14ac:dyDescent="0.25">
      <c r="A46" s="211">
        <v>2020</v>
      </c>
      <c r="B46" s="96">
        <v>1708.0809999999999</v>
      </c>
      <c r="C46" s="96">
        <v>376.72800000000001</v>
      </c>
      <c r="D46" s="96">
        <v>722.73199999999997</v>
      </c>
      <c r="E46" s="96">
        <v>348.94900000000007</v>
      </c>
      <c r="F46" s="96">
        <v>1071.681</v>
      </c>
      <c r="G46" s="96">
        <v>186.654</v>
      </c>
      <c r="H46" s="96">
        <v>1258.335</v>
      </c>
      <c r="I46" s="96">
        <v>253.45100000000002</v>
      </c>
      <c r="J46" s="96">
        <v>1511.7860000000001</v>
      </c>
      <c r="K46" s="96">
        <v>156.62400000000002</v>
      </c>
      <c r="L46" s="96">
        <v>1668.41</v>
      </c>
      <c r="M46" s="96">
        <v>39.670999999999999</v>
      </c>
    </row>
    <row r="47" spans="1:13" x14ac:dyDescent="0.25">
      <c r="A47" s="211">
        <v>2021</v>
      </c>
      <c r="B47" s="114">
        <v>2193.15</v>
      </c>
      <c r="C47" s="114">
        <v>542.053</v>
      </c>
      <c r="D47" s="114">
        <v>1004.063</v>
      </c>
      <c r="E47" s="114">
        <v>435.59399999999999</v>
      </c>
      <c r="F47" s="114">
        <v>1439.6569999999999</v>
      </c>
      <c r="G47" s="114">
        <v>222.96600000000001</v>
      </c>
      <c r="H47" s="114">
        <v>1662.623</v>
      </c>
      <c r="I47" s="114">
        <v>294.23399999999998</v>
      </c>
      <c r="J47" s="114">
        <v>1956.857</v>
      </c>
      <c r="K47" s="114">
        <v>185.06800000000001</v>
      </c>
      <c r="L47" s="114">
        <v>2141.9250000000002</v>
      </c>
      <c r="M47" s="114">
        <v>51.225000000000001</v>
      </c>
    </row>
    <row r="48" spans="1:13" x14ac:dyDescent="0.25">
      <c r="A48" s="211">
        <v>2022</v>
      </c>
      <c r="B48" s="97">
        <v>2136.3330000000001</v>
      </c>
      <c r="C48" s="97">
        <v>439.72199999999998</v>
      </c>
      <c r="D48" s="97">
        <v>863.63099999999997</v>
      </c>
      <c r="E48" s="97">
        <v>439.57499999999993</v>
      </c>
      <c r="F48" s="97">
        <v>1303.2059999999999</v>
      </c>
      <c r="G48" s="97">
        <v>234.3570000000002</v>
      </c>
      <c r="H48" s="97">
        <v>1537.5630000000001</v>
      </c>
      <c r="I48" s="97">
        <v>324.7059999999999</v>
      </c>
      <c r="J48" s="97">
        <v>1862.269</v>
      </c>
      <c r="K48" s="97">
        <v>210.8599999999999</v>
      </c>
      <c r="L48" s="97">
        <v>2073.1289999999999</v>
      </c>
      <c r="M48" s="97">
        <v>63.203000000000003</v>
      </c>
    </row>
    <row r="49" spans="1:14" x14ac:dyDescent="0.25">
      <c r="A49" s="211">
        <v>2023</v>
      </c>
      <c r="B49" s="116">
        <v>2144.4110000000001</v>
      </c>
      <c r="C49" s="116">
        <v>407.34500000000003</v>
      </c>
      <c r="D49" s="116">
        <v>823.41099999999994</v>
      </c>
      <c r="E49" s="115">
        <f>F49-D49</f>
        <v>448.16500000000008</v>
      </c>
      <c r="F49" s="116">
        <v>1271.576</v>
      </c>
      <c r="G49" s="115">
        <f>H49-F49</f>
        <v>241.14799999999991</v>
      </c>
      <c r="H49" s="116">
        <v>1512.7239999999999</v>
      </c>
      <c r="I49" s="115">
        <f>J49-H49</f>
        <v>338.09300000000007</v>
      </c>
      <c r="J49" s="116">
        <v>1850.817</v>
      </c>
      <c r="K49" s="115">
        <f>L49-J49</f>
        <v>223.6840000000002</v>
      </c>
      <c r="L49" s="116">
        <v>2074.5010000000002</v>
      </c>
      <c r="M49" s="116">
        <v>69.911000000000001</v>
      </c>
    </row>
    <row r="50" spans="1:14" x14ac:dyDescent="0.25">
      <c r="A50" s="99"/>
      <c r="B50" s="116"/>
      <c r="C50" s="116"/>
      <c r="D50" s="116"/>
      <c r="E50" s="115"/>
      <c r="F50" s="116"/>
      <c r="G50" s="115"/>
      <c r="H50" s="116"/>
      <c r="I50" s="115"/>
      <c r="J50" s="116"/>
      <c r="K50" s="115"/>
      <c r="L50" s="116"/>
      <c r="M50" s="116"/>
    </row>
    <row r="51" spans="1:14" x14ac:dyDescent="0.25">
      <c r="B51" s="359" t="s">
        <v>129</v>
      </c>
      <c r="C51" s="360"/>
      <c r="D51" s="360"/>
      <c r="E51" s="360"/>
      <c r="F51" s="360"/>
      <c r="G51" s="360"/>
      <c r="H51" s="360"/>
      <c r="I51" s="360"/>
      <c r="J51" s="360"/>
      <c r="K51" s="360"/>
      <c r="L51" s="361"/>
      <c r="M51" s="116"/>
    </row>
    <row r="52" spans="1:14" x14ac:dyDescent="0.25">
      <c r="B52" s="198"/>
      <c r="C52" s="199" t="s">
        <v>20</v>
      </c>
      <c r="D52" s="10"/>
      <c r="E52" s="360" t="s">
        <v>1</v>
      </c>
      <c r="F52" s="360"/>
      <c r="G52" s="10"/>
      <c r="H52" s="360" t="s">
        <v>3</v>
      </c>
      <c r="I52" s="360"/>
      <c r="J52" s="10"/>
      <c r="K52" s="360" t="s">
        <v>125</v>
      </c>
      <c r="L52" s="361"/>
      <c r="M52" s="10"/>
      <c r="N52" s="200"/>
    </row>
    <row r="53" spans="1:14" x14ac:dyDescent="0.25">
      <c r="B53" s="198"/>
      <c r="C53" s="10"/>
      <c r="D53" s="10"/>
      <c r="E53" s="199" t="s">
        <v>130</v>
      </c>
      <c r="F53" s="199" t="s">
        <v>131</v>
      </c>
      <c r="G53" s="10"/>
      <c r="H53" s="199" t="s">
        <v>130</v>
      </c>
      <c r="I53" s="199" t="s">
        <v>131</v>
      </c>
      <c r="J53" s="10"/>
      <c r="K53" s="199" t="s">
        <v>130</v>
      </c>
      <c r="L53" s="201" t="s">
        <v>131</v>
      </c>
      <c r="M53" s="10"/>
      <c r="N53" s="200"/>
    </row>
    <row r="54" spans="1:14" x14ac:dyDescent="0.25">
      <c r="B54" s="198">
        <f>A4</f>
        <v>1980</v>
      </c>
      <c r="C54" s="169">
        <f>Table3!B3-Table4!B4</f>
        <v>1378</v>
      </c>
      <c r="D54" s="10"/>
      <c r="E54" s="169">
        <f>Table3!E3-Table4!D4</f>
        <v>91</v>
      </c>
      <c r="F54" s="202">
        <f>E54/C54</f>
        <v>6.6037735849056603E-2</v>
      </c>
      <c r="G54" s="10"/>
      <c r="H54" s="169">
        <f>Table3!I3-Table4!H4</f>
        <v>400</v>
      </c>
      <c r="I54" s="213">
        <f>H54/C54</f>
        <v>0.29027576197387517</v>
      </c>
      <c r="J54" s="10"/>
      <c r="K54" s="169">
        <f>C54-H54</f>
        <v>978</v>
      </c>
      <c r="L54" s="214">
        <f>K54/C54</f>
        <v>0.70972423802612483</v>
      </c>
      <c r="M54" s="10"/>
      <c r="N54" s="203"/>
    </row>
    <row r="55" spans="1:14" x14ac:dyDescent="0.25">
      <c r="B55" s="198">
        <f>A49</f>
        <v>2023</v>
      </c>
      <c r="C55" s="169">
        <f>Table3!B46-Table4!B49</f>
        <v>13052.458000000001</v>
      </c>
      <c r="D55" s="10"/>
      <c r="E55" s="169">
        <f>Table3!E46-Table4!D49</f>
        <v>2311.2179999999998</v>
      </c>
      <c r="F55" s="204">
        <f>E55/C55</f>
        <v>0.17707147573277002</v>
      </c>
      <c r="G55" s="10"/>
      <c r="H55" s="169">
        <f>Table3!I46-Table4!H49</f>
        <v>5721.1779999999999</v>
      </c>
      <c r="I55" s="215">
        <f>H55/C55</f>
        <v>0.43832188542571826</v>
      </c>
      <c r="J55" s="10"/>
      <c r="K55" s="169">
        <f>C55-H55</f>
        <v>7331.2800000000007</v>
      </c>
      <c r="L55" s="214">
        <f>K55/C55</f>
        <v>0.56167811457428174</v>
      </c>
      <c r="M55" s="10"/>
      <c r="N55" s="203"/>
    </row>
    <row r="56" spans="1:14" x14ac:dyDescent="0.25">
      <c r="B56" s="205" t="s">
        <v>133</v>
      </c>
      <c r="C56" s="10"/>
      <c r="D56" s="10"/>
      <c r="E56" s="10"/>
      <c r="F56" s="216">
        <f>F55-F54</f>
        <v>0.11103373988371341</v>
      </c>
      <c r="G56" s="10"/>
      <c r="H56" s="10"/>
      <c r="I56" s="217">
        <f>I55-I54</f>
        <v>0.14804612345184309</v>
      </c>
      <c r="J56" s="10"/>
      <c r="K56" s="10"/>
      <c r="L56" s="218">
        <f>L55-L54</f>
        <v>-0.14804612345184309</v>
      </c>
      <c r="M56" s="10"/>
      <c r="N56" s="206"/>
    </row>
    <row r="57" spans="1:14" x14ac:dyDescent="0.25">
      <c r="B57" s="205" t="s">
        <v>174</v>
      </c>
      <c r="C57" s="10"/>
      <c r="D57" s="10"/>
      <c r="E57" s="10"/>
      <c r="F57" s="208">
        <f>F56*C55</f>
        <v>1449.2632264150943</v>
      </c>
      <c r="G57" s="10"/>
      <c r="H57" s="10"/>
      <c r="I57" s="209">
        <f>C55*I56</f>
        <v>1932.365808417997</v>
      </c>
      <c r="J57" s="10"/>
      <c r="K57" s="10"/>
      <c r="L57" s="219">
        <f>C55*L56</f>
        <v>-1932.365808417997</v>
      </c>
      <c r="M57" s="10"/>
      <c r="N57" s="210"/>
    </row>
    <row r="58" spans="1:14" x14ac:dyDescent="0.25">
      <c r="B58" s="220" t="s">
        <v>134</v>
      </c>
      <c r="C58" s="207"/>
      <c r="D58" s="207"/>
      <c r="E58" s="207"/>
      <c r="F58" s="207"/>
      <c r="G58" s="207"/>
      <c r="H58" s="207"/>
      <c r="I58" s="207"/>
      <c r="J58" s="207"/>
      <c r="K58" s="207"/>
      <c r="L58" s="221">
        <f>L57/K55</f>
        <v>-0.26357823032512695</v>
      </c>
      <c r="M58" s="10"/>
    </row>
    <row r="59" spans="1:14" x14ac:dyDescent="0.25">
      <c r="B59" s="211"/>
      <c r="C59" s="10"/>
      <c r="D59" s="10"/>
      <c r="E59" s="10"/>
      <c r="F59" s="10"/>
      <c r="G59" s="10"/>
      <c r="H59" s="10"/>
      <c r="I59" s="10"/>
      <c r="J59" s="10"/>
      <c r="K59" s="10"/>
      <c r="L59" s="10"/>
      <c r="M59" s="10"/>
    </row>
    <row r="60" spans="1:14" x14ac:dyDescent="0.25">
      <c r="B60" s="212" t="s">
        <v>132</v>
      </c>
      <c r="C60" s="175"/>
      <c r="D60" s="175"/>
      <c r="E60" s="175"/>
      <c r="F60" s="175"/>
      <c r="G60" s="175"/>
      <c r="H60" s="10"/>
      <c r="I60" s="10"/>
      <c r="J60" s="10"/>
      <c r="K60" s="10"/>
      <c r="L60" s="10"/>
      <c r="M60" s="10"/>
    </row>
    <row r="61" spans="1:14" x14ac:dyDescent="0.25">
      <c r="A61" s="99"/>
      <c r="B61" s="116"/>
      <c r="C61" s="116"/>
      <c r="D61" s="116"/>
      <c r="E61" s="115"/>
      <c r="F61" s="116"/>
      <c r="G61" s="115"/>
      <c r="H61" s="116"/>
      <c r="I61" s="115"/>
      <c r="J61" s="116"/>
      <c r="K61" s="115"/>
      <c r="L61" s="116"/>
      <c r="M61" s="116"/>
    </row>
    <row r="62" spans="1:14" ht="30" customHeight="1" x14ac:dyDescent="0.25">
      <c r="A62" s="358" t="s">
        <v>17</v>
      </c>
      <c r="B62" s="358"/>
      <c r="C62" s="358"/>
      <c r="D62" s="358"/>
      <c r="E62" s="358"/>
      <c r="F62" s="358"/>
      <c r="G62" s="358"/>
      <c r="H62" s="358"/>
      <c r="I62" s="358"/>
      <c r="J62" s="358"/>
      <c r="K62" s="358"/>
      <c r="L62" s="358"/>
      <c r="M62" s="358"/>
    </row>
    <row r="63" spans="1:14" x14ac:dyDescent="0.25">
      <c r="E63" s="222"/>
    </row>
    <row r="64" spans="1:14" x14ac:dyDescent="0.25">
      <c r="C64" s="222"/>
      <c r="E64" s="222"/>
    </row>
    <row r="65" spans="3:3" x14ac:dyDescent="0.25">
      <c r="C65" s="222"/>
    </row>
  </sheetData>
  <mergeCells count="5">
    <mergeCell ref="A62:M62"/>
    <mergeCell ref="B51:L51"/>
    <mergeCell ref="E52:F52"/>
    <mergeCell ref="H52:I52"/>
    <mergeCell ref="K52:L52"/>
  </mergeCells>
  <printOptions horizontalCentered="1"/>
  <pageMargins left="0.2" right="0.2" top="0.5" bottom="0.25" header="0.3" footer="0.3"/>
  <pageSetup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0DD51-F3A2-42B2-B825-4FF1ED4D3435}">
  <sheetPr>
    <tabColor theme="7" tint="0.59999389629810485"/>
  </sheetPr>
  <dimension ref="A1:M51"/>
  <sheetViews>
    <sheetView workbookViewId="0">
      <selection activeCell="I21" sqref="I21"/>
    </sheetView>
  </sheetViews>
  <sheetFormatPr defaultRowHeight="15" x14ac:dyDescent="0.25"/>
  <sheetData>
    <row r="1" spans="1:13" x14ac:dyDescent="0.25">
      <c r="A1" s="100" t="s">
        <v>33</v>
      </c>
    </row>
    <row r="3" spans="1:13" x14ac:dyDescent="0.25">
      <c r="A3" s="123" t="s">
        <v>19</v>
      </c>
      <c r="B3" s="123" t="s">
        <v>20</v>
      </c>
      <c r="C3" s="123" t="s">
        <v>21</v>
      </c>
      <c r="D3" s="123" t="s">
        <v>1</v>
      </c>
      <c r="E3" s="104" t="s">
        <v>22</v>
      </c>
      <c r="F3" s="123" t="s">
        <v>2</v>
      </c>
      <c r="G3" s="123" t="s">
        <v>29</v>
      </c>
      <c r="H3" s="123" t="s">
        <v>3</v>
      </c>
      <c r="I3" s="123" t="s">
        <v>30</v>
      </c>
      <c r="J3" s="123" t="s">
        <v>4</v>
      </c>
      <c r="K3" s="123" t="s">
        <v>31</v>
      </c>
      <c r="L3" s="123" t="s">
        <v>5</v>
      </c>
      <c r="M3" s="123" t="s">
        <v>6</v>
      </c>
    </row>
    <row r="4" spans="1:13" x14ac:dyDescent="0.25">
      <c r="A4" s="117">
        <v>1980</v>
      </c>
      <c r="B4" s="118">
        <v>1</v>
      </c>
      <c r="C4" s="117"/>
      <c r="D4" s="119">
        <v>8.4599999999999995E-2</v>
      </c>
      <c r="E4" s="119">
        <v>0.12538414259373079</v>
      </c>
      <c r="F4" s="119">
        <v>0.21010000000000001</v>
      </c>
      <c r="G4" s="119">
        <v>0.11119999999999999</v>
      </c>
      <c r="H4" s="119">
        <v>0.32129999999999997</v>
      </c>
      <c r="I4" s="119">
        <v>0.2457</v>
      </c>
      <c r="J4" s="119">
        <v>0.56699999999999995</v>
      </c>
      <c r="K4" s="119">
        <v>0.25619999999999998</v>
      </c>
      <c r="L4" s="119">
        <v>0.82320000000000004</v>
      </c>
      <c r="M4" s="119">
        <v>0.17680000000000001</v>
      </c>
    </row>
    <row r="5" spans="1:13" x14ac:dyDescent="0.25">
      <c r="A5" s="117">
        <v>1981</v>
      </c>
      <c r="B5" s="118">
        <v>1</v>
      </c>
      <c r="C5" s="117"/>
      <c r="D5" s="119">
        <v>8.3000000000000004E-2</v>
      </c>
      <c r="E5" s="119">
        <v>0.12451144611948632</v>
      </c>
      <c r="F5" s="119">
        <v>0.20780000000000001</v>
      </c>
      <c r="G5" s="119">
        <v>0.112</v>
      </c>
      <c r="H5" s="119">
        <v>0.31979999999999997</v>
      </c>
      <c r="I5" s="119">
        <v>0.24690000000000001</v>
      </c>
      <c r="J5" s="119">
        <v>0.56669999999999998</v>
      </c>
      <c r="K5" s="119">
        <v>0.25590000000000002</v>
      </c>
      <c r="L5" s="119">
        <v>0.82250000000000001</v>
      </c>
      <c r="M5" s="119">
        <v>0.17749999999999999</v>
      </c>
    </row>
    <row r="6" spans="1:13" x14ac:dyDescent="0.25">
      <c r="A6" s="117">
        <v>1982</v>
      </c>
      <c r="B6" s="118">
        <v>1</v>
      </c>
      <c r="C6" s="117"/>
      <c r="D6" s="119">
        <v>8.9099999999999999E-2</v>
      </c>
      <c r="E6" s="119">
        <v>0.12313432835820895</v>
      </c>
      <c r="F6" s="119">
        <v>0.21229999999999999</v>
      </c>
      <c r="G6" s="119">
        <v>0.1103</v>
      </c>
      <c r="H6" s="119">
        <v>0.3226</v>
      </c>
      <c r="I6" s="119">
        <v>0.24529999999999999</v>
      </c>
      <c r="J6" s="119">
        <v>0.56789999999999996</v>
      </c>
      <c r="K6" s="119">
        <v>0.255</v>
      </c>
      <c r="L6" s="119">
        <v>0.82289999999999996</v>
      </c>
      <c r="M6" s="119">
        <v>0.17710000000000001</v>
      </c>
    </row>
    <row r="7" spans="1:13" x14ac:dyDescent="0.25">
      <c r="A7" s="117">
        <v>1983</v>
      </c>
      <c r="B7" s="118">
        <v>1</v>
      </c>
      <c r="C7" s="117"/>
      <c r="D7" s="119">
        <v>9.2899999999999996E-2</v>
      </c>
      <c r="E7" s="119">
        <v>0.12436548223350254</v>
      </c>
      <c r="F7" s="119">
        <v>0.21740000000000001</v>
      </c>
      <c r="G7" s="119">
        <v>0.1104</v>
      </c>
      <c r="H7" s="119">
        <v>0.32779999999999998</v>
      </c>
      <c r="I7" s="119">
        <v>0.24440000000000001</v>
      </c>
      <c r="J7" s="119">
        <v>0.57220000000000004</v>
      </c>
      <c r="K7" s="119">
        <v>0.253</v>
      </c>
      <c r="L7" s="119">
        <v>0.82520000000000004</v>
      </c>
      <c r="M7" s="119">
        <v>0.17480000000000001</v>
      </c>
    </row>
    <row r="8" spans="1:13" x14ac:dyDescent="0.25">
      <c r="A8" s="117">
        <v>1984</v>
      </c>
      <c r="B8" s="118">
        <v>1</v>
      </c>
      <c r="C8" s="117"/>
      <c r="D8" s="119">
        <v>9.6600000000000005E-2</v>
      </c>
      <c r="E8" s="119">
        <v>0.12517257248044178</v>
      </c>
      <c r="F8" s="119">
        <v>0.22189999999999999</v>
      </c>
      <c r="G8" s="119">
        <v>0.1106</v>
      </c>
      <c r="H8" s="119">
        <v>0.33250000000000002</v>
      </c>
      <c r="I8" s="119">
        <v>0.24310000000000001</v>
      </c>
      <c r="J8" s="119">
        <v>0.5756</v>
      </c>
      <c r="K8" s="119">
        <v>0.25</v>
      </c>
      <c r="L8" s="119">
        <v>0.8256</v>
      </c>
      <c r="M8" s="119">
        <v>0.1744</v>
      </c>
    </row>
    <row r="9" spans="1:13" x14ac:dyDescent="0.25">
      <c r="A9" s="117">
        <v>1985</v>
      </c>
      <c r="B9" s="118">
        <v>1</v>
      </c>
      <c r="C9" s="117"/>
      <c r="D9" s="119">
        <v>0.1003</v>
      </c>
      <c r="E9" s="119">
        <v>0.12627986348122866</v>
      </c>
      <c r="F9" s="119">
        <v>0.22670000000000001</v>
      </c>
      <c r="G9" s="119">
        <v>0.111</v>
      </c>
      <c r="H9" s="119">
        <v>0.3377</v>
      </c>
      <c r="I9" s="119">
        <v>0.24210000000000001</v>
      </c>
      <c r="J9" s="119">
        <v>0.57969999999999999</v>
      </c>
      <c r="K9" s="119">
        <v>0.2477</v>
      </c>
      <c r="L9" s="119">
        <v>0.82740000000000002</v>
      </c>
      <c r="M9" s="119">
        <v>0.1726</v>
      </c>
    </row>
    <row r="10" spans="1:13" x14ac:dyDescent="0.25">
      <c r="A10" s="117">
        <v>1986</v>
      </c>
      <c r="B10" s="118">
        <v>1</v>
      </c>
      <c r="C10" s="117"/>
      <c r="D10" s="119">
        <v>0.113</v>
      </c>
      <c r="E10" s="119">
        <v>0.12797147385103011</v>
      </c>
      <c r="F10" s="119">
        <v>0.24110000000000001</v>
      </c>
      <c r="G10" s="119">
        <v>0.11020000000000001</v>
      </c>
      <c r="H10" s="119">
        <v>0.35120000000000001</v>
      </c>
      <c r="I10" s="119">
        <v>0.2392</v>
      </c>
      <c r="J10" s="119">
        <v>0.59040000000000004</v>
      </c>
      <c r="K10" s="119">
        <v>0.24299999999999999</v>
      </c>
      <c r="L10" s="119">
        <v>0.83340000000000003</v>
      </c>
      <c r="M10" s="119">
        <v>0.1666</v>
      </c>
    </row>
    <row r="11" spans="1:13" x14ac:dyDescent="0.25">
      <c r="A11" s="117" t="s">
        <v>26</v>
      </c>
      <c r="B11" s="117"/>
      <c r="C11" s="117"/>
      <c r="D11" s="117"/>
      <c r="E11" s="119"/>
      <c r="F11" s="117"/>
      <c r="G11" s="117"/>
      <c r="H11" s="117"/>
      <c r="I11" s="117"/>
      <c r="J11" s="117"/>
      <c r="K11" s="117"/>
      <c r="L11" s="117"/>
      <c r="M11" s="117"/>
    </row>
    <row r="12" spans="1:13" x14ac:dyDescent="0.25">
      <c r="A12" s="117">
        <v>1987</v>
      </c>
      <c r="B12" s="118">
        <v>1</v>
      </c>
      <c r="C12" s="117"/>
      <c r="D12" s="119">
        <v>0.1232</v>
      </c>
      <c r="E12" s="119">
        <v>0.13326226012793177</v>
      </c>
      <c r="F12" s="119">
        <v>0.25669999999999998</v>
      </c>
      <c r="G12" s="119">
        <v>0.1123</v>
      </c>
      <c r="H12" s="119">
        <v>0.36899999999999999</v>
      </c>
      <c r="I12" s="119">
        <v>0.23849999999999999</v>
      </c>
      <c r="J12" s="119">
        <v>0.60750000000000004</v>
      </c>
      <c r="K12" s="119">
        <v>0.23619999999999999</v>
      </c>
      <c r="L12" s="119">
        <v>0.84370000000000001</v>
      </c>
      <c r="M12" s="119">
        <v>0.15629999999999999</v>
      </c>
    </row>
    <row r="13" spans="1:13" x14ac:dyDescent="0.25">
      <c r="A13" s="117">
        <v>1988</v>
      </c>
      <c r="B13" s="118">
        <v>1</v>
      </c>
      <c r="C13" s="117"/>
      <c r="D13" s="119">
        <v>0.15160000000000001</v>
      </c>
      <c r="E13" s="119">
        <v>0.13348271446862997</v>
      </c>
      <c r="F13" s="119">
        <v>0.28510000000000002</v>
      </c>
      <c r="G13" s="119">
        <v>0.1094</v>
      </c>
      <c r="H13" s="119">
        <v>0.39450000000000002</v>
      </c>
      <c r="I13" s="119">
        <v>0.22989999999999999</v>
      </c>
      <c r="J13" s="119">
        <v>0.62439999999999996</v>
      </c>
      <c r="K13" s="119">
        <v>0.2263</v>
      </c>
      <c r="L13" s="119">
        <v>0.85070000000000001</v>
      </c>
      <c r="M13" s="119">
        <v>0.14929999999999999</v>
      </c>
    </row>
    <row r="14" spans="1:13" x14ac:dyDescent="0.25">
      <c r="A14" s="117">
        <v>1989</v>
      </c>
      <c r="B14" s="118">
        <v>1</v>
      </c>
      <c r="C14" s="117"/>
      <c r="D14" s="119">
        <v>0.1419</v>
      </c>
      <c r="E14" s="119">
        <v>0.13640497120339498</v>
      </c>
      <c r="F14" s="119">
        <v>0.27839999999999998</v>
      </c>
      <c r="G14" s="119">
        <v>0.1116</v>
      </c>
      <c r="H14" s="119">
        <v>0.39</v>
      </c>
      <c r="I14" s="119">
        <v>0.23280000000000001</v>
      </c>
      <c r="J14" s="119">
        <v>0.62280000000000002</v>
      </c>
      <c r="K14" s="119">
        <v>0.2276</v>
      </c>
      <c r="L14" s="119">
        <v>0.85040000000000004</v>
      </c>
      <c r="M14" s="119">
        <v>0.14960000000000001</v>
      </c>
    </row>
    <row r="15" spans="1:13" x14ac:dyDescent="0.25">
      <c r="A15" s="117">
        <v>1990</v>
      </c>
      <c r="B15" s="118">
        <v>1</v>
      </c>
      <c r="C15" s="117"/>
      <c r="D15" s="119">
        <v>0.14000000000000001</v>
      </c>
      <c r="E15" s="119">
        <v>0.13619240799768184</v>
      </c>
      <c r="F15" s="119">
        <v>0.2762</v>
      </c>
      <c r="G15" s="119">
        <v>0.1115</v>
      </c>
      <c r="H15" s="119">
        <v>0.38769999999999999</v>
      </c>
      <c r="I15" s="119">
        <v>0.2336</v>
      </c>
      <c r="J15" s="119">
        <v>0.62129999999999996</v>
      </c>
      <c r="K15" s="119">
        <v>0.22839999999999999</v>
      </c>
      <c r="L15" s="119">
        <v>0.84970000000000001</v>
      </c>
      <c r="M15" s="119">
        <v>0.15029999999999999</v>
      </c>
    </row>
    <row r="16" spans="1:13" x14ac:dyDescent="0.25">
      <c r="A16" s="117">
        <v>1991</v>
      </c>
      <c r="B16" s="118">
        <v>1</v>
      </c>
      <c r="C16" s="117"/>
      <c r="D16" s="119">
        <v>0.12989999999999999</v>
      </c>
      <c r="E16" s="119">
        <v>0.13822525597269625</v>
      </c>
      <c r="F16" s="119">
        <v>0.26829999999999998</v>
      </c>
      <c r="G16" s="119">
        <v>0.1137</v>
      </c>
      <c r="H16" s="119">
        <v>0.38200000000000001</v>
      </c>
      <c r="I16" s="119">
        <v>0.23649999999999999</v>
      </c>
      <c r="J16" s="119">
        <v>0.61850000000000005</v>
      </c>
      <c r="K16" s="119">
        <v>0.2301</v>
      </c>
      <c r="L16" s="119">
        <v>0.84870000000000001</v>
      </c>
      <c r="M16" s="119">
        <v>0.15129999999999999</v>
      </c>
    </row>
    <row r="17" spans="1:13" x14ac:dyDescent="0.25">
      <c r="A17" s="117">
        <v>1992</v>
      </c>
      <c r="B17" s="118">
        <v>1</v>
      </c>
      <c r="C17" s="117"/>
      <c r="D17" s="119">
        <v>0.14230000000000001</v>
      </c>
      <c r="E17" s="119">
        <v>0.13773431132844335</v>
      </c>
      <c r="F17" s="119">
        <v>0.28010000000000002</v>
      </c>
      <c r="G17" s="119">
        <v>0.11210000000000001</v>
      </c>
      <c r="H17" s="119">
        <v>0.39229999999999998</v>
      </c>
      <c r="I17" s="119">
        <v>0.23250000000000001</v>
      </c>
      <c r="J17" s="119">
        <v>0.62470000000000003</v>
      </c>
      <c r="K17" s="119">
        <v>0.2261</v>
      </c>
      <c r="L17" s="119">
        <v>0.8508</v>
      </c>
      <c r="M17" s="119">
        <v>0.1492</v>
      </c>
    </row>
    <row r="18" spans="1:13" x14ac:dyDescent="0.25">
      <c r="A18" s="117">
        <v>1993</v>
      </c>
      <c r="B18" s="118">
        <v>1</v>
      </c>
      <c r="C18" s="117"/>
      <c r="D18" s="119">
        <v>0.13789999999999999</v>
      </c>
      <c r="E18" s="119">
        <v>0.1395656779661017</v>
      </c>
      <c r="F18" s="119">
        <v>0.27760000000000001</v>
      </c>
      <c r="G18" s="119">
        <v>0.1129</v>
      </c>
      <c r="H18" s="119">
        <v>0.39050000000000001</v>
      </c>
      <c r="I18" s="119">
        <v>0.23400000000000001</v>
      </c>
      <c r="J18" s="119">
        <v>0.62450000000000006</v>
      </c>
      <c r="K18" s="119">
        <v>0.2263</v>
      </c>
      <c r="L18" s="119">
        <v>0.8508</v>
      </c>
      <c r="M18" s="119">
        <v>0.1492</v>
      </c>
    </row>
    <row r="19" spans="1:13" x14ac:dyDescent="0.25">
      <c r="A19" s="117">
        <v>1994</v>
      </c>
      <c r="B19" s="118">
        <v>1</v>
      </c>
      <c r="C19" s="117"/>
      <c r="D19" s="119">
        <v>0.13800000000000001</v>
      </c>
      <c r="E19" s="119">
        <v>0.1403685937894471</v>
      </c>
      <c r="F19" s="119">
        <v>0.27850000000000003</v>
      </c>
      <c r="G19" s="119">
        <v>0.1134</v>
      </c>
      <c r="H19" s="119">
        <v>0.39190000000000003</v>
      </c>
      <c r="I19" s="119">
        <v>0.23449999999999999</v>
      </c>
      <c r="J19" s="119">
        <v>0.62639999999999996</v>
      </c>
      <c r="K19" s="119">
        <v>0.2248</v>
      </c>
      <c r="L19" s="119">
        <v>0.85109999999999997</v>
      </c>
      <c r="M19" s="119">
        <v>0.1489</v>
      </c>
    </row>
    <row r="20" spans="1:13" x14ac:dyDescent="0.25">
      <c r="A20" s="117">
        <v>1995</v>
      </c>
      <c r="B20" s="118">
        <v>1</v>
      </c>
      <c r="C20" s="117"/>
      <c r="D20" s="119">
        <v>0.14599999999999999</v>
      </c>
      <c r="E20" s="119">
        <v>0.1420494699646643</v>
      </c>
      <c r="F20" s="119">
        <v>0.28810000000000002</v>
      </c>
      <c r="G20" s="119">
        <v>0.1135</v>
      </c>
      <c r="H20" s="119">
        <v>0.40160000000000001</v>
      </c>
      <c r="I20" s="119">
        <v>0.2321</v>
      </c>
      <c r="J20" s="119">
        <v>0.63370000000000004</v>
      </c>
      <c r="K20" s="119">
        <v>0.22090000000000001</v>
      </c>
      <c r="L20" s="119">
        <v>0.85460000000000003</v>
      </c>
      <c r="M20" s="119">
        <v>0.1454</v>
      </c>
    </row>
    <row r="21" spans="1:13" x14ac:dyDescent="0.25">
      <c r="A21" s="117">
        <v>1996</v>
      </c>
      <c r="B21" s="118">
        <v>1</v>
      </c>
      <c r="C21" s="117"/>
      <c r="D21" s="119">
        <v>0.16039999999999999</v>
      </c>
      <c r="E21" s="119">
        <v>0.14310607710738402</v>
      </c>
      <c r="F21" s="119">
        <v>0.30359999999999998</v>
      </c>
      <c r="G21" s="119">
        <v>0.1123</v>
      </c>
      <c r="H21" s="119">
        <v>0.41589999999999999</v>
      </c>
      <c r="I21" s="119">
        <v>0.2273</v>
      </c>
      <c r="J21" s="119">
        <v>0.64319999999999999</v>
      </c>
      <c r="K21" s="119">
        <v>0.216</v>
      </c>
      <c r="L21" s="119">
        <v>0.85919999999999996</v>
      </c>
      <c r="M21" s="119">
        <v>0.14080000000000001</v>
      </c>
    </row>
    <row r="22" spans="1:13" x14ac:dyDescent="0.25">
      <c r="A22" s="117">
        <v>1997</v>
      </c>
      <c r="B22" s="118">
        <v>1</v>
      </c>
      <c r="C22" s="117"/>
      <c r="D22" s="119">
        <v>0.17380000000000001</v>
      </c>
      <c r="E22" s="119">
        <v>0.1441369699382839</v>
      </c>
      <c r="F22" s="119">
        <v>0.31790000000000002</v>
      </c>
      <c r="G22" s="119">
        <v>0.1103</v>
      </c>
      <c r="H22" s="119">
        <v>0.42830000000000001</v>
      </c>
      <c r="I22" s="119">
        <v>0.22220000000000001</v>
      </c>
      <c r="J22" s="119">
        <v>0.65049999999999997</v>
      </c>
      <c r="K22" s="119">
        <v>0.21110000000000001</v>
      </c>
      <c r="L22" s="119">
        <v>0.86160000000000003</v>
      </c>
      <c r="M22" s="119">
        <v>0.1384</v>
      </c>
    </row>
    <row r="23" spans="1:13" x14ac:dyDescent="0.25">
      <c r="A23" s="117">
        <v>1998</v>
      </c>
      <c r="B23" s="118">
        <v>1</v>
      </c>
      <c r="C23" s="117"/>
      <c r="D23" s="119">
        <v>0.1847</v>
      </c>
      <c r="E23" s="119">
        <v>0.1439019930517462</v>
      </c>
      <c r="F23" s="119">
        <v>0.32850000000000001</v>
      </c>
      <c r="G23" s="119">
        <v>0.10920000000000001</v>
      </c>
      <c r="H23" s="119">
        <v>0.43769999999999998</v>
      </c>
      <c r="I23" s="119">
        <v>0.21870000000000001</v>
      </c>
      <c r="J23" s="119">
        <v>0.65629999999999999</v>
      </c>
      <c r="K23" s="119">
        <v>0.2069</v>
      </c>
      <c r="L23" s="119">
        <v>0.86329999999999996</v>
      </c>
      <c r="M23" s="119">
        <v>0.13669999999999999</v>
      </c>
    </row>
    <row r="24" spans="1:13" x14ac:dyDescent="0.25">
      <c r="A24" s="117">
        <v>1999</v>
      </c>
      <c r="B24" s="118">
        <v>1</v>
      </c>
      <c r="C24" s="117"/>
      <c r="D24" s="119">
        <v>0.1951</v>
      </c>
      <c r="E24" s="119">
        <v>0.14537146725334235</v>
      </c>
      <c r="F24" s="119">
        <v>0.34039999999999998</v>
      </c>
      <c r="G24" s="119">
        <v>0.1085</v>
      </c>
      <c r="H24" s="119">
        <v>0.44890000000000002</v>
      </c>
      <c r="I24" s="119">
        <v>0.2157</v>
      </c>
      <c r="J24" s="119">
        <v>0.66459999999999997</v>
      </c>
      <c r="K24" s="119">
        <v>0.2029</v>
      </c>
      <c r="L24" s="119">
        <v>0.86750000000000005</v>
      </c>
      <c r="M24" s="119">
        <v>0.13250000000000001</v>
      </c>
    </row>
    <row r="25" spans="1:13" x14ac:dyDescent="0.25">
      <c r="A25" s="117">
        <v>2000</v>
      </c>
      <c r="B25" s="118">
        <v>1</v>
      </c>
      <c r="C25" s="117"/>
      <c r="D25" s="119">
        <v>0.20810000000000001</v>
      </c>
      <c r="E25" s="119">
        <v>0.14476961394769614</v>
      </c>
      <c r="F25" s="119">
        <v>0.35299999999999998</v>
      </c>
      <c r="G25" s="119">
        <v>0.1071</v>
      </c>
      <c r="H25" s="119">
        <v>0.46010000000000001</v>
      </c>
      <c r="I25" s="119">
        <v>0.21149999999999999</v>
      </c>
      <c r="J25" s="119">
        <v>0.67149999999999999</v>
      </c>
      <c r="K25" s="119">
        <v>0.1986</v>
      </c>
      <c r="L25" s="119">
        <v>0.87009999999999998</v>
      </c>
      <c r="M25" s="119">
        <v>0.12989999999999999</v>
      </c>
    </row>
    <row r="26" spans="1:13" x14ac:dyDescent="0.25">
      <c r="A26" s="117" t="s">
        <v>27</v>
      </c>
      <c r="B26" s="117"/>
      <c r="C26" s="117"/>
      <c r="D26" s="117"/>
      <c r="E26" s="119"/>
      <c r="F26" s="117"/>
      <c r="G26" s="117"/>
      <c r="H26" s="117"/>
      <c r="I26" s="117"/>
      <c r="J26" s="117"/>
      <c r="K26" s="117"/>
      <c r="L26" s="117"/>
      <c r="M26" s="117"/>
    </row>
    <row r="27" spans="1:13" x14ac:dyDescent="0.25">
      <c r="A27" s="117">
        <v>2001</v>
      </c>
      <c r="B27" s="118">
        <v>1</v>
      </c>
      <c r="C27" s="119">
        <v>8.0500000000000002E-2</v>
      </c>
      <c r="D27" s="119">
        <v>0.1741</v>
      </c>
      <c r="E27" s="119">
        <v>0.1420863309352518</v>
      </c>
      <c r="F27" s="119">
        <v>0.31609999999999999</v>
      </c>
      <c r="G27" s="119">
        <v>0.1089</v>
      </c>
      <c r="H27" s="119">
        <v>0.42499999999999999</v>
      </c>
      <c r="I27" s="119">
        <v>0.218</v>
      </c>
      <c r="J27" s="119">
        <v>0.6431</v>
      </c>
      <c r="K27" s="119">
        <v>0.21290000000000001</v>
      </c>
      <c r="L27" s="119">
        <v>0.85599999999999998</v>
      </c>
      <c r="M27" s="119">
        <v>0.14399999999999999</v>
      </c>
    </row>
    <row r="28" spans="1:13" x14ac:dyDescent="0.25">
      <c r="A28" s="117">
        <v>2002</v>
      </c>
      <c r="B28" s="118">
        <v>1</v>
      </c>
      <c r="C28" s="119">
        <v>7.0400000000000004E-2</v>
      </c>
      <c r="D28" s="119">
        <v>0.1605</v>
      </c>
      <c r="E28" s="119">
        <v>0.1424272818455366</v>
      </c>
      <c r="F28" s="119">
        <v>0.3029</v>
      </c>
      <c r="G28" s="119">
        <v>0.1104</v>
      </c>
      <c r="H28" s="119">
        <v>0.4133</v>
      </c>
      <c r="I28" s="119">
        <v>0.22389999999999999</v>
      </c>
      <c r="J28" s="119">
        <v>0.6371</v>
      </c>
      <c r="K28" s="119">
        <v>0.21790000000000001</v>
      </c>
      <c r="L28" s="119">
        <v>0.85499999999999998</v>
      </c>
      <c r="M28" s="119">
        <v>0.14499999999999999</v>
      </c>
    </row>
    <row r="29" spans="1:13" x14ac:dyDescent="0.25">
      <c r="A29" s="117">
        <v>2003</v>
      </c>
      <c r="B29" s="118">
        <v>1</v>
      </c>
      <c r="C29" s="119">
        <v>7.5600000000000001E-2</v>
      </c>
      <c r="D29" s="119">
        <v>0.1673</v>
      </c>
      <c r="E29" s="119">
        <v>0.14260191651778464</v>
      </c>
      <c r="F29" s="119">
        <v>0.30990000000000001</v>
      </c>
      <c r="G29" s="119">
        <v>0.1103</v>
      </c>
      <c r="H29" s="119">
        <v>0.42009999999999997</v>
      </c>
      <c r="I29" s="119">
        <v>0.2233</v>
      </c>
      <c r="J29" s="119">
        <v>0.64339999999999997</v>
      </c>
      <c r="K29" s="119">
        <v>0.2152</v>
      </c>
      <c r="L29" s="119">
        <v>0.85870000000000002</v>
      </c>
      <c r="M29" s="119">
        <v>0.14130000000000001</v>
      </c>
    </row>
    <row r="30" spans="1:13" x14ac:dyDescent="0.25">
      <c r="A30" s="117">
        <v>2004</v>
      </c>
      <c r="B30" s="118">
        <v>1</v>
      </c>
      <c r="C30" s="119">
        <v>9.1399999999999995E-2</v>
      </c>
      <c r="D30" s="119">
        <v>0.18990000000000001</v>
      </c>
      <c r="E30" s="119">
        <v>0.14313288789903489</v>
      </c>
      <c r="F30" s="119">
        <v>0.33310000000000001</v>
      </c>
      <c r="G30" s="119">
        <v>0.1077</v>
      </c>
      <c r="H30" s="119">
        <v>0.44069999999999998</v>
      </c>
      <c r="I30" s="119">
        <v>0.216</v>
      </c>
      <c r="J30" s="119">
        <v>0.65680000000000005</v>
      </c>
      <c r="K30" s="119">
        <v>0.20830000000000001</v>
      </c>
      <c r="L30" s="119">
        <v>0.86509999999999998</v>
      </c>
      <c r="M30" s="119">
        <v>0.13489999999999999</v>
      </c>
    </row>
    <row r="31" spans="1:13" x14ac:dyDescent="0.25">
      <c r="A31" s="117">
        <v>2005</v>
      </c>
      <c r="B31" s="118">
        <v>1</v>
      </c>
      <c r="C31" s="119">
        <v>0.10639999999999999</v>
      </c>
      <c r="D31" s="119">
        <v>0.21190000000000001</v>
      </c>
      <c r="E31" s="119">
        <v>0.14417594352430085</v>
      </c>
      <c r="F31" s="119">
        <v>0.35610000000000003</v>
      </c>
      <c r="G31" s="119">
        <v>0.1056</v>
      </c>
      <c r="H31" s="119">
        <v>0.4617</v>
      </c>
      <c r="I31" s="119">
        <v>0.20899999999999999</v>
      </c>
      <c r="J31" s="119">
        <v>0.67069999999999996</v>
      </c>
      <c r="K31" s="119">
        <v>0.19989999999999999</v>
      </c>
      <c r="L31" s="119">
        <v>0.87060000000000004</v>
      </c>
      <c r="M31" s="119">
        <v>0.12939999999999999</v>
      </c>
    </row>
    <row r="32" spans="1:13" x14ac:dyDescent="0.25">
      <c r="A32" s="117">
        <v>2006</v>
      </c>
      <c r="B32" s="118">
        <v>1</v>
      </c>
      <c r="C32" s="119">
        <v>0.1123</v>
      </c>
      <c r="D32" s="119">
        <v>0.221</v>
      </c>
      <c r="E32" s="119">
        <v>0.14516938519447931</v>
      </c>
      <c r="F32" s="119">
        <v>0.36620000000000003</v>
      </c>
      <c r="G32" s="119">
        <v>0.1056</v>
      </c>
      <c r="H32" s="119">
        <v>0.47170000000000001</v>
      </c>
      <c r="I32" s="119">
        <v>0.20730000000000001</v>
      </c>
      <c r="J32" s="119">
        <v>0.67910000000000004</v>
      </c>
      <c r="K32" s="119">
        <v>0.1968</v>
      </c>
      <c r="L32" s="119">
        <v>0.87580000000000002</v>
      </c>
      <c r="M32" s="119">
        <v>0.1242</v>
      </c>
    </row>
    <row r="33" spans="1:13" x14ac:dyDescent="0.25">
      <c r="A33" s="117">
        <v>2007</v>
      </c>
      <c r="B33" s="118">
        <v>1</v>
      </c>
      <c r="C33" s="119">
        <v>0.1195</v>
      </c>
      <c r="D33" s="119">
        <v>0.2286</v>
      </c>
      <c r="E33" s="119">
        <v>0.14520992809093017</v>
      </c>
      <c r="F33" s="119">
        <v>0.37390000000000001</v>
      </c>
      <c r="G33" s="119">
        <v>0.10489999999999999</v>
      </c>
      <c r="H33" s="119">
        <v>0.4788</v>
      </c>
      <c r="I33" s="119">
        <v>0.20530000000000001</v>
      </c>
      <c r="J33" s="119">
        <v>0.68410000000000004</v>
      </c>
      <c r="K33" s="119">
        <v>0.19400000000000001</v>
      </c>
      <c r="L33" s="119">
        <v>0.87809999999999999</v>
      </c>
      <c r="M33" s="119">
        <v>0.12189999999999999</v>
      </c>
    </row>
    <row r="34" spans="1:13" x14ac:dyDescent="0.25">
      <c r="A34" s="117">
        <v>2008</v>
      </c>
      <c r="B34" s="118">
        <v>1</v>
      </c>
      <c r="C34" s="119">
        <v>0.10059999999999999</v>
      </c>
      <c r="D34" s="119">
        <v>0.2019</v>
      </c>
      <c r="E34" s="119">
        <v>0.14757494516207653</v>
      </c>
      <c r="F34" s="119">
        <v>0.34949999999999998</v>
      </c>
      <c r="G34" s="119">
        <v>0.1103</v>
      </c>
      <c r="H34" s="119">
        <v>0.45979999999999999</v>
      </c>
      <c r="I34" s="119">
        <v>0.21709999999999999</v>
      </c>
      <c r="J34" s="119">
        <v>0.67689999999999995</v>
      </c>
      <c r="K34" s="119">
        <v>0.2039</v>
      </c>
      <c r="L34" s="119">
        <v>0.88080000000000003</v>
      </c>
      <c r="M34" s="119">
        <v>0.1192</v>
      </c>
    </row>
    <row r="35" spans="1:13" x14ac:dyDescent="0.25">
      <c r="A35" s="117">
        <v>2009</v>
      </c>
      <c r="B35" s="118">
        <v>1</v>
      </c>
      <c r="C35" s="119">
        <v>7.9399999999999998E-2</v>
      </c>
      <c r="D35" s="119">
        <v>0.1721</v>
      </c>
      <c r="E35" s="119">
        <v>0.14962396094471567</v>
      </c>
      <c r="F35" s="119">
        <v>0.32179999999999997</v>
      </c>
      <c r="G35" s="119">
        <v>0.1159</v>
      </c>
      <c r="H35" s="119">
        <v>0.43769999999999998</v>
      </c>
      <c r="I35" s="119">
        <v>0.2296</v>
      </c>
      <c r="J35" s="119">
        <v>0.66739999999999999</v>
      </c>
      <c r="K35" s="119">
        <v>0.21379999999999999</v>
      </c>
      <c r="L35" s="119">
        <v>0.88119999999999998</v>
      </c>
      <c r="M35" s="119">
        <v>0.1188</v>
      </c>
    </row>
    <row r="36" spans="1:13" x14ac:dyDescent="0.25">
      <c r="A36" s="117">
        <v>2010</v>
      </c>
      <c r="B36" s="118">
        <v>1</v>
      </c>
      <c r="C36" s="119">
        <v>9.2399999999999996E-2</v>
      </c>
      <c r="D36" s="119">
        <v>0.18870000000000001</v>
      </c>
      <c r="E36" s="119">
        <v>0.14912935323383084</v>
      </c>
      <c r="F36" s="119">
        <v>0.33779999999999999</v>
      </c>
      <c r="G36" s="119">
        <v>0.1138</v>
      </c>
      <c r="H36" s="119">
        <v>0.45169999999999999</v>
      </c>
      <c r="I36" s="119">
        <v>0.2238</v>
      </c>
      <c r="J36" s="119">
        <v>0.67549999999999999</v>
      </c>
      <c r="K36" s="119">
        <v>0.20710000000000001</v>
      </c>
      <c r="L36" s="119">
        <v>0.88260000000000005</v>
      </c>
      <c r="M36" s="119">
        <v>0.1174</v>
      </c>
    </row>
    <row r="37" spans="1:13" x14ac:dyDescent="0.25">
      <c r="A37" s="117">
        <v>2011</v>
      </c>
      <c r="B37" s="118">
        <v>1</v>
      </c>
      <c r="C37" s="119">
        <v>8.8599999999999998E-2</v>
      </c>
      <c r="D37" s="119">
        <v>0.187</v>
      </c>
      <c r="E37" s="119">
        <v>0.15185764097631357</v>
      </c>
      <c r="F37" s="119">
        <v>0.33889999999999998</v>
      </c>
      <c r="G37" s="119">
        <v>0.115</v>
      </c>
      <c r="H37" s="119">
        <v>0.45390000000000003</v>
      </c>
      <c r="I37" s="119">
        <v>0.2243</v>
      </c>
      <c r="J37" s="119">
        <v>0.67820000000000003</v>
      </c>
      <c r="K37" s="119">
        <v>0.20630000000000001</v>
      </c>
      <c r="L37" s="119">
        <v>0.88449999999999995</v>
      </c>
      <c r="M37" s="119">
        <v>0.11550000000000001</v>
      </c>
    </row>
    <row r="38" spans="1:13" x14ac:dyDescent="0.25">
      <c r="A38" s="117">
        <v>2012</v>
      </c>
      <c r="B38" s="118">
        <v>1</v>
      </c>
      <c r="C38" s="119">
        <v>0.1125</v>
      </c>
      <c r="D38" s="119">
        <v>0.21859999999999999</v>
      </c>
      <c r="E38" s="119">
        <v>0.14974563149745632</v>
      </c>
      <c r="F38" s="119">
        <v>0.36840000000000001</v>
      </c>
      <c r="G38" s="119">
        <v>0.1103</v>
      </c>
      <c r="H38" s="119">
        <v>0.47870000000000001</v>
      </c>
      <c r="I38" s="119">
        <v>0.21390000000000001</v>
      </c>
      <c r="J38" s="119">
        <v>0.6925</v>
      </c>
      <c r="K38" s="119">
        <v>0.19639999999999999</v>
      </c>
      <c r="L38" s="119">
        <v>0.88900000000000001</v>
      </c>
      <c r="M38" s="119">
        <v>0.111</v>
      </c>
    </row>
    <row r="39" spans="1:13" x14ac:dyDescent="0.25">
      <c r="A39" s="117">
        <v>2013</v>
      </c>
      <c r="B39" s="118">
        <v>1</v>
      </c>
      <c r="C39" s="119">
        <v>9.0300000000000005E-2</v>
      </c>
      <c r="D39" s="119">
        <v>0.19040000000000001</v>
      </c>
      <c r="E39" s="119">
        <v>0.1537524905911003</v>
      </c>
      <c r="F39" s="119">
        <v>0.34420000000000001</v>
      </c>
      <c r="G39" s="119">
        <v>0.1145</v>
      </c>
      <c r="H39" s="119">
        <v>0.4587</v>
      </c>
      <c r="I39" s="119">
        <v>0.2223</v>
      </c>
      <c r="J39" s="119">
        <v>0.68100000000000005</v>
      </c>
      <c r="K39" s="119">
        <v>0.2041</v>
      </c>
      <c r="L39" s="119">
        <v>0.8851</v>
      </c>
      <c r="M39" s="119">
        <v>0.1149</v>
      </c>
    </row>
    <row r="40" spans="1:13" x14ac:dyDescent="0.25">
      <c r="A40" s="117">
        <v>2014</v>
      </c>
      <c r="B40" s="118">
        <v>1</v>
      </c>
      <c r="C40" s="119">
        <v>0.1016</v>
      </c>
      <c r="D40" s="119">
        <v>0.20580000000000001</v>
      </c>
      <c r="E40" s="119">
        <v>0.15377484807910186</v>
      </c>
      <c r="F40" s="119">
        <v>0.35959999999999998</v>
      </c>
      <c r="G40" s="119">
        <v>0.1125</v>
      </c>
      <c r="H40" s="119">
        <v>0.47210000000000002</v>
      </c>
      <c r="I40" s="119">
        <v>0.217</v>
      </c>
      <c r="J40" s="119">
        <v>0.68910000000000005</v>
      </c>
      <c r="K40" s="119">
        <v>0.19819999999999999</v>
      </c>
      <c r="L40" s="119">
        <v>0.88729999999999998</v>
      </c>
      <c r="M40" s="119">
        <v>0.11269999999999999</v>
      </c>
    </row>
    <row r="41" spans="1:13" x14ac:dyDescent="0.25">
      <c r="A41" s="117">
        <v>2015</v>
      </c>
      <c r="B41" s="118">
        <v>1</v>
      </c>
      <c r="C41" s="119">
        <v>0.1019</v>
      </c>
      <c r="D41" s="119">
        <v>0.20649999999999999</v>
      </c>
      <c r="E41" s="119">
        <v>0.15419501133786848</v>
      </c>
      <c r="F41" s="119">
        <v>0.36070000000000002</v>
      </c>
      <c r="G41" s="119">
        <v>0.1129</v>
      </c>
      <c r="H41" s="119">
        <v>0.47360000000000002</v>
      </c>
      <c r="I41" s="119">
        <v>0.21640000000000001</v>
      </c>
      <c r="J41" s="119">
        <v>0.68989999999999996</v>
      </c>
      <c r="K41" s="119">
        <v>0.19719999999999999</v>
      </c>
      <c r="L41" s="119">
        <v>0.88719999999999999</v>
      </c>
      <c r="M41" s="119">
        <v>0.1128</v>
      </c>
    </row>
    <row r="42" spans="1:13" x14ac:dyDescent="0.25">
      <c r="A42" s="117">
        <v>2016</v>
      </c>
      <c r="B42" s="106">
        <v>1</v>
      </c>
      <c r="C42" s="120">
        <v>9.5155999999999991E-2</v>
      </c>
      <c r="D42" s="120">
        <v>0.197218</v>
      </c>
      <c r="E42" s="119">
        <v>0.15475258875695952</v>
      </c>
      <c r="F42" s="120">
        <v>0.35197099999999998</v>
      </c>
      <c r="G42" s="120">
        <v>0.11367699999999999</v>
      </c>
      <c r="H42" s="120">
        <v>0.46564800000000001</v>
      </c>
      <c r="I42" s="120">
        <v>0.21863999999999997</v>
      </c>
      <c r="J42" s="120">
        <v>0.68428800000000001</v>
      </c>
      <c r="K42" s="120">
        <v>0.1998360000000001</v>
      </c>
      <c r="L42" s="120">
        <v>0.88412400000000002</v>
      </c>
      <c r="M42" s="120">
        <v>0.11587599999999995</v>
      </c>
    </row>
    <row r="43" spans="1:13" x14ac:dyDescent="0.25">
      <c r="A43" s="117">
        <v>2017</v>
      </c>
      <c r="B43" s="106">
        <v>1</v>
      </c>
      <c r="C43" s="120">
        <v>0.1052</v>
      </c>
      <c r="D43" s="120">
        <v>0.21043700000000001</v>
      </c>
      <c r="E43" s="119">
        <v>0.15485648973620442</v>
      </c>
      <c r="F43" s="120">
        <v>0.36529400000000001</v>
      </c>
      <c r="G43" s="120">
        <v>0.112093</v>
      </c>
      <c r="H43" s="120">
        <v>0.47738700000000001</v>
      </c>
      <c r="I43" s="120">
        <v>0.214001</v>
      </c>
      <c r="J43" s="120">
        <v>0.691388</v>
      </c>
      <c r="K43" s="120">
        <v>0.19610400000000006</v>
      </c>
      <c r="L43" s="120">
        <v>0.88749200000000006</v>
      </c>
      <c r="M43" s="120">
        <v>0.112508</v>
      </c>
    </row>
    <row r="44" spans="1:13" x14ac:dyDescent="0.25">
      <c r="A44" s="117">
        <v>2018</v>
      </c>
      <c r="B44" s="106">
        <v>1</v>
      </c>
      <c r="C44" s="120">
        <v>0.10348300000000001</v>
      </c>
      <c r="D44" s="120">
        <v>0.20927399999999999</v>
      </c>
      <c r="E44" s="119">
        <v>0.15548159731467362</v>
      </c>
      <c r="F44" s="120">
        <v>0.36475600000000002</v>
      </c>
      <c r="G44" s="120">
        <v>0.11182399999999998</v>
      </c>
      <c r="H44" s="120">
        <v>0.47658</v>
      </c>
      <c r="I44" s="120">
        <v>0.21255899999999994</v>
      </c>
      <c r="J44" s="120">
        <v>0.68913899999999995</v>
      </c>
      <c r="K44" s="120">
        <v>0.19480400000000009</v>
      </c>
      <c r="L44" s="120">
        <v>0.88394300000000003</v>
      </c>
      <c r="M44" s="120">
        <v>0.11605700000000001</v>
      </c>
    </row>
    <row r="45" spans="1:13" x14ac:dyDescent="0.25">
      <c r="A45" s="117">
        <v>2019</v>
      </c>
      <c r="B45" s="106">
        <v>1</v>
      </c>
      <c r="C45" s="120">
        <v>9.5980088951724551E-2</v>
      </c>
      <c r="D45" s="120">
        <v>0.20141489625805256</v>
      </c>
      <c r="E45" s="119">
        <v>0.1579035332432876</v>
      </c>
      <c r="F45" s="120">
        <v>0.35931842950134013</v>
      </c>
      <c r="G45" s="120">
        <v>0.11371851029003986</v>
      </c>
      <c r="H45" s="120">
        <v>0.47303693979138001</v>
      </c>
      <c r="I45" s="120">
        <v>0.21512002591970777</v>
      </c>
      <c r="J45" s="120">
        <v>0.68815696571108775</v>
      </c>
      <c r="K45" s="120">
        <v>0.19691109456064831</v>
      </c>
      <c r="L45" s="120">
        <v>0.88506806027173612</v>
      </c>
      <c r="M45" s="120">
        <v>0.11493193972826385</v>
      </c>
    </row>
    <row r="46" spans="1:13" x14ac:dyDescent="0.25">
      <c r="A46" s="117">
        <v>2020</v>
      </c>
      <c r="B46" s="106">
        <v>1</v>
      </c>
      <c r="C46" s="107">
        <v>0.11322400000000001</v>
      </c>
      <c r="D46" s="120">
        <v>0.22187300000000001</v>
      </c>
      <c r="E46" s="119">
        <v>0.15919769902135958</v>
      </c>
      <c r="F46" s="120">
        <v>0.38107000000000002</v>
      </c>
      <c r="G46" s="120">
        <v>0.11346200000000001</v>
      </c>
      <c r="H46" s="120">
        <v>0.49453200000000003</v>
      </c>
      <c r="I46" s="120">
        <v>0.2126019999999999</v>
      </c>
      <c r="J46" s="120">
        <v>0.70713399999999993</v>
      </c>
      <c r="K46" s="120">
        <v>0.19105500000000009</v>
      </c>
      <c r="L46" s="120">
        <v>0.89818900000000002</v>
      </c>
      <c r="M46" s="120">
        <v>0.10181100000000001</v>
      </c>
    </row>
    <row r="47" spans="1:13" x14ac:dyDescent="0.25">
      <c r="A47" s="117">
        <v>2021</v>
      </c>
      <c r="B47" s="108">
        <v>1</v>
      </c>
      <c r="C47" s="109">
        <v>0.1430328633280547</v>
      </c>
      <c r="D47" s="109">
        <v>0.26303017895503172</v>
      </c>
      <c r="E47" s="109">
        <v>0.15689080321032539</v>
      </c>
      <c r="F47" s="109">
        <v>0.41992098216535717</v>
      </c>
      <c r="G47" s="109">
        <v>0.1061893001923755</v>
      </c>
      <c r="H47" s="109">
        <v>0.52611028235773261</v>
      </c>
      <c r="I47" s="109">
        <v>0.19481246271798477</v>
      </c>
      <c r="J47" s="109">
        <v>0.72092274507571752</v>
      </c>
      <c r="K47" s="109">
        <v>0.17508245684795651</v>
      </c>
      <c r="L47" s="109">
        <v>0.89600520192367394</v>
      </c>
      <c r="M47" s="109">
        <v>0.10399486600074473</v>
      </c>
    </row>
    <row r="48" spans="1:13" x14ac:dyDescent="0.25">
      <c r="A48" s="117">
        <v>2022</v>
      </c>
      <c r="B48" s="108">
        <v>1</v>
      </c>
      <c r="C48" s="109">
        <v>0.11373769473868309</v>
      </c>
      <c r="D48" s="109">
        <v>0.22435123259367318</v>
      </c>
      <c r="E48" s="109">
        <v>0.1585049166814671</v>
      </c>
      <c r="F48" s="109">
        <v>0.38285614927514028</v>
      </c>
      <c r="G48" s="109">
        <v>0.11078538105806607</v>
      </c>
      <c r="H48" s="109">
        <v>0.49364153033320635</v>
      </c>
      <c r="I48" s="109">
        <v>0.20528836441876322</v>
      </c>
      <c r="J48" s="109">
        <v>0.69892989475196954</v>
      </c>
      <c r="K48" s="109">
        <v>0.18643977488879346</v>
      </c>
      <c r="L48" s="109">
        <v>0.88536966964076302</v>
      </c>
      <c r="M48" s="109">
        <v>0.11463033035923703</v>
      </c>
    </row>
    <row r="49" spans="1:13" x14ac:dyDescent="0.25">
      <c r="A49" s="117">
        <v>2023</v>
      </c>
      <c r="B49" s="110">
        <v>1</v>
      </c>
      <c r="C49" s="111">
        <v>0.10057000000000001</v>
      </c>
      <c r="D49" s="112">
        <v>0.20626800000000001</v>
      </c>
      <c r="E49" s="113">
        <f>F49-D49</f>
        <v>0.15792800000000001</v>
      </c>
      <c r="F49" s="111">
        <v>0.36419600000000002</v>
      </c>
      <c r="G49" s="113">
        <f>H49-F49</f>
        <v>0.111817</v>
      </c>
      <c r="H49" s="111">
        <v>0.47601300000000002</v>
      </c>
      <c r="I49" s="113">
        <f>J49-H49</f>
        <v>0.20921199999999995</v>
      </c>
      <c r="J49" s="112">
        <v>0.68522499999999997</v>
      </c>
      <c r="K49" s="113">
        <f>L49-J49</f>
        <v>0.19152500000000006</v>
      </c>
      <c r="L49" s="112">
        <v>0.87675000000000003</v>
      </c>
      <c r="M49" s="111">
        <v>0.12325</v>
      </c>
    </row>
    <row r="50" spans="1:13" x14ac:dyDescent="0.25">
      <c r="A50" s="101"/>
      <c r="B50" s="101"/>
      <c r="C50" s="101"/>
      <c r="D50" s="101"/>
      <c r="E50" s="10"/>
      <c r="F50" s="101"/>
      <c r="G50" s="101"/>
      <c r="H50" s="101"/>
      <c r="I50" s="101"/>
      <c r="J50" s="101"/>
      <c r="K50" s="101"/>
      <c r="L50" s="101"/>
      <c r="M50" s="101"/>
    </row>
    <row r="51" spans="1:13" x14ac:dyDescent="0.25">
      <c r="A51" t="s">
        <v>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BEC48-0DE8-4B15-A61C-48D468236A1A}">
  <sheetPr>
    <tabColor theme="7" tint="0.59999389629810485"/>
  </sheetPr>
  <dimension ref="A1:N51"/>
  <sheetViews>
    <sheetView workbookViewId="0">
      <selection activeCell="I21" sqref="I21"/>
    </sheetView>
  </sheetViews>
  <sheetFormatPr defaultRowHeight="15" x14ac:dyDescent="0.25"/>
  <sheetData>
    <row r="1" spans="1:14" x14ac:dyDescent="0.25">
      <c r="A1" s="102" t="s">
        <v>34</v>
      </c>
      <c r="C1" s="102"/>
      <c r="D1" s="102"/>
      <c r="E1" s="102"/>
      <c r="F1" s="102"/>
      <c r="G1" s="102"/>
      <c r="H1" s="102"/>
      <c r="I1" s="102"/>
      <c r="J1" s="102"/>
      <c r="K1" s="102"/>
      <c r="L1" s="102"/>
      <c r="M1" s="102"/>
      <c r="N1" s="102"/>
    </row>
    <row r="3" spans="1:14" x14ac:dyDescent="0.25">
      <c r="A3" s="123" t="s">
        <v>19</v>
      </c>
      <c r="B3" s="123" t="s">
        <v>20</v>
      </c>
      <c r="C3" s="123" t="s">
        <v>21</v>
      </c>
      <c r="D3" s="123" t="s">
        <v>1</v>
      </c>
      <c r="E3" s="104" t="s">
        <v>22</v>
      </c>
      <c r="F3" s="123" t="s">
        <v>2</v>
      </c>
      <c r="G3" s="123" t="s">
        <v>29</v>
      </c>
      <c r="H3" s="123" t="s">
        <v>3</v>
      </c>
      <c r="I3" s="123" t="s">
        <v>30</v>
      </c>
      <c r="J3" s="123" t="s">
        <v>4</v>
      </c>
      <c r="K3" s="123" t="s">
        <v>31</v>
      </c>
      <c r="L3" s="123" t="s">
        <v>5</v>
      </c>
      <c r="M3" s="123" t="s">
        <v>6</v>
      </c>
    </row>
    <row r="4" spans="1:14" x14ac:dyDescent="0.25">
      <c r="A4" s="117">
        <v>1980</v>
      </c>
      <c r="B4" s="118">
        <v>1</v>
      </c>
      <c r="C4" s="117"/>
      <c r="D4" s="119">
        <v>0.1905</v>
      </c>
      <c r="E4" s="119">
        <v>0.1779</v>
      </c>
      <c r="F4" s="119">
        <v>0.36840000000000001</v>
      </c>
      <c r="G4" s="119">
        <v>0.1244</v>
      </c>
      <c r="H4" s="119">
        <v>0.49280000000000002</v>
      </c>
      <c r="I4" s="119">
        <v>0.2374</v>
      </c>
      <c r="J4" s="119">
        <v>0.73019999999999996</v>
      </c>
      <c r="K4" s="119">
        <v>0.1993</v>
      </c>
      <c r="L4" s="119">
        <v>0.92949999999999999</v>
      </c>
      <c r="M4" s="119">
        <v>7.0499999999999993E-2</v>
      </c>
    </row>
    <row r="5" spans="1:14" x14ac:dyDescent="0.25">
      <c r="A5" s="117">
        <v>1981</v>
      </c>
      <c r="B5" s="118">
        <v>1</v>
      </c>
      <c r="C5" s="117"/>
      <c r="D5" s="119">
        <v>0.17580000000000001</v>
      </c>
      <c r="E5" s="119">
        <v>0.17480000000000001</v>
      </c>
      <c r="F5" s="119">
        <v>0.35060000000000002</v>
      </c>
      <c r="G5" s="119">
        <v>0.129</v>
      </c>
      <c r="H5" s="119">
        <v>0.47960000000000003</v>
      </c>
      <c r="I5" s="119">
        <v>0.24329999999999999</v>
      </c>
      <c r="J5" s="119">
        <v>0.72289999999999999</v>
      </c>
      <c r="K5" s="119">
        <v>0.2026</v>
      </c>
      <c r="L5" s="119">
        <v>0.92549999999999999</v>
      </c>
      <c r="M5" s="119">
        <v>7.4499999999999997E-2</v>
      </c>
    </row>
    <row r="6" spans="1:14" x14ac:dyDescent="0.25">
      <c r="A6" s="117">
        <v>1982</v>
      </c>
      <c r="B6" s="118">
        <v>1</v>
      </c>
      <c r="C6" s="117"/>
      <c r="D6" s="119">
        <v>0.1903</v>
      </c>
      <c r="E6" s="119">
        <v>0.17100000000000001</v>
      </c>
      <c r="F6" s="119">
        <v>0.36130000000000001</v>
      </c>
      <c r="G6" s="119">
        <v>0.1245</v>
      </c>
      <c r="H6" s="119">
        <v>0.4859</v>
      </c>
      <c r="I6" s="119">
        <v>0.23910000000000001</v>
      </c>
      <c r="J6" s="119">
        <v>0.72499999999999998</v>
      </c>
      <c r="K6" s="119">
        <v>0.20150000000000001</v>
      </c>
      <c r="L6" s="119">
        <v>0.92649999999999999</v>
      </c>
      <c r="M6" s="119">
        <v>7.3499999999999996E-2</v>
      </c>
    </row>
    <row r="7" spans="1:14" x14ac:dyDescent="0.25">
      <c r="A7" s="117">
        <v>1983</v>
      </c>
      <c r="B7" s="118">
        <v>1</v>
      </c>
      <c r="C7" s="117"/>
      <c r="D7" s="119">
        <v>0.20319999999999999</v>
      </c>
      <c r="E7" s="119">
        <v>0.1694</v>
      </c>
      <c r="F7" s="119">
        <v>0.37259999999999999</v>
      </c>
      <c r="G7" s="119">
        <v>0.1244</v>
      </c>
      <c r="H7" s="119">
        <v>0.49709999999999999</v>
      </c>
      <c r="I7" s="119">
        <v>0.2339</v>
      </c>
      <c r="J7" s="119">
        <v>0.73099999999999998</v>
      </c>
      <c r="K7" s="119">
        <v>0.1973</v>
      </c>
      <c r="L7" s="119">
        <v>0.92830000000000001</v>
      </c>
      <c r="M7" s="119">
        <v>7.17E-2</v>
      </c>
    </row>
    <row r="8" spans="1:14" x14ac:dyDescent="0.25">
      <c r="A8" s="117">
        <v>1984</v>
      </c>
      <c r="B8" s="118">
        <v>1</v>
      </c>
      <c r="C8" s="117"/>
      <c r="D8" s="119">
        <v>0.2112</v>
      </c>
      <c r="E8" s="119">
        <v>0.16860000000000003</v>
      </c>
      <c r="F8" s="119">
        <v>0.37980000000000003</v>
      </c>
      <c r="G8" s="119">
        <v>0.1258</v>
      </c>
      <c r="H8" s="119">
        <v>0.50560000000000005</v>
      </c>
      <c r="I8" s="119">
        <v>0.22919999999999999</v>
      </c>
      <c r="J8" s="119">
        <v>0.7349</v>
      </c>
      <c r="K8" s="119">
        <v>0.19159999999999999</v>
      </c>
      <c r="L8" s="119">
        <v>0.92649999999999999</v>
      </c>
      <c r="M8" s="119">
        <v>7.3499999999999996E-2</v>
      </c>
    </row>
    <row r="9" spans="1:14" x14ac:dyDescent="0.25">
      <c r="A9" s="117">
        <v>1985</v>
      </c>
      <c r="B9" s="118">
        <v>1</v>
      </c>
      <c r="C9" s="117"/>
      <c r="D9" s="119">
        <v>0.21809999999999999</v>
      </c>
      <c r="E9" s="119">
        <v>0.16969999999999999</v>
      </c>
      <c r="F9" s="119">
        <v>0.38779999999999998</v>
      </c>
      <c r="G9" s="119">
        <v>0.12670000000000001</v>
      </c>
      <c r="H9" s="119">
        <v>0.51459999999999995</v>
      </c>
      <c r="I9" s="119">
        <v>0.22600000000000001</v>
      </c>
      <c r="J9" s="119">
        <v>0.74060000000000004</v>
      </c>
      <c r="K9" s="119">
        <v>0.18770000000000001</v>
      </c>
      <c r="L9" s="119">
        <v>0.92830000000000001</v>
      </c>
      <c r="M9" s="119">
        <v>7.17E-2</v>
      </c>
    </row>
    <row r="10" spans="1:14" x14ac:dyDescent="0.25">
      <c r="A10" s="117">
        <v>1986</v>
      </c>
      <c r="B10" s="118">
        <v>1</v>
      </c>
      <c r="C10" s="117"/>
      <c r="D10" s="119">
        <v>0.25750000000000001</v>
      </c>
      <c r="E10" s="119">
        <v>0.16820000000000002</v>
      </c>
      <c r="F10" s="119">
        <v>0.42570000000000002</v>
      </c>
      <c r="G10" s="119">
        <v>0.1212</v>
      </c>
      <c r="H10" s="119">
        <v>0.54690000000000005</v>
      </c>
      <c r="I10" s="119">
        <v>0.21329999999999999</v>
      </c>
      <c r="J10" s="119">
        <v>0.76019999999999999</v>
      </c>
      <c r="K10" s="119">
        <v>0.17519999999999999</v>
      </c>
      <c r="L10" s="119">
        <v>0.93540000000000001</v>
      </c>
      <c r="M10" s="119">
        <v>6.4600000000000005E-2</v>
      </c>
    </row>
    <row r="11" spans="1:14" x14ac:dyDescent="0.25">
      <c r="A11" s="117" t="s">
        <v>26</v>
      </c>
      <c r="B11" s="117"/>
      <c r="C11" s="117"/>
      <c r="D11" s="117"/>
      <c r="E11" s="119"/>
      <c r="F11" s="117"/>
      <c r="G11" s="117"/>
      <c r="H11" s="117"/>
      <c r="I11" s="117"/>
      <c r="J11" s="117"/>
      <c r="K11" s="117"/>
      <c r="L11" s="117"/>
      <c r="M11" s="117"/>
    </row>
    <row r="12" spans="1:14" x14ac:dyDescent="0.25">
      <c r="A12" s="117">
        <v>1987</v>
      </c>
      <c r="B12" s="118">
        <v>1</v>
      </c>
      <c r="C12" s="117"/>
      <c r="D12" s="119">
        <v>0.24809999999999999</v>
      </c>
      <c r="E12" s="119">
        <v>0.1845</v>
      </c>
      <c r="F12" s="119">
        <v>0.43259999999999998</v>
      </c>
      <c r="G12" s="119">
        <v>0.1235</v>
      </c>
      <c r="H12" s="119">
        <v>0.55610000000000004</v>
      </c>
      <c r="I12" s="119">
        <v>0.21310000000000001</v>
      </c>
      <c r="J12" s="119">
        <v>0.76919999999999999</v>
      </c>
      <c r="K12" s="119">
        <v>0.17019999999999999</v>
      </c>
      <c r="L12" s="119">
        <v>0.93930000000000002</v>
      </c>
      <c r="M12" s="119">
        <v>6.0699999999999997E-2</v>
      </c>
    </row>
    <row r="13" spans="1:14" x14ac:dyDescent="0.25">
      <c r="A13" s="117">
        <v>1988</v>
      </c>
      <c r="B13" s="118">
        <v>1</v>
      </c>
      <c r="C13" s="117"/>
      <c r="D13" s="119">
        <v>0.27579999999999999</v>
      </c>
      <c r="E13" s="119">
        <v>0.1804</v>
      </c>
      <c r="F13" s="119">
        <v>0.45619999999999999</v>
      </c>
      <c r="G13" s="119">
        <v>0.1166</v>
      </c>
      <c r="H13" s="119">
        <v>0.57279999999999998</v>
      </c>
      <c r="I13" s="119">
        <v>0.20569999999999999</v>
      </c>
      <c r="J13" s="119">
        <v>0.77839999999999998</v>
      </c>
      <c r="K13" s="119">
        <v>0.16439999999999999</v>
      </c>
      <c r="L13" s="119">
        <v>0.94279999999999997</v>
      </c>
      <c r="M13" s="119">
        <v>5.7200000000000001E-2</v>
      </c>
    </row>
    <row r="14" spans="1:14" x14ac:dyDescent="0.25">
      <c r="A14" s="117">
        <v>1989</v>
      </c>
      <c r="B14" s="118">
        <v>1</v>
      </c>
      <c r="C14" s="117"/>
      <c r="D14" s="119">
        <v>0.25240000000000001</v>
      </c>
      <c r="E14" s="119">
        <v>0.187</v>
      </c>
      <c r="F14" s="119">
        <v>0.43940000000000001</v>
      </c>
      <c r="G14" s="119">
        <v>0.11849999999999999</v>
      </c>
      <c r="H14" s="119">
        <v>0.55779999999999996</v>
      </c>
      <c r="I14" s="119">
        <v>0.21440000000000001</v>
      </c>
      <c r="J14" s="119">
        <v>0.7722</v>
      </c>
      <c r="K14" s="119">
        <v>0.1694</v>
      </c>
      <c r="L14" s="119">
        <v>0.94169999999999998</v>
      </c>
      <c r="M14" s="119">
        <v>5.8299999999999998E-2</v>
      </c>
    </row>
    <row r="15" spans="1:14" x14ac:dyDescent="0.25">
      <c r="A15" s="117">
        <v>1990</v>
      </c>
      <c r="B15" s="118">
        <v>1</v>
      </c>
      <c r="C15" s="117"/>
      <c r="D15" s="119">
        <v>0.25130000000000002</v>
      </c>
      <c r="E15" s="119">
        <v>0.18509999999999999</v>
      </c>
      <c r="F15" s="119">
        <v>0.43640000000000001</v>
      </c>
      <c r="G15" s="119">
        <v>0.1173</v>
      </c>
      <c r="H15" s="119">
        <v>0.55359999999999998</v>
      </c>
      <c r="I15" s="119">
        <v>0.21659999999999999</v>
      </c>
      <c r="J15" s="119">
        <v>0.7702</v>
      </c>
      <c r="K15" s="119">
        <v>0.1716</v>
      </c>
      <c r="L15" s="119">
        <v>0.94189999999999996</v>
      </c>
      <c r="M15" s="119">
        <v>5.8099999999999999E-2</v>
      </c>
    </row>
    <row r="16" spans="1:14" x14ac:dyDescent="0.25">
      <c r="A16" s="117">
        <v>1991</v>
      </c>
      <c r="B16" s="118">
        <v>1</v>
      </c>
      <c r="C16" s="117"/>
      <c r="D16" s="119">
        <v>0.2482</v>
      </c>
      <c r="E16" s="119">
        <v>0.18560000000000001</v>
      </c>
      <c r="F16" s="119">
        <v>0.43380000000000002</v>
      </c>
      <c r="G16" s="119">
        <v>0.1245</v>
      </c>
      <c r="H16" s="119">
        <v>0.55820000000000003</v>
      </c>
      <c r="I16" s="119">
        <v>0.21460000000000001</v>
      </c>
      <c r="J16" s="119">
        <v>0.77290000000000003</v>
      </c>
      <c r="K16" s="119">
        <v>0.17230000000000001</v>
      </c>
      <c r="L16" s="119">
        <v>0.94520000000000004</v>
      </c>
      <c r="M16" s="119">
        <v>5.4800000000000001E-2</v>
      </c>
    </row>
    <row r="17" spans="1:13" x14ac:dyDescent="0.25">
      <c r="A17" s="117">
        <v>1992</v>
      </c>
      <c r="B17" s="118">
        <v>1</v>
      </c>
      <c r="C17" s="117"/>
      <c r="D17" s="119">
        <v>0.27539999999999998</v>
      </c>
      <c r="E17" s="119">
        <v>0.18340000000000001</v>
      </c>
      <c r="F17" s="119">
        <v>0.45879999999999999</v>
      </c>
      <c r="G17" s="119">
        <v>0.1212</v>
      </c>
      <c r="H17" s="119">
        <v>0.58009999999999995</v>
      </c>
      <c r="I17" s="119">
        <v>0.20469999999999999</v>
      </c>
      <c r="J17" s="119">
        <v>0.78480000000000005</v>
      </c>
      <c r="K17" s="119">
        <v>0.1646</v>
      </c>
      <c r="L17" s="119">
        <v>0.94940000000000002</v>
      </c>
      <c r="M17" s="119">
        <v>5.0599999999999999E-2</v>
      </c>
    </row>
    <row r="18" spans="1:13" x14ac:dyDescent="0.25">
      <c r="A18" s="117">
        <v>1993</v>
      </c>
      <c r="B18" s="118">
        <v>1</v>
      </c>
      <c r="C18" s="117"/>
      <c r="D18" s="119">
        <v>0.29010000000000002</v>
      </c>
      <c r="E18" s="119">
        <v>0.1835</v>
      </c>
      <c r="F18" s="119">
        <v>0.47360000000000002</v>
      </c>
      <c r="G18" s="119">
        <v>0.1188</v>
      </c>
      <c r="H18" s="119">
        <v>0.59240000000000004</v>
      </c>
      <c r="I18" s="119">
        <v>0.20030000000000001</v>
      </c>
      <c r="J18" s="119">
        <v>0.79269999999999996</v>
      </c>
      <c r="K18" s="119">
        <v>0.15920000000000001</v>
      </c>
      <c r="L18" s="119">
        <v>0.95189999999999997</v>
      </c>
      <c r="M18" s="119">
        <v>4.8099999999999997E-2</v>
      </c>
    </row>
    <row r="19" spans="1:13" x14ac:dyDescent="0.25">
      <c r="A19" s="117">
        <v>1994</v>
      </c>
      <c r="B19" s="118">
        <v>1</v>
      </c>
      <c r="C19" s="117"/>
      <c r="D19" s="119">
        <v>0.28860000000000002</v>
      </c>
      <c r="E19" s="119">
        <v>0.18659999999999999</v>
      </c>
      <c r="F19" s="119">
        <v>0.47520000000000001</v>
      </c>
      <c r="G19" s="119">
        <v>0.1193</v>
      </c>
      <c r="H19" s="119">
        <v>0.59450000000000003</v>
      </c>
      <c r="I19" s="119">
        <v>0.20100000000000001</v>
      </c>
      <c r="J19" s="119">
        <v>0.79549999999999998</v>
      </c>
      <c r="K19" s="119">
        <v>0.15679999999999999</v>
      </c>
      <c r="L19" s="119">
        <v>0.95230000000000004</v>
      </c>
      <c r="M19" s="119">
        <v>4.7699999999999999E-2</v>
      </c>
    </row>
    <row r="20" spans="1:13" x14ac:dyDescent="0.25">
      <c r="A20" s="117">
        <v>1995</v>
      </c>
      <c r="B20" s="118">
        <v>1</v>
      </c>
      <c r="C20" s="117"/>
      <c r="D20" s="119">
        <v>0.30259999999999998</v>
      </c>
      <c r="E20" s="119">
        <v>0.1865</v>
      </c>
      <c r="F20" s="119">
        <v>0.48909999999999998</v>
      </c>
      <c r="G20" s="119">
        <v>0.11840000000000001</v>
      </c>
      <c r="H20" s="119">
        <v>0.60750000000000004</v>
      </c>
      <c r="I20" s="119">
        <v>0.19620000000000001</v>
      </c>
      <c r="J20" s="119">
        <v>0.80359999999999998</v>
      </c>
      <c r="K20" s="119">
        <v>0.15029999999999999</v>
      </c>
      <c r="L20" s="119">
        <v>0.95389999999999997</v>
      </c>
      <c r="M20" s="119">
        <v>4.6100000000000002E-2</v>
      </c>
    </row>
    <row r="21" spans="1:13" x14ac:dyDescent="0.25">
      <c r="A21" s="117">
        <v>1996</v>
      </c>
      <c r="B21" s="118">
        <v>1</v>
      </c>
      <c r="C21" s="117"/>
      <c r="D21" s="119">
        <v>0.3231</v>
      </c>
      <c r="E21" s="119">
        <v>0.18660000000000004</v>
      </c>
      <c r="F21" s="119">
        <v>0.50970000000000004</v>
      </c>
      <c r="G21" s="119">
        <v>0.1154</v>
      </c>
      <c r="H21" s="119">
        <v>0.62509999999999999</v>
      </c>
      <c r="I21" s="119">
        <v>0.188</v>
      </c>
      <c r="J21" s="119">
        <v>0.81320000000000003</v>
      </c>
      <c r="K21" s="119">
        <v>0.14360000000000001</v>
      </c>
      <c r="L21" s="119">
        <v>0.95679999999999998</v>
      </c>
      <c r="M21" s="119">
        <v>4.3200000000000002E-2</v>
      </c>
    </row>
    <row r="22" spans="1:13" x14ac:dyDescent="0.25">
      <c r="A22" s="117">
        <v>1997</v>
      </c>
      <c r="B22" s="118">
        <v>1</v>
      </c>
      <c r="C22" s="117"/>
      <c r="D22" s="119">
        <v>0.33169999999999999</v>
      </c>
      <c r="E22" s="119">
        <v>0.18700000000000006</v>
      </c>
      <c r="F22" s="119">
        <v>0.51870000000000005</v>
      </c>
      <c r="G22" s="119">
        <v>0.1133</v>
      </c>
      <c r="H22" s="119">
        <v>0.63200000000000001</v>
      </c>
      <c r="I22" s="119">
        <v>0.1847</v>
      </c>
      <c r="J22" s="119">
        <v>0.81669999999999998</v>
      </c>
      <c r="K22" s="119">
        <v>0.14050000000000001</v>
      </c>
      <c r="L22" s="119">
        <v>0.95720000000000005</v>
      </c>
      <c r="M22" s="119">
        <v>4.2799999999999998E-2</v>
      </c>
    </row>
    <row r="23" spans="1:13" x14ac:dyDescent="0.25">
      <c r="A23" s="117">
        <v>1998</v>
      </c>
      <c r="B23" s="118">
        <v>1</v>
      </c>
      <c r="C23" s="117"/>
      <c r="D23" s="119">
        <v>0.34749999999999998</v>
      </c>
      <c r="E23" s="119">
        <v>0.19090000000000001</v>
      </c>
      <c r="F23" s="119">
        <v>0.53839999999999999</v>
      </c>
      <c r="G23" s="119">
        <v>0.112</v>
      </c>
      <c r="H23" s="119">
        <v>0.65039999999999998</v>
      </c>
      <c r="I23" s="119">
        <v>0.17649999999999999</v>
      </c>
      <c r="J23" s="119">
        <v>0.82689999999999997</v>
      </c>
      <c r="K23" s="119">
        <v>0.13100000000000001</v>
      </c>
      <c r="L23" s="119">
        <v>0.95789999999999997</v>
      </c>
      <c r="M23" s="119">
        <v>4.2099999999999999E-2</v>
      </c>
    </row>
    <row r="24" spans="1:13" x14ac:dyDescent="0.25">
      <c r="A24" s="117">
        <v>1999</v>
      </c>
      <c r="B24" s="118">
        <v>1</v>
      </c>
      <c r="C24" s="117"/>
      <c r="D24" s="119">
        <v>0.36180000000000001</v>
      </c>
      <c r="E24" s="119">
        <v>0.19269999999999998</v>
      </c>
      <c r="F24" s="119">
        <v>0.55449999999999999</v>
      </c>
      <c r="G24" s="119">
        <v>0.11</v>
      </c>
      <c r="H24" s="119">
        <v>0.66449999999999998</v>
      </c>
      <c r="I24" s="119">
        <v>0.1709</v>
      </c>
      <c r="J24" s="119">
        <v>0.83540000000000003</v>
      </c>
      <c r="K24" s="119">
        <v>0.1246</v>
      </c>
      <c r="L24" s="119">
        <v>0.96</v>
      </c>
      <c r="M24" s="119">
        <v>0.04</v>
      </c>
    </row>
    <row r="25" spans="1:13" x14ac:dyDescent="0.25">
      <c r="A25" s="117">
        <v>2000</v>
      </c>
      <c r="B25" s="118">
        <v>1</v>
      </c>
      <c r="C25" s="117"/>
      <c r="D25" s="119">
        <v>0.37419999999999998</v>
      </c>
      <c r="E25" s="119">
        <v>0.1905</v>
      </c>
      <c r="F25" s="119">
        <v>0.56469999999999998</v>
      </c>
      <c r="G25" s="119">
        <v>0.1086</v>
      </c>
      <c r="H25" s="119">
        <v>0.67330000000000001</v>
      </c>
      <c r="I25" s="119">
        <v>0.1668</v>
      </c>
      <c r="J25" s="119">
        <v>0.84009999999999996</v>
      </c>
      <c r="K25" s="119">
        <v>0.1208</v>
      </c>
      <c r="L25" s="119">
        <v>0.96089999999999998</v>
      </c>
      <c r="M25" s="119">
        <v>3.9100000000000003E-2</v>
      </c>
    </row>
    <row r="26" spans="1:13" x14ac:dyDescent="0.25">
      <c r="A26" s="117" t="s">
        <v>27</v>
      </c>
      <c r="B26" s="117"/>
      <c r="C26" s="117"/>
      <c r="D26" s="117"/>
      <c r="E26" s="119"/>
      <c r="F26" s="117"/>
      <c r="G26" s="117"/>
      <c r="H26" s="117"/>
      <c r="I26" s="117"/>
      <c r="J26" s="117"/>
      <c r="K26" s="117"/>
      <c r="L26" s="117"/>
      <c r="M26" s="117"/>
    </row>
    <row r="27" spans="1:13" x14ac:dyDescent="0.25">
      <c r="A27" s="117">
        <v>2001</v>
      </c>
      <c r="B27" s="118">
        <v>1</v>
      </c>
      <c r="C27" s="119">
        <v>0.15679999999999999</v>
      </c>
      <c r="D27" s="119">
        <v>0.3322</v>
      </c>
      <c r="E27" s="119">
        <v>0.19019999999999998</v>
      </c>
      <c r="F27" s="119">
        <v>0.52239999999999998</v>
      </c>
      <c r="G27" s="119">
        <v>0.1144</v>
      </c>
      <c r="H27" s="119">
        <v>0.63680000000000003</v>
      </c>
      <c r="I27" s="119">
        <v>0.17879999999999999</v>
      </c>
      <c r="J27" s="119">
        <v>0.81559999999999999</v>
      </c>
      <c r="K27" s="119">
        <v>0.13539999999999999</v>
      </c>
      <c r="L27" s="119">
        <v>0.95099999999999996</v>
      </c>
      <c r="M27" s="119">
        <v>4.9000000000000002E-2</v>
      </c>
    </row>
    <row r="28" spans="1:13" x14ac:dyDescent="0.25">
      <c r="A28" s="117">
        <v>2002</v>
      </c>
      <c r="B28" s="118">
        <v>1</v>
      </c>
      <c r="C28" s="119">
        <v>0.15090000000000001</v>
      </c>
      <c r="D28" s="119">
        <v>0.33090000000000003</v>
      </c>
      <c r="E28" s="119">
        <v>0.19769999999999993</v>
      </c>
      <c r="F28" s="119">
        <v>0.52859999999999996</v>
      </c>
      <c r="G28" s="119">
        <v>0.1177</v>
      </c>
      <c r="H28" s="119">
        <v>0.64629999999999999</v>
      </c>
      <c r="I28" s="119">
        <v>0.1804</v>
      </c>
      <c r="J28" s="119">
        <v>0.82669999999999999</v>
      </c>
      <c r="K28" s="119">
        <v>0.13120000000000001</v>
      </c>
      <c r="L28" s="119">
        <v>0.95789999999999997</v>
      </c>
      <c r="M28" s="119">
        <v>4.2099999999999999E-2</v>
      </c>
    </row>
    <row r="29" spans="1:13" x14ac:dyDescent="0.25">
      <c r="A29" s="117">
        <v>2003</v>
      </c>
      <c r="B29" s="118">
        <v>1</v>
      </c>
      <c r="C29" s="119">
        <v>0.1537</v>
      </c>
      <c r="D29" s="119">
        <v>0.33689999999999998</v>
      </c>
      <c r="E29" s="119">
        <v>0.19850000000000001</v>
      </c>
      <c r="F29" s="119">
        <v>0.53539999999999999</v>
      </c>
      <c r="G29" s="119">
        <v>0.1135</v>
      </c>
      <c r="H29" s="119">
        <v>0.64890000000000003</v>
      </c>
      <c r="I29" s="119">
        <v>0.1787</v>
      </c>
      <c r="J29" s="119">
        <v>0.8276</v>
      </c>
      <c r="K29" s="119">
        <v>0.13170000000000001</v>
      </c>
      <c r="L29" s="119">
        <v>0.95930000000000004</v>
      </c>
      <c r="M29" s="119">
        <v>4.07E-2</v>
      </c>
    </row>
    <row r="30" spans="1:13" x14ac:dyDescent="0.25">
      <c r="A30" s="117">
        <v>2004</v>
      </c>
      <c r="B30" s="118">
        <v>1</v>
      </c>
      <c r="C30" s="119">
        <v>0.17119999999999999</v>
      </c>
      <c r="D30" s="119">
        <v>0.36280000000000001</v>
      </c>
      <c r="E30" s="119">
        <v>0.20069999999999999</v>
      </c>
      <c r="F30" s="119">
        <v>0.5635</v>
      </c>
      <c r="G30" s="119">
        <v>0.1096</v>
      </c>
      <c r="H30" s="119">
        <v>0.67300000000000004</v>
      </c>
      <c r="I30" s="119">
        <v>0.16520000000000001</v>
      </c>
      <c r="J30" s="119">
        <v>0.83819999999999995</v>
      </c>
      <c r="K30" s="119">
        <v>0.1231</v>
      </c>
      <c r="L30" s="119">
        <v>0.96130000000000004</v>
      </c>
      <c r="M30" s="119">
        <v>3.8699999999999998E-2</v>
      </c>
    </row>
    <row r="31" spans="1:13" x14ac:dyDescent="0.25">
      <c r="A31" s="117">
        <v>2005</v>
      </c>
      <c r="B31" s="118">
        <v>1</v>
      </c>
      <c r="C31" s="119">
        <v>0.18909999999999999</v>
      </c>
      <c r="D31" s="119">
        <v>0.38779999999999998</v>
      </c>
      <c r="E31" s="119">
        <v>0.20150000000000007</v>
      </c>
      <c r="F31" s="119">
        <v>0.58930000000000005</v>
      </c>
      <c r="G31" s="119">
        <v>0.1052</v>
      </c>
      <c r="H31" s="119">
        <v>0.6946</v>
      </c>
      <c r="I31" s="119">
        <v>0.15609999999999999</v>
      </c>
      <c r="J31" s="119">
        <v>0.85070000000000001</v>
      </c>
      <c r="K31" s="119">
        <v>0.1135</v>
      </c>
      <c r="L31" s="119">
        <v>0.96409999999999996</v>
      </c>
      <c r="M31" s="119">
        <v>3.5900000000000001E-2</v>
      </c>
    </row>
    <row r="32" spans="1:13" x14ac:dyDescent="0.25">
      <c r="A32" s="117">
        <v>2006</v>
      </c>
      <c r="B32" s="118">
        <v>1</v>
      </c>
      <c r="C32" s="119">
        <v>0.19239999999999999</v>
      </c>
      <c r="D32" s="119">
        <v>0.39360000000000001</v>
      </c>
      <c r="E32" s="119">
        <v>0.20129999999999998</v>
      </c>
      <c r="F32" s="119">
        <v>0.59489999999999998</v>
      </c>
      <c r="G32" s="119">
        <v>0.10589999999999999</v>
      </c>
      <c r="H32" s="119">
        <v>0.70079999999999998</v>
      </c>
      <c r="I32" s="119">
        <v>0.15409999999999999</v>
      </c>
      <c r="J32" s="119">
        <v>0.85489999999999999</v>
      </c>
      <c r="K32" s="119">
        <v>0.111</v>
      </c>
      <c r="L32" s="119">
        <v>0.96589999999999998</v>
      </c>
      <c r="M32" s="119">
        <v>3.4099999999999998E-2</v>
      </c>
    </row>
    <row r="33" spans="1:13" x14ac:dyDescent="0.25">
      <c r="A33" s="117">
        <v>2007</v>
      </c>
      <c r="B33" s="118">
        <v>1</v>
      </c>
      <c r="C33" s="119">
        <v>0.19839999999999999</v>
      </c>
      <c r="D33" s="119">
        <v>0.39810000000000001</v>
      </c>
      <c r="E33" s="119">
        <v>0.20089999999999997</v>
      </c>
      <c r="F33" s="119">
        <v>0.59899999999999998</v>
      </c>
      <c r="G33" s="119">
        <v>0.1051</v>
      </c>
      <c r="H33" s="119">
        <v>0.70409999999999995</v>
      </c>
      <c r="I33" s="119">
        <v>0.153</v>
      </c>
      <c r="J33" s="119">
        <v>0.85709999999999997</v>
      </c>
      <c r="K33" s="119">
        <v>0.10929999999999999</v>
      </c>
      <c r="L33" s="119">
        <v>0.96640000000000004</v>
      </c>
      <c r="M33" s="119">
        <v>3.3599999999999998E-2</v>
      </c>
    </row>
    <row r="34" spans="1:13" x14ac:dyDescent="0.25">
      <c r="A34" s="117">
        <v>2008</v>
      </c>
      <c r="B34" s="118">
        <v>1</v>
      </c>
      <c r="C34" s="119">
        <v>0.182</v>
      </c>
      <c r="D34" s="119">
        <v>0.37509999999999999</v>
      </c>
      <c r="E34" s="119">
        <v>0.20550000000000002</v>
      </c>
      <c r="F34" s="119">
        <v>0.5806</v>
      </c>
      <c r="G34" s="119">
        <v>0.1114</v>
      </c>
      <c r="H34" s="119">
        <v>0.69199999999999995</v>
      </c>
      <c r="I34" s="119">
        <v>0.16370000000000001</v>
      </c>
      <c r="J34" s="119">
        <v>0.85570000000000002</v>
      </c>
      <c r="K34" s="119">
        <v>0.1133</v>
      </c>
      <c r="L34" s="119">
        <v>0.96899999999999997</v>
      </c>
      <c r="M34" s="119">
        <v>3.1E-2</v>
      </c>
    </row>
    <row r="35" spans="1:13" x14ac:dyDescent="0.25">
      <c r="A35" s="117">
        <v>2009</v>
      </c>
      <c r="B35" s="118">
        <v>1</v>
      </c>
      <c r="C35" s="119">
        <v>0.1691</v>
      </c>
      <c r="D35" s="119">
        <v>0.3634</v>
      </c>
      <c r="E35" s="119">
        <v>0.21829999999999999</v>
      </c>
      <c r="F35" s="119">
        <v>0.58169999999999999</v>
      </c>
      <c r="G35" s="119">
        <v>0.1172</v>
      </c>
      <c r="H35" s="119">
        <v>0.69889999999999997</v>
      </c>
      <c r="I35" s="119">
        <v>0.16850000000000001</v>
      </c>
      <c r="J35" s="119">
        <v>0.86739999999999995</v>
      </c>
      <c r="K35" s="119">
        <v>0.108</v>
      </c>
      <c r="L35" s="119">
        <v>0.97540000000000004</v>
      </c>
      <c r="M35" s="119">
        <v>2.46E-2</v>
      </c>
    </row>
    <row r="36" spans="1:13" x14ac:dyDescent="0.25">
      <c r="A36" s="117">
        <v>2010</v>
      </c>
      <c r="B36" s="118">
        <v>1</v>
      </c>
      <c r="C36" s="119">
        <v>0.17879999999999999</v>
      </c>
      <c r="D36" s="119">
        <v>0.37380000000000002</v>
      </c>
      <c r="E36" s="119">
        <v>0.21689999999999998</v>
      </c>
      <c r="F36" s="119">
        <v>0.5907</v>
      </c>
      <c r="G36" s="119">
        <v>0.11550000000000001</v>
      </c>
      <c r="H36" s="119">
        <v>0.70620000000000005</v>
      </c>
      <c r="I36" s="119">
        <v>0.16489999999999999</v>
      </c>
      <c r="J36" s="119">
        <v>0.87109999999999999</v>
      </c>
      <c r="K36" s="119">
        <v>0.1053</v>
      </c>
      <c r="L36" s="119">
        <v>0.97640000000000005</v>
      </c>
      <c r="M36" s="119">
        <v>2.3599999999999999E-2</v>
      </c>
    </row>
    <row r="37" spans="1:13" x14ac:dyDescent="0.25">
      <c r="A37" s="117">
        <v>2011</v>
      </c>
      <c r="B37" s="118">
        <v>1</v>
      </c>
      <c r="C37" s="119">
        <v>0.16139999999999999</v>
      </c>
      <c r="D37" s="119">
        <v>0.35060000000000002</v>
      </c>
      <c r="E37" s="119">
        <v>0.21429999999999993</v>
      </c>
      <c r="F37" s="119">
        <v>0.56489999999999996</v>
      </c>
      <c r="G37" s="119">
        <v>0.1177</v>
      </c>
      <c r="H37" s="119">
        <v>0.68259999999999998</v>
      </c>
      <c r="I37" s="119">
        <v>0.1736</v>
      </c>
      <c r="J37" s="119">
        <v>0.85619999999999996</v>
      </c>
      <c r="K37" s="119">
        <v>0.115</v>
      </c>
      <c r="L37" s="119">
        <v>0.97109999999999996</v>
      </c>
      <c r="M37" s="119">
        <v>2.8899999999999999E-2</v>
      </c>
    </row>
    <row r="38" spans="1:13" x14ac:dyDescent="0.25">
      <c r="A38" s="117">
        <v>2012</v>
      </c>
      <c r="B38" s="118">
        <v>1</v>
      </c>
      <c r="C38" s="119">
        <v>0.186</v>
      </c>
      <c r="D38" s="119">
        <v>0.38090000000000002</v>
      </c>
      <c r="E38" s="119">
        <v>0.20860000000000001</v>
      </c>
      <c r="F38" s="119">
        <v>0.58950000000000002</v>
      </c>
      <c r="G38" s="119">
        <v>0.11219999999999999</v>
      </c>
      <c r="H38" s="119">
        <v>0.70169999999999999</v>
      </c>
      <c r="I38" s="119">
        <v>0.16250000000000001</v>
      </c>
      <c r="J38" s="119">
        <v>0.86419999999999997</v>
      </c>
      <c r="K38" s="119">
        <v>0.108</v>
      </c>
      <c r="L38" s="119">
        <v>0.97219999999999995</v>
      </c>
      <c r="M38" s="119">
        <v>2.7799999999999998E-2</v>
      </c>
    </row>
    <row r="39" spans="1:13" x14ac:dyDescent="0.25">
      <c r="A39" s="117">
        <v>2013</v>
      </c>
      <c r="B39" s="118">
        <v>1</v>
      </c>
      <c r="C39" s="119">
        <v>0.18479999999999999</v>
      </c>
      <c r="D39" s="119">
        <v>0.378</v>
      </c>
      <c r="E39" s="119">
        <v>0.20750000000000002</v>
      </c>
      <c r="F39" s="119">
        <v>0.58550000000000002</v>
      </c>
      <c r="G39" s="119">
        <v>0.1125</v>
      </c>
      <c r="H39" s="119">
        <v>0.69799999999999995</v>
      </c>
      <c r="I39" s="119">
        <v>0.16470000000000001</v>
      </c>
      <c r="J39" s="119">
        <v>0.86270000000000002</v>
      </c>
      <c r="K39" s="119">
        <v>0.1094</v>
      </c>
      <c r="L39" s="119">
        <v>0.97219999999999995</v>
      </c>
      <c r="M39" s="119">
        <v>2.7799999999999998E-2</v>
      </c>
    </row>
    <row r="40" spans="1:13" x14ac:dyDescent="0.25">
      <c r="A40" s="117">
        <v>2014</v>
      </c>
      <c r="B40" s="118">
        <v>1</v>
      </c>
      <c r="C40" s="119">
        <v>0.19850000000000001</v>
      </c>
      <c r="D40" s="119">
        <v>0.39479999999999998</v>
      </c>
      <c r="E40" s="119">
        <v>0.20490000000000003</v>
      </c>
      <c r="F40" s="119">
        <v>0.59970000000000001</v>
      </c>
      <c r="G40" s="119">
        <v>0.1091</v>
      </c>
      <c r="H40" s="119">
        <v>0.70879999999999999</v>
      </c>
      <c r="I40" s="119">
        <v>0.159</v>
      </c>
      <c r="J40" s="119">
        <v>0.86780000000000002</v>
      </c>
      <c r="K40" s="119">
        <v>0.1047</v>
      </c>
      <c r="L40" s="119">
        <v>0.97250000000000003</v>
      </c>
      <c r="M40" s="119">
        <v>2.75E-2</v>
      </c>
    </row>
    <row r="41" spans="1:13" x14ac:dyDescent="0.25">
      <c r="A41" s="117">
        <v>2015</v>
      </c>
      <c r="B41" s="118">
        <v>1</v>
      </c>
      <c r="C41" s="119">
        <v>0.19500000000000001</v>
      </c>
      <c r="D41" s="119">
        <v>0.39040000000000002</v>
      </c>
      <c r="E41" s="119">
        <v>0.20539999999999997</v>
      </c>
      <c r="F41" s="119">
        <v>0.5958</v>
      </c>
      <c r="G41" s="119">
        <v>0.1101</v>
      </c>
      <c r="H41" s="119">
        <v>0.70589999999999997</v>
      </c>
      <c r="I41" s="119">
        <v>0.1603</v>
      </c>
      <c r="J41" s="119">
        <v>0.86619999999999997</v>
      </c>
      <c r="K41" s="119">
        <v>0.1055</v>
      </c>
      <c r="L41" s="119">
        <v>0.97170000000000001</v>
      </c>
      <c r="M41" s="119">
        <v>2.8299999999999999E-2</v>
      </c>
    </row>
    <row r="42" spans="1:13" x14ac:dyDescent="0.25">
      <c r="A42" s="117">
        <v>2016</v>
      </c>
      <c r="B42" s="106">
        <v>1</v>
      </c>
      <c r="C42" s="120">
        <v>0.18124300000000002</v>
      </c>
      <c r="D42" s="120">
        <v>0.373172</v>
      </c>
      <c r="E42" s="119">
        <v>0.20912599999999998</v>
      </c>
      <c r="F42" s="120">
        <v>0.58229799999999998</v>
      </c>
      <c r="G42" s="120">
        <v>0.11243499999999998</v>
      </c>
      <c r="H42" s="120">
        <v>0.69473299999999993</v>
      </c>
      <c r="I42" s="120">
        <v>0.164961</v>
      </c>
      <c r="J42" s="120">
        <v>0.85969399999999996</v>
      </c>
      <c r="K42" s="120">
        <v>0.1098960000000001</v>
      </c>
      <c r="L42" s="120">
        <v>0.96959000000000006</v>
      </c>
      <c r="M42" s="120">
        <v>3.0409999999999968E-2</v>
      </c>
    </row>
    <row r="43" spans="1:13" x14ac:dyDescent="0.25">
      <c r="A43" s="117">
        <v>2017</v>
      </c>
      <c r="B43" s="106">
        <v>1</v>
      </c>
      <c r="C43" s="120">
        <v>0.19344500000000001</v>
      </c>
      <c r="D43" s="120">
        <v>0.38467199999999996</v>
      </c>
      <c r="E43" s="119">
        <v>0.20669100000000001</v>
      </c>
      <c r="F43" s="120">
        <v>0.59136299999999997</v>
      </c>
      <c r="G43" s="120">
        <v>0.10941200000000006</v>
      </c>
      <c r="H43" s="120">
        <v>0.70077500000000004</v>
      </c>
      <c r="I43" s="120">
        <v>0.16024399999999994</v>
      </c>
      <c r="J43" s="120">
        <v>0.86101899999999998</v>
      </c>
      <c r="K43" s="120">
        <v>0.10789900000000008</v>
      </c>
      <c r="L43" s="120">
        <v>0.96891800000000006</v>
      </c>
      <c r="M43" s="120">
        <v>3.1082000000000002E-2</v>
      </c>
    </row>
    <row r="44" spans="1:13" x14ac:dyDescent="0.25">
      <c r="A44" s="117">
        <v>2018</v>
      </c>
      <c r="B44" s="106">
        <v>1</v>
      </c>
      <c r="C44" s="120">
        <v>0.20221029073453725</v>
      </c>
      <c r="D44" s="120">
        <v>0.40081032276207573</v>
      </c>
      <c r="E44" s="119">
        <v>0.20222331005912075</v>
      </c>
      <c r="F44" s="120">
        <v>0.60303363282119649</v>
      </c>
      <c r="G44" s="120">
        <v>0.11064863577007358</v>
      </c>
      <c r="H44" s="120">
        <v>0.71368226859127004</v>
      </c>
      <c r="I44" s="120">
        <v>0.15603530320054046</v>
      </c>
      <c r="J44" s="120">
        <v>0.86971757179181053</v>
      </c>
      <c r="K44" s="120">
        <v>0.10089976552196424</v>
      </c>
      <c r="L44" s="120">
        <v>0.97061733731377475</v>
      </c>
      <c r="M44" s="120">
        <v>2.9382662686225164E-2</v>
      </c>
    </row>
    <row r="45" spans="1:13" x14ac:dyDescent="0.25">
      <c r="A45" s="117">
        <v>2019</v>
      </c>
      <c r="B45" s="106">
        <v>1</v>
      </c>
      <c r="C45" s="120">
        <v>0.18871689362060634</v>
      </c>
      <c r="D45" s="120">
        <v>0.38768741357390851</v>
      </c>
      <c r="E45" s="119">
        <v>0.20675876581482661</v>
      </c>
      <c r="F45" s="120">
        <v>0.59444617938873512</v>
      </c>
      <c r="G45" s="120">
        <v>0.11365771372067848</v>
      </c>
      <c r="H45" s="120">
        <v>0.70810389310941357</v>
      </c>
      <c r="I45" s="120">
        <v>0.15835382010450633</v>
      </c>
      <c r="J45" s="120">
        <v>0.86645771321391996</v>
      </c>
      <c r="K45" s="120">
        <v>0.10290049605330082</v>
      </c>
      <c r="L45" s="120">
        <v>0.96935820926722072</v>
      </c>
      <c r="M45" s="120">
        <v>3.0641790732779232E-2</v>
      </c>
    </row>
    <row r="46" spans="1:13" x14ac:dyDescent="0.25">
      <c r="A46" s="117">
        <v>2020</v>
      </c>
      <c r="B46" s="106">
        <v>1</v>
      </c>
      <c r="C46" s="120">
        <v>0.22055599999999997</v>
      </c>
      <c r="D46" s="120">
        <v>0.42312499999999997</v>
      </c>
      <c r="E46" s="119">
        <v>0.20429300000000006</v>
      </c>
      <c r="F46" s="120">
        <v>0.62741800000000003</v>
      </c>
      <c r="G46" s="120">
        <v>0.10927699999999996</v>
      </c>
      <c r="H46" s="120">
        <v>0.73669499999999999</v>
      </c>
      <c r="I46" s="120">
        <v>0.14838400000000007</v>
      </c>
      <c r="J46" s="120">
        <v>0.88507900000000006</v>
      </c>
      <c r="K46" s="120">
        <v>9.1695999999999889E-2</v>
      </c>
      <c r="L46" s="120">
        <v>0.97677499999999995</v>
      </c>
      <c r="M46" s="120">
        <v>2.3224999999999999E-2</v>
      </c>
    </row>
    <row r="47" spans="1:13" x14ac:dyDescent="0.25">
      <c r="A47" s="117">
        <v>2021</v>
      </c>
      <c r="B47" s="108">
        <v>1</v>
      </c>
      <c r="C47" s="124">
        <v>0.24715699999999999</v>
      </c>
      <c r="D47" s="124">
        <v>0.457818</v>
      </c>
      <c r="E47" s="125">
        <f>F47-D47</f>
        <v>0.19861500000000004</v>
      </c>
      <c r="F47" s="126">
        <v>0.65643300000000004</v>
      </c>
      <c r="G47" s="125">
        <f>H47-F47</f>
        <v>0.10166500000000001</v>
      </c>
      <c r="H47" s="124">
        <v>0.75809800000000005</v>
      </c>
      <c r="I47" s="125">
        <f>J47-H47</f>
        <v>0.13416099999999997</v>
      </c>
      <c r="J47" s="124">
        <v>0.89225900000000002</v>
      </c>
      <c r="K47" s="125">
        <f>L47-J47</f>
        <v>8.4384000000000015E-2</v>
      </c>
      <c r="L47" s="124">
        <v>0.97664300000000004</v>
      </c>
      <c r="M47" s="126">
        <v>2.3356999999999999E-2</v>
      </c>
    </row>
    <row r="48" spans="1:13" x14ac:dyDescent="0.25">
      <c r="A48" s="117">
        <v>2022</v>
      </c>
      <c r="B48" s="108">
        <v>1</v>
      </c>
      <c r="C48" s="125">
        <v>0.20583027084260738</v>
      </c>
      <c r="D48" s="125">
        <v>0.4042586057510697</v>
      </c>
      <c r="E48" s="125">
        <v>0.20576146134521159</v>
      </c>
      <c r="F48" s="125">
        <v>0.61002006709628132</v>
      </c>
      <c r="G48" s="125">
        <v>0.10970059442980105</v>
      </c>
      <c r="H48" s="125">
        <v>0.71972066152608238</v>
      </c>
      <c r="I48" s="125">
        <v>0.15199222218633512</v>
      </c>
      <c r="J48" s="125">
        <v>0.87171288371241751</v>
      </c>
      <c r="K48" s="125">
        <v>9.8701840958314968E-2</v>
      </c>
      <c r="L48" s="125">
        <v>0.97041472467073242</v>
      </c>
      <c r="M48" s="125">
        <v>2.9584807237448468E-2</v>
      </c>
    </row>
    <row r="49" spans="1:13" x14ac:dyDescent="0.25">
      <c r="A49" s="117">
        <v>2023</v>
      </c>
      <c r="B49" s="103">
        <v>1</v>
      </c>
      <c r="C49" s="127">
        <v>0.18995699999999999</v>
      </c>
      <c r="D49" s="124">
        <v>0.38397999999999999</v>
      </c>
      <c r="E49" s="4">
        <f>F49-D49</f>
        <v>0.20899200000000007</v>
      </c>
      <c r="F49" s="126">
        <v>0.59297200000000005</v>
      </c>
      <c r="G49" s="4">
        <f>H49-F49</f>
        <v>0.11245399999999994</v>
      </c>
      <c r="H49" s="126">
        <v>0.705426</v>
      </c>
      <c r="I49" s="4">
        <f>J49-H49</f>
        <v>0.157663</v>
      </c>
      <c r="J49" s="124">
        <v>0.863089</v>
      </c>
      <c r="K49" s="4">
        <f>L49-J49</f>
        <v>0.10431000000000001</v>
      </c>
      <c r="L49" s="124">
        <v>0.96739900000000001</v>
      </c>
      <c r="M49" s="126">
        <v>3.2600999999999998E-2</v>
      </c>
    </row>
    <row r="50" spans="1:13" x14ac:dyDescent="0.25">
      <c r="A50" s="101"/>
      <c r="B50" s="101"/>
      <c r="C50" s="101"/>
      <c r="D50" s="101"/>
      <c r="E50" s="105"/>
      <c r="F50" s="101"/>
      <c r="G50" s="101"/>
      <c r="H50" s="101"/>
      <c r="I50" s="101"/>
      <c r="J50" s="101"/>
      <c r="K50" s="101"/>
      <c r="L50" s="101"/>
      <c r="M50" s="101"/>
    </row>
    <row r="51" spans="1:13" x14ac:dyDescent="0.25">
      <c r="A51" t="s">
        <v>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8CF7-1D1B-44EA-8D2A-0AF110273B67}">
  <sheetPr>
    <tabColor theme="7" tint="0.59999389629810485"/>
  </sheetPr>
  <dimension ref="A1:G12"/>
  <sheetViews>
    <sheetView workbookViewId="0">
      <selection activeCell="I21" sqref="I21"/>
    </sheetView>
  </sheetViews>
  <sheetFormatPr defaultRowHeight="15" x14ac:dyDescent="0.25"/>
  <sheetData>
    <row r="1" spans="1:7" x14ac:dyDescent="0.25">
      <c r="A1" t="s">
        <v>35</v>
      </c>
      <c r="B1" t="s">
        <v>36</v>
      </c>
    </row>
    <row r="2" spans="1:7" x14ac:dyDescent="0.25">
      <c r="A2" t="s">
        <v>37</v>
      </c>
      <c r="B2" t="s">
        <v>38</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47</v>
      </c>
      <c r="B7" s="2">
        <v>3.7325541228623277E-2</v>
      </c>
      <c r="C7" s="2">
        <v>7.6851983555178999E-2</v>
      </c>
      <c r="D7" s="2">
        <v>0.1063393197224993</v>
      </c>
      <c r="E7" s="2">
        <v>0.14191303774688599</v>
      </c>
      <c r="F7" s="2">
        <v>0.18673487202328989</v>
      </c>
      <c r="G7" s="2">
        <v>0.26268212282857079</v>
      </c>
    </row>
    <row r="8" spans="1:7" x14ac:dyDescent="0.25">
      <c r="B8" s="4"/>
    </row>
    <row r="9" spans="1:7" x14ac:dyDescent="0.25">
      <c r="B9" s="4"/>
    </row>
    <row r="10" spans="1:7" x14ac:dyDescent="0.25">
      <c r="B10" s="4"/>
    </row>
    <row r="11" spans="1:7" x14ac:dyDescent="0.25">
      <c r="B11" s="4"/>
    </row>
    <row r="12" spans="1:7" x14ac:dyDescent="0.25">
      <c r="B12" s="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F7AB5-8769-47DB-B056-983AD003CE09}">
  <sheetPr>
    <tabColor theme="7" tint="0.59999389629810485"/>
  </sheetPr>
  <dimension ref="A1:G8"/>
  <sheetViews>
    <sheetView workbookViewId="0">
      <selection activeCell="I21" sqref="I21"/>
    </sheetView>
  </sheetViews>
  <sheetFormatPr defaultRowHeight="15" x14ac:dyDescent="0.25"/>
  <cols>
    <col min="1" max="1" width="32.28515625" bestFit="1" customWidth="1"/>
    <col min="2" max="7" width="12.7109375" customWidth="1"/>
  </cols>
  <sheetData>
    <row r="1" spans="1:7" x14ac:dyDescent="0.25">
      <c r="A1" t="s">
        <v>35</v>
      </c>
      <c r="B1" t="s">
        <v>48</v>
      </c>
    </row>
    <row r="2" spans="1:7" x14ac:dyDescent="0.25">
      <c r="A2" t="s">
        <v>37</v>
      </c>
      <c r="B2" t="s">
        <v>49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t="s">
        <v>12</v>
      </c>
      <c r="B7" s="98">
        <v>0.12324953251883659</v>
      </c>
      <c r="C7" s="2">
        <v>0.19152510954723631</v>
      </c>
      <c r="D7" s="2">
        <v>0.2092127661296547</v>
      </c>
      <c r="E7" s="2">
        <v>0.1118168485890087</v>
      </c>
      <c r="F7" s="2">
        <v>0.15792772840247549</v>
      </c>
      <c r="G7" s="2">
        <v>0.20626808061581631</v>
      </c>
    </row>
    <row r="8" spans="1:7" x14ac:dyDescent="0.25">
      <c r="A8" t="s">
        <v>14</v>
      </c>
      <c r="B8" s="2">
        <v>3.2601492904112128E-2</v>
      </c>
      <c r="C8" s="2">
        <v>0.1043102278434498</v>
      </c>
      <c r="D8" s="2">
        <v>0.15766240706655579</v>
      </c>
      <c r="E8" s="2">
        <v>0.1124541890523785</v>
      </c>
      <c r="F8" s="2">
        <v>0.2089921195144028</v>
      </c>
      <c r="G8" s="2">
        <v>0.38398002994761732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4468-767B-47EC-A885-86D43DCC2DF3}">
  <sheetPr>
    <tabColor theme="7" tint="0.59999389629810485"/>
  </sheetPr>
  <dimension ref="A1:X12"/>
  <sheetViews>
    <sheetView workbookViewId="0">
      <selection activeCell="I21" sqref="I21"/>
    </sheetView>
  </sheetViews>
  <sheetFormatPr defaultRowHeight="15" x14ac:dyDescent="0.25"/>
  <sheetData>
    <row r="1" spans="1:24" x14ac:dyDescent="0.25">
      <c r="A1" t="s">
        <v>35</v>
      </c>
      <c r="B1" t="s">
        <v>50</v>
      </c>
    </row>
    <row r="2" spans="1:24" x14ac:dyDescent="0.25">
      <c r="A2" t="s">
        <v>37</v>
      </c>
      <c r="B2" t="s">
        <v>51</v>
      </c>
    </row>
    <row r="3" spans="1:24" x14ac:dyDescent="0.25">
      <c r="A3" t="s">
        <v>39</v>
      </c>
      <c r="B3" t="s">
        <v>40</v>
      </c>
    </row>
    <row r="4" spans="1:24" x14ac:dyDescent="0.25">
      <c r="A4" t="s">
        <v>41</v>
      </c>
      <c r="B4" t="s">
        <v>42</v>
      </c>
    </row>
    <row r="6" spans="1:24" x14ac:dyDescent="0.25">
      <c r="B6" s="122">
        <v>2001</v>
      </c>
      <c r="C6" s="122">
        <v>2002</v>
      </c>
      <c r="D6" s="122">
        <v>2003</v>
      </c>
      <c r="E6" s="122">
        <v>2004</v>
      </c>
      <c r="F6" s="122">
        <v>2005</v>
      </c>
      <c r="G6" s="122">
        <v>2006</v>
      </c>
      <c r="H6" s="122">
        <v>2007</v>
      </c>
      <c r="I6" s="122">
        <v>2008</v>
      </c>
      <c r="J6" s="122">
        <v>2009</v>
      </c>
      <c r="K6" s="122">
        <v>2010</v>
      </c>
      <c r="L6" s="122">
        <v>2011</v>
      </c>
      <c r="M6" s="122">
        <v>2012</v>
      </c>
      <c r="N6" s="122">
        <v>2013</v>
      </c>
      <c r="O6" s="122">
        <v>2014</v>
      </c>
      <c r="P6" s="122">
        <v>2015</v>
      </c>
      <c r="Q6" s="122">
        <v>2016</v>
      </c>
      <c r="R6" s="122">
        <v>2017</v>
      </c>
      <c r="S6" s="122">
        <v>2018</v>
      </c>
      <c r="T6" s="122">
        <v>2019</v>
      </c>
      <c r="U6" s="122">
        <v>2020</v>
      </c>
      <c r="V6" s="122">
        <v>2021</v>
      </c>
      <c r="W6" s="122">
        <v>2022</v>
      </c>
      <c r="X6" s="122">
        <v>2023</v>
      </c>
    </row>
    <row r="7" spans="1:24" x14ac:dyDescent="0.25">
      <c r="A7" t="s">
        <v>1</v>
      </c>
      <c r="B7" s="3">
        <v>33.219313144188654</v>
      </c>
      <c r="C7" s="3">
        <v>33.089003653614213</v>
      </c>
      <c r="D7" s="3">
        <v>33.687630279243578</v>
      </c>
      <c r="E7" s="3">
        <v>36.280720206104</v>
      </c>
      <c r="F7" s="3">
        <v>38.775004212761068</v>
      </c>
      <c r="G7" s="3">
        <v>39.356629212161828</v>
      </c>
      <c r="H7" s="3">
        <v>39.809708311748118</v>
      </c>
      <c r="I7" s="3">
        <v>37.510316729676887</v>
      </c>
      <c r="J7" s="3">
        <v>36.344075063174159</v>
      </c>
      <c r="K7" s="3">
        <v>37.382104296081522</v>
      </c>
      <c r="L7" s="3">
        <v>35.059290925989693</v>
      </c>
      <c r="M7" s="3">
        <v>38.087458163780248</v>
      </c>
      <c r="N7" s="3">
        <v>37.803461451354849</v>
      </c>
      <c r="O7" s="3">
        <v>39.482559032115603</v>
      </c>
      <c r="P7" s="3">
        <v>39.035085005071082</v>
      </c>
      <c r="Q7" s="3">
        <v>37.317151800663481</v>
      </c>
      <c r="R7" s="3">
        <v>38.467216508493991</v>
      </c>
      <c r="S7" s="3">
        <v>40.081032276207573</v>
      </c>
      <c r="T7" s="3">
        <v>38.768741357390851</v>
      </c>
      <c r="U7" s="3">
        <v>42.312513282449721</v>
      </c>
      <c r="V7" s="3">
        <v>45.78177507238447</v>
      </c>
      <c r="W7" s="3">
        <v>40.425860575106967</v>
      </c>
      <c r="X7" s="3">
        <v>38.398002994761733</v>
      </c>
    </row>
    <row r="8" spans="1:24" x14ac:dyDescent="0.25">
      <c r="A8" t="s">
        <v>52</v>
      </c>
      <c r="B8" s="3">
        <v>19.020692008755489</v>
      </c>
      <c r="C8" s="3">
        <v>19.77270037593701</v>
      </c>
      <c r="D8" s="3">
        <v>19.856099281837771</v>
      </c>
      <c r="E8" s="3">
        <v>20.0655895095381</v>
      </c>
      <c r="F8" s="3">
        <v>20.157283568729181</v>
      </c>
      <c r="G8" s="3">
        <v>20.136255215897489</v>
      </c>
      <c r="H8" s="3">
        <v>20.091161572555109</v>
      </c>
      <c r="I8" s="3">
        <v>20.549758960365288</v>
      </c>
      <c r="J8" s="3">
        <v>21.824094426545422</v>
      </c>
      <c r="K8" s="3">
        <v>21.686804109808421</v>
      </c>
      <c r="L8" s="3">
        <v>21.432497163262742</v>
      </c>
      <c r="M8" s="3">
        <v>20.86241263550885</v>
      </c>
      <c r="N8" s="3">
        <v>20.743138100073789</v>
      </c>
      <c r="O8" s="3">
        <v>20.48292356038618</v>
      </c>
      <c r="P8" s="3">
        <v>20.542175923538409</v>
      </c>
      <c r="Q8" s="3">
        <v>20.912655081687621</v>
      </c>
      <c r="R8" s="3">
        <v>20.669027651752408</v>
      </c>
      <c r="S8" s="3">
        <v>20.222331005912071</v>
      </c>
      <c r="T8" s="3">
        <v>20.675876581482662</v>
      </c>
      <c r="U8" s="3">
        <v>20.42930048399344</v>
      </c>
      <c r="V8" s="3">
        <v>19.861568976130219</v>
      </c>
      <c r="W8" s="3">
        <v>20.57614613452116</v>
      </c>
      <c r="X8" s="3">
        <v>20.899211951440279</v>
      </c>
    </row>
    <row r="9" spans="1:24" x14ac:dyDescent="0.25">
      <c r="A9" t="s">
        <v>53</v>
      </c>
      <c r="B9" s="3">
        <v>11.4401009796244</v>
      </c>
      <c r="C9" s="3">
        <v>11.76521688770487</v>
      </c>
      <c r="D9" s="3">
        <v>11.35002159583858</v>
      </c>
      <c r="E9" s="3">
        <v>10.956752897131331</v>
      </c>
      <c r="F9" s="3">
        <v>10.523530819701341</v>
      </c>
      <c r="G9" s="3">
        <v>10.58565047558009</v>
      </c>
      <c r="H9" s="3">
        <v>10.51218125827433</v>
      </c>
      <c r="I9" s="3">
        <v>11.14323460705047</v>
      </c>
      <c r="J9" s="3">
        <v>11.72340952835367</v>
      </c>
      <c r="K9" s="3">
        <v>11.554621848739499</v>
      </c>
      <c r="L9" s="3">
        <v>11.7685989731155</v>
      </c>
      <c r="M9" s="3">
        <v>11.21556687128369</v>
      </c>
      <c r="N9" s="3">
        <v>11.252517430236439</v>
      </c>
      <c r="O9" s="3">
        <v>10.911910033549701</v>
      </c>
      <c r="P9" s="3">
        <v>11.012256545132621</v>
      </c>
      <c r="Q9" s="3">
        <v>11.243461350471611</v>
      </c>
      <c r="R9" s="3">
        <v>10.941298650041929</v>
      </c>
      <c r="S9" s="3">
        <v>11.064863577007349</v>
      </c>
      <c r="T9" s="3">
        <v>11.365771372067851</v>
      </c>
      <c r="U9" s="3">
        <v>10.927701906408419</v>
      </c>
      <c r="V9" s="3">
        <v>10.166472881471851</v>
      </c>
      <c r="W9" s="3">
        <v>10.9700594429801</v>
      </c>
      <c r="X9" s="3">
        <v>11.24541890523785</v>
      </c>
    </row>
    <row r="10" spans="1:24" x14ac:dyDescent="0.25">
      <c r="A10" t="s">
        <v>54</v>
      </c>
      <c r="B10" s="3">
        <v>17.880603120469281</v>
      </c>
      <c r="C10" s="3">
        <v>18.039185075325889</v>
      </c>
      <c r="D10" s="3">
        <v>17.86995281108068</v>
      </c>
      <c r="E10" s="3">
        <v>16.521126624661079</v>
      </c>
      <c r="F10" s="3">
        <v>15.609218916531519</v>
      </c>
      <c r="G10" s="3">
        <v>15.41269533278847</v>
      </c>
      <c r="H10" s="3">
        <v>15.29501597306165</v>
      </c>
      <c r="I10" s="3">
        <v>16.367850105330291</v>
      </c>
      <c r="J10" s="3">
        <v>16.852386720803811</v>
      </c>
      <c r="K10" s="3">
        <v>16.486118017919299</v>
      </c>
      <c r="L10" s="3">
        <v>17.356419850542551</v>
      </c>
      <c r="M10" s="3">
        <v>16.253550698831539</v>
      </c>
      <c r="N10" s="3">
        <v>16.47318678053853</v>
      </c>
      <c r="O10" s="3">
        <v>15.9020910534867</v>
      </c>
      <c r="P10" s="3">
        <v>16.027847970708059</v>
      </c>
      <c r="Q10" s="3">
        <v>16.496150473001311</v>
      </c>
      <c r="R10" s="3">
        <v>16.024327596984719</v>
      </c>
      <c r="S10" s="3">
        <v>15.603530320054061</v>
      </c>
      <c r="T10" s="3">
        <v>15.83538201045063</v>
      </c>
      <c r="U10" s="3">
        <v>14.838347830108759</v>
      </c>
      <c r="V10" s="3">
        <v>13.416045414130361</v>
      </c>
      <c r="W10" s="3">
        <v>15.199222218633521</v>
      </c>
      <c r="X10" s="3">
        <v>15.76624070665558</v>
      </c>
    </row>
    <row r="11" spans="1:24" x14ac:dyDescent="0.25">
      <c r="A11" t="s">
        <v>55</v>
      </c>
      <c r="B11" s="3">
        <v>13.54128174965054</v>
      </c>
      <c r="C11" s="3">
        <v>13.11952178193639</v>
      </c>
      <c r="D11" s="3">
        <v>13.16514512135252</v>
      </c>
      <c r="E11" s="3">
        <v>12.309430994721961</v>
      </c>
      <c r="F11" s="3">
        <v>11.34676336518574</v>
      </c>
      <c r="G11" s="3">
        <v>11.10033142630909</v>
      </c>
      <c r="H11" s="3">
        <v>10.9309344960571</v>
      </c>
      <c r="I11" s="3">
        <v>11.33221668000105</v>
      </c>
      <c r="J11" s="3">
        <v>10.80086996199128</v>
      </c>
      <c r="K11" s="3">
        <v>10.534334094721141</v>
      </c>
      <c r="L11" s="3">
        <v>11.495044462199701</v>
      </c>
      <c r="M11" s="3">
        <v>10.803322930889861</v>
      </c>
      <c r="N11" s="3">
        <v>10.94275479316282</v>
      </c>
      <c r="O11" s="3">
        <v>10.4744033487124</v>
      </c>
      <c r="P11" s="3">
        <v>10.55486222130542</v>
      </c>
      <c r="Q11" s="3">
        <v>10.989645621661349</v>
      </c>
      <c r="R11" s="3">
        <v>10.789922494659059</v>
      </c>
      <c r="S11" s="3">
        <v>10.089976552196431</v>
      </c>
      <c r="T11" s="3">
        <v>10.29004960533009</v>
      </c>
      <c r="U11" s="3">
        <v>9.169588561666572</v>
      </c>
      <c r="V11" s="3">
        <v>8.4384561019538111</v>
      </c>
      <c r="W11" s="3">
        <v>9.8701840958315028</v>
      </c>
      <c r="X11" s="3">
        <v>10.431022784344981</v>
      </c>
    </row>
    <row r="12" spans="1:24" x14ac:dyDescent="0.25">
      <c r="A12" t="s">
        <v>6</v>
      </c>
      <c r="B12" s="3">
        <v>4.8980089973116554</v>
      </c>
      <c r="C12" s="3">
        <v>4.2143722254816298</v>
      </c>
      <c r="D12" s="3">
        <v>4.0711509106468826</v>
      </c>
      <c r="E12" s="3">
        <v>3.8661385412545708</v>
      </c>
      <c r="F12" s="3">
        <v>3.5881991170911451</v>
      </c>
      <c r="G12" s="3">
        <v>3.4084383372630191</v>
      </c>
      <c r="H12" s="3">
        <v>3.3610883267138671</v>
      </c>
      <c r="I12" s="3">
        <v>3.09691455657748</v>
      </c>
      <c r="J12" s="3">
        <v>2.4551642991316589</v>
      </c>
      <c r="K12" s="3">
        <v>2.3561229908212029</v>
      </c>
      <c r="L12" s="3">
        <v>2.8879567914319502</v>
      </c>
      <c r="M12" s="3">
        <v>2.7776886997058172</v>
      </c>
      <c r="N12" s="3">
        <v>2.7848602699383309</v>
      </c>
      <c r="O12" s="3">
        <v>2.7459674514817238</v>
      </c>
      <c r="P12" s="3">
        <v>2.827772334244409</v>
      </c>
      <c r="Q12" s="3">
        <v>3.041005002131886</v>
      </c>
      <c r="R12" s="3">
        <v>3.108207098067894</v>
      </c>
      <c r="S12" s="3">
        <v>2.9382662686225158</v>
      </c>
      <c r="T12" s="3">
        <v>3.064179073277923</v>
      </c>
      <c r="U12" s="3">
        <v>2.322547935373088</v>
      </c>
      <c r="V12" s="3">
        <v>2.3356815539292799</v>
      </c>
      <c r="W12" s="3">
        <v>2.9584807237448469</v>
      </c>
      <c r="X12" s="3">
        <v>3.260149290411213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C5F0-5F7C-4309-9153-4F81852D80A2}">
  <sheetPr>
    <tabColor theme="7" tint="0.59999389629810485"/>
  </sheetPr>
  <dimension ref="A1:X12"/>
  <sheetViews>
    <sheetView workbookViewId="0">
      <selection activeCell="I21" sqref="I21"/>
    </sheetView>
  </sheetViews>
  <sheetFormatPr defaultRowHeight="15" x14ac:dyDescent="0.25"/>
  <sheetData>
    <row r="1" spans="1:24" x14ac:dyDescent="0.25">
      <c r="A1" t="s">
        <v>35</v>
      </c>
      <c r="B1" t="s">
        <v>56</v>
      </c>
    </row>
    <row r="2" spans="1:24" x14ac:dyDescent="0.25">
      <c r="A2" t="s">
        <v>37</v>
      </c>
      <c r="B2" t="s">
        <v>57</v>
      </c>
    </row>
    <row r="3" spans="1:24" x14ac:dyDescent="0.25">
      <c r="A3" t="s">
        <v>39</v>
      </c>
      <c r="B3" t="s">
        <v>40</v>
      </c>
    </row>
    <row r="4" spans="1:24" x14ac:dyDescent="0.25">
      <c r="A4" t="s">
        <v>41</v>
      </c>
      <c r="B4" t="s">
        <v>42</v>
      </c>
    </row>
    <row r="6" spans="1:24" x14ac:dyDescent="0.25">
      <c r="B6" s="122">
        <v>2001</v>
      </c>
      <c r="C6" s="122">
        <v>2002</v>
      </c>
      <c r="D6" s="122">
        <v>2003</v>
      </c>
      <c r="E6" s="122">
        <v>2004</v>
      </c>
      <c r="F6" s="122">
        <v>2005</v>
      </c>
      <c r="G6" s="122">
        <v>2006</v>
      </c>
      <c r="H6" s="122">
        <v>2007</v>
      </c>
      <c r="I6" s="122">
        <v>2008</v>
      </c>
      <c r="J6" s="122">
        <v>2009</v>
      </c>
      <c r="K6" s="122">
        <v>2010</v>
      </c>
      <c r="L6" s="122">
        <v>2011</v>
      </c>
      <c r="M6" s="122">
        <v>2012</v>
      </c>
      <c r="N6" s="122">
        <v>2013</v>
      </c>
      <c r="O6" s="122">
        <v>2014</v>
      </c>
      <c r="P6" s="122">
        <v>2015</v>
      </c>
      <c r="Q6" s="122">
        <v>2016</v>
      </c>
      <c r="R6" s="122">
        <v>2017</v>
      </c>
      <c r="S6" s="122">
        <v>2018</v>
      </c>
      <c r="T6" s="122">
        <v>2019</v>
      </c>
      <c r="U6" s="122">
        <v>2020</v>
      </c>
      <c r="V6" s="122">
        <v>2021</v>
      </c>
      <c r="W6" s="122">
        <v>2022</v>
      </c>
      <c r="X6" s="122">
        <v>2023</v>
      </c>
    </row>
    <row r="7" spans="1:24" x14ac:dyDescent="0.25">
      <c r="A7" t="s">
        <v>1</v>
      </c>
      <c r="B7" s="3">
        <v>17.411384774455819</v>
      </c>
      <c r="C7" s="3">
        <v>16.053331015368769</v>
      </c>
      <c r="D7" s="3">
        <v>16.731833748741671</v>
      </c>
      <c r="E7" s="3">
        <v>18.989809867141911</v>
      </c>
      <c r="F7" s="3">
        <v>21.188228283871339</v>
      </c>
      <c r="G7" s="3">
        <v>22.097369160355459</v>
      </c>
      <c r="H7" s="3">
        <v>22.860466926151268</v>
      </c>
      <c r="I7" s="3">
        <v>20.189362671301229</v>
      </c>
      <c r="J7" s="3">
        <v>17.214524345459829</v>
      </c>
      <c r="K7" s="3">
        <v>18.870493828250751</v>
      </c>
      <c r="L7" s="3">
        <v>18.70465113930333</v>
      </c>
      <c r="M7" s="3">
        <v>21.862353103560551</v>
      </c>
      <c r="N7" s="3">
        <v>19.037242191581871</v>
      </c>
      <c r="O7" s="3">
        <v>20.577694374601322</v>
      </c>
      <c r="P7" s="3">
        <v>20.654485724595819</v>
      </c>
      <c r="Q7" s="3">
        <v>19.721793054613091</v>
      </c>
      <c r="R7" s="3">
        <v>21.043743427970561</v>
      </c>
      <c r="S7" s="3">
        <v>20.927442797544739</v>
      </c>
      <c r="T7" s="3">
        <v>20.14148962580526</v>
      </c>
      <c r="U7" s="3">
        <v>22.187276541753189</v>
      </c>
      <c r="V7" s="3">
        <v>26.303017895503171</v>
      </c>
      <c r="W7" s="3">
        <v>22.43512325936732</v>
      </c>
      <c r="X7" s="3">
        <v>20.626808061581631</v>
      </c>
    </row>
    <row r="8" spans="1:24" x14ac:dyDescent="0.25">
      <c r="A8" t="s">
        <v>52</v>
      </c>
      <c r="B8" s="3">
        <v>14.202028882290101</v>
      </c>
      <c r="C8" s="3">
        <v>14.23779641807611</v>
      </c>
      <c r="D8" s="3">
        <v>14.25466713139561</v>
      </c>
      <c r="E8" s="3">
        <v>14.317488582020429</v>
      </c>
      <c r="F8" s="3">
        <v>14.423878064903359</v>
      </c>
      <c r="G8" s="3">
        <v>14.521080983957839</v>
      </c>
      <c r="H8" s="3">
        <v>14.52540448155484</v>
      </c>
      <c r="I8" s="3">
        <v>14.756710753071051</v>
      </c>
      <c r="J8" s="3">
        <v>14.969953056227361</v>
      </c>
      <c r="K8" s="3">
        <v>14.91400447698873</v>
      </c>
      <c r="L8" s="3">
        <v>15.1875609881609</v>
      </c>
      <c r="M8" s="3">
        <v>14.97726544790474</v>
      </c>
      <c r="N8" s="3">
        <v>15.382096649929601</v>
      </c>
      <c r="O8" s="3">
        <v>15.37851298371362</v>
      </c>
      <c r="P8" s="3">
        <v>15.416628050740339</v>
      </c>
      <c r="Q8" s="3">
        <v>15.47525887569595</v>
      </c>
      <c r="R8" s="3">
        <v>15.485648973620441</v>
      </c>
      <c r="S8" s="3">
        <v>15.54815973146736</v>
      </c>
      <c r="T8" s="3">
        <v>15.790353324328761</v>
      </c>
      <c r="U8" s="3">
        <v>15.919769902135959</v>
      </c>
      <c r="V8" s="3">
        <v>15.68908032103254</v>
      </c>
      <c r="W8" s="3">
        <v>15.850491668146709</v>
      </c>
      <c r="X8" s="3">
        <v>15.792772840247549</v>
      </c>
    </row>
    <row r="9" spans="1:24" x14ac:dyDescent="0.25">
      <c r="A9" t="s">
        <v>53</v>
      </c>
      <c r="B9" s="3">
        <v>10.890404844518081</v>
      </c>
      <c r="C9" s="3">
        <v>11.036497912160289</v>
      </c>
      <c r="D9" s="3">
        <v>11.02713434510412</v>
      </c>
      <c r="E9" s="3">
        <v>10.766429373051279</v>
      </c>
      <c r="F9" s="3">
        <v>10.555957494268361</v>
      </c>
      <c r="G9" s="3">
        <v>10.556220076932799</v>
      </c>
      <c r="H9" s="3">
        <v>10.494640257676821</v>
      </c>
      <c r="I9" s="3">
        <v>11.03024094832198</v>
      </c>
      <c r="J9" s="3">
        <v>11.588568451784431</v>
      </c>
      <c r="K9" s="3">
        <v>11.382962143611159</v>
      </c>
      <c r="L9" s="3">
        <v>11.49545976356432</v>
      </c>
      <c r="M9" s="3">
        <v>11.026136108255219</v>
      </c>
      <c r="N9" s="3">
        <v>11.447070127431971</v>
      </c>
      <c r="O9" s="3">
        <v>11.253341474516111</v>
      </c>
      <c r="P9" s="3">
        <v>11.28673853501363</v>
      </c>
      <c r="Q9" s="3">
        <v>11.367737588085481</v>
      </c>
      <c r="R9" s="3">
        <v>11.209363141772959</v>
      </c>
      <c r="S9" s="3">
        <v>11.18241165186469</v>
      </c>
      <c r="T9" s="3">
        <v>11.371851029003979</v>
      </c>
      <c r="U9" s="3">
        <v>11.34616952770352</v>
      </c>
      <c r="V9" s="3">
        <v>10.618930019237551</v>
      </c>
      <c r="W9" s="3">
        <v>11.07853810580661</v>
      </c>
      <c r="X9" s="3">
        <v>11.181684858900869</v>
      </c>
    </row>
    <row r="10" spans="1:24" x14ac:dyDescent="0.25">
      <c r="A10" t="s">
        <v>54</v>
      </c>
      <c r="B10" s="3">
        <v>21.80307814855907</v>
      </c>
      <c r="C10" s="3">
        <v>22.38632222604835</v>
      </c>
      <c r="D10" s="3">
        <v>22.330377453673009</v>
      </c>
      <c r="E10" s="3">
        <v>21.60471205665587</v>
      </c>
      <c r="F10" s="3">
        <v>20.903041114008481</v>
      </c>
      <c r="G10" s="3">
        <v>20.732042270000569</v>
      </c>
      <c r="H10" s="3">
        <v>20.53125256974543</v>
      </c>
      <c r="I10" s="3">
        <v>21.711670674632391</v>
      </c>
      <c r="J10" s="3">
        <v>22.963998426630841</v>
      </c>
      <c r="K10" s="3">
        <v>22.383550592622012</v>
      </c>
      <c r="L10" s="3">
        <v>22.430742217201288</v>
      </c>
      <c r="M10" s="3">
        <v>21.387223526788642</v>
      </c>
      <c r="N10" s="3">
        <v>22.2295280855096</v>
      </c>
      <c r="O10" s="3">
        <v>21.70093863593782</v>
      </c>
      <c r="P10" s="3">
        <v>21.635534013893849</v>
      </c>
      <c r="Q10" s="3">
        <v>21.864042852084928</v>
      </c>
      <c r="R10" s="3">
        <v>21.400073149545101</v>
      </c>
      <c r="S10" s="3">
        <v>21.255870541063061</v>
      </c>
      <c r="T10" s="3">
        <v>21.512002591970781</v>
      </c>
      <c r="U10" s="3">
        <v>21.260147727194749</v>
      </c>
      <c r="V10" s="3">
        <v>19.481246271798479</v>
      </c>
      <c r="W10" s="3">
        <v>20.528836441876329</v>
      </c>
      <c r="X10" s="3">
        <v>20.921276612965471</v>
      </c>
    </row>
    <row r="11" spans="1:24" x14ac:dyDescent="0.25">
      <c r="A11" t="s">
        <v>55</v>
      </c>
      <c r="B11" s="3">
        <v>21.28889255124934</v>
      </c>
      <c r="C11" s="3">
        <v>21.78598054915701</v>
      </c>
      <c r="D11" s="3">
        <v>21.52498443233825</v>
      </c>
      <c r="E11" s="3">
        <v>20.833688466971982</v>
      </c>
      <c r="F11" s="3">
        <v>19.99335024870043</v>
      </c>
      <c r="G11" s="3">
        <v>19.6753926346829</v>
      </c>
      <c r="H11" s="3">
        <v>19.3998396884793</v>
      </c>
      <c r="I11" s="3">
        <v>20.392649032592349</v>
      </c>
      <c r="J11" s="3">
        <v>21.381577515018851</v>
      </c>
      <c r="K11" s="3">
        <v>20.706141300650181</v>
      </c>
      <c r="L11" s="3">
        <v>20.632478188541612</v>
      </c>
      <c r="M11" s="3">
        <v>19.643588670504279</v>
      </c>
      <c r="N11" s="3">
        <v>20.411309033589259</v>
      </c>
      <c r="O11" s="3">
        <v>19.819999932019471</v>
      </c>
      <c r="P11" s="3">
        <v>19.72210336185325</v>
      </c>
      <c r="Q11" s="3">
        <v>19.983573262422549</v>
      </c>
      <c r="R11" s="3">
        <v>19.610350660631831</v>
      </c>
      <c r="S11" s="3">
        <v>19.48042020141504</v>
      </c>
      <c r="T11" s="3">
        <v>19.691109456064829</v>
      </c>
      <c r="U11" s="3">
        <v>19.10551753269063</v>
      </c>
      <c r="V11" s="3">
        <v>17.50824568479565</v>
      </c>
      <c r="W11" s="3">
        <v>18.64397748887934</v>
      </c>
      <c r="X11" s="3">
        <v>19.152510954723631</v>
      </c>
    </row>
    <row r="12" spans="1:24" x14ac:dyDescent="0.25">
      <c r="A12" t="s">
        <v>6</v>
      </c>
      <c r="B12" s="3">
        <v>14.404210798927579</v>
      </c>
      <c r="C12" s="3">
        <v>14.500055163098899</v>
      </c>
      <c r="D12" s="3">
        <v>14.131002888747339</v>
      </c>
      <c r="E12" s="3">
        <v>13.487871654158541</v>
      </c>
      <c r="F12" s="3">
        <v>12.935544794248029</v>
      </c>
      <c r="G12" s="3">
        <v>12.4178823267246</v>
      </c>
      <c r="H12" s="3">
        <v>12.188396076392349</v>
      </c>
      <c r="I12" s="3">
        <v>11.91936592008099</v>
      </c>
      <c r="J12" s="3">
        <v>11.881378204878679</v>
      </c>
      <c r="K12" s="3">
        <v>11.74284765787716</v>
      </c>
      <c r="L12" s="3">
        <v>11.54910770322854</v>
      </c>
      <c r="M12" s="3">
        <v>11.103433142986569</v>
      </c>
      <c r="N12" s="3">
        <v>11.492753911957699</v>
      </c>
      <c r="O12" s="3">
        <v>11.26951259921165</v>
      </c>
      <c r="P12" s="3">
        <v>11.284510313903111</v>
      </c>
      <c r="Q12" s="3">
        <v>11.587594367097999</v>
      </c>
      <c r="R12" s="3">
        <v>11.250820646459101</v>
      </c>
      <c r="S12" s="3">
        <v>11.6056950766451</v>
      </c>
      <c r="T12" s="3">
        <v>11.493193972826379</v>
      </c>
      <c r="U12" s="3">
        <v>10.18111078965128</v>
      </c>
      <c r="V12" s="3">
        <v>10.39948660007447</v>
      </c>
      <c r="W12" s="3">
        <v>11.463033035923701</v>
      </c>
      <c r="X12" s="3">
        <v>12.32495325188366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9C60B-D799-452E-ABBC-B1127351298B}">
  <sheetPr>
    <tabColor theme="7" tint="0.59999389629810485"/>
  </sheetPr>
  <dimension ref="A1:G13"/>
  <sheetViews>
    <sheetView workbookViewId="0">
      <selection activeCell="I21" sqref="I21"/>
    </sheetView>
  </sheetViews>
  <sheetFormatPr defaultRowHeight="15" x14ac:dyDescent="0.25"/>
  <sheetData>
    <row r="1" spans="1:7" x14ac:dyDescent="0.25">
      <c r="A1" t="s">
        <v>35</v>
      </c>
      <c r="B1" t="s">
        <v>58</v>
      </c>
    </row>
    <row r="2" spans="1:7" x14ac:dyDescent="0.25">
      <c r="A2" t="s">
        <v>37</v>
      </c>
      <c r="B2" t="s">
        <v>59</v>
      </c>
    </row>
    <row r="3" spans="1:7" x14ac:dyDescent="0.25">
      <c r="A3" t="s">
        <v>39</v>
      </c>
      <c r="B3" t="s">
        <v>40</v>
      </c>
    </row>
    <row r="4" spans="1:7" x14ac:dyDescent="0.25">
      <c r="A4" t="s">
        <v>41</v>
      </c>
      <c r="B4" t="s">
        <v>42</v>
      </c>
    </row>
    <row r="6" spans="1:7" x14ac:dyDescent="0.25">
      <c r="B6" s="1" t="s">
        <v>6</v>
      </c>
      <c r="C6" s="1" t="s">
        <v>43</v>
      </c>
      <c r="D6" s="1" t="s">
        <v>44</v>
      </c>
      <c r="E6" s="1" t="s">
        <v>45</v>
      </c>
      <c r="F6" s="1" t="s">
        <v>46</v>
      </c>
      <c r="G6" s="1" t="s">
        <v>1</v>
      </c>
    </row>
    <row r="7" spans="1:7" x14ac:dyDescent="0.25">
      <c r="A7">
        <v>2017</v>
      </c>
      <c r="B7" s="3">
        <v>4.045037327928247</v>
      </c>
      <c r="C7" s="3">
        <v>8.0561909762081712</v>
      </c>
      <c r="D7" s="3">
        <v>10.963806053531441</v>
      </c>
      <c r="E7" s="3">
        <v>14.29172730179654</v>
      </c>
      <c r="F7" s="3">
        <v>19.542828598218691</v>
      </c>
      <c r="G7" s="3">
        <v>26.764833806875579</v>
      </c>
    </row>
    <row r="8" spans="1:7" x14ac:dyDescent="0.25">
      <c r="A8">
        <v>2018</v>
      </c>
      <c r="B8" s="3">
        <v>3.3632398930308351</v>
      </c>
      <c r="C8" s="3">
        <v>6.8806535111530964</v>
      </c>
      <c r="D8" s="3">
        <v>9.7517335203685587</v>
      </c>
      <c r="E8" s="3">
        <v>13.14463225019159</v>
      </c>
      <c r="F8" s="3">
        <v>17.277864882136591</v>
      </c>
      <c r="G8" s="3">
        <v>25.442547081125191</v>
      </c>
    </row>
    <row r="9" spans="1:7" x14ac:dyDescent="0.25">
      <c r="A9">
        <v>2019</v>
      </c>
      <c r="B9" s="3">
        <v>3.5419438405704251</v>
      </c>
      <c r="C9" s="3">
        <v>6.942494545625495</v>
      </c>
      <c r="D9" s="3">
        <v>9.7794846256551136</v>
      </c>
      <c r="E9" s="3">
        <v>13.27810256789758</v>
      </c>
      <c r="F9" s="3">
        <v>17.3956374737255</v>
      </c>
      <c r="G9" s="3">
        <v>25.571628109667358</v>
      </c>
    </row>
    <row r="10" spans="1:7" x14ac:dyDescent="0.25">
      <c r="A10">
        <v>2020</v>
      </c>
      <c r="B10" s="3">
        <v>3.108990610567794</v>
      </c>
      <c r="C10" s="3">
        <v>6.5409515250276256</v>
      </c>
      <c r="D10" s="3">
        <v>9.5119412014609566</v>
      </c>
      <c r="E10" s="3">
        <v>13.1259111113924</v>
      </c>
      <c r="F10" s="3">
        <v>17.489065230716491</v>
      </c>
      <c r="G10" s="3">
        <v>25.990504733608219</v>
      </c>
    </row>
    <row r="11" spans="1:7" x14ac:dyDescent="0.25">
      <c r="A11">
        <v>2021</v>
      </c>
      <c r="B11" s="3">
        <v>3.345769340800163</v>
      </c>
      <c r="C11" s="3">
        <v>7.1798377332153427</v>
      </c>
      <c r="D11" s="3">
        <v>10.258929589407821</v>
      </c>
      <c r="E11" s="3">
        <v>14.26211105034397</v>
      </c>
      <c r="F11" s="3">
        <v>18.858638358115581</v>
      </c>
      <c r="G11" s="3">
        <v>25.928734026358359</v>
      </c>
    </row>
    <row r="12" spans="1:7" x14ac:dyDescent="0.25">
      <c r="A12">
        <v>2022</v>
      </c>
      <c r="B12" s="3">
        <v>3.7375976194052538</v>
      </c>
      <c r="C12" s="3">
        <v>7.6667275079390587</v>
      </c>
      <c r="D12" s="3">
        <v>10.722112867717589</v>
      </c>
      <c r="E12" s="3">
        <v>14.34002371677907</v>
      </c>
      <c r="F12" s="3">
        <v>18.79942828696505</v>
      </c>
      <c r="G12" s="3">
        <v>26.094811168395829</v>
      </c>
    </row>
    <row r="13" spans="1:7" x14ac:dyDescent="0.25">
      <c r="A13">
        <v>2023</v>
      </c>
      <c r="B13" s="3">
        <v>3.7325541228623278</v>
      </c>
      <c r="C13" s="3">
        <v>7.6851983555179002</v>
      </c>
      <c r="D13" s="3">
        <v>10.633931972249931</v>
      </c>
      <c r="E13" s="3">
        <v>14.191303774688601</v>
      </c>
      <c r="F13" s="3">
        <v>18.673487202328989</v>
      </c>
      <c r="G13" s="3">
        <v>26.268212282857078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7B2F7-9025-914F-9895-AD65F6559F30}">
  <sheetPr>
    <tabColor theme="7" tint="0.59999389629810485"/>
  </sheetPr>
  <dimension ref="A1:AC210"/>
  <sheetViews>
    <sheetView workbookViewId="0">
      <selection activeCell="I21" sqref="I21"/>
    </sheetView>
  </sheetViews>
  <sheetFormatPr defaultColWidth="9" defaultRowHeight="12.75" x14ac:dyDescent="0.2"/>
  <cols>
    <col min="1" max="1" width="58.28515625" style="15" customWidth="1"/>
    <col min="2" max="16" width="15.7109375" style="15" customWidth="1"/>
    <col min="17" max="16384" width="9" style="15"/>
  </cols>
  <sheetData>
    <row r="1" spans="1:29" x14ac:dyDescent="0.2">
      <c r="A1" s="400" t="s">
        <v>60</v>
      </c>
      <c r="B1" s="400"/>
      <c r="C1" s="400"/>
      <c r="D1" s="400"/>
      <c r="E1" s="400"/>
      <c r="F1" s="400"/>
      <c r="G1" s="400"/>
      <c r="H1" s="400"/>
      <c r="I1" s="400"/>
      <c r="J1" s="400"/>
      <c r="K1" s="400"/>
      <c r="L1" s="400"/>
      <c r="M1" s="400"/>
      <c r="N1" s="400"/>
      <c r="O1" s="400"/>
      <c r="P1" s="400"/>
    </row>
    <row r="2" spans="1:29" x14ac:dyDescent="0.2">
      <c r="A2" s="401" t="s">
        <v>61</v>
      </c>
      <c r="B2" s="401"/>
      <c r="C2" s="401"/>
      <c r="D2" s="401"/>
      <c r="E2" s="401"/>
      <c r="F2" s="401"/>
      <c r="G2" s="401"/>
      <c r="H2" s="401"/>
      <c r="I2" s="401"/>
      <c r="J2" s="401"/>
      <c r="K2" s="401"/>
      <c r="L2" s="401"/>
      <c r="M2" s="401"/>
      <c r="N2" s="401"/>
      <c r="O2" s="401"/>
      <c r="P2" s="401"/>
    </row>
    <row r="3" spans="1:29" s="54" customFormat="1" ht="11.25" x14ac:dyDescent="0.15">
      <c r="A3" s="402" t="s">
        <v>62</v>
      </c>
      <c r="B3" s="403" t="s">
        <v>20</v>
      </c>
      <c r="C3" s="406" t="s">
        <v>63</v>
      </c>
      <c r="D3" s="407"/>
      <c r="E3" s="407"/>
      <c r="F3" s="407"/>
      <c r="G3" s="407"/>
      <c r="H3" s="407"/>
      <c r="I3" s="407"/>
      <c r="J3" s="407"/>
      <c r="K3" s="407"/>
      <c r="L3" s="407"/>
      <c r="M3" s="407"/>
      <c r="N3" s="407"/>
      <c r="O3" s="407"/>
      <c r="P3" s="407"/>
    </row>
    <row r="4" spans="1:29" s="54" customFormat="1" ht="9" x14ac:dyDescent="0.15">
      <c r="A4" s="402"/>
      <c r="B4" s="404"/>
      <c r="C4" s="408" t="s">
        <v>64</v>
      </c>
      <c r="D4" s="408" t="s">
        <v>65</v>
      </c>
      <c r="E4" s="408" t="s">
        <v>66</v>
      </c>
      <c r="F4" s="408" t="s">
        <v>67</v>
      </c>
      <c r="G4" s="408" t="s">
        <v>68</v>
      </c>
      <c r="H4" s="408" t="s">
        <v>69</v>
      </c>
      <c r="I4" s="408" t="s">
        <v>70</v>
      </c>
      <c r="J4" s="408" t="s">
        <v>71</v>
      </c>
      <c r="K4" s="408" t="s">
        <v>72</v>
      </c>
      <c r="L4" s="408" t="s">
        <v>73</v>
      </c>
      <c r="M4" s="408" t="s">
        <v>74</v>
      </c>
      <c r="N4" s="408" t="s">
        <v>75</v>
      </c>
      <c r="O4" s="408" t="s">
        <v>76</v>
      </c>
      <c r="P4" s="413" t="s">
        <v>77</v>
      </c>
    </row>
    <row r="5" spans="1:29" s="54" customFormat="1" ht="9" x14ac:dyDescent="0.15">
      <c r="A5" s="402"/>
      <c r="B5" s="405"/>
      <c r="C5" s="409"/>
      <c r="D5" s="409"/>
      <c r="E5" s="409"/>
      <c r="F5" s="409"/>
      <c r="G5" s="409"/>
      <c r="H5" s="409"/>
      <c r="I5" s="409"/>
      <c r="J5" s="409"/>
      <c r="K5" s="409"/>
      <c r="L5" s="409"/>
      <c r="M5" s="409"/>
      <c r="N5" s="409"/>
      <c r="O5" s="409"/>
      <c r="P5" s="414"/>
    </row>
    <row r="6" spans="1:29" s="55" customFormat="1" x14ac:dyDescent="0.25">
      <c r="A6" s="402"/>
      <c r="B6" s="58">
        <v>1</v>
      </c>
      <c r="C6" s="59">
        <v>2</v>
      </c>
      <c r="D6" s="59">
        <v>3</v>
      </c>
      <c r="E6" s="59">
        <v>4</v>
      </c>
      <c r="F6" s="59">
        <v>5</v>
      </c>
      <c r="G6" s="59">
        <v>6</v>
      </c>
      <c r="H6" s="59">
        <v>7</v>
      </c>
      <c r="I6" s="59">
        <v>8</v>
      </c>
      <c r="J6" s="59">
        <v>9</v>
      </c>
      <c r="K6" s="59">
        <v>10</v>
      </c>
      <c r="L6" s="59">
        <v>11</v>
      </c>
      <c r="M6" s="59">
        <v>12</v>
      </c>
      <c r="N6" s="59">
        <v>13</v>
      </c>
      <c r="O6" s="59">
        <v>14</v>
      </c>
      <c r="P6" s="59">
        <v>15</v>
      </c>
    </row>
    <row r="7" spans="1:29" s="56" customFormat="1" x14ac:dyDescent="0.2">
      <c r="A7" s="60" t="s">
        <v>78</v>
      </c>
      <c r="B7" s="61"/>
      <c r="C7" s="62"/>
      <c r="D7" s="62"/>
      <c r="E7" s="62"/>
      <c r="F7" s="62"/>
      <c r="G7" s="62"/>
      <c r="H7" s="62"/>
      <c r="I7" s="62"/>
      <c r="J7" s="62"/>
      <c r="K7" s="62"/>
      <c r="L7" s="62"/>
      <c r="M7" s="62"/>
      <c r="N7" s="62"/>
      <c r="O7" s="62"/>
      <c r="P7" s="62"/>
    </row>
    <row r="8" spans="1:29" x14ac:dyDescent="0.2">
      <c r="A8" s="63">
        <v>2001</v>
      </c>
      <c r="B8" s="64">
        <v>119370886</v>
      </c>
      <c r="C8" s="65">
        <v>1194</v>
      </c>
      <c r="D8" s="65">
        <v>11937</v>
      </c>
      <c r="E8" s="65">
        <v>119371</v>
      </c>
      <c r="F8" s="65">
        <v>1193709</v>
      </c>
      <c r="G8" s="65">
        <v>2387418</v>
      </c>
      <c r="H8" s="65">
        <v>3581127</v>
      </c>
      <c r="I8" s="65">
        <v>4774835</v>
      </c>
      <c r="J8" s="65">
        <v>5968544</v>
      </c>
      <c r="K8" s="65">
        <v>11937089</v>
      </c>
      <c r="L8" s="65">
        <v>23874177</v>
      </c>
      <c r="M8" s="65">
        <v>29842722</v>
      </c>
      <c r="N8" s="65">
        <v>35811266</v>
      </c>
      <c r="O8" s="65">
        <v>47748354</v>
      </c>
      <c r="P8" s="65">
        <v>59685443</v>
      </c>
      <c r="Q8" s="66"/>
      <c r="R8" s="66"/>
      <c r="S8" s="66"/>
      <c r="T8" s="66"/>
      <c r="U8" s="66"/>
      <c r="V8" s="66"/>
      <c r="W8" s="66"/>
      <c r="X8" s="66"/>
      <c r="Y8" s="66"/>
      <c r="Z8" s="66"/>
      <c r="AA8" s="66"/>
      <c r="AB8" s="66"/>
      <c r="AC8" s="66"/>
    </row>
    <row r="9" spans="1:29" x14ac:dyDescent="0.2">
      <c r="A9" s="67">
        <v>2002</v>
      </c>
      <c r="B9" s="64">
        <v>119850561</v>
      </c>
      <c r="C9" s="68">
        <v>1199</v>
      </c>
      <c r="D9" s="68">
        <v>11985</v>
      </c>
      <c r="E9" s="68">
        <v>119851</v>
      </c>
      <c r="F9" s="68">
        <v>1198506</v>
      </c>
      <c r="G9" s="68">
        <v>2397011</v>
      </c>
      <c r="H9" s="68">
        <v>3595517</v>
      </c>
      <c r="I9" s="68">
        <v>4794022</v>
      </c>
      <c r="J9" s="68">
        <v>5992528</v>
      </c>
      <c r="K9" s="68">
        <v>11985056</v>
      </c>
      <c r="L9" s="68">
        <v>23970112</v>
      </c>
      <c r="M9" s="68">
        <v>29962640</v>
      </c>
      <c r="N9" s="68">
        <v>35955168</v>
      </c>
      <c r="O9" s="68">
        <v>47940224</v>
      </c>
      <c r="P9" s="68">
        <v>59925281</v>
      </c>
      <c r="Q9" s="66"/>
      <c r="R9" s="66"/>
      <c r="S9" s="66"/>
      <c r="T9" s="66"/>
      <c r="U9" s="66"/>
      <c r="V9" s="66"/>
      <c r="W9" s="66"/>
      <c r="X9" s="66"/>
      <c r="Y9" s="66"/>
      <c r="Z9" s="66"/>
      <c r="AA9" s="66"/>
      <c r="AB9" s="66"/>
      <c r="AC9" s="66"/>
    </row>
    <row r="10" spans="1:29" x14ac:dyDescent="0.2">
      <c r="A10" s="67">
        <v>2003</v>
      </c>
      <c r="B10" s="64">
        <v>120758947</v>
      </c>
      <c r="C10" s="68">
        <v>1208</v>
      </c>
      <c r="D10" s="68">
        <v>12076</v>
      </c>
      <c r="E10" s="68">
        <v>120759</v>
      </c>
      <c r="F10" s="68">
        <v>1207589</v>
      </c>
      <c r="G10" s="68">
        <v>2415179</v>
      </c>
      <c r="H10" s="68">
        <v>3622768</v>
      </c>
      <c r="I10" s="68">
        <v>4830358</v>
      </c>
      <c r="J10" s="68">
        <v>6037947</v>
      </c>
      <c r="K10" s="68">
        <v>12075895</v>
      </c>
      <c r="L10" s="68">
        <v>24151789</v>
      </c>
      <c r="M10" s="68">
        <v>30189737</v>
      </c>
      <c r="N10" s="68">
        <v>36227684</v>
      </c>
      <c r="O10" s="68">
        <v>48303579</v>
      </c>
      <c r="P10" s="68">
        <v>60379474</v>
      </c>
      <c r="Q10" s="66"/>
      <c r="R10" s="66"/>
      <c r="S10" s="66"/>
      <c r="T10" s="66"/>
      <c r="U10" s="66"/>
      <c r="V10" s="66"/>
      <c r="W10" s="66"/>
      <c r="X10" s="66"/>
      <c r="Y10" s="66"/>
      <c r="Z10" s="66"/>
      <c r="AA10" s="66"/>
      <c r="AB10" s="66"/>
      <c r="AC10" s="66"/>
    </row>
    <row r="11" spans="1:29" x14ac:dyDescent="0.2">
      <c r="A11" s="67">
        <v>2004</v>
      </c>
      <c r="B11" s="64">
        <v>122509974</v>
      </c>
      <c r="C11" s="68">
        <v>1225</v>
      </c>
      <c r="D11" s="68">
        <v>12251</v>
      </c>
      <c r="E11" s="68">
        <v>122510</v>
      </c>
      <c r="F11" s="68">
        <v>1225100</v>
      </c>
      <c r="G11" s="68">
        <v>2450199</v>
      </c>
      <c r="H11" s="68">
        <v>3675299</v>
      </c>
      <c r="I11" s="68">
        <v>4900399</v>
      </c>
      <c r="J11" s="68">
        <v>6125499</v>
      </c>
      <c r="K11" s="68">
        <v>12250997</v>
      </c>
      <c r="L11" s="68">
        <v>24501995</v>
      </c>
      <c r="M11" s="68">
        <v>30627494</v>
      </c>
      <c r="N11" s="68">
        <v>36752992</v>
      </c>
      <c r="O11" s="68">
        <v>49003990</v>
      </c>
      <c r="P11" s="68">
        <v>61254987</v>
      </c>
      <c r="Q11" s="66"/>
      <c r="R11" s="66"/>
      <c r="S11" s="66"/>
      <c r="T11" s="66"/>
      <c r="U11" s="66"/>
      <c r="V11" s="66"/>
      <c r="W11" s="66"/>
      <c r="X11" s="66"/>
      <c r="Y11" s="66"/>
      <c r="Z11" s="66"/>
      <c r="AA11" s="66"/>
      <c r="AB11" s="66"/>
      <c r="AC11" s="66"/>
    </row>
    <row r="12" spans="1:29" x14ac:dyDescent="0.2">
      <c r="A12" s="67">
        <v>2005</v>
      </c>
      <c r="B12" s="64">
        <v>124673055</v>
      </c>
      <c r="C12" s="68">
        <v>1247</v>
      </c>
      <c r="D12" s="68">
        <v>12467</v>
      </c>
      <c r="E12" s="68">
        <v>124673</v>
      </c>
      <c r="F12" s="68">
        <v>1246731</v>
      </c>
      <c r="G12" s="68">
        <v>2493461</v>
      </c>
      <c r="H12" s="68">
        <v>3740192</v>
      </c>
      <c r="I12" s="68">
        <v>4986922</v>
      </c>
      <c r="J12" s="68">
        <v>6233653</v>
      </c>
      <c r="K12" s="68">
        <v>12467306</v>
      </c>
      <c r="L12" s="68">
        <v>24934611</v>
      </c>
      <c r="M12" s="68">
        <v>31168264</v>
      </c>
      <c r="N12" s="68">
        <v>37401917</v>
      </c>
      <c r="O12" s="68">
        <v>49869222</v>
      </c>
      <c r="P12" s="68">
        <v>62336528</v>
      </c>
      <c r="Q12" s="66"/>
      <c r="R12" s="66"/>
      <c r="S12" s="66"/>
      <c r="T12" s="66"/>
      <c r="U12" s="66"/>
      <c r="V12" s="66"/>
      <c r="W12" s="66"/>
      <c r="X12" s="66"/>
      <c r="Y12" s="66"/>
      <c r="Z12" s="66"/>
      <c r="AA12" s="66"/>
      <c r="AB12" s="66"/>
      <c r="AC12" s="66"/>
    </row>
    <row r="13" spans="1:29" x14ac:dyDescent="0.2">
      <c r="A13" s="67">
        <v>2006</v>
      </c>
      <c r="B13" s="64">
        <v>128441165</v>
      </c>
      <c r="C13" s="68">
        <v>1284</v>
      </c>
      <c r="D13" s="68">
        <v>12844</v>
      </c>
      <c r="E13" s="68">
        <v>128441</v>
      </c>
      <c r="F13" s="68">
        <v>1284412</v>
      </c>
      <c r="G13" s="68">
        <v>2568823</v>
      </c>
      <c r="H13" s="68">
        <v>3853235</v>
      </c>
      <c r="I13" s="68">
        <v>5137647</v>
      </c>
      <c r="J13" s="68">
        <v>6422058</v>
      </c>
      <c r="K13" s="68">
        <v>12844117</v>
      </c>
      <c r="L13" s="68">
        <v>25688233</v>
      </c>
      <c r="M13" s="68">
        <v>32110291</v>
      </c>
      <c r="N13" s="68">
        <v>38532350</v>
      </c>
      <c r="O13" s="68">
        <v>51376466</v>
      </c>
      <c r="P13" s="68">
        <v>64220583</v>
      </c>
      <c r="Q13" s="66"/>
      <c r="R13" s="66"/>
      <c r="S13" s="66"/>
      <c r="T13" s="66"/>
      <c r="U13" s="66"/>
      <c r="V13" s="66"/>
      <c r="W13" s="66"/>
      <c r="X13" s="66"/>
      <c r="Y13" s="66"/>
      <c r="Z13" s="66"/>
      <c r="AA13" s="66"/>
      <c r="AB13" s="66"/>
      <c r="AC13" s="66"/>
    </row>
    <row r="14" spans="1:29" x14ac:dyDescent="0.2">
      <c r="A14" s="67">
        <v>2007</v>
      </c>
      <c r="B14" s="69">
        <v>132654911</v>
      </c>
      <c r="C14" s="68">
        <v>1327</v>
      </c>
      <c r="D14" s="68">
        <v>13265</v>
      </c>
      <c r="E14" s="68">
        <v>132654</v>
      </c>
      <c r="F14" s="68">
        <v>1326549</v>
      </c>
      <c r="G14" s="68">
        <v>2653098</v>
      </c>
      <c r="H14" s="68">
        <v>3979647</v>
      </c>
      <c r="I14" s="68">
        <v>5306196</v>
      </c>
      <c r="J14" s="68">
        <v>6632746</v>
      </c>
      <c r="K14" s="68">
        <v>13265491</v>
      </c>
      <c r="L14" s="68">
        <v>26530982</v>
      </c>
      <c r="M14" s="68">
        <v>33163728</v>
      </c>
      <c r="N14" s="68">
        <v>39796473</v>
      </c>
      <c r="O14" s="68">
        <v>53061964</v>
      </c>
      <c r="P14" s="68">
        <v>66327456</v>
      </c>
      <c r="Q14" s="66"/>
      <c r="R14" s="66"/>
      <c r="S14" s="66"/>
      <c r="T14" s="66"/>
      <c r="U14" s="66"/>
      <c r="V14" s="66"/>
      <c r="W14" s="66"/>
      <c r="X14" s="66"/>
      <c r="Y14" s="66"/>
      <c r="Z14" s="66"/>
      <c r="AA14" s="66"/>
      <c r="AB14" s="66"/>
      <c r="AC14" s="66"/>
    </row>
    <row r="15" spans="1:29" x14ac:dyDescent="0.2">
      <c r="A15" s="67">
        <v>2008</v>
      </c>
      <c r="B15" s="64">
        <v>132891770</v>
      </c>
      <c r="C15" s="68">
        <v>1329</v>
      </c>
      <c r="D15" s="68">
        <v>13289</v>
      </c>
      <c r="E15" s="68">
        <v>132892</v>
      </c>
      <c r="F15" s="68">
        <v>1328918</v>
      </c>
      <c r="G15" s="68">
        <v>2657835</v>
      </c>
      <c r="H15" s="68">
        <v>3986753</v>
      </c>
      <c r="I15" s="68">
        <v>5315671</v>
      </c>
      <c r="J15" s="68">
        <v>6644589</v>
      </c>
      <c r="K15" s="68">
        <v>13289177</v>
      </c>
      <c r="L15" s="68">
        <v>26578354</v>
      </c>
      <c r="M15" s="68">
        <v>33222943</v>
      </c>
      <c r="N15" s="68">
        <v>39867531</v>
      </c>
      <c r="O15" s="68">
        <v>53156708</v>
      </c>
      <c r="P15" s="68">
        <v>66445885</v>
      </c>
      <c r="Q15" s="66"/>
      <c r="R15" s="66"/>
      <c r="S15" s="66"/>
      <c r="T15" s="66"/>
      <c r="U15" s="66"/>
      <c r="V15" s="66"/>
      <c r="W15" s="66"/>
      <c r="X15" s="66"/>
      <c r="Y15" s="66"/>
      <c r="Z15" s="66"/>
      <c r="AA15" s="66"/>
      <c r="AB15" s="66"/>
      <c r="AC15" s="66"/>
    </row>
    <row r="16" spans="1:29" x14ac:dyDescent="0.2">
      <c r="A16" s="67">
        <v>2009</v>
      </c>
      <c r="B16" s="64">
        <v>132619936</v>
      </c>
      <c r="C16" s="68">
        <v>1326</v>
      </c>
      <c r="D16" s="68">
        <v>13262</v>
      </c>
      <c r="E16" s="68">
        <v>132620</v>
      </c>
      <c r="F16" s="68">
        <v>1326199</v>
      </c>
      <c r="G16" s="68">
        <v>2652399</v>
      </c>
      <c r="H16" s="68">
        <v>3978598</v>
      </c>
      <c r="I16" s="68">
        <v>5304797</v>
      </c>
      <c r="J16" s="68">
        <v>6630997</v>
      </c>
      <c r="K16" s="68">
        <v>13261994</v>
      </c>
      <c r="L16" s="68">
        <v>26523987</v>
      </c>
      <c r="M16" s="68">
        <v>33154984</v>
      </c>
      <c r="N16" s="68">
        <v>39785981</v>
      </c>
      <c r="O16" s="68">
        <v>53047974</v>
      </c>
      <c r="P16" s="68">
        <v>66309968</v>
      </c>
      <c r="Q16" s="66"/>
      <c r="R16" s="66"/>
      <c r="S16" s="66"/>
      <c r="T16" s="66"/>
      <c r="U16" s="66"/>
      <c r="V16" s="66"/>
      <c r="W16" s="66"/>
      <c r="X16" s="66"/>
      <c r="Y16" s="66"/>
      <c r="Z16" s="66"/>
      <c r="AA16" s="66"/>
      <c r="AB16" s="66"/>
      <c r="AC16" s="66"/>
    </row>
    <row r="17" spans="1:16" s="56" customFormat="1" x14ac:dyDescent="0.2">
      <c r="A17" s="67">
        <v>2010</v>
      </c>
      <c r="B17" s="64">
        <v>135033492</v>
      </c>
      <c r="C17" s="68">
        <v>1350</v>
      </c>
      <c r="D17" s="68">
        <v>13503</v>
      </c>
      <c r="E17" s="68">
        <v>135033</v>
      </c>
      <c r="F17" s="68">
        <v>1350335</v>
      </c>
      <c r="G17" s="68">
        <v>2700670</v>
      </c>
      <c r="H17" s="68">
        <v>4051005</v>
      </c>
      <c r="I17" s="68">
        <v>5401340</v>
      </c>
      <c r="J17" s="68">
        <v>6751675</v>
      </c>
      <c r="K17" s="68">
        <v>13503349</v>
      </c>
      <c r="L17" s="68">
        <v>27006698</v>
      </c>
      <c r="M17" s="68">
        <v>33758373</v>
      </c>
      <c r="N17" s="68">
        <v>40510048</v>
      </c>
      <c r="O17" s="68">
        <v>54013397</v>
      </c>
      <c r="P17" s="68">
        <v>67516746</v>
      </c>
    </row>
    <row r="18" spans="1:16" s="56" customFormat="1" x14ac:dyDescent="0.2">
      <c r="A18" s="67">
        <v>2011</v>
      </c>
      <c r="B18" s="64">
        <v>136585712</v>
      </c>
      <c r="C18" s="68">
        <v>1366</v>
      </c>
      <c r="D18" s="68">
        <v>13659</v>
      </c>
      <c r="E18" s="68">
        <v>136586</v>
      </c>
      <c r="F18" s="68">
        <v>1365857</v>
      </c>
      <c r="G18" s="68">
        <v>2731714</v>
      </c>
      <c r="H18" s="68">
        <v>4097571</v>
      </c>
      <c r="I18" s="68">
        <v>5463428</v>
      </c>
      <c r="J18" s="68">
        <v>6829286</v>
      </c>
      <c r="K18" s="68">
        <v>13658571</v>
      </c>
      <c r="L18" s="68">
        <v>27317142</v>
      </c>
      <c r="M18" s="68">
        <v>34146428</v>
      </c>
      <c r="N18" s="68">
        <v>40975714</v>
      </c>
      <c r="O18" s="68">
        <v>54634285</v>
      </c>
      <c r="P18" s="68">
        <v>68292856</v>
      </c>
    </row>
    <row r="19" spans="1:16" s="56" customFormat="1" x14ac:dyDescent="0.2">
      <c r="A19" s="67">
        <v>2012</v>
      </c>
      <c r="B19" s="64">
        <v>136080353</v>
      </c>
      <c r="C19" s="68">
        <v>1361</v>
      </c>
      <c r="D19" s="68">
        <v>13608</v>
      </c>
      <c r="E19" s="68">
        <v>136080</v>
      </c>
      <c r="F19" s="68">
        <v>1360804</v>
      </c>
      <c r="G19" s="68">
        <v>2721607</v>
      </c>
      <c r="H19" s="68">
        <v>4082411</v>
      </c>
      <c r="I19" s="68">
        <v>5443214</v>
      </c>
      <c r="J19" s="68">
        <v>6804018</v>
      </c>
      <c r="K19" s="68">
        <v>13608035</v>
      </c>
      <c r="L19" s="68">
        <v>27216071</v>
      </c>
      <c r="M19" s="68">
        <v>34020088</v>
      </c>
      <c r="N19" s="68">
        <v>40824106</v>
      </c>
      <c r="O19" s="68">
        <v>54432141</v>
      </c>
      <c r="P19" s="68">
        <v>68040177</v>
      </c>
    </row>
    <row r="20" spans="1:16" s="56" customFormat="1" x14ac:dyDescent="0.2">
      <c r="A20" s="67">
        <v>2013</v>
      </c>
      <c r="B20" s="64">
        <v>138313155</v>
      </c>
      <c r="C20" s="68">
        <v>1383</v>
      </c>
      <c r="D20" s="68">
        <v>13831</v>
      </c>
      <c r="E20" s="68">
        <v>138313</v>
      </c>
      <c r="F20" s="68">
        <v>1383132</v>
      </c>
      <c r="G20" s="68">
        <v>2766263</v>
      </c>
      <c r="H20" s="68">
        <v>4149395</v>
      </c>
      <c r="I20" s="68">
        <v>5532526</v>
      </c>
      <c r="J20" s="68">
        <v>6915658</v>
      </c>
      <c r="K20" s="68">
        <v>13831316</v>
      </c>
      <c r="L20" s="68">
        <v>27662631</v>
      </c>
      <c r="M20" s="68">
        <v>34578289</v>
      </c>
      <c r="N20" s="68">
        <v>41493947</v>
      </c>
      <c r="O20" s="68">
        <v>55325262</v>
      </c>
      <c r="P20" s="68">
        <v>69156578</v>
      </c>
    </row>
    <row r="21" spans="1:16" s="56" customFormat="1" x14ac:dyDescent="0.2">
      <c r="A21" s="67">
        <v>2014</v>
      </c>
      <c r="B21" s="64">
        <v>139562034</v>
      </c>
      <c r="C21" s="68">
        <v>1396</v>
      </c>
      <c r="D21" s="68">
        <v>13956</v>
      </c>
      <c r="E21" s="68">
        <v>139562</v>
      </c>
      <c r="F21" s="68">
        <v>1395620</v>
      </c>
      <c r="G21" s="68">
        <v>2791241</v>
      </c>
      <c r="H21" s="68">
        <v>4186861</v>
      </c>
      <c r="I21" s="68">
        <v>5582481</v>
      </c>
      <c r="J21" s="68">
        <v>6978102</v>
      </c>
      <c r="K21" s="68">
        <v>13956203</v>
      </c>
      <c r="L21" s="68">
        <v>27912407</v>
      </c>
      <c r="M21" s="68">
        <v>34890509</v>
      </c>
      <c r="N21" s="68">
        <v>41868610</v>
      </c>
      <c r="O21" s="68">
        <v>55824814</v>
      </c>
      <c r="P21" s="68">
        <v>69781017</v>
      </c>
    </row>
    <row r="22" spans="1:16" s="56" customFormat="1" x14ac:dyDescent="0.2">
      <c r="A22" s="67">
        <v>2015</v>
      </c>
      <c r="B22" s="64">
        <v>141204625</v>
      </c>
      <c r="C22" s="68">
        <v>1412</v>
      </c>
      <c r="D22" s="68">
        <v>14120</v>
      </c>
      <c r="E22" s="68">
        <v>141205</v>
      </c>
      <c r="F22" s="68">
        <v>1412046</v>
      </c>
      <c r="G22" s="68">
        <v>2824093</v>
      </c>
      <c r="H22" s="68">
        <v>4236139</v>
      </c>
      <c r="I22" s="68">
        <v>5648185</v>
      </c>
      <c r="J22" s="68">
        <v>7060231</v>
      </c>
      <c r="K22" s="68">
        <v>14120463</v>
      </c>
      <c r="L22" s="68">
        <v>28240925</v>
      </c>
      <c r="M22" s="68">
        <v>35301156</v>
      </c>
      <c r="N22" s="68">
        <v>42361388</v>
      </c>
      <c r="O22" s="68">
        <v>56481850</v>
      </c>
      <c r="P22" s="68">
        <v>70602313</v>
      </c>
    </row>
    <row r="23" spans="1:16" s="56" customFormat="1" x14ac:dyDescent="0.2">
      <c r="A23" s="67">
        <v>2016</v>
      </c>
      <c r="B23" s="64">
        <v>140888785</v>
      </c>
      <c r="C23" s="68">
        <v>1409</v>
      </c>
      <c r="D23" s="68">
        <v>14089</v>
      </c>
      <c r="E23" s="68">
        <v>140889</v>
      </c>
      <c r="F23" s="68">
        <v>1408888</v>
      </c>
      <c r="G23" s="68">
        <v>2817776</v>
      </c>
      <c r="H23" s="68">
        <v>4226664</v>
      </c>
      <c r="I23" s="68">
        <v>5635551</v>
      </c>
      <c r="J23" s="68">
        <v>7044439</v>
      </c>
      <c r="K23" s="68">
        <v>14088879</v>
      </c>
      <c r="L23" s="68">
        <v>28177757</v>
      </c>
      <c r="M23" s="68">
        <v>35222196</v>
      </c>
      <c r="N23" s="68">
        <v>42266636</v>
      </c>
      <c r="O23" s="68">
        <v>56355514</v>
      </c>
      <c r="P23" s="68">
        <v>70444393</v>
      </c>
    </row>
    <row r="24" spans="1:16" s="56" customFormat="1" x14ac:dyDescent="0.2">
      <c r="A24" s="67">
        <v>2017</v>
      </c>
      <c r="B24" s="64">
        <v>143295160</v>
      </c>
      <c r="C24" s="68">
        <v>1433</v>
      </c>
      <c r="D24" s="68">
        <v>14330</v>
      </c>
      <c r="E24" s="68">
        <v>143295</v>
      </c>
      <c r="F24" s="68">
        <v>1432952</v>
      </c>
      <c r="G24" s="68">
        <v>2865903</v>
      </c>
      <c r="H24" s="68">
        <v>4298855</v>
      </c>
      <c r="I24" s="68">
        <v>5731806</v>
      </c>
      <c r="J24" s="68">
        <v>7164758</v>
      </c>
      <c r="K24" s="68">
        <v>14329516</v>
      </c>
      <c r="L24" s="68">
        <v>28659032</v>
      </c>
      <c r="M24" s="68">
        <v>35823790</v>
      </c>
      <c r="N24" s="68">
        <v>42988548</v>
      </c>
      <c r="O24" s="68">
        <v>57318064</v>
      </c>
      <c r="P24" s="68">
        <v>71647580</v>
      </c>
    </row>
    <row r="25" spans="1:16" s="56" customFormat="1" x14ac:dyDescent="0.2">
      <c r="A25" s="67">
        <v>2018</v>
      </c>
      <c r="B25" s="64">
        <v>144317866</v>
      </c>
      <c r="C25" s="68">
        <v>1443</v>
      </c>
      <c r="D25" s="68">
        <v>14432</v>
      </c>
      <c r="E25" s="68">
        <v>144318</v>
      </c>
      <c r="F25" s="68">
        <v>1443179</v>
      </c>
      <c r="G25" s="68">
        <v>2886357</v>
      </c>
      <c r="H25" s="68">
        <v>4329536</v>
      </c>
      <c r="I25" s="68">
        <v>5772715</v>
      </c>
      <c r="J25" s="68">
        <v>7215893</v>
      </c>
      <c r="K25" s="68">
        <v>14431787</v>
      </c>
      <c r="L25" s="68">
        <v>28863573</v>
      </c>
      <c r="M25" s="68">
        <v>36079467</v>
      </c>
      <c r="N25" s="68">
        <v>43295360</v>
      </c>
      <c r="O25" s="68">
        <v>57727146</v>
      </c>
      <c r="P25" s="68">
        <v>72158933</v>
      </c>
    </row>
    <row r="26" spans="1:16" s="56" customFormat="1" x14ac:dyDescent="0.2">
      <c r="A26" s="67">
        <v>2019</v>
      </c>
      <c r="B26" s="64">
        <v>148245929</v>
      </c>
      <c r="C26" s="68">
        <v>1482</v>
      </c>
      <c r="D26" s="68">
        <v>14825</v>
      </c>
      <c r="E26" s="68">
        <v>148246</v>
      </c>
      <c r="F26" s="68">
        <v>1482459</v>
      </c>
      <c r="G26" s="68">
        <v>2964919</v>
      </c>
      <c r="H26" s="68">
        <v>4447378</v>
      </c>
      <c r="I26" s="68">
        <v>5929837</v>
      </c>
      <c r="J26" s="68">
        <v>7412296</v>
      </c>
      <c r="K26" s="68">
        <v>14824593</v>
      </c>
      <c r="L26" s="68">
        <v>29649186</v>
      </c>
      <c r="M26" s="68">
        <v>37061482</v>
      </c>
      <c r="N26" s="68">
        <v>44473779</v>
      </c>
      <c r="O26" s="68">
        <v>59298372</v>
      </c>
      <c r="P26" s="68">
        <v>74122965</v>
      </c>
    </row>
    <row r="27" spans="1:16" s="56" customFormat="1" x14ac:dyDescent="0.2">
      <c r="A27" s="67">
        <v>2020</v>
      </c>
      <c r="B27" s="64">
        <v>157494242</v>
      </c>
      <c r="C27" s="68">
        <v>1575</v>
      </c>
      <c r="D27" s="68">
        <v>15749</v>
      </c>
      <c r="E27" s="68">
        <v>157494</v>
      </c>
      <c r="F27" s="68">
        <v>1574942</v>
      </c>
      <c r="G27" s="68">
        <v>3149885</v>
      </c>
      <c r="H27" s="68">
        <v>4724827</v>
      </c>
      <c r="I27" s="68">
        <v>6299770</v>
      </c>
      <c r="J27" s="68">
        <v>7874712</v>
      </c>
      <c r="K27" s="68">
        <v>15749424</v>
      </c>
      <c r="L27" s="68">
        <v>31498848</v>
      </c>
      <c r="M27" s="68">
        <v>39373561</v>
      </c>
      <c r="N27" s="68">
        <v>47248273</v>
      </c>
      <c r="O27" s="68">
        <v>62997697</v>
      </c>
      <c r="P27" s="68">
        <v>78747121</v>
      </c>
    </row>
    <row r="28" spans="1:16" s="56" customFormat="1" x14ac:dyDescent="0.2">
      <c r="A28" s="67">
        <v>2021</v>
      </c>
      <c r="B28" s="64">
        <v>153589907</v>
      </c>
      <c r="C28" s="68">
        <v>1536</v>
      </c>
      <c r="D28" s="68">
        <v>15359</v>
      </c>
      <c r="E28" s="68">
        <v>153590</v>
      </c>
      <c r="F28" s="68">
        <v>1535899</v>
      </c>
      <c r="G28" s="68">
        <v>3071798</v>
      </c>
      <c r="H28" s="68">
        <v>4607697</v>
      </c>
      <c r="I28" s="68">
        <v>6143596</v>
      </c>
      <c r="J28" s="68">
        <v>7679495</v>
      </c>
      <c r="K28" s="68">
        <v>15358991</v>
      </c>
      <c r="L28" s="68">
        <v>30717981</v>
      </c>
      <c r="M28" s="68">
        <v>38397477</v>
      </c>
      <c r="N28" s="68">
        <v>46076972</v>
      </c>
      <c r="O28" s="68">
        <v>61435963</v>
      </c>
      <c r="P28" s="68">
        <v>76794954</v>
      </c>
    </row>
    <row r="29" spans="1:16" s="56" customFormat="1" x14ac:dyDescent="0.2">
      <c r="A29" s="67">
        <v>2022</v>
      </c>
      <c r="B29" s="64">
        <v>153801397</v>
      </c>
      <c r="C29" s="68">
        <v>1538</v>
      </c>
      <c r="D29" s="68">
        <v>15380</v>
      </c>
      <c r="E29" s="68">
        <v>153801</v>
      </c>
      <c r="F29" s="68">
        <v>1538014</v>
      </c>
      <c r="G29" s="68">
        <v>3076028</v>
      </c>
      <c r="H29" s="68">
        <v>4614042</v>
      </c>
      <c r="I29" s="68">
        <v>6152056</v>
      </c>
      <c r="J29" s="68">
        <v>7690070</v>
      </c>
      <c r="K29" s="68">
        <v>15380140</v>
      </c>
      <c r="L29" s="68">
        <v>30760279</v>
      </c>
      <c r="M29" s="68">
        <v>38450349</v>
      </c>
      <c r="N29" s="68">
        <v>46140419</v>
      </c>
      <c r="O29" s="68">
        <v>61520559</v>
      </c>
      <c r="P29" s="68">
        <v>76900699</v>
      </c>
    </row>
    <row r="30" spans="1:16" s="56" customFormat="1" x14ac:dyDescent="0.2">
      <c r="A30" s="67">
        <v>2023</v>
      </c>
      <c r="B30" s="64">
        <v>153076443</v>
      </c>
      <c r="C30" s="68">
        <v>1531</v>
      </c>
      <c r="D30" s="68">
        <v>15308</v>
      </c>
      <c r="E30" s="68">
        <v>153076</v>
      </c>
      <c r="F30" s="68">
        <v>1530764</v>
      </c>
      <c r="G30" s="68">
        <v>3061529</v>
      </c>
      <c r="H30" s="68">
        <v>4592293</v>
      </c>
      <c r="I30" s="68">
        <v>6123058</v>
      </c>
      <c r="J30" s="68">
        <v>7653822</v>
      </c>
      <c r="K30" s="68">
        <v>15307644</v>
      </c>
      <c r="L30" s="68">
        <v>30615289</v>
      </c>
      <c r="M30" s="68">
        <v>38269111</v>
      </c>
      <c r="N30" s="68">
        <v>45922933</v>
      </c>
      <c r="O30" s="68">
        <v>61230577</v>
      </c>
      <c r="P30" s="68">
        <v>76538222</v>
      </c>
    </row>
    <row r="31" spans="1:16" x14ac:dyDescent="0.2">
      <c r="A31" s="60" t="s">
        <v>79</v>
      </c>
      <c r="B31" s="70"/>
      <c r="C31" s="71"/>
      <c r="D31" s="71"/>
      <c r="E31" s="71"/>
      <c r="F31" s="71"/>
      <c r="G31" s="71"/>
      <c r="H31" s="71"/>
      <c r="I31" s="71"/>
      <c r="J31" s="71"/>
      <c r="K31" s="71"/>
      <c r="L31" s="71"/>
      <c r="M31" s="71"/>
      <c r="N31" s="71"/>
      <c r="O31" s="71"/>
      <c r="P31" s="71"/>
    </row>
    <row r="32" spans="1:16" x14ac:dyDescent="0.2">
      <c r="A32" s="63">
        <v>2001</v>
      </c>
      <c r="B32" s="72" t="s">
        <v>80</v>
      </c>
      <c r="C32" s="65">
        <v>31331335</v>
      </c>
      <c r="D32" s="65">
        <v>6869952</v>
      </c>
      <c r="E32" s="65">
        <v>1393718</v>
      </c>
      <c r="F32" s="65">
        <v>306635</v>
      </c>
      <c r="G32" s="65">
        <v>207592</v>
      </c>
      <c r="H32" s="65">
        <v>167788</v>
      </c>
      <c r="I32" s="65">
        <v>145667</v>
      </c>
      <c r="J32" s="65">
        <v>132082</v>
      </c>
      <c r="K32" s="65">
        <v>96151</v>
      </c>
      <c r="L32" s="65">
        <v>67818</v>
      </c>
      <c r="M32" s="65">
        <v>59026</v>
      </c>
      <c r="N32" s="65">
        <v>51863</v>
      </c>
      <c r="O32" s="65">
        <v>40293</v>
      </c>
      <c r="P32" s="65">
        <v>31418</v>
      </c>
    </row>
    <row r="33" spans="1:16" x14ac:dyDescent="0.2">
      <c r="A33" s="67">
        <v>2002</v>
      </c>
      <c r="B33" s="64" t="s">
        <v>80</v>
      </c>
      <c r="C33" s="68">
        <v>25921482</v>
      </c>
      <c r="D33" s="68">
        <v>5891214</v>
      </c>
      <c r="E33" s="68">
        <v>1245352</v>
      </c>
      <c r="F33" s="68">
        <v>296194</v>
      </c>
      <c r="G33" s="68">
        <v>200654</v>
      </c>
      <c r="H33" s="68">
        <v>164409</v>
      </c>
      <c r="I33" s="68">
        <v>144575</v>
      </c>
      <c r="J33" s="68">
        <v>130750</v>
      </c>
      <c r="K33" s="68">
        <v>95699</v>
      </c>
      <c r="L33" s="68">
        <v>67928</v>
      </c>
      <c r="M33" s="68">
        <v>59066</v>
      </c>
      <c r="N33" s="68">
        <v>51721</v>
      </c>
      <c r="O33" s="68">
        <v>40073</v>
      </c>
      <c r="P33" s="68">
        <v>31299</v>
      </c>
    </row>
    <row r="34" spans="1:16" x14ac:dyDescent="0.2">
      <c r="A34" s="67">
        <v>2003</v>
      </c>
      <c r="B34" s="64" t="s">
        <v>80</v>
      </c>
      <c r="C34" s="68">
        <v>28489160</v>
      </c>
      <c r="D34" s="68">
        <v>6386149</v>
      </c>
      <c r="E34" s="68">
        <v>1317088</v>
      </c>
      <c r="F34" s="68">
        <v>305939</v>
      </c>
      <c r="G34" s="68">
        <v>205565</v>
      </c>
      <c r="H34" s="68">
        <v>168248</v>
      </c>
      <c r="I34" s="68">
        <v>147132</v>
      </c>
      <c r="J34" s="68">
        <v>133741</v>
      </c>
      <c r="K34" s="68">
        <v>97470</v>
      </c>
      <c r="L34" s="68">
        <v>69304</v>
      </c>
      <c r="M34" s="68">
        <v>59896</v>
      </c>
      <c r="N34" s="68">
        <v>52353</v>
      </c>
      <c r="O34" s="68">
        <v>40383</v>
      </c>
      <c r="P34" s="68">
        <v>31447</v>
      </c>
    </row>
    <row r="35" spans="1:16" x14ac:dyDescent="0.2">
      <c r="A35" s="67">
        <v>2004</v>
      </c>
      <c r="B35" s="64" t="s">
        <v>80</v>
      </c>
      <c r="C35" s="68">
        <v>38780500</v>
      </c>
      <c r="D35" s="68">
        <v>8455107</v>
      </c>
      <c r="E35" s="68">
        <v>1617918</v>
      </c>
      <c r="F35" s="68">
        <v>339993</v>
      </c>
      <c r="G35" s="68">
        <v>224320</v>
      </c>
      <c r="H35" s="68">
        <v>181127</v>
      </c>
      <c r="I35" s="68">
        <v>156665</v>
      </c>
      <c r="J35" s="68">
        <v>140758</v>
      </c>
      <c r="K35" s="68">
        <v>101838</v>
      </c>
      <c r="L35" s="68">
        <v>72069</v>
      </c>
      <c r="M35" s="68">
        <v>62794</v>
      </c>
      <c r="N35" s="68">
        <v>54765</v>
      </c>
      <c r="O35" s="68">
        <v>42081</v>
      </c>
      <c r="P35" s="68">
        <v>32622</v>
      </c>
    </row>
    <row r="36" spans="1:16" x14ac:dyDescent="0.2">
      <c r="A36" s="67">
        <v>2005</v>
      </c>
      <c r="B36" s="64" t="s">
        <v>80</v>
      </c>
      <c r="C36" s="68">
        <v>50796495</v>
      </c>
      <c r="D36" s="68">
        <v>10738867</v>
      </c>
      <c r="E36" s="68">
        <v>1938175</v>
      </c>
      <c r="F36" s="68">
        <v>379261</v>
      </c>
      <c r="G36" s="68">
        <v>245392</v>
      </c>
      <c r="H36" s="68">
        <v>194726</v>
      </c>
      <c r="I36" s="68">
        <v>167281</v>
      </c>
      <c r="J36" s="68">
        <v>149216</v>
      </c>
      <c r="K36" s="68">
        <v>106864</v>
      </c>
      <c r="L36" s="68">
        <v>74790</v>
      </c>
      <c r="M36" s="68">
        <v>64821</v>
      </c>
      <c r="N36" s="68">
        <v>56583</v>
      </c>
      <c r="O36" s="68">
        <v>43361</v>
      </c>
      <c r="P36" s="68">
        <v>33484</v>
      </c>
    </row>
    <row r="37" spans="1:16" x14ac:dyDescent="0.2">
      <c r="A37" s="67">
        <v>2006</v>
      </c>
      <c r="B37" s="64" t="s">
        <v>80</v>
      </c>
      <c r="C37" s="68">
        <v>54665360</v>
      </c>
      <c r="D37" s="68">
        <v>11649460</v>
      </c>
      <c r="E37" s="68">
        <v>2124625</v>
      </c>
      <c r="F37" s="68">
        <v>402603</v>
      </c>
      <c r="G37" s="68">
        <v>258800</v>
      </c>
      <c r="H37" s="68">
        <v>205835</v>
      </c>
      <c r="I37" s="68">
        <v>176455</v>
      </c>
      <c r="J37" s="68">
        <v>157390</v>
      </c>
      <c r="K37" s="68">
        <v>112016</v>
      </c>
      <c r="L37" s="68">
        <v>77776</v>
      </c>
      <c r="M37" s="68">
        <v>67291</v>
      </c>
      <c r="N37" s="68">
        <v>58505</v>
      </c>
      <c r="O37" s="68">
        <v>44748</v>
      </c>
      <c r="P37" s="68">
        <v>34417</v>
      </c>
    </row>
    <row r="38" spans="1:16" x14ac:dyDescent="0.2">
      <c r="A38" s="67">
        <v>2007</v>
      </c>
      <c r="B38" s="64" t="s">
        <v>80</v>
      </c>
      <c r="C38" s="68">
        <v>62955875</v>
      </c>
      <c r="D38" s="68">
        <v>12747384</v>
      </c>
      <c r="E38" s="68">
        <v>2251017</v>
      </c>
      <c r="F38" s="68">
        <v>426439</v>
      </c>
      <c r="G38" s="68">
        <v>270440</v>
      </c>
      <c r="H38" s="68">
        <v>214832</v>
      </c>
      <c r="I38" s="68">
        <v>184473</v>
      </c>
      <c r="J38" s="68">
        <v>164883</v>
      </c>
      <c r="K38" s="68">
        <v>116396</v>
      </c>
      <c r="L38" s="68">
        <v>80723</v>
      </c>
      <c r="M38" s="68">
        <v>69559</v>
      </c>
      <c r="N38" s="68">
        <v>60617</v>
      </c>
      <c r="O38" s="68">
        <v>46200</v>
      </c>
      <c r="P38" s="68">
        <v>35541</v>
      </c>
    </row>
    <row r="39" spans="1:16" x14ac:dyDescent="0.2">
      <c r="A39" s="67">
        <v>2008</v>
      </c>
      <c r="B39" s="64" t="s">
        <v>80</v>
      </c>
      <c r="C39" s="68">
        <v>49546782</v>
      </c>
      <c r="D39" s="68">
        <v>10097827</v>
      </c>
      <c r="E39" s="68">
        <v>1867652</v>
      </c>
      <c r="F39" s="68">
        <v>392513</v>
      </c>
      <c r="G39" s="68">
        <v>260381</v>
      </c>
      <c r="H39" s="68">
        <v>209750</v>
      </c>
      <c r="I39" s="68">
        <v>181624</v>
      </c>
      <c r="J39" s="68">
        <v>163512</v>
      </c>
      <c r="K39" s="68">
        <v>116813</v>
      </c>
      <c r="L39" s="68">
        <v>80886</v>
      </c>
      <c r="M39" s="68">
        <v>69813</v>
      </c>
      <c r="N39" s="68">
        <v>60535</v>
      </c>
      <c r="O39" s="68">
        <v>46120</v>
      </c>
      <c r="P39" s="68">
        <v>35340</v>
      </c>
    </row>
    <row r="40" spans="1:16" x14ac:dyDescent="0.2">
      <c r="A40" s="67">
        <v>2009</v>
      </c>
      <c r="B40" s="64" t="s">
        <v>80</v>
      </c>
      <c r="C40" s="68">
        <v>34381494</v>
      </c>
      <c r="D40" s="68">
        <v>7206540</v>
      </c>
      <c r="E40" s="68">
        <v>1469393</v>
      </c>
      <c r="F40" s="68">
        <v>351968</v>
      </c>
      <c r="G40" s="68">
        <v>243096</v>
      </c>
      <c r="H40" s="68">
        <v>198731</v>
      </c>
      <c r="I40" s="68">
        <v>174432</v>
      </c>
      <c r="J40" s="68">
        <v>157342</v>
      </c>
      <c r="K40" s="68">
        <v>114181</v>
      </c>
      <c r="L40" s="68">
        <v>79237</v>
      </c>
      <c r="M40" s="68">
        <v>68216</v>
      </c>
      <c r="N40" s="68">
        <v>58876</v>
      </c>
      <c r="O40" s="68">
        <v>44529</v>
      </c>
      <c r="P40" s="68">
        <v>34156</v>
      </c>
    </row>
    <row r="41" spans="1:16" x14ac:dyDescent="0.2">
      <c r="A41" s="67">
        <v>2010</v>
      </c>
      <c r="B41" s="64" t="s">
        <v>80</v>
      </c>
      <c r="C41" s="68">
        <v>45039369</v>
      </c>
      <c r="D41" s="68">
        <v>8762618</v>
      </c>
      <c r="E41" s="68">
        <v>1634386</v>
      </c>
      <c r="F41" s="68">
        <v>369691</v>
      </c>
      <c r="G41" s="68">
        <v>252785</v>
      </c>
      <c r="H41" s="68">
        <v>205942</v>
      </c>
      <c r="I41" s="68">
        <v>179023</v>
      </c>
      <c r="J41" s="68">
        <v>161579</v>
      </c>
      <c r="K41" s="68">
        <v>116623</v>
      </c>
      <c r="L41" s="68">
        <v>80462</v>
      </c>
      <c r="M41" s="68">
        <v>69126</v>
      </c>
      <c r="N41" s="68">
        <v>59512</v>
      </c>
      <c r="O41" s="68">
        <v>44895</v>
      </c>
      <c r="P41" s="68">
        <v>34338</v>
      </c>
    </row>
    <row r="42" spans="1:16" x14ac:dyDescent="0.2">
      <c r="A42" s="67">
        <v>2011</v>
      </c>
      <c r="B42" s="64" t="s">
        <v>80</v>
      </c>
      <c r="C42" s="68">
        <v>41965258</v>
      </c>
      <c r="D42" s="68">
        <v>8830028</v>
      </c>
      <c r="E42" s="68">
        <v>1717675</v>
      </c>
      <c r="F42" s="68">
        <v>388905</v>
      </c>
      <c r="G42" s="68">
        <v>262933</v>
      </c>
      <c r="H42" s="68">
        <v>213441</v>
      </c>
      <c r="I42" s="68">
        <v>185812</v>
      </c>
      <c r="J42" s="68">
        <v>167728</v>
      </c>
      <c r="K42" s="68">
        <v>120136</v>
      </c>
      <c r="L42" s="68">
        <v>82241</v>
      </c>
      <c r="M42" s="68">
        <v>70492</v>
      </c>
      <c r="N42" s="68">
        <v>60789</v>
      </c>
      <c r="O42" s="68">
        <v>45722</v>
      </c>
      <c r="P42" s="68">
        <v>34823</v>
      </c>
    </row>
    <row r="43" spans="1:16" x14ac:dyDescent="0.2">
      <c r="A43" s="67">
        <v>2012</v>
      </c>
      <c r="B43" s="64" t="s">
        <v>80</v>
      </c>
      <c r="C43" s="68">
        <v>62068187</v>
      </c>
      <c r="D43" s="68">
        <v>12104014</v>
      </c>
      <c r="E43" s="68">
        <v>2161175</v>
      </c>
      <c r="F43" s="68">
        <v>434682</v>
      </c>
      <c r="G43" s="68">
        <v>285908</v>
      </c>
      <c r="H43" s="68">
        <v>227923</v>
      </c>
      <c r="I43" s="68">
        <v>196416</v>
      </c>
      <c r="J43" s="68">
        <v>175817</v>
      </c>
      <c r="K43" s="68">
        <v>125195</v>
      </c>
      <c r="L43" s="68">
        <v>85440</v>
      </c>
      <c r="M43" s="68">
        <v>73354</v>
      </c>
      <c r="N43" s="68">
        <v>63222</v>
      </c>
      <c r="O43" s="68">
        <v>47475</v>
      </c>
      <c r="P43" s="68">
        <v>36055</v>
      </c>
    </row>
    <row r="44" spans="1:16" x14ac:dyDescent="0.2">
      <c r="A44" s="67">
        <v>2013</v>
      </c>
      <c r="B44" s="64" t="s">
        <v>80</v>
      </c>
      <c r="C44" s="68">
        <v>45097112</v>
      </c>
      <c r="D44" s="68">
        <v>9460540</v>
      </c>
      <c r="E44" s="68">
        <v>1860848</v>
      </c>
      <c r="F44" s="68">
        <v>428713</v>
      </c>
      <c r="G44" s="68">
        <v>287018</v>
      </c>
      <c r="H44" s="68">
        <v>231507</v>
      </c>
      <c r="I44" s="68">
        <v>200472</v>
      </c>
      <c r="J44" s="68">
        <v>179760</v>
      </c>
      <c r="K44" s="68">
        <v>127695</v>
      </c>
      <c r="L44" s="68">
        <v>87434</v>
      </c>
      <c r="M44" s="68">
        <v>74955</v>
      </c>
      <c r="N44" s="68">
        <v>64650</v>
      </c>
      <c r="O44" s="68">
        <v>48463</v>
      </c>
      <c r="P44" s="68">
        <v>36841</v>
      </c>
    </row>
    <row r="45" spans="1:16" x14ac:dyDescent="0.2">
      <c r="A45" s="67">
        <v>2014</v>
      </c>
      <c r="B45" s="64" t="s">
        <v>80</v>
      </c>
      <c r="C45" s="68">
        <v>56981718</v>
      </c>
      <c r="D45" s="68">
        <v>11407987</v>
      </c>
      <c r="E45" s="68">
        <v>2136762</v>
      </c>
      <c r="F45" s="68">
        <v>465626</v>
      </c>
      <c r="G45" s="68">
        <v>306650</v>
      </c>
      <c r="H45" s="68">
        <v>245902</v>
      </c>
      <c r="I45" s="68">
        <v>211261</v>
      </c>
      <c r="J45" s="68">
        <v>188996</v>
      </c>
      <c r="K45" s="68">
        <v>133445</v>
      </c>
      <c r="L45" s="68">
        <v>90606</v>
      </c>
      <c r="M45" s="68">
        <v>77714</v>
      </c>
      <c r="N45" s="68">
        <v>66868</v>
      </c>
      <c r="O45" s="68">
        <v>50083</v>
      </c>
      <c r="P45" s="68">
        <v>38173</v>
      </c>
    </row>
    <row r="46" spans="1:16" x14ac:dyDescent="0.2">
      <c r="A46" s="67">
        <v>2015</v>
      </c>
      <c r="B46" s="64" t="s">
        <v>80</v>
      </c>
      <c r="C46" s="68">
        <v>59380503</v>
      </c>
      <c r="D46" s="68">
        <v>11930649</v>
      </c>
      <c r="E46" s="68">
        <v>2220264</v>
      </c>
      <c r="F46" s="68">
        <v>480930</v>
      </c>
      <c r="G46" s="68">
        <v>316913</v>
      </c>
      <c r="H46" s="68">
        <v>253979</v>
      </c>
      <c r="I46" s="68">
        <v>218911</v>
      </c>
      <c r="J46" s="68">
        <v>195778</v>
      </c>
      <c r="K46" s="68">
        <v>138031</v>
      </c>
      <c r="L46" s="68">
        <v>93212</v>
      </c>
      <c r="M46" s="68">
        <v>79655</v>
      </c>
      <c r="N46" s="68">
        <v>68632</v>
      </c>
      <c r="O46" s="68">
        <v>51571</v>
      </c>
      <c r="P46" s="68">
        <v>39275</v>
      </c>
    </row>
    <row r="47" spans="1:16" x14ac:dyDescent="0.2">
      <c r="A47" s="67">
        <v>2016</v>
      </c>
      <c r="B47" s="64" t="s">
        <v>80</v>
      </c>
      <c r="C47" s="68">
        <v>53052900</v>
      </c>
      <c r="D47" s="68">
        <v>10963921</v>
      </c>
      <c r="E47" s="68">
        <v>2124117</v>
      </c>
      <c r="F47" s="68">
        <v>480804</v>
      </c>
      <c r="G47" s="68">
        <v>319796</v>
      </c>
      <c r="H47" s="68">
        <v>256673</v>
      </c>
      <c r="I47" s="68">
        <v>221381</v>
      </c>
      <c r="J47" s="68">
        <v>197651</v>
      </c>
      <c r="K47" s="68">
        <v>139713</v>
      </c>
      <c r="L47" s="68">
        <v>94620</v>
      </c>
      <c r="M47" s="68">
        <v>80921</v>
      </c>
      <c r="N47" s="68">
        <v>69581</v>
      </c>
      <c r="O47" s="68">
        <v>52529</v>
      </c>
      <c r="P47" s="68">
        <v>40078</v>
      </c>
    </row>
    <row r="48" spans="1:16" x14ac:dyDescent="0.2">
      <c r="A48" s="67">
        <v>2017</v>
      </c>
      <c r="B48" s="64" t="s">
        <v>80</v>
      </c>
      <c r="C48" s="68">
        <v>63430119</v>
      </c>
      <c r="D48" s="68">
        <v>12899070</v>
      </c>
      <c r="E48" s="68">
        <v>2374937</v>
      </c>
      <c r="F48" s="68">
        <v>515371</v>
      </c>
      <c r="G48" s="68">
        <v>339478</v>
      </c>
      <c r="H48" s="68">
        <v>271182</v>
      </c>
      <c r="I48" s="68">
        <v>232955</v>
      </c>
      <c r="J48" s="68">
        <v>208053</v>
      </c>
      <c r="K48" s="68">
        <v>145135</v>
      </c>
      <c r="L48" s="68">
        <v>97870</v>
      </c>
      <c r="M48" s="68">
        <v>83682</v>
      </c>
      <c r="N48" s="68">
        <v>72268</v>
      </c>
      <c r="O48" s="68">
        <v>54672</v>
      </c>
      <c r="P48" s="68">
        <v>41740</v>
      </c>
    </row>
    <row r="49" spans="1:16" x14ac:dyDescent="0.2">
      <c r="A49" s="67">
        <v>2018</v>
      </c>
      <c r="B49" s="64" t="s">
        <v>80</v>
      </c>
      <c r="C49" s="68">
        <v>68934261</v>
      </c>
      <c r="D49" s="68">
        <v>13576286</v>
      </c>
      <c r="E49" s="68">
        <v>2514209</v>
      </c>
      <c r="F49" s="68">
        <v>540009</v>
      </c>
      <c r="G49" s="68">
        <v>359368</v>
      </c>
      <c r="H49" s="68">
        <v>286106</v>
      </c>
      <c r="I49" s="68">
        <v>245050</v>
      </c>
      <c r="J49" s="68">
        <v>217913</v>
      </c>
      <c r="K49" s="68">
        <v>151935</v>
      </c>
      <c r="L49" s="68">
        <v>101765</v>
      </c>
      <c r="M49" s="68">
        <v>87044</v>
      </c>
      <c r="N49" s="68">
        <v>75083</v>
      </c>
      <c r="O49" s="68">
        <v>57092</v>
      </c>
      <c r="P49" s="68">
        <v>43614</v>
      </c>
    </row>
    <row r="50" spans="1:16" x14ac:dyDescent="0.2">
      <c r="A50" s="67">
        <v>2019</v>
      </c>
      <c r="B50" s="64" t="s">
        <v>80</v>
      </c>
      <c r="C50" s="68">
        <v>60658598</v>
      </c>
      <c r="D50" s="68">
        <v>12623539</v>
      </c>
      <c r="E50" s="68">
        <v>2458432</v>
      </c>
      <c r="F50" s="68">
        <v>546434</v>
      </c>
      <c r="G50" s="68">
        <v>364693</v>
      </c>
      <c r="H50" s="68">
        <v>291384</v>
      </c>
      <c r="I50" s="68">
        <v>249320</v>
      </c>
      <c r="J50" s="68">
        <v>221572</v>
      </c>
      <c r="K50" s="68">
        <v>154589</v>
      </c>
      <c r="L50" s="68">
        <v>103012</v>
      </c>
      <c r="M50" s="68">
        <v>87917</v>
      </c>
      <c r="N50" s="68">
        <v>75991</v>
      </c>
      <c r="O50" s="68">
        <v>57685</v>
      </c>
      <c r="P50" s="68">
        <v>44269</v>
      </c>
    </row>
    <row r="51" spans="1:16" x14ac:dyDescent="0.2">
      <c r="A51" s="67">
        <v>2020</v>
      </c>
      <c r="B51" s="64" t="s">
        <v>80</v>
      </c>
      <c r="C51" s="68">
        <v>77008517</v>
      </c>
      <c r="D51" s="68">
        <v>14757246</v>
      </c>
      <c r="E51" s="68">
        <v>2614564.6666666665</v>
      </c>
      <c r="F51" s="68">
        <v>548336</v>
      </c>
      <c r="G51" s="68">
        <v>366358</v>
      </c>
      <c r="H51" s="68">
        <v>290860</v>
      </c>
      <c r="I51" s="68">
        <v>248513</v>
      </c>
      <c r="J51" s="68">
        <v>220521.33333333334</v>
      </c>
      <c r="K51" s="68">
        <v>152321.33333333334</v>
      </c>
      <c r="L51" s="68">
        <v>100723</v>
      </c>
      <c r="M51" s="68">
        <v>85853.333333333328</v>
      </c>
      <c r="N51" s="68">
        <v>73572</v>
      </c>
      <c r="O51" s="68">
        <v>55212.666666666664</v>
      </c>
      <c r="P51" s="68">
        <v>42184.333333333336</v>
      </c>
    </row>
    <row r="52" spans="1:16" x14ac:dyDescent="0.2">
      <c r="A52" s="67">
        <v>2021</v>
      </c>
      <c r="B52" s="64" t="s">
        <v>80</v>
      </c>
      <c r="C52" s="68">
        <v>118014696</v>
      </c>
      <c r="D52" s="68">
        <v>22756244.333333332</v>
      </c>
      <c r="E52" s="68">
        <v>3775593</v>
      </c>
      <c r="F52" s="68">
        <v>682577</v>
      </c>
      <c r="G52" s="68">
        <v>438779.33333333331</v>
      </c>
      <c r="H52" s="68">
        <v>342106.66666666669</v>
      </c>
      <c r="I52" s="68">
        <v>287682</v>
      </c>
      <c r="J52" s="68">
        <v>252840</v>
      </c>
      <c r="K52" s="68">
        <v>169800</v>
      </c>
      <c r="L52" s="68">
        <v>110805</v>
      </c>
      <c r="M52" s="68">
        <v>94440</v>
      </c>
      <c r="N52" s="68">
        <v>81227</v>
      </c>
      <c r="O52" s="68">
        <v>61108</v>
      </c>
      <c r="P52" s="68">
        <v>46637</v>
      </c>
    </row>
    <row r="53" spans="1:16" x14ac:dyDescent="0.2">
      <c r="A53" s="67">
        <v>2022</v>
      </c>
      <c r="B53" s="64" t="s">
        <v>80</v>
      </c>
      <c r="C53" s="68">
        <v>85464888</v>
      </c>
      <c r="D53" s="68">
        <v>17855123</v>
      </c>
      <c r="E53" s="68">
        <v>3271387</v>
      </c>
      <c r="F53" s="68">
        <v>663164</v>
      </c>
      <c r="G53" s="68">
        <v>438918</v>
      </c>
      <c r="H53" s="68">
        <v>349616</v>
      </c>
      <c r="I53" s="68">
        <v>296859</v>
      </c>
      <c r="J53" s="68">
        <v>261591</v>
      </c>
      <c r="K53" s="68">
        <v>178611</v>
      </c>
      <c r="L53" s="68">
        <v>117162</v>
      </c>
      <c r="M53" s="68">
        <v>99857</v>
      </c>
      <c r="N53" s="68">
        <v>85961</v>
      </c>
      <c r="O53" s="68">
        <v>65388</v>
      </c>
      <c r="P53" s="68">
        <v>50339</v>
      </c>
    </row>
    <row r="54" spans="1:16" x14ac:dyDescent="0.2">
      <c r="A54" s="67">
        <v>2023</v>
      </c>
      <c r="B54" s="64" t="s">
        <v>80</v>
      </c>
      <c r="C54" s="68">
        <v>78617933</v>
      </c>
      <c r="D54" s="68">
        <v>16086174</v>
      </c>
      <c r="E54" s="68">
        <v>3100950</v>
      </c>
      <c r="F54" s="68">
        <v>675602</v>
      </c>
      <c r="G54" s="68">
        <v>453137</v>
      </c>
      <c r="H54" s="68">
        <v>361737</v>
      </c>
      <c r="I54" s="68">
        <v>307631</v>
      </c>
      <c r="J54" s="68">
        <v>272209</v>
      </c>
      <c r="K54" s="68">
        <v>187608</v>
      </c>
      <c r="L54" s="68">
        <v>123406</v>
      </c>
      <c r="M54" s="68">
        <v>105604</v>
      </c>
      <c r="N54" s="68">
        <v>91224</v>
      </c>
      <c r="O54" s="68">
        <v>69564</v>
      </c>
      <c r="P54" s="68">
        <v>53801</v>
      </c>
    </row>
    <row r="55" spans="1:16" x14ac:dyDescent="0.2">
      <c r="A55" s="60" t="s">
        <v>81</v>
      </c>
      <c r="B55" s="70" t="s">
        <v>82</v>
      </c>
      <c r="C55" s="71"/>
      <c r="D55" s="71"/>
      <c r="E55" s="71"/>
      <c r="F55" s="71"/>
      <c r="G55" s="71"/>
      <c r="H55" s="71"/>
      <c r="I55" s="71"/>
      <c r="J55" s="71"/>
      <c r="K55" s="71"/>
      <c r="L55" s="71"/>
      <c r="M55" s="71"/>
      <c r="N55" s="71"/>
      <c r="O55" s="71"/>
      <c r="P55" s="71"/>
    </row>
    <row r="56" spans="1:16" x14ac:dyDescent="0.2">
      <c r="A56" s="63">
        <v>2001</v>
      </c>
      <c r="B56" s="72" t="s">
        <v>80</v>
      </c>
      <c r="C56" s="65">
        <v>23122756.457564577</v>
      </c>
      <c r="D56" s="65">
        <v>5070075.2767527672</v>
      </c>
      <c r="E56" s="65">
        <v>1028574.1697416974</v>
      </c>
      <c r="F56" s="65">
        <v>226298.8929889299</v>
      </c>
      <c r="G56" s="65">
        <v>153204.42804428044</v>
      </c>
      <c r="H56" s="65">
        <v>123828.78228782288</v>
      </c>
      <c r="I56" s="65">
        <v>107503.32103321033</v>
      </c>
      <c r="J56" s="65">
        <v>97477.490774907754</v>
      </c>
      <c r="K56" s="65">
        <v>70960.147601476012</v>
      </c>
      <c r="L56" s="65">
        <v>50050.184501845019</v>
      </c>
      <c r="M56" s="65">
        <v>43561.62361623616</v>
      </c>
      <c r="N56" s="65">
        <v>38275.276752767531</v>
      </c>
      <c r="O56" s="65">
        <v>29736.531365313655</v>
      </c>
      <c r="P56" s="65">
        <v>23186.715867158673</v>
      </c>
    </row>
    <row r="57" spans="1:16" x14ac:dyDescent="0.2">
      <c r="A57" s="67">
        <v>2002</v>
      </c>
      <c r="B57" s="64" t="s">
        <v>80</v>
      </c>
      <c r="C57" s="68">
        <v>18838286.337209303</v>
      </c>
      <c r="D57" s="68">
        <v>4281405.5232558139</v>
      </c>
      <c r="E57" s="68">
        <v>905052.32558139542</v>
      </c>
      <c r="F57" s="68">
        <v>215257.26744186049</v>
      </c>
      <c r="G57" s="68">
        <v>145824.12790697676</v>
      </c>
      <c r="H57" s="68">
        <v>119483.28488372095</v>
      </c>
      <c r="I57" s="68">
        <v>105069.04069767443</v>
      </c>
      <c r="J57" s="68">
        <v>95021.802325581404</v>
      </c>
      <c r="K57" s="68">
        <v>69548.691860465115</v>
      </c>
      <c r="L57" s="68">
        <v>49366.279069767443</v>
      </c>
      <c r="M57" s="68">
        <v>42925.872093023259</v>
      </c>
      <c r="N57" s="68">
        <v>37587.936046511633</v>
      </c>
      <c r="O57" s="68">
        <v>29122.819767441862</v>
      </c>
      <c r="P57" s="68">
        <v>22746.366279069771</v>
      </c>
    </row>
    <row r="58" spans="1:16" x14ac:dyDescent="0.2">
      <c r="A58" s="67">
        <v>2003</v>
      </c>
      <c r="B58" s="64" t="s">
        <v>80</v>
      </c>
      <c r="C58" s="68">
        <v>20233778.40909091</v>
      </c>
      <c r="D58" s="68">
        <v>4535617.1875</v>
      </c>
      <c r="E58" s="68">
        <v>935431.81818181823</v>
      </c>
      <c r="F58" s="68">
        <v>217286.22159090912</v>
      </c>
      <c r="G58" s="68">
        <v>145997.86931818182</v>
      </c>
      <c r="H58" s="68">
        <v>119494.31818181819</v>
      </c>
      <c r="I58" s="68">
        <v>104497.1590909091</v>
      </c>
      <c r="J58" s="68">
        <v>94986.505681818191</v>
      </c>
      <c r="K58" s="68">
        <v>69225.852272727279</v>
      </c>
      <c r="L58" s="68">
        <v>49221.590909090912</v>
      </c>
      <c r="M58" s="68">
        <v>42539.772727272728</v>
      </c>
      <c r="N58" s="68">
        <v>37182.528409090912</v>
      </c>
      <c r="O58" s="68">
        <v>28681.107954545456</v>
      </c>
      <c r="P58" s="68">
        <v>22334.517045454548</v>
      </c>
    </row>
    <row r="59" spans="1:16" x14ac:dyDescent="0.2">
      <c r="A59" s="67">
        <v>2004</v>
      </c>
      <c r="B59" s="64" t="s">
        <v>80</v>
      </c>
      <c r="C59" s="68">
        <v>26837716.262975778</v>
      </c>
      <c r="D59" s="68">
        <v>5851285.1211072663</v>
      </c>
      <c r="E59" s="68">
        <v>1119666.4359861591</v>
      </c>
      <c r="F59" s="68">
        <v>235289.27335640136</v>
      </c>
      <c r="G59" s="68">
        <v>155238.75432525951</v>
      </c>
      <c r="H59" s="68">
        <v>125347.40484429065</v>
      </c>
      <c r="I59" s="68">
        <v>108418.68512110726</v>
      </c>
      <c r="J59" s="68">
        <v>97410.380622837372</v>
      </c>
      <c r="K59" s="68">
        <v>70476.124567474049</v>
      </c>
      <c r="L59" s="68">
        <v>49874.740484429065</v>
      </c>
      <c r="M59" s="68">
        <v>43456.055363321801</v>
      </c>
      <c r="N59" s="68">
        <v>37899.653979238756</v>
      </c>
      <c r="O59" s="68">
        <v>29121.799307958478</v>
      </c>
      <c r="P59" s="68">
        <v>22575.778546712801</v>
      </c>
    </row>
    <row r="60" spans="1:16" x14ac:dyDescent="0.2">
      <c r="A60" s="67">
        <v>2005</v>
      </c>
      <c r="B60" s="64" t="s">
        <v>80</v>
      </c>
      <c r="C60" s="68">
        <v>34000331.325301208</v>
      </c>
      <c r="D60" s="68">
        <v>7187996.653279786</v>
      </c>
      <c r="E60" s="68">
        <v>1297305.890227577</v>
      </c>
      <c r="F60" s="68">
        <v>253856.09103078983</v>
      </c>
      <c r="G60" s="68">
        <v>164251.67336010709</v>
      </c>
      <c r="H60" s="68">
        <v>130338.68808567604</v>
      </c>
      <c r="I60" s="68">
        <v>111968.54082998661</v>
      </c>
      <c r="J60" s="68">
        <v>99876.840696117812</v>
      </c>
      <c r="K60" s="68">
        <v>71528.781793842034</v>
      </c>
      <c r="L60" s="68">
        <v>50060.240963855424</v>
      </c>
      <c r="M60" s="68">
        <v>43387.550200803213</v>
      </c>
      <c r="N60" s="68">
        <v>37873.493975903613</v>
      </c>
      <c r="O60" s="68">
        <v>29023.42704149933</v>
      </c>
      <c r="P60" s="68">
        <v>22412.31593038822</v>
      </c>
    </row>
    <row r="61" spans="1:16" s="57" customFormat="1" ht="11.25" x14ac:dyDescent="0.2">
      <c r="A61" s="67">
        <v>2006</v>
      </c>
      <c r="B61" s="64" t="s">
        <v>80</v>
      </c>
      <c r="C61" s="68">
        <v>35450946.822308689</v>
      </c>
      <c r="D61" s="68">
        <v>7554773.0220492864</v>
      </c>
      <c r="E61" s="68">
        <v>1377837.2243839169</v>
      </c>
      <c r="F61" s="68">
        <v>261091.43968871594</v>
      </c>
      <c r="G61" s="68">
        <v>167833.98184176395</v>
      </c>
      <c r="H61" s="68">
        <v>133485.73281452659</v>
      </c>
      <c r="I61" s="68">
        <v>114432.5551232166</v>
      </c>
      <c r="J61" s="68">
        <v>102068.74189364462</v>
      </c>
      <c r="K61" s="68">
        <v>72643.320363164719</v>
      </c>
      <c r="L61" s="68">
        <v>50438.391699092084</v>
      </c>
      <c r="M61" s="68">
        <v>43638.780804150454</v>
      </c>
      <c r="N61" s="68">
        <v>37940.985732814523</v>
      </c>
      <c r="O61" s="68">
        <v>29019.455252918287</v>
      </c>
      <c r="P61" s="68">
        <v>22319.714656290533</v>
      </c>
    </row>
    <row r="62" spans="1:16" x14ac:dyDescent="0.2">
      <c r="A62" s="67">
        <v>2007</v>
      </c>
      <c r="B62" s="64" t="s">
        <v>80</v>
      </c>
      <c r="C62" s="68">
        <v>39694750.945775531</v>
      </c>
      <c r="D62" s="68">
        <v>8037442.6229508193</v>
      </c>
      <c r="E62" s="68">
        <v>1419304.5397225725</v>
      </c>
      <c r="F62" s="68">
        <v>268877.04918032786</v>
      </c>
      <c r="G62" s="68">
        <v>170517.0239596469</v>
      </c>
      <c r="H62" s="68">
        <v>135455.23329129885</v>
      </c>
      <c r="I62" s="68">
        <v>116313.36696090794</v>
      </c>
      <c r="J62" s="68">
        <v>103961.53846153845</v>
      </c>
      <c r="K62" s="68">
        <v>73389.659520807065</v>
      </c>
      <c r="L62" s="68">
        <v>50897.225725094577</v>
      </c>
      <c r="M62" s="68">
        <v>43858.13366960908</v>
      </c>
      <c r="N62" s="68">
        <v>38220.050441361913</v>
      </c>
      <c r="O62" s="68">
        <v>29129.886506935687</v>
      </c>
      <c r="P62" s="68">
        <v>22409.205548549809</v>
      </c>
    </row>
    <row r="63" spans="1:16" x14ac:dyDescent="0.2">
      <c r="A63" s="67">
        <v>2008</v>
      </c>
      <c r="B63" s="64" t="s">
        <v>80</v>
      </c>
      <c r="C63" s="68">
        <v>30083049.18032787</v>
      </c>
      <c r="D63" s="68">
        <v>6131042.5015179114</v>
      </c>
      <c r="E63" s="68">
        <v>1133972.0704310867</v>
      </c>
      <c r="F63" s="68">
        <v>238319.97571341833</v>
      </c>
      <c r="G63" s="68">
        <v>158094.11050394658</v>
      </c>
      <c r="H63" s="68">
        <v>127352.76259866424</v>
      </c>
      <c r="I63" s="68">
        <v>110275.65270188221</v>
      </c>
      <c r="J63" s="68">
        <v>99278.688524590165</v>
      </c>
      <c r="K63" s="68">
        <v>70924.711596842739</v>
      </c>
      <c r="L63" s="68">
        <v>49111.111111111109</v>
      </c>
      <c r="M63" s="68">
        <v>42387.978142076499</v>
      </c>
      <c r="N63" s="68">
        <v>36754.705525197329</v>
      </c>
      <c r="O63" s="68">
        <v>28002.428658166362</v>
      </c>
      <c r="P63" s="68">
        <v>21457.194899817849</v>
      </c>
    </row>
    <row r="64" spans="1:16" x14ac:dyDescent="0.2">
      <c r="A64" s="67">
        <v>2009</v>
      </c>
      <c r="B64" s="64" t="s">
        <v>80</v>
      </c>
      <c r="C64" s="68">
        <v>20951550.274223033</v>
      </c>
      <c r="D64" s="68">
        <v>4391553.9305301644</v>
      </c>
      <c r="E64" s="68">
        <v>895425.35039609997</v>
      </c>
      <c r="F64" s="68">
        <v>214483.85131017672</v>
      </c>
      <c r="G64" s="68">
        <v>148138.93967093236</v>
      </c>
      <c r="H64" s="68">
        <v>121103.59536867763</v>
      </c>
      <c r="I64" s="68">
        <v>106296.16087751371</v>
      </c>
      <c r="J64" s="68">
        <v>95881.779402803164</v>
      </c>
      <c r="K64" s="68">
        <v>69580.134064594764</v>
      </c>
      <c r="L64" s="68">
        <v>48285.80134064595</v>
      </c>
      <c r="M64" s="68">
        <v>41569.774527726993</v>
      </c>
      <c r="N64" s="68">
        <v>35878.123095673371</v>
      </c>
      <c r="O64" s="68">
        <v>27135.283363802559</v>
      </c>
      <c r="P64" s="68">
        <v>20814.13772090189</v>
      </c>
    </row>
    <row r="65" spans="1:18" x14ac:dyDescent="0.2">
      <c r="A65" s="67">
        <v>2010</v>
      </c>
      <c r="B65" s="64" t="s">
        <v>80</v>
      </c>
      <c r="C65" s="68">
        <v>27002019.784172662</v>
      </c>
      <c r="D65" s="68">
        <v>5253368.1055155881</v>
      </c>
      <c r="E65" s="68">
        <v>979847.72182254202</v>
      </c>
      <c r="F65" s="68">
        <v>221637.29016786572</v>
      </c>
      <c r="G65" s="68">
        <v>151549.76019184652</v>
      </c>
      <c r="H65" s="68">
        <v>123466.42685851319</v>
      </c>
      <c r="I65" s="68">
        <v>107327.9376498801</v>
      </c>
      <c r="J65" s="68">
        <v>96869.904076738618</v>
      </c>
      <c r="K65" s="68">
        <v>69917.865707434059</v>
      </c>
      <c r="L65" s="68">
        <v>48238.609112709833</v>
      </c>
      <c r="M65" s="68">
        <v>41442.446043165466</v>
      </c>
      <c r="N65" s="68">
        <v>35678.657074340532</v>
      </c>
      <c r="O65" s="68">
        <v>26915.46762589928</v>
      </c>
      <c r="P65" s="68">
        <v>20586.330935251801</v>
      </c>
    </row>
    <row r="66" spans="1:18" x14ac:dyDescent="0.2">
      <c r="A66" s="67">
        <v>2011</v>
      </c>
      <c r="B66" s="64" t="s">
        <v>80</v>
      </c>
      <c r="C66" s="68">
        <v>24384228.93666473</v>
      </c>
      <c r="D66" s="68">
        <v>5130754.2126670536</v>
      </c>
      <c r="E66" s="68">
        <v>998067.98373038927</v>
      </c>
      <c r="F66" s="68">
        <v>225976.17664148749</v>
      </c>
      <c r="G66" s="68">
        <v>152779.19814061592</v>
      </c>
      <c r="H66" s="68">
        <v>124021.49912841371</v>
      </c>
      <c r="I66" s="68">
        <v>107967.46077861708</v>
      </c>
      <c r="J66" s="68">
        <v>97459.616502033692</v>
      </c>
      <c r="K66" s="68">
        <v>69805.926786751879</v>
      </c>
      <c r="L66" s="68">
        <v>47786.751888436957</v>
      </c>
      <c r="M66" s="68">
        <v>40959.90703079605</v>
      </c>
      <c r="N66" s="68">
        <v>35321.905868680995</v>
      </c>
      <c r="O66" s="68">
        <v>26567.112144102266</v>
      </c>
      <c r="P66" s="68">
        <v>20234.166182452063</v>
      </c>
      <c r="R66" s="15" t="s">
        <v>82</v>
      </c>
    </row>
    <row r="67" spans="1:18" x14ac:dyDescent="0.2">
      <c r="A67" s="67">
        <v>2012</v>
      </c>
      <c r="B67" s="64" t="s">
        <v>80</v>
      </c>
      <c r="C67" s="68">
        <v>35346347.949886106</v>
      </c>
      <c r="D67" s="68">
        <v>6892946.4692482911</v>
      </c>
      <c r="E67" s="68">
        <v>1230737.471526196</v>
      </c>
      <c r="F67" s="68">
        <v>247541.00227790434</v>
      </c>
      <c r="G67" s="68">
        <v>162817.76765375855</v>
      </c>
      <c r="H67" s="68">
        <v>129796.69703872438</v>
      </c>
      <c r="I67" s="68">
        <v>111854.21412300684</v>
      </c>
      <c r="J67" s="68">
        <v>100123.57630979498</v>
      </c>
      <c r="K67" s="68">
        <v>71295.55808656037</v>
      </c>
      <c r="L67" s="68">
        <v>48656.036446469247</v>
      </c>
      <c r="M67" s="68">
        <v>41773.348519362189</v>
      </c>
      <c r="N67" s="68">
        <v>36003.416856492026</v>
      </c>
      <c r="O67" s="68">
        <v>27035.876993166286</v>
      </c>
      <c r="P67" s="68">
        <v>20532.460136674261</v>
      </c>
    </row>
    <row r="68" spans="1:18" x14ac:dyDescent="0.2">
      <c r="A68" s="67">
        <v>2013</v>
      </c>
      <c r="B68" s="64" t="s">
        <v>80</v>
      </c>
      <c r="C68" s="68">
        <v>25301633.084217258</v>
      </c>
      <c r="D68" s="68">
        <v>5307814.652489515</v>
      </c>
      <c r="E68" s="68">
        <v>1044024.5779263984</v>
      </c>
      <c r="F68" s="68">
        <v>240528.46276351428</v>
      </c>
      <c r="G68" s="68">
        <v>161030.80225105918</v>
      </c>
      <c r="H68" s="68">
        <v>129886.48076683679</v>
      </c>
      <c r="I68" s="68">
        <v>112474.36393840922</v>
      </c>
      <c r="J68" s="68">
        <v>100853.94300235665</v>
      </c>
      <c r="K68" s="68">
        <v>71642.992054327609</v>
      </c>
      <c r="L68" s="68">
        <v>49054.648711994058</v>
      </c>
      <c r="M68" s="68">
        <v>42053.333877067438</v>
      </c>
      <c r="N68" s="68">
        <v>36271.736844138613</v>
      </c>
      <c r="O68" s="68">
        <v>27190.056963302239</v>
      </c>
      <c r="P68" s="68">
        <v>20669.560047562423</v>
      </c>
    </row>
    <row r="69" spans="1:18" x14ac:dyDescent="0.2">
      <c r="A69" s="67">
        <v>2014</v>
      </c>
      <c r="B69" s="64" t="s">
        <v>80</v>
      </c>
      <c r="C69" s="68">
        <v>31464228.60298178</v>
      </c>
      <c r="D69" s="68">
        <v>6299274.9861954721</v>
      </c>
      <c r="E69" s="68">
        <v>1179879.6245168415</v>
      </c>
      <c r="F69" s="68">
        <v>257109.88404196576</v>
      </c>
      <c r="G69" s="68">
        <v>169326.33903920488</v>
      </c>
      <c r="H69" s="68">
        <v>135782.44064053011</v>
      </c>
      <c r="I69" s="68">
        <v>116654.33462175594</v>
      </c>
      <c r="J69" s="68">
        <v>104360.02208724462</v>
      </c>
      <c r="K69" s="68">
        <v>73685.808945334065</v>
      </c>
      <c r="L69" s="68">
        <v>50030.922142462732</v>
      </c>
      <c r="M69" s="68">
        <v>42912.203202650468</v>
      </c>
      <c r="N69" s="68">
        <v>36923.246824958587</v>
      </c>
      <c r="O69" s="68">
        <v>27654.886802871344</v>
      </c>
      <c r="P69" s="68">
        <v>21078.409718387633</v>
      </c>
    </row>
    <row r="70" spans="1:18" x14ac:dyDescent="0.2">
      <c r="A70" s="67">
        <v>2015</v>
      </c>
      <c r="B70" s="64" t="s">
        <v>80</v>
      </c>
      <c r="C70" s="68">
        <v>32752621.621621624</v>
      </c>
      <c r="D70" s="68">
        <v>6580611.6933259796</v>
      </c>
      <c r="E70" s="68">
        <v>1224635.4109211252</v>
      </c>
      <c r="F70" s="68">
        <v>265267.51241036959</v>
      </c>
      <c r="G70" s="68">
        <v>174800.33094318808</v>
      </c>
      <c r="H70" s="68">
        <v>140087.69994484281</v>
      </c>
      <c r="I70" s="68">
        <v>120745.17374517374</v>
      </c>
      <c r="J70" s="68">
        <v>107985.65912851627</v>
      </c>
      <c r="K70" s="68">
        <v>76134.031991174852</v>
      </c>
      <c r="L70" s="68">
        <v>51413.127413127411</v>
      </c>
      <c r="M70" s="68">
        <v>43935.466078323225</v>
      </c>
      <c r="N70" s="68">
        <v>37855.488141202426</v>
      </c>
      <c r="O70" s="68">
        <v>28445.118587975732</v>
      </c>
      <c r="P70" s="68">
        <v>21662.989520132378</v>
      </c>
    </row>
    <row r="71" spans="1:18" x14ac:dyDescent="0.2">
      <c r="A71" s="67">
        <v>2016</v>
      </c>
      <c r="B71" s="64" t="s">
        <v>80</v>
      </c>
      <c r="C71" s="68">
        <v>28895915.032679737</v>
      </c>
      <c r="D71" s="68">
        <v>5971634.5315904133</v>
      </c>
      <c r="E71" s="68">
        <v>1156926.4705882352</v>
      </c>
      <c r="F71" s="68">
        <v>261875.81699346405</v>
      </c>
      <c r="G71" s="68">
        <v>174180.82788671023</v>
      </c>
      <c r="H71" s="68">
        <v>139800.10893246188</v>
      </c>
      <c r="I71" s="68">
        <v>120577.88671023965</v>
      </c>
      <c r="J71" s="68">
        <v>107653.05010893245</v>
      </c>
      <c r="K71" s="68">
        <v>76096.405228758173</v>
      </c>
      <c r="L71" s="68">
        <v>51535.947712418296</v>
      </c>
      <c r="M71" s="68">
        <v>44074.61873638344</v>
      </c>
      <c r="N71" s="68">
        <v>37898.148148148146</v>
      </c>
      <c r="O71" s="68">
        <v>28610.566448801743</v>
      </c>
      <c r="P71" s="68">
        <v>21828.976034858388</v>
      </c>
    </row>
    <row r="72" spans="1:18" x14ac:dyDescent="0.2">
      <c r="A72" s="67">
        <v>2017</v>
      </c>
      <c r="B72" s="64" t="s">
        <v>80</v>
      </c>
      <c r="C72" s="68">
        <v>33829396.799999997</v>
      </c>
      <c r="D72" s="68">
        <v>6879504</v>
      </c>
      <c r="E72" s="68">
        <v>1266633.0666666667</v>
      </c>
      <c r="F72" s="68">
        <v>274864.53333333333</v>
      </c>
      <c r="G72" s="68">
        <v>181054.93333333332</v>
      </c>
      <c r="H72" s="68">
        <v>144630.39999999999</v>
      </c>
      <c r="I72" s="68">
        <v>124242.66666666667</v>
      </c>
      <c r="J72" s="68">
        <v>110961.60000000001</v>
      </c>
      <c r="K72" s="68">
        <v>77405.333333333328</v>
      </c>
      <c r="L72" s="68">
        <v>52197.333333333336</v>
      </c>
      <c r="M72" s="68">
        <v>44630.400000000001</v>
      </c>
      <c r="N72" s="68">
        <v>38542.933333333334</v>
      </c>
      <c r="O72" s="68">
        <v>29158.400000000001</v>
      </c>
      <c r="P72" s="68">
        <v>22261.333333333332</v>
      </c>
    </row>
    <row r="73" spans="1:18" x14ac:dyDescent="0.2">
      <c r="A73" s="67">
        <v>2018</v>
      </c>
      <c r="B73" s="64" t="s">
        <v>80</v>
      </c>
      <c r="C73" s="68">
        <v>35884571.056741282</v>
      </c>
      <c r="D73" s="68">
        <v>7067301.405517959</v>
      </c>
      <c r="E73" s="68">
        <v>1308802.1863612703</v>
      </c>
      <c r="F73" s="68">
        <v>281108.27693909424</v>
      </c>
      <c r="G73" s="68">
        <v>187073.3992712129</v>
      </c>
      <c r="H73" s="68">
        <v>148935.97084851639</v>
      </c>
      <c r="I73" s="68">
        <v>127563.76887038001</v>
      </c>
      <c r="J73" s="68">
        <v>113437.27225403435</v>
      </c>
      <c r="K73" s="68">
        <v>79091.61894846434</v>
      </c>
      <c r="L73" s="68">
        <v>52975.013014055177</v>
      </c>
      <c r="M73" s="68">
        <v>45311.816762103073</v>
      </c>
      <c r="N73" s="68">
        <v>39085.372201978134</v>
      </c>
      <c r="O73" s="68">
        <v>29719.937532535136</v>
      </c>
      <c r="P73" s="68">
        <v>22703.800104112441</v>
      </c>
    </row>
    <row r="74" spans="1:18" x14ac:dyDescent="0.2">
      <c r="A74" s="67">
        <v>2019</v>
      </c>
      <c r="B74" s="64" t="s">
        <v>80</v>
      </c>
      <c r="C74" s="68">
        <v>31011553.16973415</v>
      </c>
      <c r="D74" s="68">
        <v>6453752.0449897749</v>
      </c>
      <c r="E74" s="68">
        <v>1256867.0756646218</v>
      </c>
      <c r="F74" s="68">
        <v>279362.98568507156</v>
      </c>
      <c r="G74" s="68">
        <v>186448.36400817995</v>
      </c>
      <c r="H74" s="68">
        <v>148969.32515337423</v>
      </c>
      <c r="I74" s="68">
        <v>127464.2126789366</v>
      </c>
      <c r="J74" s="68">
        <v>113278.11860940696</v>
      </c>
      <c r="K74" s="68">
        <v>79033.231083844585</v>
      </c>
      <c r="L74" s="68">
        <v>52664.62167689162</v>
      </c>
      <c r="M74" s="68">
        <v>44947.341513292435</v>
      </c>
      <c r="N74" s="68">
        <v>38850.20449897751</v>
      </c>
      <c r="O74" s="68">
        <v>29491.308793456032</v>
      </c>
      <c r="P74" s="68">
        <v>22632.413087934561</v>
      </c>
    </row>
    <row r="75" spans="1:18" x14ac:dyDescent="0.2">
      <c r="A75" s="67">
        <v>2020</v>
      </c>
      <c r="B75" s="64" t="s">
        <v>80</v>
      </c>
      <c r="C75" s="68">
        <v>38893190.404040404</v>
      </c>
      <c r="D75" s="68">
        <v>7453154.5454545459</v>
      </c>
      <c r="E75" s="68">
        <v>1320487.2053872054</v>
      </c>
      <c r="F75" s="68">
        <v>276937.37373737374</v>
      </c>
      <c r="G75" s="68">
        <v>185029.29292929292</v>
      </c>
      <c r="H75" s="68">
        <v>146898.98989898991</v>
      </c>
      <c r="I75" s="68">
        <v>125511.61616161617</v>
      </c>
      <c r="J75" s="68">
        <v>111374.41077441078</v>
      </c>
      <c r="K75" s="68">
        <v>76929.966329966337</v>
      </c>
      <c r="L75" s="68">
        <v>50870.202020202021</v>
      </c>
      <c r="M75" s="68">
        <v>43360.269360269362</v>
      </c>
      <c r="N75" s="68">
        <v>37157.57575757576</v>
      </c>
      <c r="O75" s="68">
        <v>27885.185185185182</v>
      </c>
      <c r="P75" s="68">
        <v>21305.218855218856</v>
      </c>
    </row>
    <row r="76" spans="1:18" x14ac:dyDescent="0.2">
      <c r="A76" s="67">
        <v>2021</v>
      </c>
      <c r="B76" s="64" t="s">
        <v>80</v>
      </c>
      <c r="C76" s="68">
        <v>57935540.500736378</v>
      </c>
      <c r="D76" s="68">
        <v>11171450.335460644</v>
      </c>
      <c r="E76" s="68">
        <v>1853506.6273932254</v>
      </c>
      <c r="F76" s="68">
        <v>335089.34707903781</v>
      </c>
      <c r="G76" s="68">
        <v>215404.68008509246</v>
      </c>
      <c r="H76" s="68">
        <v>167946.32629684178</v>
      </c>
      <c r="I76" s="68">
        <v>141228.27687776141</v>
      </c>
      <c r="J76" s="68">
        <v>124123.7113402062</v>
      </c>
      <c r="K76" s="68">
        <v>83357.879234167893</v>
      </c>
      <c r="L76" s="68">
        <v>54396.170839469807</v>
      </c>
      <c r="M76" s="68">
        <v>46362.297496318119</v>
      </c>
      <c r="N76" s="68">
        <v>39875.797741777125</v>
      </c>
      <c r="O76" s="68">
        <v>29999.018163966619</v>
      </c>
      <c r="P76" s="68">
        <v>22894.943544428083</v>
      </c>
    </row>
    <row r="77" spans="1:18" x14ac:dyDescent="0.2">
      <c r="A77" s="67">
        <v>2022</v>
      </c>
      <c r="B77" s="64" t="s">
        <v>80</v>
      </c>
      <c r="C77" s="68">
        <v>38171008.485931218</v>
      </c>
      <c r="D77" s="68">
        <v>7974597.1415810632</v>
      </c>
      <c r="E77" s="68">
        <v>1461092.8986154534</v>
      </c>
      <c r="F77" s="68">
        <v>296187.58374274231</v>
      </c>
      <c r="G77" s="68">
        <v>196033.05046895938</v>
      </c>
      <c r="H77" s="68">
        <v>156148.28048235821</v>
      </c>
      <c r="I77" s="68">
        <v>132585.52925413131</v>
      </c>
      <c r="J77" s="68">
        <v>116833.8543992854</v>
      </c>
      <c r="K77" s="68">
        <v>79772.666368914695</v>
      </c>
      <c r="L77" s="68">
        <v>52327.824921840111</v>
      </c>
      <c r="M77" s="68">
        <v>44598.928092898619</v>
      </c>
      <c r="N77" s="68">
        <v>38392.585975882095</v>
      </c>
      <c r="O77" s="68">
        <v>29204.108977221975</v>
      </c>
      <c r="P77" s="68">
        <v>22482.804823581959</v>
      </c>
    </row>
    <row r="78" spans="1:18" x14ac:dyDescent="0.2">
      <c r="A78" s="67">
        <v>2023</v>
      </c>
      <c r="B78" s="64" t="s">
        <v>80</v>
      </c>
      <c r="C78" s="68">
        <v>33727126.984126985</v>
      </c>
      <c r="D78" s="68">
        <v>6900975.5469755474</v>
      </c>
      <c r="E78" s="68">
        <v>1330308.8803088802</v>
      </c>
      <c r="F78" s="68">
        <v>289833.54783354781</v>
      </c>
      <c r="G78" s="68">
        <v>194395.9673959674</v>
      </c>
      <c r="H78" s="68">
        <v>155185.3281853282</v>
      </c>
      <c r="I78" s="68">
        <v>131973.83097383098</v>
      </c>
      <c r="J78" s="68">
        <v>116777.77777777778</v>
      </c>
      <c r="K78" s="68">
        <v>80483.912483912485</v>
      </c>
      <c r="L78" s="68">
        <v>52941.226941226945</v>
      </c>
      <c r="M78" s="68">
        <v>45304.161304161302</v>
      </c>
      <c r="N78" s="68">
        <v>39135.135135135133</v>
      </c>
      <c r="O78" s="68">
        <v>29842.985842985843</v>
      </c>
      <c r="P78" s="68">
        <v>23080.652080652082</v>
      </c>
    </row>
    <row r="79" spans="1:18" x14ac:dyDescent="0.2">
      <c r="A79" s="60" t="s">
        <v>83</v>
      </c>
      <c r="B79" s="70" t="s">
        <v>82</v>
      </c>
      <c r="C79" s="71"/>
      <c r="D79" s="71"/>
      <c r="E79" s="71"/>
      <c r="F79" s="71"/>
      <c r="G79" s="71"/>
      <c r="H79" s="71"/>
      <c r="I79" s="71"/>
      <c r="J79" s="71"/>
      <c r="K79" s="71"/>
      <c r="L79" s="71"/>
      <c r="M79" s="71"/>
      <c r="N79" s="71"/>
      <c r="O79" s="71"/>
      <c r="P79" s="71"/>
    </row>
    <row r="80" spans="1:18" x14ac:dyDescent="0.2">
      <c r="A80" s="63">
        <v>2001</v>
      </c>
      <c r="B80" s="72">
        <v>6116274</v>
      </c>
      <c r="C80" s="65">
        <v>84705</v>
      </c>
      <c r="D80" s="65">
        <v>216684</v>
      </c>
      <c r="E80" s="65">
        <v>492437</v>
      </c>
      <c r="F80" s="65">
        <v>1064928</v>
      </c>
      <c r="G80" s="65">
        <v>1360872</v>
      </c>
      <c r="H80" s="65">
        <v>1582562</v>
      </c>
      <c r="I80" s="65">
        <v>1768355</v>
      </c>
      <c r="J80" s="65">
        <v>1933563</v>
      </c>
      <c r="K80" s="65">
        <v>2599650</v>
      </c>
      <c r="L80" s="65">
        <v>3555692</v>
      </c>
      <c r="M80" s="65">
        <v>3933186</v>
      </c>
      <c r="N80" s="65">
        <v>4263535</v>
      </c>
      <c r="O80" s="65">
        <v>4810102</v>
      </c>
      <c r="P80" s="65">
        <v>5235273</v>
      </c>
    </row>
    <row r="81" spans="1:16" x14ac:dyDescent="0.2">
      <c r="A81" s="67">
        <v>2002</v>
      </c>
      <c r="B81" s="64">
        <v>5982260</v>
      </c>
      <c r="C81" s="68">
        <v>68565</v>
      </c>
      <c r="D81" s="68">
        <v>179420</v>
      </c>
      <c r="E81" s="68">
        <v>420987</v>
      </c>
      <c r="F81" s="68">
        <v>960352</v>
      </c>
      <c r="G81" s="68">
        <v>1247308</v>
      </c>
      <c r="H81" s="68">
        <v>1463587</v>
      </c>
      <c r="I81" s="68">
        <v>1647849</v>
      </c>
      <c r="J81" s="68">
        <v>1812094</v>
      </c>
      <c r="K81" s="68">
        <v>2472326</v>
      </c>
      <c r="L81" s="68">
        <v>3431568</v>
      </c>
      <c r="M81" s="68">
        <v>3811534</v>
      </c>
      <c r="N81" s="68">
        <v>4143048</v>
      </c>
      <c r="O81" s="68">
        <v>4689683</v>
      </c>
      <c r="P81" s="68">
        <v>5114828</v>
      </c>
    </row>
    <row r="82" spans="1:16" x14ac:dyDescent="0.2">
      <c r="A82" s="67">
        <v>2003</v>
      </c>
      <c r="B82" s="64">
        <v>6156994</v>
      </c>
      <c r="C82" s="68">
        <v>83238</v>
      </c>
      <c r="D82" s="68">
        <v>206010</v>
      </c>
      <c r="E82" s="68">
        <v>465594</v>
      </c>
      <c r="F82" s="68">
        <v>1030178</v>
      </c>
      <c r="G82" s="68">
        <v>1327075</v>
      </c>
      <c r="H82" s="68">
        <v>1549825</v>
      </c>
      <c r="I82" s="68">
        <v>1738945</v>
      </c>
      <c r="J82" s="68">
        <v>1907837</v>
      </c>
      <c r="K82" s="68">
        <v>2586777</v>
      </c>
      <c r="L82" s="68">
        <v>3572674</v>
      </c>
      <c r="M82" s="68">
        <v>3961657</v>
      </c>
      <c r="N82" s="68">
        <v>4300174</v>
      </c>
      <c r="O82" s="68">
        <v>4855774</v>
      </c>
      <c r="P82" s="68">
        <v>5286949</v>
      </c>
    </row>
    <row r="83" spans="1:16" x14ac:dyDescent="0.2">
      <c r="A83" s="67">
        <v>2004</v>
      </c>
      <c r="B83" s="64">
        <v>6734554</v>
      </c>
      <c r="C83" s="68">
        <v>111932</v>
      </c>
      <c r="D83" s="68">
        <v>280449</v>
      </c>
      <c r="E83" s="68">
        <v>615494</v>
      </c>
      <c r="F83" s="68">
        <v>1278879</v>
      </c>
      <c r="G83" s="68">
        <v>1610803</v>
      </c>
      <c r="H83" s="68">
        <v>1855778</v>
      </c>
      <c r="I83" s="68">
        <v>2061398</v>
      </c>
      <c r="J83" s="68">
        <v>2243098</v>
      </c>
      <c r="K83" s="68">
        <v>2968169</v>
      </c>
      <c r="L83" s="68">
        <v>4010897</v>
      </c>
      <c r="M83" s="68">
        <v>4423150</v>
      </c>
      <c r="N83" s="68">
        <v>4782507</v>
      </c>
      <c r="O83" s="68">
        <v>5371578</v>
      </c>
      <c r="P83" s="68">
        <v>5826206</v>
      </c>
    </row>
    <row r="84" spans="1:16" s="56" customFormat="1" x14ac:dyDescent="0.2">
      <c r="A84" s="67">
        <v>2005</v>
      </c>
      <c r="B84" s="64">
        <v>7365689</v>
      </c>
      <c r="C84" s="68">
        <v>143370</v>
      </c>
      <c r="D84" s="68">
        <v>362581</v>
      </c>
      <c r="E84" s="68">
        <v>783762</v>
      </c>
      <c r="F84" s="68">
        <v>1560659</v>
      </c>
      <c r="G84" s="68">
        <v>1932055</v>
      </c>
      <c r="H84" s="68">
        <v>2202354</v>
      </c>
      <c r="I84" s="68">
        <v>2426492</v>
      </c>
      <c r="J84" s="68">
        <v>2623077</v>
      </c>
      <c r="K84" s="68">
        <v>3400596</v>
      </c>
      <c r="L84" s="68">
        <v>4506197</v>
      </c>
      <c r="M84" s="68">
        <v>4940249</v>
      </c>
      <c r="N84" s="68">
        <v>5317903</v>
      </c>
      <c r="O84" s="68">
        <v>5936944</v>
      </c>
      <c r="P84" s="68">
        <v>6412897</v>
      </c>
    </row>
    <row r="85" spans="1:16" x14ac:dyDescent="0.2">
      <c r="A85" s="67">
        <v>2006</v>
      </c>
      <c r="B85" s="64">
        <v>7969813</v>
      </c>
      <c r="C85" s="68">
        <v>170567</v>
      </c>
      <c r="D85" s="68">
        <v>418573</v>
      </c>
      <c r="E85" s="64">
        <v>895044</v>
      </c>
      <c r="F85" s="64">
        <v>1761119</v>
      </c>
      <c r="G85" s="64">
        <v>2166188</v>
      </c>
      <c r="H85" s="64">
        <v>2460559</v>
      </c>
      <c r="I85" s="64">
        <v>2704549</v>
      </c>
      <c r="J85" s="64">
        <v>2918422</v>
      </c>
      <c r="K85" s="64">
        <v>3759733</v>
      </c>
      <c r="L85" s="64">
        <v>4947104</v>
      </c>
      <c r="M85" s="64">
        <v>5412038</v>
      </c>
      <c r="N85" s="64">
        <v>5815385</v>
      </c>
      <c r="O85" s="64">
        <v>6474937</v>
      </c>
      <c r="P85" s="68">
        <v>6980130</v>
      </c>
    </row>
    <row r="86" spans="1:16" x14ac:dyDescent="0.2">
      <c r="A86" s="67">
        <v>2007</v>
      </c>
      <c r="B86" s="64">
        <v>8621963</v>
      </c>
      <c r="C86" s="68">
        <v>219494</v>
      </c>
      <c r="D86" s="68">
        <v>503678</v>
      </c>
      <c r="E86" s="64">
        <v>1030091</v>
      </c>
      <c r="F86" s="64">
        <v>1971021</v>
      </c>
      <c r="G86" s="64">
        <v>2411916</v>
      </c>
      <c r="H86" s="64">
        <v>2729468</v>
      </c>
      <c r="I86" s="64">
        <v>2992467</v>
      </c>
      <c r="J86" s="64">
        <v>3223396</v>
      </c>
      <c r="K86" s="64">
        <v>4128240</v>
      </c>
      <c r="L86" s="64">
        <v>5401825</v>
      </c>
      <c r="M86" s="64">
        <v>5898437</v>
      </c>
      <c r="N86" s="64">
        <v>6329354</v>
      </c>
      <c r="O86" s="64">
        <v>7032507</v>
      </c>
      <c r="P86" s="68">
        <v>7571084</v>
      </c>
    </row>
    <row r="87" spans="1:16" x14ac:dyDescent="0.2">
      <c r="A87" s="67">
        <v>2008</v>
      </c>
      <c r="B87" s="64">
        <v>8206158</v>
      </c>
      <c r="C87" s="68">
        <v>173257</v>
      </c>
      <c r="D87" s="68">
        <v>397957</v>
      </c>
      <c r="E87" s="68">
        <v>825898</v>
      </c>
      <c r="F87" s="68">
        <v>1656771</v>
      </c>
      <c r="G87" s="68">
        <v>2072196</v>
      </c>
      <c r="H87" s="68">
        <v>2380698</v>
      </c>
      <c r="I87" s="68">
        <v>2639100</v>
      </c>
      <c r="J87" s="68">
        <v>2867730</v>
      </c>
      <c r="K87" s="68">
        <v>3772889</v>
      </c>
      <c r="L87" s="68">
        <v>5055298</v>
      </c>
      <c r="M87" s="68">
        <v>5554583</v>
      </c>
      <c r="N87" s="68">
        <v>5986923</v>
      </c>
      <c r="O87" s="68">
        <v>6690342</v>
      </c>
      <c r="P87" s="68">
        <v>7228036</v>
      </c>
    </row>
    <row r="88" spans="1:16" x14ac:dyDescent="0.2">
      <c r="A88" s="67">
        <v>2009</v>
      </c>
      <c r="B88" s="64">
        <v>7578641</v>
      </c>
      <c r="C88" s="68">
        <v>126242</v>
      </c>
      <c r="D88" s="68">
        <v>281687</v>
      </c>
      <c r="E88" s="68">
        <v>601504</v>
      </c>
      <c r="F88" s="68">
        <v>1304627</v>
      </c>
      <c r="G88" s="68">
        <v>1684139</v>
      </c>
      <c r="H88" s="68">
        <v>1973637</v>
      </c>
      <c r="I88" s="68">
        <v>2219853</v>
      </c>
      <c r="J88" s="68">
        <v>2439146</v>
      </c>
      <c r="K88" s="68">
        <v>3317402</v>
      </c>
      <c r="L88" s="68">
        <v>4570256</v>
      </c>
      <c r="M88" s="68">
        <v>5057761</v>
      </c>
      <c r="N88" s="68">
        <v>5478063</v>
      </c>
      <c r="O88" s="68">
        <v>6159780</v>
      </c>
      <c r="P88" s="68">
        <v>6678194</v>
      </c>
    </row>
    <row r="89" spans="1:16" x14ac:dyDescent="0.2">
      <c r="A89" s="67">
        <v>2010</v>
      </c>
      <c r="B89" s="64">
        <v>8039779</v>
      </c>
      <c r="C89" s="68">
        <v>166727</v>
      </c>
      <c r="D89" s="68">
        <v>366563</v>
      </c>
      <c r="E89" s="68">
        <v>742989</v>
      </c>
      <c r="F89" s="68">
        <v>1517146</v>
      </c>
      <c r="G89" s="68">
        <v>1922058</v>
      </c>
      <c r="H89" s="68">
        <v>2228360</v>
      </c>
      <c r="I89" s="68">
        <v>2486918</v>
      </c>
      <c r="J89" s="68">
        <v>2716199</v>
      </c>
      <c r="K89" s="68">
        <v>3631364</v>
      </c>
      <c r="L89" s="68">
        <v>4927262</v>
      </c>
      <c r="M89" s="68">
        <v>5430952</v>
      </c>
      <c r="N89" s="68">
        <v>5864278</v>
      </c>
      <c r="O89" s="68">
        <v>6564169</v>
      </c>
      <c r="P89" s="68">
        <v>7095680</v>
      </c>
    </row>
    <row r="90" spans="1:16" x14ac:dyDescent="0.2">
      <c r="A90" s="67">
        <v>2011</v>
      </c>
      <c r="B90" s="64">
        <v>8317188</v>
      </c>
      <c r="C90" s="68">
        <v>144984</v>
      </c>
      <c r="D90" s="68">
        <v>342338</v>
      </c>
      <c r="E90" s="68">
        <v>737251</v>
      </c>
      <c r="F90" s="68">
        <v>1555701</v>
      </c>
      <c r="G90" s="68">
        <v>1984960</v>
      </c>
      <c r="H90" s="68">
        <v>2306674</v>
      </c>
      <c r="I90" s="68">
        <v>2578137</v>
      </c>
      <c r="J90" s="68">
        <v>2818879</v>
      </c>
      <c r="K90" s="68">
        <v>3774978</v>
      </c>
      <c r="L90" s="68">
        <v>5120188</v>
      </c>
      <c r="M90" s="68">
        <v>5640585</v>
      </c>
      <c r="N90" s="68">
        <v>6088552</v>
      </c>
      <c r="O90" s="68">
        <v>6810489</v>
      </c>
      <c r="P90" s="68">
        <v>7356627</v>
      </c>
    </row>
    <row r="91" spans="1:16" x14ac:dyDescent="0.2">
      <c r="A91" s="67">
        <v>2012</v>
      </c>
      <c r="B91" s="64">
        <v>9041744</v>
      </c>
      <c r="C91" s="68">
        <v>219067</v>
      </c>
      <c r="D91" s="68">
        <v>501374</v>
      </c>
      <c r="E91" s="68">
        <v>1017057</v>
      </c>
      <c r="F91" s="68">
        <v>1976738</v>
      </c>
      <c r="G91" s="68">
        <v>2446464</v>
      </c>
      <c r="H91" s="68">
        <v>2791205</v>
      </c>
      <c r="I91" s="68">
        <v>3078337</v>
      </c>
      <c r="J91" s="68">
        <v>3330944</v>
      </c>
      <c r="K91" s="68">
        <v>4327899</v>
      </c>
      <c r="L91" s="68">
        <v>5722980</v>
      </c>
      <c r="M91" s="68">
        <v>6261677</v>
      </c>
      <c r="N91" s="68">
        <v>6725553</v>
      </c>
      <c r="O91" s="68">
        <v>7473507</v>
      </c>
      <c r="P91" s="68">
        <v>8037800</v>
      </c>
    </row>
    <row r="92" spans="1:16" x14ac:dyDescent="0.2">
      <c r="A92" s="67">
        <v>2013</v>
      </c>
      <c r="B92" s="64">
        <v>9033840</v>
      </c>
      <c r="C92" s="68">
        <v>168992</v>
      </c>
      <c r="D92" s="68">
        <v>384881</v>
      </c>
      <c r="E92" s="68">
        <v>815662</v>
      </c>
      <c r="F92" s="68">
        <v>1719794</v>
      </c>
      <c r="G92" s="68">
        <v>2195723</v>
      </c>
      <c r="H92" s="68">
        <v>2550046</v>
      </c>
      <c r="I92" s="68">
        <v>2847179</v>
      </c>
      <c r="J92" s="68">
        <v>3109388</v>
      </c>
      <c r="K92" s="68">
        <v>4143498</v>
      </c>
      <c r="L92" s="68">
        <v>5591750</v>
      </c>
      <c r="M92" s="68">
        <v>6151678</v>
      </c>
      <c r="N92" s="68">
        <v>6633611</v>
      </c>
      <c r="O92" s="68">
        <v>7409491</v>
      </c>
      <c r="P92" s="68">
        <v>7995603</v>
      </c>
    </row>
    <row r="93" spans="1:16" x14ac:dyDescent="0.2">
      <c r="A93" s="67">
        <v>2014</v>
      </c>
      <c r="B93" s="64">
        <v>9708663</v>
      </c>
      <c r="C93" s="68">
        <v>207145</v>
      </c>
      <c r="D93" s="68">
        <v>475714</v>
      </c>
      <c r="E93" s="68">
        <v>986078</v>
      </c>
      <c r="F93" s="68">
        <v>1997819</v>
      </c>
      <c r="G93" s="68">
        <v>2514973</v>
      </c>
      <c r="H93" s="68">
        <v>2895712</v>
      </c>
      <c r="I93" s="68">
        <v>3212471</v>
      </c>
      <c r="J93" s="68">
        <v>3490867</v>
      </c>
      <c r="K93" s="68">
        <v>4583416</v>
      </c>
      <c r="L93" s="68">
        <v>6104146</v>
      </c>
      <c r="M93" s="68">
        <v>6690287</v>
      </c>
      <c r="N93" s="68">
        <v>7193799</v>
      </c>
      <c r="O93" s="68">
        <v>8002581</v>
      </c>
      <c r="P93" s="68">
        <v>8614544</v>
      </c>
    </row>
    <row r="94" spans="1:16" x14ac:dyDescent="0.2">
      <c r="A94" s="67">
        <v>2015</v>
      </c>
      <c r="B94" s="64">
        <v>10142620</v>
      </c>
      <c r="C94" s="68">
        <v>214647</v>
      </c>
      <c r="D94" s="68">
        <v>495201</v>
      </c>
      <c r="E94" s="68">
        <v>1033473</v>
      </c>
      <c r="F94" s="68">
        <v>2094906</v>
      </c>
      <c r="G94" s="68">
        <v>2636987</v>
      </c>
      <c r="H94" s="68">
        <v>3034889</v>
      </c>
      <c r="I94" s="68">
        <v>3366920</v>
      </c>
      <c r="J94" s="68">
        <v>3658556</v>
      </c>
      <c r="K94" s="68">
        <v>4803327</v>
      </c>
      <c r="L94" s="68">
        <v>6389094</v>
      </c>
      <c r="M94" s="68">
        <v>6997737</v>
      </c>
      <c r="N94" s="68">
        <v>7519683</v>
      </c>
      <c r="O94" s="68">
        <v>8360826</v>
      </c>
      <c r="P94" s="68">
        <v>8998075</v>
      </c>
    </row>
    <row r="95" spans="1:16" x14ac:dyDescent="0.2">
      <c r="A95" s="67">
        <v>2016</v>
      </c>
      <c r="B95" s="64">
        <v>10156612</v>
      </c>
      <c r="C95" s="68">
        <v>204934</v>
      </c>
      <c r="D95" s="68">
        <v>460894</v>
      </c>
      <c r="E95" s="68">
        <v>966465</v>
      </c>
      <c r="F95" s="68">
        <v>2003066</v>
      </c>
      <c r="G95" s="68">
        <v>2544904</v>
      </c>
      <c r="H95" s="68">
        <v>2946100</v>
      </c>
      <c r="I95" s="68">
        <v>3280595</v>
      </c>
      <c r="J95" s="68">
        <v>3574828</v>
      </c>
      <c r="K95" s="68">
        <v>4729405</v>
      </c>
      <c r="L95" s="68">
        <v>6333469</v>
      </c>
      <c r="M95" s="68">
        <v>6950051</v>
      </c>
      <c r="N95" s="68">
        <v>7479129</v>
      </c>
      <c r="O95" s="68">
        <v>8331664</v>
      </c>
      <c r="P95" s="68">
        <v>8979705</v>
      </c>
    </row>
    <row r="96" spans="1:16" x14ac:dyDescent="0.2">
      <c r="A96" s="67">
        <v>2017</v>
      </c>
      <c r="B96" s="64">
        <v>10936500</v>
      </c>
      <c r="C96" s="68">
        <v>256250</v>
      </c>
      <c r="D96" s="68">
        <v>565453</v>
      </c>
      <c r="E96" s="68">
        <v>1150471</v>
      </c>
      <c r="F96" s="68">
        <v>2301449</v>
      </c>
      <c r="G96" s="68">
        <v>2889391</v>
      </c>
      <c r="H96" s="68">
        <v>3321003</v>
      </c>
      <c r="I96" s="68">
        <v>3680328</v>
      </c>
      <c r="J96" s="68">
        <v>3995037</v>
      </c>
      <c r="K96" s="68">
        <v>5220949</v>
      </c>
      <c r="L96" s="68">
        <v>6913130</v>
      </c>
      <c r="M96" s="68">
        <v>7561368</v>
      </c>
      <c r="N96" s="68">
        <v>8118508</v>
      </c>
      <c r="O96" s="68">
        <v>9019611</v>
      </c>
      <c r="P96" s="68">
        <v>9706054</v>
      </c>
    </row>
    <row r="97" spans="1:16" x14ac:dyDescent="0.2">
      <c r="A97" s="67">
        <v>2018</v>
      </c>
      <c r="B97" s="64">
        <v>11563883</v>
      </c>
      <c r="C97" s="68">
        <v>241954</v>
      </c>
      <c r="D97" s="68">
        <v>570189</v>
      </c>
      <c r="E97" s="68">
        <v>1196670</v>
      </c>
      <c r="F97" s="68">
        <v>2420025</v>
      </c>
      <c r="G97" s="68">
        <v>3044552</v>
      </c>
      <c r="H97" s="68">
        <v>3503876</v>
      </c>
      <c r="I97" s="68">
        <v>3884856</v>
      </c>
      <c r="J97" s="68">
        <v>4217996</v>
      </c>
      <c r="K97" s="68">
        <v>5511117</v>
      </c>
      <c r="L97" s="68">
        <v>7289834</v>
      </c>
      <c r="M97" s="68">
        <v>7969121</v>
      </c>
      <c r="N97" s="68">
        <v>8552653</v>
      </c>
      <c r="O97" s="68">
        <v>9499838</v>
      </c>
      <c r="P97" s="68">
        <v>10221814</v>
      </c>
    </row>
    <row r="98" spans="1:16" x14ac:dyDescent="0.2">
      <c r="A98" s="67">
        <v>2019</v>
      </c>
      <c r="B98" s="64">
        <v>11882850</v>
      </c>
      <c r="C98" s="68">
        <v>214487</v>
      </c>
      <c r="D98" s="68">
        <v>522449</v>
      </c>
      <c r="E98" s="68">
        <v>1140517</v>
      </c>
      <c r="F98" s="68">
        <v>2393383</v>
      </c>
      <c r="G98" s="68">
        <v>3042810</v>
      </c>
      <c r="H98" s="68">
        <v>3523664</v>
      </c>
      <c r="I98" s="68">
        <v>3921774</v>
      </c>
      <c r="J98" s="68">
        <v>4269727</v>
      </c>
      <c r="K98" s="68">
        <v>5621027</v>
      </c>
      <c r="L98" s="68">
        <v>7472188</v>
      </c>
      <c r="M98" s="68">
        <v>8177266</v>
      </c>
      <c r="N98" s="68">
        <v>8783586</v>
      </c>
      <c r="O98" s="68">
        <v>9766007</v>
      </c>
      <c r="P98" s="68">
        <v>10517131</v>
      </c>
    </row>
    <row r="99" spans="1:16" x14ac:dyDescent="0.2">
      <c r="A99" s="67">
        <v>2020</v>
      </c>
      <c r="B99" s="64">
        <v>12533102</v>
      </c>
      <c r="C99" s="68">
        <v>298180</v>
      </c>
      <c r="D99" s="68">
        <v>693109</v>
      </c>
      <c r="E99" s="68">
        <v>1419047</v>
      </c>
      <c r="F99" s="68">
        <v>2780754</v>
      </c>
      <c r="G99" s="68">
        <v>3474592</v>
      </c>
      <c r="H99" s="68">
        <v>3985645</v>
      </c>
      <c r="I99" s="68">
        <v>4407989</v>
      </c>
      <c r="J99" s="68">
        <v>4775995</v>
      </c>
      <c r="K99" s="68">
        <v>6198022</v>
      </c>
      <c r="L99" s="68">
        <v>8130111</v>
      </c>
      <c r="M99" s="68">
        <v>8862578</v>
      </c>
      <c r="N99" s="68">
        <v>9488648</v>
      </c>
      <c r="O99" s="68">
        <v>10494409</v>
      </c>
      <c r="P99" s="68">
        <v>11257092</v>
      </c>
    </row>
    <row r="100" spans="1:16" x14ac:dyDescent="0.2">
      <c r="A100" s="67">
        <v>2021</v>
      </c>
      <c r="B100" s="64">
        <v>14722246</v>
      </c>
      <c r="C100" s="68">
        <v>442772</v>
      </c>
      <c r="D100" s="68">
        <v>1043040</v>
      </c>
      <c r="E100" s="68">
        <v>2105765</v>
      </c>
      <c r="F100" s="68">
        <v>3872395</v>
      </c>
      <c r="G100" s="68">
        <v>4696443</v>
      </c>
      <c r="H100" s="68">
        <v>5288349</v>
      </c>
      <c r="I100" s="68">
        <v>5768825</v>
      </c>
      <c r="J100" s="68">
        <v>6182180</v>
      </c>
      <c r="K100" s="68">
        <v>7745525</v>
      </c>
      <c r="L100" s="68">
        <v>9828343</v>
      </c>
      <c r="M100" s="68">
        <v>10613602</v>
      </c>
      <c r="N100" s="68">
        <v>11286435</v>
      </c>
      <c r="O100" s="68">
        <v>12368649</v>
      </c>
      <c r="P100" s="68">
        <v>13191209</v>
      </c>
    </row>
    <row r="101" spans="1:16" x14ac:dyDescent="0.2">
      <c r="A101" s="67">
        <v>2022</v>
      </c>
      <c r="B101" s="64">
        <v>14751820</v>
      </c>
      <c r="C101" s="68">
        <v>347679</v>
      </c>
      <c r="D101" s="68">
        <v>799241</v>
      </c>
      <c r="E101" s="68">
        <v>1677838</v>
      </c>
      <c r="F101" s="68">
        <v>3309589</v>
      </c>
      <c r="G101" s="68">
        <v>4126585</v>
      </c>
      <c r="H101" s="68">
        <v>4725845</v>
      </c>
      <c r="I101" s="68">
        <v>5220078</v>
      </c>
      <c r="J101" s="68">
        <v>5647825</v>
      </c>
      <c r="K101" s="68">
        <v>7282111</v>
      </c>
      <c r="L101" s="68">
        <v>9478219</v>
      </c>
      <c r="M101" s="68">
        <v>10310488</v>
      </c>
      <c r="N101" s="68">
        <v>11023300</v>
      </c>
      <c r="O101" s="68">
        <v>12176270</v>
      </c>
      <c r="P101" s="68">
        <v>13060814</v>
      </c>
    </row>
    <row r="102" spans="1:16" x14ac:dyDescent="0.2">
      <c r="A102" s="67">
        <v>2023</v>
      </c>
      <c r="B102" s="64">
        <v>15196869</v>
      </c>
      <c r="C102" s="68">
        <v>317047</v>
      </c>
      <c r="D102" s="68">
        <v>719995</v>
      </c>
      <c r="E102" s="68">
        <v>1528349</v>
      </c>
      <c r="F102" s="68">
        <v>3134629</v>
      </c>
      <c r="G102" s="68">
        <v>3966932</v>
      </c>
      <c r="H102" s="68">
        <v>4582536</v>
      </c>
      <c r="I102" s="68">
        <v>5092099</v>
      </c>
      <c r="J102" s="68">
        <v>5534636</v>
      </c>
      <c r="K102" s="68">
        <v>7233902</v>
      </c>
      <c r="L102" s="68">
        <v>9539095</v>
      </c>
      <c r="M102" s="68">
        <v>10413281</v>
      </c>
      <c r="N102" s="68">
        <v>11165072</v>
      </c>
      <c r="O102" s="68">
        <v>12385569</v>
      </c>
      <c r="P102" s="68">
        <v>13323863</v>
      </c>
    </row>
    <row r="103" spans="1:16" x14ac:dyDescent="0.2">
      <c r="A103" s="60" t="s">
        <v>84</v>
      </c>
      <c r="B103" s="73"/>
      <c r="C103" s="74"/>
      <c r="D103" s="74"/>
      <c r="E103" s="71"/>
      <c r="F103" s="71"/>
      <c r="G103" s="71"/>
      <c r="H103" s="71"/>
      <c r="I103" s="71"/>
      <c r="J103" s="71"/>
      <c r="K103" s="71"/>
      <c r="L103" s="71"/>
      <c r="M103" s="71"/>
      <c r="N103" s="71"/>
      <c r="O103" s="71"/>
      <c r="P103" s="71"/>
    </row>
    <row r="104" spans="1:16" x14ac:dyDescent="0.2">
      <c r="A104" s="63">
        <v>2001</v>
      </c>
      <c r="B104" s="72">
        <v>884931</v>
      </c>
      <c r="C104" s="65">
        <v>20363</v>
      </c>
      <c r="D104" s="65">
        <v>57329</v>
      </c>
      <c r="E104" s="65">
        <v>138735</v>
      </c>
      <c r="F104" s="65">
        <v>293968</v>
      </c>
      <c r="G104" s="65">
        <v>358761</v>
      </c>
      <c r="H104" s="65">
        <v>401189</v>
      </c>
      <c r="I104" s="65">
        <v>434411</v>
      </c>
      <c r="J104" s="65">
        <v>462288</v>
      </c>
      <c r="K104" s="65">
        <v>563525</v>
      </c>
      <c r="L104" s="65">
        <v>681732</v>
      </c>
      <c r="M104" s="65">
        <v>721756</v>
      </c>
      <c r="N104" s="65">
        <v>755307</v>
      </c>
      <c r="O104" s="65">
        <v>807098</v>
      </c>
      <c r="P104" s="65">
        <v>841587</v>
      </c>
    </row>
    <row r="105" spans="1:16" x14ac:dyDescent="0.2">
      <c r="A105" s="67">
        <v>2002</v>
      </c>
      <c r="B105" s="64">
        <v>794282</v>
      </c>
      <c r="C105" s="68">
        <v>16728</v>
      </c>
      <c r="D105" s="68">
        <v>48388</v>
      </c>
      <c r="E105" s="68">
        <v>119894</v>
      </c>
      <c r="F105" s="68">
        <v>262820</v>
      </c>
      <c r="G105" s="68">
        <v>323052</v>
      </c>
      <c r="H105" s="68">
        <v>362355</v>
      </c>
      <c r="I105" s="68">
        <v>393407</v>
      </c>
      <c r="J105" s="68">
        <v>419871</v>
      </c>
      <c r="K105" s="68">
        <v>513320</v>
      </c>
      <c r="L105" s="68">
        <v>620746</v>
      </c>
      <c r="M105" s="68">
        <v>656602</v>
      </c>
      <c r="N105" s="68">
        <v>687111</v>
      </c>
      <c r="O105" s="68">
        <v>731873</v>
      </c>
      <c r="P105" s="68">
        <v>760808</v>
      </c>
    </row>
    <row r="106" spans="1:16" x14ac:dyDescent="0.2">
      <c r="A106" s="67">
        <v>2003</v>
      </c>
      <c r="B106" s="64">
        <v>745514</v>
      </c>
      <c r="C106" s="68">
        <v>17169</v>
      </c>
      <c r="D106" s="68">
        <v>47192</v>
      </c>
      <c r="E106" s="68">
        <v>114559</v>
      </c>
      <c r="F106" s="68">
        <v>251146</v>
      </c>
      <c r="G106" s="68">
        <v>308878</v>
      </c>
      <c r="H106" s="68">
        <v>345930</v>
      </c>
      <c r="I106" s="68">
        <v>374786</v>
      </c>
      <c r="J106" s="68">
        <v>399176</v>
      </c>
      <c r="K106" s="68">
        <v>483792</v>
      </c>
      <c r="L106" s="68">
        <v>582130</v>
      </c>
      <c r="M106" s="68">
        <v>617015</v>
      </c>
      <c r="N106" s="68">
        <v>645885</v>
      </c>
      <c r="O106" s="68">
        <v>688113</v>
      </c>
      <c r="P106" s="68">
        <v>715163</v>
      </c>
    </row>
    <row r="107" spans="1:16" s="55" customFormat="1" x14ac:dyDescent="0.2">
      <c r="A107" s="67">
        <v>2004</v>
      </c>
      <c r="B107" s="75">
        <v>829096</v>
      </c>
      <c r="C107" s="76">
        <v>21437</v>
      </c>
      <c r="D107" s="76">
        <v>59739</v>
      </c>
      <c r="E107" s="77">
        <v>141937</v>
      </c>
      <c r="F107" s="77">
        <v>300802</v>
      </c>
      <c r="G107" s="77">
        <v>367392</v>
      </c>
      <c r="H107" s="77">
        <v>409259</v>
      </c>
      <c r="I107" s="77">
        <v>440979</v>
      </c>
      <c r="J107" s="77">
        <v>467165</v>
      </c>
      <c r="K107" s="77">
        <v>558007</v>
      </c>
      <c r="L107" s="77">
        <v>659803</v>
      </c>
      <c r="M107" s="77">
        <v>694983</v>
      </c>
      <c r="N107" s="77">
        <v>724830</v>
      </c>
      <c r="O107" s="77">
        <v>769074</v>
      </c>
      <c r="P107" s="77">
        <v>797040</v>
      </c>
    </row>
    <row r="108" spans="1:16" s="55" customFormat="1" x14ac:dyDescent="0.2">
      <c r="A108" s="67">
        <v>2005</v>
      </c>
      <c r="B108" s="64">
        <v>931693</v>
      </c>
      <c r="C108" s="68">
        <v>27171</v>
      </c>
      <c r="D108" s="68">
        <v>75151</v>
      </c>
      <c r="E108" s="68">
        <v>176152</v>
      </c>
      <c r="F108" s="68">
        <v>361264</v>
      </c>
      <c r="G108" s="68">
        <v>437452</v>
      </c>
      <c r="H108" s="68">
        <v>485042</v>
      </c>
      <c r="I108" s="68">
        <v>520483</v>
      </c>
      <c r="J108" s="68">
        <v>549068</v>
      </c>
      <c r="K108" s="68">
        <v>647115</v>
      </c>
      <c r="L108" s="68">
        <v>755252</v>
      </c>
      <c r="M108" s="68">
        <v>792545</v>
      </c>
      <c r="N108" s="68">
        <v>823488</v>
      </c>
      <c r="O108" s="68">
        <v>869272</v>
      </c>
      <c r="P108" s="68">
        <v>898262</v>
      </c>
    </row>
    <row r="109" spans="1:16" s="55" customFormat="1" x14ac:dyDescent="0.2">
      <c r="A109" s="67">
        <v>2006</v>
      </c>
      <c r="B109" s="64">
        <v>1020438</v>
      </c>
      <c r="C109" s="68">
        <v>30860</v>
      </c>
      <c r="D109" s="68">
        <v>83499</v>
      </c>
      <c r="E109" s="68">
        <v>196358</v>
      </c>
      <c r="F109" s="68">
        <v>401610</v>
      </c>
      <c r="G109" s="68">
        <v>485109</v>
      </c>
      <c r="H109" s="68">
        <v>536823</v>
      </c>
      <c r="I109" s="68">
        <v>575603</v>
      </c>
      <c r="J109" s="68">
        <v>607088</v>
      </c>
      <c r="K109" s="68">
        <v>715108</v>
      </c>
      <c r="L109" s="68">
        <v>832153</v>
      </c>
      <c r="M109" s="68">
        <v>872385</v>
      </c>
      <c r="N109" s="68">
        <v>905569</v>
      </c>
      <c r="O109" s="68">
        <v>954823</v>
      </c>
      <c r="P109" s="68">
        <v>985657</v>
      </c>
    </row>
    <row r="110" spans="1:16" s="55" customFormat="1" x14ac:dyDescent="0.2">
      <c r="A110" s="67">
        <v>2007</v>
      </c>
      <c r="B110" s="64">
        <v>1111872</v>
      </c>
      <c r="C110" s="68">
        <v>38587</v>
      </c>
      <c r="D110" s="68">
        <v>97979</v>
      </c>
      <c r="E110" s="68">
        <v>220636</v>
      </c>
      <c r="F110" s="68">
        <v>442633</v>
      </c>
      <c r="G110" s="68">
        <v>534150</v>
      </c>
      <c r="H110" s="68">
        <v>590292</v>
      </c>
      <c r="I110" s="68">
        <v>631830</v>
      </c>
      <c r="J110" s="68">
        <v>666021</v>
      </c>
      <c r="K110" s="68">
        <v>782903</v>
      </c>
      <c r="L110" s="68">
        <v>909392</v>
      </c>
      <c r="M110" s="68">
        <v>952964</v>
      </c>
      <c r="N110" s="68">
        <v>988633</v>
      </c>
      <c r="O110" s="68">
        <v>1041166</v>
      </c>
      <c r="P110" s="68">
        <v>1074502</v>
      </c>
    </row>
    <row r="111" spans="1:16" s="55" customFormat="1" x14ac:dyDescent="0.2">
      <c r="A111" s="67">
        <v>2008</v>
      </c>
      <c r="B111" s="64">
        <v>1028669</v>
      </c>
      <c r="C111" s="68">
        <v>33136</v>
      </c>
      <c r="D111" s="68">
        <v>83085</v>
      </c>
      <c r="E111" s="68">
        <v>187200</v>
      </c>
      <c r="F111" s="68">
        <v>385857</v>
      </c>
      <c r="G111" s="68">
        <v>470285</v>
      </c>
      <c r="H111" s="68">
        <v>523500</v>
      </c>
      <c r="I111" s="68">
        <v>563684</v>
      </c>
      <c r="J111" s="68">
        <v>597246</v>
      </c>
      <c r="K111" s="68">
        <v>711873</v>
      </c>
      <c r="L111" s="68">
        <v>837561</v>
      </c>
      <c r="M111" s="68">
        <v>880244</v>
      </c>
      <c r="N111" s="68">
        <v>915035</v>
      </c>
      <c r="O111" s="68">
        <v>965691</v>
      </c>
      <c r="P111" s="68">
        <v>996815</v>
      </c>
    </row>
    <row r="112" spans="1:16" s="55" customFormat="1" x14ac:dyDescent="0.2">
      <c r="A112" s="67">
        <v>2009</v>
      </c>
      <c r="B112" s="64">
        <v>863486</v>
      </c>
      <c r="C112" s="68">
        <v>26328</v>
      </c>
      <c r="D112" s="68">
        <v>64253</v>
      </c>
      <c r="E112" s="68">
        <v>146030</v>
      </c>
      <c r="F112" s="68">
        <v>313826</v>
      </c>
      <c r="G112" s="68">
        <v>387828</v>
      </c>
      <c r="H112" s="68">
        <v>435662</v>
      </c>
      <c r="I112" s="68">
        <v>472299</v>
      </c>
      <c r="J112" s="68">
        <v>502274</v>
      </c>
      <c r="K112" s="68">
        <v>603504</v>
      </c>
      <c r="L112" s="68">
        <v>712700</v>
      </c>
      <c r="M112" s="68">
        <v>749022</v>
      </c>
      <c r="N112" s="68">
        <v>777801</v>
      </c>
      <c r="O112" s="68">
        <v>818789</v>
      </c>
      <c r="P112" s="68">
        <v>842286</v>
      </c>
    </row>
    <row r="113" spans="1:16" s="55" customFormat="1" x14ac:dyDescent="0.2">
      <c r="A113" s="67">
        <v>2010</v>
      </c>
      <c r="B113" s="64">
        <v>949144</v>
      </c>
      <c r="C113" s="68">
        <v>31453</v>
      </c>
      <c r="D113" s="68">
        <v>76390</v>
      </c>
      <c r="E113" s="68">
        <v>169734</v>
      </c>
      <c r="F113" s="68">
        <v>354810</v>
      </c>
      <c r="G113" s="68">
        <v>436043</v>
      </c>
      <c r="H113" s="68">
        <v>488303</v>
      </c>
      <c r="I113" s="68">
        <v>528045</v>
      </c>
      <c r="J113" s="68">
        <v>560649</v>
      </c>
      <c r="K113" s="68">
        <v>670319</v>
      </c>
      <c r="L113" s="68">
        <v>787407</v>
      </c>
      <c r="M113" s="68">
        <v>826796</v>
      </c>
      <c r="N113" s="68">
        <v>858000</v>
      </c>
      <c r="O113" s="68">
        <v>901560</v>
      </c>
      <c r="P113" s="68">
        <v>926782</v>
      </c>
    </row>
    <row r="114" spans="1:16" s="55" customFormat="1" x14ac:dyDescent="0.2">
      <c r="A114" s="67">
        <v>2011</v>
      </c>
      <c r="B114" s="64">
        <v>1042571</v>
      </c>
      <c r="C114" s="68">
        <v>26488</v>
      </c>
      <c r="D114" s="68">
        <v>70545</v>
      </c>
      <c r="E114" s="68">
        <v>168222</v>
      </c>
      <c r="F114" s="68">
        <v>365518</v>
      </c>
      <c r="G114" s="68">
        <v>453679</v>
      </c>
      <c r="H114" s="68">
        <v>510000</v>
      </c>
      <c r="I114" s="68">
        <v>553220</v>
      </c>
      <c r="J114" s="68">
        <v>588967</v>
      </c>
      <c r="K114" s="68">
        <v>711663</v>
      </c>
      <c r="L114" s="68">
        <v>846579</v>
      </c>
      <c r="M114" s="68">
        <v>892616</v>
      </c>
      <c r="N114" s="68">
        <v>929529</v>
      </c>
      <c r="O114" s="68">
        <v>981800</v>
      </c>
      <c r="P114" s="68">
        <v>1012460</v>
      </c>
    </row>
    <row r="115" spans="1:16" s="55" customFormat="1" x14ac:dyDescent="0.2">
      <c r="A115" s="67">
        <v>2012</v>
      </c>
      <c r="B115" s="64">
        <v>1184978</v>
      </c>
      <c r="C115" s="68">
        <v>38563</v>
      </c>
      <c r="D115" s="68">
        <v>97902</v>
      </c>
      <c r="E115" s="68">
        <v>220414</v>
      </c>
      <c r="F115" s="68">
        <v>451328</v>
      </c>
      <c r="G115" s="68">
        <v>550934</v>
      </c>
      <c r="H115" s="68">
        <v>613192</v>
      </c>
      <c r="I115" s="68">
        <v>660121</v>
      </c>
      <c r="J115" s="68">
        <v>698543</v>
      </c>
      <c r="K115" s="68">
        <v>831445</v>
      </c>
      <c r="L115" s="68">
        <v>975377</v>
      </c>
      <c r="M115" s="68">
        <v>1024046</v>
      </c>
      <c r="N115" s="68">
        <v>1063388</v>
      </c>
      <c r="O115" s="68">
        <v>1119368</v>
      </c>
      <c r="P115" s="68">
        <v>1152063</v>
      </c>
    </row>
    <row r="116" spans="1:16" s="55" customFormat="1" x14ac:dyDescent="0.2">
      <c r="A116" s="67">
        <v>2013</v>
      </c>
      <c r="B116" s="64">
        <v>1231911</v>
      </c>
      <c r="C116" s="68">
        <v>40764</v>
      </c>
      <c r="D116" s="68">
        <v>100868</v>
      </c>
      <c r="E116" s="68">
        <v>227623</v>
      </c>
      <c r="F116" s="68">
        <v>465705</v>
      </c>
      <c r="G116" s="68">
        <v>567786</v>
      </c>
      <c r="H116" s="68">
        <v>631900</v>
      </c>
      <c r="I116" s="68">
        <v>680817</v>
      </c>
      <c r="J116" s="68">
        <v>721242</v>
      </c>
      <c r="K116" s="68">
        <v>859863</v>
      </c>
      <c r="L116" s="68">
        <v>1011220</v>
      </c>
      <c r="M116" s="68">
        <v>1062798</v>
      </c>
      <c r="N116" s="68">
        <v>1104510</v>
      </c>
      <c r="O116" s="68">
        <v>1163238</v>
      </c>
      <c r="P116" s="68">
        <v>1197603</v>
      </c>
    </row>
    <row r="117" spans="1:16" s="55" customFormat="1" x14ac:dyDescent="0.2">
      <c r="A117" s="67">
        <v>2014</v>
      </c>
      <c r="B117" s="64">
        <v>1374379</v>
      </c>
      <c r="C117" s="68">
        <v>49740</v>
      </c>
      <c r="D117" s="68">
        <v>123288</v>
      </c>
      <c r="E117" s="68">
        <v>272826</v>
      </c>
      <c r="F117" s="68">
        <v>542640</v>
      </c>
      <c r="G117" s="68">
        <v>656229</v>
      </c>
      <c r="H117" s="68">
        <v>727556</v>
      </c>
      <c r="I117" s="68">
        <v>780687</v>
      </c>
      <c r="J117" s="68">
        <v>824153</v>
      </c>
      <c r="K117" s="68">
        <v>974124</v>
      </c>
      <c r="L117" s="68">
        <v>1137716</v>
      </c>
      <c r="M117" s="68">
        <v>1192679</v>
      </c>
      <c r="N117" s="68">
        <v>1236678</v>
      </c>
      <c r="O117" s="68">
        <v>1299383</v>
      </c>
      <c r="P117" s="68">
        <v>1336637</v>
      </c>
    </row>
    <row r="118" spans="1:16" s="55" customFormat="1" x14ac:dyDescent="0.2">
      <c r="A118" s="67">
        <v>2015</v>
      </c>
      <c r="B118" s="64">
        <v>1454325</v>
      </c>
      <c r="C118" s="68">
        <v>51375</v>
      </c>
      <c r="D118" s="68">
        <v>127236</v>
      </c>
      <c r="E118" s="68">
        <v>283577</v>
      </c>
      <c r="F118" s="68">
        <v>567697</v>
      </c>
      <c r="G118" s="68">
        <v>688137</v>
      </c>
      <c r="H118" s="68">
        <v>763764</v>
      </c>
      <c r="I118" s="68">
        <v>820335</v>
      </c>
      <c r="J118" s="68">
        <v>866447</v>
      </c>
      <c r="K118" s="68">
        <v>1026601</v>
      </c>
      <c r="L118" s="68">
        <v>1201501</v>
      </c>
      <c r="M118" s="68">
        <v>1259698</v>
      </c>
      <c r="N118" s="68">
        <v>1306271</v>
      </c>
      <c r="O118" s="68">
        <v>1373073</v>
      </c>
      <c r="P118" s="68">
        <v>1413200</v>
      </c>
    </row>
    <row r="119" spans="1:16" s="55" customFormat="1" x14ac:dyDescent="0.2">
      <c r="A119" s="67">
        <v>2016</v>
      </c>
      <c r="B119" s="64">
        <v>1442385</v>
      </c>
      <c r="C119" s="68">
        <v>46845</v>
      </c>
      <c r="D119" s="68">
        <v>115384</v>
      </c>
      <c r="E119" s="68">
        <v>261423</v>
      </c>
      <c r="F119" s="68">
        <v>538257</v>
      </c>
      <c r="G119" s="68">
        <v>658950</v>
      </c>
      <c r="H119" s="68">
        <v>735763</v>
      </c>
      <c r="I119" s="68">
        <v>793331</v>
      </c>
      <c r="J119" s="68">
        <v>839898</v>
      </c>
      <c r="K119" s="68">
        <v>1002072</v>
      </c>
      <c r="L119" s="68">
        <v>1180713</v>
      </c>
      <c r="M119" s="68">
        <v>1240010</v>
      </c>
      <c r="N119" s="68">
        <v>1288231</v>
      </c>
      <c r="O119" s="68">
        <v>1356952</v>
      </c>
      <c r="P119" s="68">
        <v>1398523</v>
      </c>
    </row>
    <row r="120" spans="1:16" s="55" customFormat="1" x14ac:dyDescent="0.2">
      <c r="A120" s="67">
        <v>2017</v>
      </c>
      <c r="B120" s="64">
        <v>1601309</v>
      </c>
      <c r="C120" s="68">
        <v>61750</v>
      </c>
      <c r="D120" s="68">
        <v>143024</v>
      </c>
      <c r="E120" s="68">
        <v>309765</v>
      </c>
      <c r="F120" s="68">
        <v>615979</v>
      </c>
      <c r="G120" s="68">
        <v>748944</v>
      </c>
      <c r="H120" s="68">
        <v>833142</v>
      </c>
      <c r="I120" s="68">
        <v>895962</v>
      </c>
      <c r="J120" s="68">
        <v>946954</v>
      </c>
      <c r="K120" s="68">
        <v>1122158</v>
      </c>
      <c r="L120" s="68">
        <v>1314957</v>
      </c>
      <c r="M120" s="68">
        <v>1378757</v>
      </c>
      <c r="N120" s="68">
        <v>1430369</v>
      </c>
      <c r="O120" s="68">
        <v>1505513</v>
      </c>
      <c r="P120" s="68">
        <v>1551537</v>
      </c>
    </row>
    <row r="121" spans="1:16" s="55" customFormat="1" x14ac:dyDescent="0.2">
      <c r="A121" s="67">
        <v>2018</v>
      </c>
      <c r="B121" s="64">
        <v>1536178</v>
      </c>
      <c r="C121" s="68">
        <v>55455</v>
      </c>
      <c r="D121" s="68">
        <v>139455</v>
      </c>
      <c r="E121" s="68">
        <v>310631</v>
      </c>
      <c r="F121" s="68">
        <v>615716</v>
      </c>
      <c r="G121" s="68">
        <v>737900</v>
      </c>
      <c r="H121" s="68">
        <v>815821</v>
      </c>
      <c r="I121" s="68">
        <v>876470</v>
      </c>
      <c r="J121" s="68">
        <v>926367</v>
      </c>
      <c r="K121" s="68">
        <v>1096343</v>
      </c>
      <c r="L121" s="68">
        <v>1279036</v>
      </c>
      <c r="M121" s="68">
        <v>1336041</v>
      </c>
      <c r="N121" s="68">
        <v>1382868</v>
      </c>
      <c r="O121" s="68">
        <v>1450202</v>
      </c>
      <c r="P121" s="68">
        <v>1491041</v>
      </c>
    </row>
    <row r="122" spans="1:16" s="55" customFormat="1" x14ac:dyDescent="0.2">
      <c r="A122" s="67">
        <v>2019</v>
      </c>
      <c r="B122" s="64">
        <v>1578661</v>
      </c>
      <c r="C122" s="68">
        <v>49185</v>
      </c>
      <c r="D122" s="68">
        <v>128817</v>
      </c>
      <c r="E122" s="68">
        <v>297920</v>
      </c>
      <c r="F122" s="68">
        <v>612027</v>
      </c>
      <c r="G122" s="68">
        <v>739896</v>
      </c>
      <c r="H122" s="68">
        <v>822470</v>
      </c>
      <c r="I122" s="68">
        <v>886070</v>
      </c>
      <c r="J122" s="68">
        <v>938429</v>
      </c>
      <c r="K122" s="68">
        <v>1117856</v>
      </c>
      <c r="L122" s="68">
        <v>1308416</v>
      </c>
      <c r="M122" s="68">
        <v>1367843</v>
      </c>
      <c r="N122" s="68">
        <v>1416809</v>
      </c>
      <c r="O122" s="68">
        <v>1487163</v>
      </c>
      <c r="P122" s="68">
        <v>1530288</v>
      </c>
    </row>
    <row r="123" spans="1:16" s="55" customFormat="1" x14ac:dyDescent="0.2">
      <c r="A123" s="67">
        <v>2020</v>
      </c>
      <c r="B123" s="64">
        <v>1708081</v>
      </c>
      <c r="C123" s="68">
        <v>70771</v>
      </c>
      <c r="D123" s="68">
        <v>174466</v>
      </c>
      <c r="E123" s="68">
        <v>376728</v>
      </c>
      <c r="F123" s="68">
        <v>722732</v>
      </c>
      <c r="G123" s="68">
        <v>860441</v>
      </c>
      <c r="H123" s="68">
        <v>948113</v>
      </c>
      <c r="I123" s="68">
        <v>1016226</v>
      </c>
      <c r="J123" s="68">
        <v>1071681</v>
      </c>
      <c r="K123" s="68">
        <v>1258335</v>
      </c>
      <c r="L123" s="68">
        <v>1450659</v>
      </c>
      <c r="M123" s="68">
        <v>1511786</v>
      </c>
      <c r="N123" s="68">
        <v>1560458</v>
      </c>
      <c r="O123" s="68">
        <v>1628375</v>
      </c>
      <c r="P123" s="68">
        <v>1668410</v>
      </c>
    </row>
    <row r="124" spans="1:16" s="55" customFormat="1" x14ac:dyDescent="0.2">
      <c r="A124" s="67">
        <v>2021</v>
      </c>
      <c r="B124" s="64">
        <v>2193150</v>
      </c>
      <c r="C124" s="68">
        <v>102301</v>
      </c>
      <c r="D124" s="68">
        <v>254644</v>
      </c>
      <c r="E124" s="68">
        <v>542053</v>
      </c>
      <c r="F124" s="68">
        <v>1004063</v>
      </c>
      <c r="G124" s="68">
        <v>1180141</v>
      </c>
      <c r="H124" s="68">
        <v>1290041</v>
      </c>
      <c r="I124" s="68">
        <v>1372665</v>
      </c>
      <c r="J124" s="68">
        <v>1439657</v>
      </c>
      <c r="K124" s="68">
        <v>1662623</v>
      </c>
      <c r="L124" s="68">
        <v>1887736</v>
      </c>
      <c r="M124" s="68">
        <v>1956857</v>
      </c>
      <c r="N124" s="68">
        <v>2013237</v>
      </c>
      <c r="O124" s="68">
        <v>2093279</v>
      </c>
      <c r="P124" s="68">
        <v>2141925</v>
      </c>
    </row>
    <row r="125" spans="1:16" s="55" customFormat="1" x14ac:dyDescent="0.2">
      <c r="A125" s="67">
        <v>2022</v>
      </c>
      <c r="B125" s="64">
        <v>2136333</v>
      </c>
      <c r="C125" s="68">
        <v>81536</v>
      </c>
      <c r="D125" s="68">
        <v>198213</v>
      </c>
      <c r="E125" s="68">
        <v>439722</v>
      </c>
      <c r="F125" s="68">
        <v>863631</v>
      </c>
      <c r="G125" s="68">
        <v>1038341</v>
      </c>
      <c r="H125" s="68">
        <v>1148789</v>
      </c>
      <c r="I125" s="68">
        <v>1233537</v>
      </c>
      <c r="J125" s="68">
        <v>1303206</v>
      </c>
      <c r="K125" s="68">
        <v>1537563</v>
      </c>
      <c r="L125" s="68">
        <v>1786154</v>
      </c>
      <c r="M125" s="68">
        <v>1862269</v>
      </c>
      <c r="N125" s="68">
        <v>1925043</v>
      </c>
      <c r="O125" s="68">
        <v>2016671</v>
      </c>
      <c r="P125" s="68">
        <v>2073129</v>
      </c>
    </row>
    <row r="126" spans="1:16" s="55" customFormat="1" x14ac:dyDescent="0.2">
      <c r="A126" s="67">
        <v>2023</v>
      </c>
      <c r="B126" s="64">
        <v>2144411</v>
      </c>
      <c r="C126" s="68">
        <v>74860</v>
      </c>
      <c r="D126" s="68">
        <v>181738</v>
      </c>
      <c r="E126" s="68">
        <v>407345</v>
      </c>
      <c r="F126" s="68">
        <v>823411</v>
      </c>
      <c r="G126" s="68">
        <v>1000166</v>
      </c>
      <c r="H126" s="68">
        <v>1113203</v>
      </c>
      <c r="I126" s="68">
        <v>1200422</v>
      </c>
      <c r="J126" s="68">
        <v>1271576</v>
      </c>
      <c r="K126" s="68">
        <v>1512724</v>
      </c>
      <c r="L126" s="68">
        <v>1771079</v>
      </c>
      <c r="M126" s="68">
        <v>1850817</v>
      </c>
      <c r="N126" s="68">
        <v>1916500</v>
      </c>
      <c r="O126" s="68">
        <v>2014303</v>
      </c>
      <c r="P126" s="68">
        <v>2074501</v>
      </c>
    </row>
    <row r="127" spans="1:16" s="55" customFormat="1" x14ac:dyDescent="0.2">
      <c r="A127" s="60" t="s">
        <v>85</v>
      </c>
      <c r="B127" s="61"/>
      <c r="C127" s="62"/>
      <c r="D127" s="62"/>
      <c r="E127" s="62"/>
      <c r="F127" s="62"/>
      <c r="G127" s="62"/>
      <c r="H127" s="62"/>
      <c r="I127" s="62"/>
      <c r="J127" s="62"/>
      <c r="K127" s="62"/>
      <c r="L127" s="62"/>
      <c r="M127" s="62"/>
      <c r="N127" s="62"/>
      <c r="O127" s="62"/>
      <c r="P127" s="62"/>
    </row>
    <row r="128" spans="1:16" s="55" customFormat="1" x14ac:dyDescent="0.2">
      <c r="A128" s="63">
        <v>2001</v>
      </c>
      <c r="B128" s="78">
        <v>14.468500000000001</v>
      </c>
      <c r="C128" s="79">
        <v>24.039899999999999</v>
      </c>
      <c r="D128" s="79">
        <v>26.4573</v>
      </c>
      <c r="E128" s="80">
        <v>28.173300000000001</v>
      </c>
      <c r="F128" s="80">
        <v>27.604500000000002</v>
      </c>
      <c r="G128" s="80">
        <v>26.3626</v>
      </c>
      <c r="H128" s="80">
        <v>25.3506</v>
      </c>
      <c r="I128" s="80">
        <v>24.565799999999999</v>
      </c>
      <c r="J128" s="80">
        <v>23.9086</v>
      </c>
      <c r="K128" s="80">
        <v>21.6769</v>
      </c>
      <c r="L128" s="80">
        <v>19.172999999999998</v>
      </c>
      <c r="M128" s="80">
        <v>18.3504</v>
      </c>
      <c r="N128" s="80">
        <v>17.715499999999999</v>
      </c>
      <c r="O128" s="80">
        <v>16.779199999999999</v>
      </c>
      <c r="P128" s="80">
        <v>16.075299999999999</v>
      </c>
    </row>
    <row r="129" spans="1:17" s="55" customFormat="1" x14ac:dyDescent="0.2">
      <c r="A129" s="67">
        <v>2002</v>
      </c>
      <c r="B129" s="81">
        <v>13.2773</v>
      </c>
      <c r="C129" s="82">
        <v>24.396999999999998</v>
      </c>
      <c r="D129" s="82">
        <v>26.969200000000001</v>
      </c>
      <c r="E129" s="83">
        <v>28.479199999999999</v>
      </c>
      <c r="F129" s="83">
        <v>27.367000000000001</v>
      </c>
      <c r="G129" s="83">
        <v>25.9</v>
      </c>
      <c r="H129" s="83">
        <v>24.757999999999999</v>
      </c>
      <c r="I129" s="83">
        <v>23.873899999999999</v>
      </c>
      <c r="J129" s="83">
        <v>23.170500000000001</v>
      </c>
      <c r="K129" s="83">
        <v>20.762599999999999</v>
      </c>
      <c r="L129" s="83">
        <v>18.089300000000001</v>
      </c>
      <c r="M129" s="83">
        <v>17.226700000000001</v>
      </c>
      <c r="N129" s="83">
        <v>16.584700000000002</v>
      </c>
      <c r="O129" s="83">
        <v>15.606</v>
      </c>
      <c r="P129" s="83">
        <v>14.874499999999999</v>
      </c>
    </row>
    <row r="130" spans="1:17" s="56" customFormat="1" x14ac:dyDescent="0.2">
      <c r="A130" s="67">
        <v>2003</v>
      </c>
      <c r="B130" s="81">
        <v>12.1084</v>
      </c>
      <c r="C130" s="82">
        <v>20.626300000000001</v>
      </c>
      <c r="D130" s="82">
        <v>22.907800000000002</v>
      </c>
      <c r="E130" s="83">
        <v>24.604900000000001</v>
      </c>
      <c r="F130" s="83">
        <v>24.378900000000002</v>
      </c>
      <c r="G130" s="83">
        <v>23.275099999999998</v>
      </c>
      <c r="H130" s="83">
        <v>22.320599999999999</v>
      </c>
      <c r="I130" s="83">
        <v>21.552499999999998</v>
      </c>
      <c r="J130" s="83">
        <v>20.922999999999998</v>
      </c>
      <c r="K130" s="83">
        <v>18.702500000000001</v>
      </c>
      <c r="L130" s="83">
        <v>16.293900000000001</v>
      </c>
      <c r="M130" s="83">
        <v>15.5747</v>
      </c>
      <c r="N130" s="83">
        <v>15.02</v>
      </c>
      <c r="O130" s="83">
        <v>14.170999999999999</v>
      </c>
      <c r="P130" s="83">
        <v>13.526999999999999</v>
      </c>
    </row>
    <row r="131" spans="1:17" x14ac:dyDescent="0.2">
      <c r="A131" s="67">
        <v>2004</v>
      </c>
      <c r="B131" s="81">
        <v>12.3111</v>
      </c>
      <c r="C131" s="82">
        <v>19.152200000000001</v>
      </c>
      <c r="D131" s="82">
        <v>21.301200000000001</v>
      </c>
      <c r="E131" s="82">
        <v>23.060700000000001</v>
      </c>
      <c r="F131" s="82">
        <v>23.520800000000001</v>
      </c>
      <c r="G131" s="82">
        <v>22.808</v>
      </c>
      <c r="H131" s="82">
        <v>22.0532</v>
      </c>
      <c r="I131" s="82">
        <v>21.392199999999999</v>
      </c>
      <c r="J131" s="82">
        <v>20.826799999999999</v>
      </c>
      <c r="K131" s="82">
        <v>18.799700000000001</v>
      </c>
      <c r="L131" s="82">
        <v>16.450299999999999</v>
      </c>
      <c r="M131" s="82">
        <v>15.712400000000001</v>
      </c>
      <c r="N131" s="82">
        <v>15.155900000000001</v>
      </c>
      <c r="O131" s="82">
        <v>14.317500000000001</v>
      </c>
      <c r="P131" s="82">
        <v>13.680300000000001</v>
      </c>
    </row>
    <row r="132" spans="1:17" x14ac:dyDescent="0.2">
      <c r="A132" s="67">
        <v>2005</v>
      </c>
      <c r="B132" s="81">
        <v>12.649100000000001</v>
      </c>
      <c r="C132" s="82">
        <v>18.951699999999999</v>
      </c>
      <c r="D132" s="82">
        <v>20.726800000000001</v>
      </c>
      <c r="E132" s="82">
        <v>22.475200000000001</v>
      </c>
      <c r="F132" s="82">
        <v>23.148199999999999</v>
      </c>
      <c r="G132" s="82">
        <v>22.6418</v>
      </c>
      <c r="H132" s="82">
        <v>22.023800000000001</v>
      </c>
      <c r="I132" s="82">
        <v>21.45</v>
      </c>
      <c r="J132" s="82">
        <v>20.932200000000002</v>
      </c>
      <c r="K132" s="82">
        <v>19.029499999999999</v>
      </c>
      <c r="L132" s="82">
        <v>16.760300000000001</v>
      </c>
      <c r="M132" s="82">
        <v>16.0426</v>
      </c>
      <c r="N132" s="82">
        <v>15.485200000000001</v>
      </c>
      <c r="O132" s="82">
        <v>14.6417</v>
      </c>
      <c r="P132" s="82">
        <v>14.007099999999999</v>
      </c>
    </row>
    <row r="133" spans="1:17" x14ac:dyDescent="0.2">
      <c r="A133" s="67">
        <v>2006</v>
      </c>
      <c r="B133" s="81">
        <v>12.803800000000001</v>
      </c>
      <c r="C133" s="82">
        <v>18.092700000000001</v>
      </c>
      <c r="D133" s="82">
        <v>19.948499999999999</v>
      </c>
      <c r="E133" s="81">
        <v>21.938400000000001</v>
      </c>
      <c r="F133" s="81">
        <v>22.804200000000002</v>
      </c>
      <c r="G133" s="81">
        <v>22.394600000000001</v>
      </c>
      <c r="H133" s="81">
        <v>21.8171</v>
      </c>
      <c r="I133" s="81">
        <v>21.282800000000002</v>
      </c>
      <c r="J133" s="81">
        <v>20.8019</v>
      </c>
      <c r="K133" s="81">
        <v>19.020199999999999</v>
      </c>
      <c r="L133" s="81">
        <v>16.821000000000002</v>
      </c>
      <c r="M133" s="81">
        <v>16.119299999999999</v>
      </c>
      <c r="N133" s="81">
        <v>15.571999999999999</v>
      </c>
      <c r="O133" s="81">
        <v>14.7464</v>
      </c>
      <c r="P133" s="82">
        <v>14.120900000000001</v>
      </c>
    </row>
    <row r="134" spans="1:17" x14ac:dyDescent="0.2">
      <c r="A134" s="67">
        <v>2007</v>
      </c>
      <c r="B134" s="81">
        <v>12.895799999999999</v>
      </c>
      <c r="C134" s="82">
        <v>17.579999999999998</v>
      </c>
      <c r="D134" s="82">
        <v>19.4528</v>
      </c>
      <c r="E134" s="81">
        <v>21.4191</v>
      </c>
      <c r="F134" s="81">
        <v>22.457000000000001</v>
      </c>
      <c r="G134" s="81">
        <v>22.1463</v>
      </c>
      <c r="H134" s="81">
        <v>21.6266</v>
      </c>
      <c r="I134" s="81">
        <v>21.114000000000001</v>
      </c>
      <c r="J134" s="81">
        <v>20.662099999999999</v>
      </c>
      <c r="K134" s="81">
        <v>18.964600000000001</v>
      </c>
      <c r="L134" s="81">
        <v>16.834900000000001</v>
      </c>
      <c r="M134" s="81">
        <v>16.156199999999998</v>
      </c>
      <c r="N134" s="81">
        <v>15.6198</v>
      </c>
      <c r="O134" s="81">
        <v>14.805099999999999</v>
      </c>
      <c r="P134" s="82">
        <v>14.1922</v>
      </c>
    </row>
    <row r="135" spans="1:17" x14ac:dyDescent="0.2">
      <c r="A135" s="67">
        <v>2008</v>
      </c>
      <c r="B135" s="81">
        <v>12.535299999999999</v>
      </c>
      <c r="C135" s="82">
        <v>19.1252</v>
      </c>
      <c r="D135" s="82">
        <v>20.877800000000001</v>
      </c>
      <c r="E135" s="82">
        <v>22.6662</v>
      </c>
      <c r="F135" s="82">
        <v>23.2897</v>
      </c>
      <c r="G135" s="82">
        <v>22.695</v>
      </c>
      <c r="H135" s="82">
        <v>21.9894</v>
      </c>
      <c r="I135" s="82">
        <v>21.358899999999998</v>
      </c>
      <c r="J135" s="82">
        <v>20.8264</v>
      </c>
      <c r="K135" s="82">
        <v>18.868099999999998</v>
      </c>
      <c r="L135" s="82">
        <v>16.568000000000001</v>
      </c>
      <c r="M135" s="82">
        <v>15.847200000000001</v>
      </c>
      <c r="N135" s="82">
        <v>15.283899999999999</v>
      </c>
      <c r="O135" s="82">
        <v>14.434100000000001</v>
      </c>
      <c r="P135" s="82">
        <v>13.790900000000001</v>
      </c>
    </row>
    <row r="136" spans="1:17" x14ac:dyDescent="0.2">
      <c r="A136" s="67">
        <v>2009</v>
      </c>
      <c r="B136" s="81">
        <v>11.393700000000001</v>
      </c>
      <c r="C136" s="82">
        <v>20.855399999999999</v>
      </c>
      <c r="D136" s="82">
        <v>22.810199999999998</v>
      </c>
      <c r="E136" s="82">
        <v>24.2775</v>
      </c>
      <c r="F136" s="82">
        <v>24.0548</v>
      </c>
      <c r="G136" s="82">
        <v>23.028300000000002</v>
      </c>
      <c r="H136" s="82">
        <v>22.074100000000001</v>
      </c>
      <c r="I136" s="82">
        <v>21.276199999999999</v>
      </c>
      <c r="J136" s="82">
        <v>20.592199999999998</v>
      </c>
      <c r="K136" s="82">
        <v>18.1921</v>
      </c>
      <c r="L136" s="82">
        <v>15.5943</v>
      </c>
      <c r="M136" s="82">
        <v>14.8094</v>
      </c>
      <c r="N136" s="82">
        <v>14.198499999999999</v>
      </c>
      <c r="O136" s="82">
        <v>13.2925</v>
      </c>
      <c r="P136" s="82">
        <v>12.612500000000001</v>
      </c>
    </row>
    <row r="137" spans="1:17" x14ac:dyDescent="0.2">
      <c r="A137" s="67">
        <v>2010</v>
      </c>
      <c r="B137" s="81">
        <v>11.8056</v>
      </c>
      <c r="C137" s="82">
        <v>18.864999999999998</v>
      </c>
      <c r="D137" s="82">
        <v>20.839400000000001</v>
      </c>
      <c r="E137" s="82">
        <v>22.8447</v>
      </c>
      <c r="F137" s="82">
        <v>23.386700000000001</v>
      </c>
      <c r="G137" s="82">
        <v>22.686299999999999</v>
      </c>
      <c r="H137" s="82">
        <v>21.9131</v>
      </c>
      <c r="I137" s="82">
        <v>21.232900000000001</v>
      </c>
      <c r="J137" s="82">
        <v>20.640899999999998</v>
      </c>
      <c r="K137" s="82">
        <v>18.459199999999999</v>
      </c>
      <c r="L137" s="82">
        <v>15.980600000000001</v>
      </c>
      <c r="M137" s="82">
        <v>15.223800000000001</v>
      </c>
      <c r="N137" s="82">
        <v>14.631</v>
      </c>
      <c r="O137" s="82">
        <v>13.7346</v>
      </c>
      <c r="P137" s="82">
        <v>13.061199999999999</v>
      </c>
    </row>
    <row r="138" spans="1:17" x14ac:dyDescent="0.2">
      <c r="A138" s="67">
        <v>2011</v>
      </c>
      <c r="B138" s="81">
        <v>12.5351</v>
      </c>
      <c r="C138" s="82">
        <v>18.269500000000001</v>
      </c>
      <c r="D138" s="82">
        <v>20.6067</v>
      </c>
      <c r="E138" s="82">
        <v>22.817499999999999</v>
      </c>
      <c r="F138" s="82">
        <v>23.4954</v>
      </c>
      <c r="G138" s="82">
        <v>22.855799999999999</v>
      </c>
      <c r="H138" s="82">
        <v>22.1098</v>
      </c>
      <c r="I138" s="82">
        <v>21.458100000000002</v>
      </c>
      <c r="J138" s="82">
        <v>20.893699999999999</v>
      </c>
      <c r="K138" s="82">
        <v>18.8521</v>
      </c>
      <c r="L138" s="82">
        <v>16.534099999999999</v>
      </c>
      <c r="M138" s="82">
        <v>15.8249</v>
      </c>
      <c r="N138" s="82">
        <v>15.2668</v>
      </c>
      <c r="O138" s="82">
        <v>14.416</v>
      </c>
      <c r="P138" s="82">
        <v>13.762600000000001</v>
      </c>
    </row>
    <row r="139" spans="1:17" x14ac:dyDescent="0.2">
      <c r="A139" s="67">
        <v>2012</v>
      </c>
      <c r="B139" s="81">
        <v>13.105600000000001</v>
      </c>
      <c r="C139" s="82">
        <v>17.6035</v>
      </c>
      <c r="D139" s="82">
        <v>19.526900000000001</v>
      </c>
      <c r="E139" s="82">
        <v>21.671700000000001</v>
      </c>
      <c r="F139" s="82">
        <v>22.831900000000001</v>
      </c>
      <c r="G139" s="82">
        <v>22.519600000000001</v>
      </c>
      <c r="H139" s="82">
        <v>21.968699999999998</v>
      </c>
      <c r="I139" s="82">
        <v>21.444099999999999</v>
      </c>
      <c r="J139" s="82">
        <v>20.971299999999999</v>
      </c>
      <c r="K139" s="82">
        <v>19.211300000000001</v>
      </c>
      <c r="L139" s="82">
        <v>17.043199999999999</v>
      </c>
      <c r="M139" s="82">
        <v>16.354199999999999</v>
      </c>
      <c r="N139" s="82">
        <v>15.811199999999999</v>
      </c>
      <c r="O139" s="82">
        <v>14.9778</v>
      </c>
      <c r="P139" s="82">
        <v>14.3331</v>
      </c>
    </row>
    <row r="140" spans="1:17" x14ac:dyDescent="0.2">
      <c r="A140" s="67">
        <v>2013</v>
      </c>
      <c r="B140" s="81">
        <v>13.6366</v>
      </c>
      <c r="C140" s="82">
        <v>24.121700000000001</v>
      </c>
      <c r="D140" s="82">
        <v>26.207699999999999</v>
      </c>
      <c r="E140" s="82">
        <v>27.906500000000001</v>
      </c>
      <c r="F140" s="82">
        <v>27.0791</v>
      </c>
      <c r="G140" s="82">
        <v>25.858699999999999</v>
      </c>
      <c r="H140" s="82">
        <v>24.779900000000001</v>
      </c>
      <c r="I140" s="82">
        <v>23.911999999999999</v>
      </c>
      <c r="J140" s="82">
        <v>23.195599999999999</v>
      </c>
      <c r="K140" s="82">
        <v>20.752099999999999</v>
      </c>
      <c r="L140" s="82">
        <v>18.084099999999999</v>
      </c>
      <c r="M140" s="82">
        <v>17.276599999999998</v>
      </c>
      <c r="N140" s="82">
        <v>16.650200000000002</v>
      </c>
      <c r="O140" s="82">
        <v>15.699299999999999</v>
      </c>
      <c r="P140" s="82">
        <v>14.978300000000001</v>
      </c>
    </row>
    <row r="141" spans="1:17" x14ac:dyDescent="0.2">
      <c r="A141" s="67">
        <v>2014</v>
      </c>
      <c r="B141" s="81">
        <v>14.1562</v>
      </c>
      <c r="C141" s="82">
        <v>24.0123</v>
      </c>
      <c r="D141" s="82">
        <v>25.9163</v>
      </c>
      <c r="E141" s="82">
        <v>27.6678</v>
      </c>
      <c r="F141" s="82">
        <v>27.1616</v>
      </c>
      <c r="G141" s="82">
        <v>26.0929</v>
      </c>
      <c r="H141" s="82">
        <v>25.125299999999999</v>
      </c>
      <c r="I141" s="82">
        <v>24.3018</v>
      </c>
      <c r="J141" s="82">
        <v>23.608799999999999</v>
      </c>
      <c r="K141" s="82">
        <v>21.2532</v>
      </c>
      <c r="L141" s="82">
        <v>18.638400000000001</v>
      </c>
      <c r="M141" s="82">
        <v>17.827000000000002</v>
      </c>
      <c r="N141" s="82">
        <v>17.190899999999999</v>
      </c>
      <c r="O141" s="82">
        <v>16.237100000000002</v>
      </c>
      <c r="P141" s="82">
        <v>15.5161</v>
      </c>
    </row>
    <row r="142" spans="1:17" x14ac:dyDescent="0.2">
      <c r="A142" s="67">
        <v>2015</v>
      </c>
      <c r="B142" s="81">
        <v>14.338800000000001</v>
      </c>
      <c r="C142" s="82">
        <v>23.9345</v>
      </c>
      <c r="D142" s="82">
        <v>25.6938</v>
      </c>
      <c r="E142" s="82">
        <v>27.439299999999999</v>
      </c>
      <c r="F142" s="82">
        <v>27.0989</v>
      </c>
      <c r="G142" s="82">
        <v>26.095600000000001</v>
      </c>
      <c r="H142" s="82">
        <v>25.1661</v>
      </c>
      <c r="I142" s="82">
        <v>24.3645</v>
      </c>
      <c r="J142" s="82">
        <v>23.6828</v>
      </c>
      <c r="K142" s="82">
        <v>21.372699999999998</v>
      </c>
      <c r="L142" s="82">
        <v>18.805499999999999</v>
      </c>
      <c r="M142" s="82">
        <v>18.0015</v>
      </c>
      <c r="N142" s="82">
        <v>17.371400000000001</v>
      </c>
      <c r="O142" s="82">
        <v>16.422699999999999</v>
      </c>
      <c r="P142" s="82">
        <v>15.7056</v>
      </c>
      <c r="Q142" s="84"/>
    </row>
    <row r="143" spans="1:17" x14ac:dyDescent="0.2">
      <c r="A143" s="67">
        <v>2016</v>
      </c>
      <c r="B143" s="81">
        <v>14.2014</v>
      </c>
      <c r="C143" s="82">
        <v>22.858799999999999</v>
      </c>
      <c r="D143" s="82">
        <v>25.0349</v>
      </c>
      <c r="E143" s="82">
        <v>27.049399999999999</v>
      </c>
      <c r="F143" s="82">
        <v>26.871700000000001</v>
      </c>
      <c r="G143" s="82">
        <v>25.892900000000001</v>
      </c>
      <c r="H143" s="82">
        <v>24.9741</v>
      </c>
      <c r="I143" s="82">
        <v>24.182500000000001</v>
      </c>
      <c r="J143" s="82">
        <v>23.494800000000001</v>
      </c>
      <c r="K143" s="82">
        <v>21.188099999999999</v>
      </c>
      <c r="L143" s="82">
        <v>18.642399999999999</v>
      </c>
      <c r="M143" s="82">
        <v>17.841699999999999</v>
      </c>
      <c r="N143" s="82">
        <v>17.224299999999999</v>
      </c>
      <c r="O143" s="82">
        <v>16.2867</v>
      </c>
      <c r="P143" s="82">
        <v>15.574299999999999</v>
      </c>
      <c r="Q143" s="84"/>
    </row>
    <row r="144" spans="1:17" x14ac:dyDescent="0.2">
      <c r="A144" s="67">
        <v>2017</v>
      </c>
      <c r="B144" s="81">
        <v>14.6419</v>
      </c>
      <c r="C144" s="82">
        <v>24.0976</v>
      </c>
      <c r="D144" s="82">
        <v>25.293800000000001</v>
      </c>
      <c r="E144" s="82">
        <v>26.9251</v>
      </c>
      <c r="F144" s="82">
        <v>26.764800000000001</v>
      </c>
      <c r="G144" s="82">
        <v>25.920500000000001</v>
      </c>
      <c r="H144" s="82">
        <v>25.087</v>
      </c>
      <c r="I144" s="82">
        <v>24.3446</v>
      </c>
      <c r="J144" s="82">
        <v>23.703299999999999</v>
      </c>
      <c r="K144" s="82">
        <v>21.493400000000001</v>
      </c>
      <c r="L144" s="82">
        <v>19.021100000000001</v>
      </c>
      <c r="M144" s="82">
        <v>18.234200000000001</v>
      </c>
      <c r="N144" s="82">
        <v>17.618600000000001</v>
      </c>
      <c r="O144" s="82">
        <v>16.691600000000001</v>
      </c>
      <c r="P144" s="82">
        <v>15.985300000000001</v>
      </c>
      <c r="Q144" s="84"/>
    </row>
    <row r="145" spans="1:17" x14ac:dyDescent="0.2">
      <c r="A145" s="67">
        <v>2018</v>
      </c>
      <c r="B145" s="81">
        <v>13.2843</v>
      </c>
      <c r="C145" s="82">
        <v>22.919799999999999</v>
      </c>
      <c r="D145" s="82">
        <v>24.457699999999999</v>
      </c>
      <c r="E145" s="82">
        <v>25.957999999999998</v>
      </c>
      <c r="F145" s="82">
        <v>25.442499999999999</v>
      </c>
      <c r="G145" s="82">
        <v>24.236699999999999</v>
      </c>
      <c r="H145" s="82">
        <v>23.2834</v>
      </c>
      <c r="I145" s="82">
        <v>22.561199999999999</v>
      </c>
      <c r="J145" s="82">
        <v>21.962199999999999</v>
      </c>
      <c r="K145" s="82">
        <v>19.8933</v>
      </c>
      <c r="L145" s="82">
        <v>17.545500000000001</v>
      </c>
      <c r="M145" s="82">
        <v>16.7652</v>
      </c>
      <c r="N145" s="82">
        <v>16.168900000000001</v>
      </c>
      <c r="O145" s="82">
        <v>15.265499999999999</v>
      </c>
      <c r="P145" s="82">
        <v>14.5869</v>
      </c>
      <c r="Q145" s="84"/>
    </row>
    <row r="146" spans="1:17" x14ac:dyDescent="0.2">
      <c r="A146" s="67">
        <v>2019</v>
      </c>
      <c r="B146" s="81">
        <v>13.2852</v>
      </c>
      <c r="C146" s="82">
        <v>22.9313</v>
      </c>
      <c r="D146" s="82">
        <v>24.656500000000001</v>
      </c>
      <c r="E146" s="82">
        <v>26.121500000000001</v>
      </c>
      <c r="F146" s="82">
        <v>25.5716</v>
      </c>
      <c r="G146" s="82">
        <v>24.316199999999998</v>
      </c>
      <c r="H146" s="82">
        <v>23.3413</v>
      </c>
      <c r="I146" s="82">
        <v>22.593599999999999</v>
      </c>
      <c r="J146" s="82">
        <v>21.9787</v>
      </c>
      <c r="K146" s="82">
        <v>19.887</v>
      </c>
      <c r="L146" s="82">
        <v>17.5105</v>
      </c>
      <c r="M146" s="82">
        <v>16.727399999999999</v>
      </c>
      <c r="N146" s="82">
        <v>16.130199999999999</v>
      </c>
      <c r="O146" s="82">
        <v>15.228</v>
      </c>
      <c r="P146" s="82">
        <v>14.5504</v>
      </c>
      <c r="Q146" s="84"/>
    </row>
    <row r="147" spans="1:17" x14ac:dyDescent="0.2">
      <c r="A147" s="67">
        <v>2020</v>
      </c>
      <c r="B147" s="81">
        <v>13.6286</v>
      </c>
      <c r="C147" s="82">
        <v>23.734400000000001</v>
      </c>
      <c r="D147" s="82">
        <v>25.171500000000002</v>
      </c>
      <c r="E147" s="82">
        <v>26.547999999999998</v>
      </c>
      <c r="F147" s="82">
        <v>25.990500000000001</v>
      </c>
      <c r="G147" s="82">
        <v>24.7638</v>
      </c>
      <c r="H147" s="82">
        <v>23.7882</v>
      </c>
      <c r="I147" s="82">
        <v>23.054200000000002</v>
      </c>
      <c r="J147" s="82">
        <v>22.4389</v>
      </c>
      <c r="K147" s="82">
        <v>20.302199999999999</v>
      </c>
      <c r="L147" s="82">
        <v>17.843</v>
      </c>
      <c r="M147" s="82">
        <v>17.0581</v>
      </c>
      <c r="N147" s="82">
        <v>16.445499999999999</v>
      </c>
      <c r="O147" s="82">
        <v>15.5166</v>
      </c>
      <c r="P147" s="82">
        <v>14.821</v>
      </c>
      <c r="Q147" s="84"/>
    </row>
    <row r="148" spans="1:17" x14ac:dyDescent="0.2">
      <c r="A148" s="67">
        <v>2021</v>
      </c>
      <c r="B148" s="81">
        <v>14.896800000000001</v>
      </c>
      <c r="C148" s="82">
        <v>23.104600000000001</v>
      </c>
      <c r="D148" s="82">
        <v>24.413699999999999</v>
      </c>
      <c r="E148" s="82">
        <v>25.741399999999999</v>
      </c>
      <c r="F148" s="82">
        <v>25.928699999999999</v>
      </c>
      <c r="G148" s="82">
        <v>25.128399999999999</v>
      </c>
      <c r="H148" s="82">
        <v>24.393999999999998</v>
      </c>
      <c r="I148" s="82">
        <v>23.794499999999999</v>
      </c>
      <c r="J148" s="82">
        <v>23.287199999999999</v>
      </c>
      <c r="K148" s="82">
        <v>21.465599999999998</v>
      </c>
      <c r="L148" s="82">
        <v>19.207100000000001</v>
      </c>
      <c r="M148" s="82">
        <v>18.4373</v>
      </c>
      <c r="N148" s="82">
        <v>17.837700000000002</v>
      </c>
      <c r="O148" s="82">
        <v>16.924099999999999</v>
      </c>
      <c r="P148" s="82">
        <v>16.237500000000001</v>
      </c>
      <c r="Q148" s="84"/>
    </row>
    <row r="149" spans="1:17" x14ac:dyDescent="0.2">
      <c r="A149" s="67">
        <v>2022</v>
      </c>
      <c r="B149" s="81">
        <v>14.4818</v>
      </c>
      <c r="C149" s="82">
        <v>23.451499999999999</v>
      </c>
      <c r="D149" s="82">
        <v>24.8002</v>
      </c>
      <c r="E149" s="82">
        <v>26.207599999999999</v>
      </c>
      <c r="F149" s="82">
        <v>26.094799999999999</v>
      </c>
      <c r="G149" s="82">
        <v>25.162199999999999</v>
      </c>
      <c r="H149" s="82">
        <v>24.308700000000002</v>
      </c>
      <c r="I149" s="82">
        <v>23.630600000000001</v>
      </c>
      <c r="J149" s="82">
        <v>23.0745</v>
      </c>
      <c r="K149" s="82">
        <v>21.1142</v>
      </c>
      <c r="L149" s="82">
        <v>18.844799999999999</v>
      </c>
      <c r="M149" s="82">
        <v>18.061900000000001</v>
      </c>
      <c r="N149" s="82">
        <v>17.4634</v>
      </c>
      <c r="O149" s="82">
        <v>16.5623</v>
      </c>
      <c r="P149" s="82">
        <v>15.8729</v>
      </c>
      <c r="Q149" s="84"/>
    </row>
    <row r="150" spans="1:17" x14ac:dyDescent="0.2">
      <c r="A150" s="67">
        <v>2023</v>
      </c>
      <c r="B150" s="81">
        <v>14.110900000000001</v>
      </c>
      <c r="C150" s="82">
        <v>23.611599999999999</v>
      </c>
      <c r="D150" s="82">
        <v>25.241599999999998</v>
      </c>
      <c r="E150" s="82">
        <v>26.6526</v>
      </c>
      <c r="F150" s="82">
        <v>26.2682</v>
      </c>
      <c r="G150" s="82">
        <v>25.212599999999998</v>
      </c>
      <c r="H150" s="82">
        <v>24.292300000000001</v>
      </c>
      <c r="I150" s="82">
        <v>23.574200000000001</v>
      </c>
      <c r="J150" s="82">
        <v>22.974900000000002</v>
      </c>
      <c r="K150" s="82">
        <v>20.9116</v>
      </c>
      <c r="L150" s="82">
        <v>18.566500000000001</v>
      </c>
      <c r="M150" s="82">
        <v>17.773599999999998</v>
      </c>
      <c r="N150" s="82">
        <v>17.165099999999999</v>
      </c>
      <c r="O150" s="82">
        <v>16.263300000000001</v>
      </c>
      <c r="P150" s="82">
        <v>15.569800000000001</v>
      </c>
      <c r="Q150" s="84"/>
    </row>
    <row r="151" spans="1:17" x14ac:dyDescent="0.2">
      <c r="A151" s="60" t="s">
        <v>86</v>
      </c>
      <c r="B151" s="85"/>
      <c r="C151" s="86"/>
      <c r="D151" s="86"/>
      <c r="E151" s="87"/>
      <c r="F151" s="87"/>
      <c r="G151" s="87"/>
      <c r="H151" s="87"/>
      <c r="I151" s="87"/>
      <c r="J151" s="87"/>
      <c r="K151" s="87"/>
      <c r="L151" s="87"/>
      <c r="M151" s="87"/>
      <c r="N151" s="87"/>
      <c r="O151" s="87"/>
      <c r="P151" s="87"/>
    </row>
    <row r="152" spans="1:17" x14ac:dyDescent="0.2">
      <c r="A152" s="63">
        <v>2001</v>
      </c>
      <c r="B152" s="88">
        <v>100</v>
      </c>
      <c r="C152" s="80">
        <v>1.3849</v>
      </c>
      <c r="D152" s="80">
        <v>3.5427</v>
      </c>
      <c r="E152" s="79">
        <v>8.0512999999999995</v>
      </c>
      <c r="F152" s="79">
        <v>17.4114</v>
      </c>
      <c r="G152" s="79">
        <v>22.25</v>
      </c>
      <c r="H152" s="79">
        <v>25.874600000000001</v>
      </c>
      <c r="I152" s="79">
        <v>28.912299999999998</v>
      </c>
      <c r="J152" s="79">
        <v>31.613399999999999</v>
      </c>
      <c r="K152" s="79">
        <v>42.503799999999998</v>
      </c>
      <c r="L152" s="79">
        <v>58.134900000000002</v>
      </c>
      <c r="M152" s="79">
        <v>64.306899999999999</v>
      </c>
      <c r="N152" s="79">
        <v>69.708100000000002</v>
      </c>
      <c r="O152" s="79">
        <v>78.644300000000001</v>
      </c>
      <c r="P152" s="79">
        <v>85.595799999999997</v>
      </c>
    </row>
    <row r="153" spans="1:17" s="56" customFormat="1" x14ac:dyDescent="0.2">
      <c r="A153" s="67">
        <v>2002</v>
      </c>
      <c r="B153" s="89">
        <v>100</v>
      </c>
      <c r="C153" s="83">
        <v>1.1460999999999999</v>
      </c>
      <c r="D153" s="83">
        <v>2.9992000000000001</v>
      </c>
      <c r="E153" s="83">
        <v>7.0373000000000001</v>
      </c>
      <c r="F153" s="83">
        <v>16.0533</v>
      </c>
      <c r="G153" s="83">
        <v>20.850100000000001</v>
      </c>
      <c r="H153" s="83">
        <v>24.465499999999999</v>
      </c>
      <c r="I153" s="83">
        <v>27.5456</v>
      </c>
      <c r="J153" s="83">
        <v>30.2911</v>
      </c>
      <c r="K153" s="83">
        <v>41.327599999999997</v>
      </c>
      <c r="L153" s="83">
        <v>57.362400000000001</v>
      </c>
      <c r="M153" s="83">
        <v>63.713999999999999</v>
      </c>
      <c r="N153" s="83">
        <v>69.255600000000001</v>
      </c>
      <c r="O153" s="83">
        <v>78.393199999999993</v>
      </c>
      <c r="P153" s="83">
        <v>85.499899999999997</v>
      </c>
    </row>
    <row r="154" spans="1:17" x14ac:dyDescent="0.2">
      <c r="A154" s="67">
        <v>2003</v>
      </c>
      <c r="B154" s="89">
        <v>100</v>
      </c>
      <c r="C154" s="83">
        <v>1.3519000000000001</v>
      </c>
      <c r="D154" s="83">
        <v>3.3460000000000001</v>
      </c>
      <c r="E154" s="83">
        <v>7.5620000000000003</v>
      </c>
      <c r="F154" s="83">
        <v>16.7318</v>
      </c>
      <c r="G154" s="83">
        <v>21.553999999999998</v>
      </c>
      <c r="H154" s="83">
        <v>25.171800000000001</v>
      </c>
      <c r="I154" s="83">
        <v>28.243400000000001</v>
      </c>
      <c r="J154" s="83">
        <v>30.986499999999999</v>
      </c>
      <c r="K154" s="83">
        <v>42.013599999999997</v>
      </c>
      <c r="L154" s="83">
        <v>58.026299999999999</v>
      </c>
      <c r="M154" s="83">
        <v>64.343999999999994</v>
      </c>
      <c r="N154" s="83">
        <v>69.842100000000002</v>
      </c>
      <c r="O154" s="83">
        <v>78.866</v>
      </c>
      <c r="P154" s="83">
        <v>85.869</v>
      </c>
    </row>
    <row r="155" spans="1:17" x14ac:dyDescent="0.2">
      <c r="A155" s="67">
        <v>2004</v>
      </c>
      <c r="B155" s="89">
        <v>100</v>
      </c>
      <c r="C155" s="83">
        <v>1.6619999999999999</v>
      </c>
      <c r="D155" s="83">
        <v>4.1642999999999999</v>
      </c>
      <c r="E155" s="83">
        <v>9.1393000000000004</v>
      </c>
      <c r="F155" s="83">
        <v>18.989799999999999</v>
      </c>
      <c r="G155" s="83">
        <v>23.918500000000002</v>
      </c>
      <c r="H155" s="83">
        <v>27.556100000000001</v>
      </c>
      <c r="I155" s="83">
        <v>30.609300000000001</v>
      </c>
      <c r="J155" s="83">
        <v>33.307299999999998</v>
      </c>
      <c r="K155" s="83">
        <v>44.073700000000002</v>
      </c>
      <c r="L155" s="83">
        <v>59.557000000000002</v>
      </c>
      <c r="M155" s="83">
        <v>65.678399999999996</v>
      </c>
      <c r="N155" s="83">
        <v>71.014499999999998</v>
      </c>
      <c r="O155" s="83">
        <v>79.761499999999998</v>
      </c>
      <c r="P155" s="83">
        <v>86.512100000000004</v>
      </c>
    </row>
    <row r="156" spans="1:17" x14ac:dyDescent="0.2">
      <c r="A156" s="67">
        <v>2005</v>
      </c>
      <c r="B156" s="89">
        <v>100</v>
      </c>
      <c r="C156" s="83">
        <v>1.9464999999999999</v>
      </c>
      <c r="D156" s="83">
        <v>4.9226000000000001</v>
      </c>
      <c r="E156" s="83">
        <v>10.640700000000001</v>
      </c>
      <c r="F156" s="83">
        <v>21.188199999999998</v>
      </c>
      <c r="G156" s="83">
        <v>26.230499999999999</v>
      </c>
      <c r="H156" s="83">
        <v>29.900200000000002</v>
      </c>
      <c r="I156" s="83">
        <v>32.943199999999997</v>
      </c>
      <c r="J156" s="83">
        <v>35.612099999999998</v>
      </c>
      <c r="K156" s="83">
        <v>46.168100000000003</v>
      </c>
      <c r="L156" s="83">
        <v>61.178199999999997</v>
      </c>
      <c r="M156" s="83">
        <v>67.071100000000001</v>
      </c>
      <c r="N156" s="83">
        <v>72.198300000000003</v>
      </c>
      <c r="O156" s="83">
        <v>80.602699999999999</v>
      </c>
      <c r="P156" s="83">
        <v>87.064499999999995</v>
      </c>
    </row>
    <row r="157" spans="1:17" x14ac:dyDescent="0.2">
      <c r="A157" s="67">
        <v>2006</v>
      </c>
      <c r="B157" s="89">
        <v>100</v>
      </c>
      <c r="C157" s="83">
        <v>2.1402000000000001</v>
      </c>
      <c r="D157" s="83">
        <v>5.2519999999999998</v>
      </c>
      <c r="E157" s="83">
        <v>11.230399999999999</v>
      </c>
      <c r="F157" s="83">
        <v>22.0974</v>
      </c>
      <c r="G157" s="83">
        <v>27.1799</v>
      </c>
      <c r="H157" s="83">
        <v>30.8735</v>
      </c>
      <c r="I157" s="83">
        <v>33.934899999999999</v>
      </c>
      <c r="J157" s="83">
        <v>36.618499999999997</v>
      </c>
      <c r="K157" s="83">
        <v>47.174700000000001</v>
      </c>
      <c r="L157" s="83">
        <v>62.073</v>
      </c>
      <c r="M157" s="83">
        <v>67.906700000000001</v>
      </c>
      <c r="N157" s="83">
        <v>72.967600000000004</v>
      </c>
      <c r="O157" s="83">
        <v>81.243300000000005</v>
      </c>
      <c r="P157" s="83">
        <v>87.582099999999997</v>
      </c>
    </row>
    <row r="158" spans="1:17" x14ac:dyDescent="0.2">
      <c r="A158" s="67">
        <v>2007</v>
      </c>
      <c r="B158" s="89">
        <v>100</v>
      </c>
      <c r="C158" s="83">
        <v>2.5457999999999998</v>
      </c>
      <c r="D158" s="83">
        <v>5.8418000000000001</v>
      </c>
      <c r="E158" s="83">
        <v>11.9473</v>
      </c>
      <c r="F158" s="83">
        <v>22.860499999999998</v>
      </c>
      <c r="G158" s="83">
        <v>27.9741</v>
      </c>
      <c r="H158" s="83">
        <v>31.6572</v>
      </c>
      <c r="I158" s="83">
        <v>34.707500000000003</v>
      </c>
      <c r="J158" s="83">
        <v>37.385899999999999</v>
      </c>
      <c r="K158" s="83">
        <v>47.880499999999998</v>
      </c>
      <c r="L158" s="83">
        <v>62.651899999999998</v>
      </c>
      <c r="M158" s="83">
        <v>68.411799999999999</v>
      </c>
      <c r="N158" s="83">
        <v>73.409700000000001</v>
      </c>
      <c r="O158" s="83">
        <v>81.564999999999998</v>
      </c>
      <c r="P158" s="83">
        <v>87.811599999999999</v>
      </c>
    </row>
    <row r="159" spans="1:17" x14ac:dyDescent="0.2">
      <c r="A159" s="67">
        <v>2008</v>
      </c>
      <c r="B159" s="89">
        <v>100</v>
      </c>
      <c r="C159" s="83">
        <v>2.1113</v>
      </c>
      <c r="D159" s="83">
        <v>4.8494999999999999</v>
      </c>
      <c r="E159" s="83">
        <v>10.064399999999999</v>
      </c>
      <c r="F159" s="83">
        <v>20.189399999999999</v>
      </c>
      <c r="G159" s="83">
        <v>25.2517</v>
      </c>
      <c r="H159" s="83">
        <v>29.011099999999999</v>
      </c>
      <c r="I159" s="83">
        <v>32.159999999999997</v>
      </c>
      <c r="J159" s="83">
        <v>34.946100000000001</v>
      </c>
      <c r="K159" s="83">
        <v>45.976300000000002</v>
      </c>
      <c r="L159" s="83">
        <v>61.603700000000003</v>
      </c>
      <c r="M159" s="83">
        <v>67.688000000000002</v>
      </c>
      <c r="N159" s="83">
        <v>72.956500000000005</v>
      </c>
      <c r="O159" s="83">
        <v>81.528300000000002</v>
      </c>
      <c r="P159" s="83">
        <v>88.080600000000004</v>
      </c>
    </row>
    <row r="160" spans="1:17" x14ac:dyDescent="0.2">
      <c r="A160" s="67">
        <v>2009</v>
      </c>
      <c r="B160" s="89">
        <v>100</v>
      </c>
      <c r="C160" s="83">
        <v>1.6657999999999999</v>
      </c>
      <c r="D160" s="83">
        <v>3.7168999999999999</v>
      </c>
      <c r="E160" s="83">
        <v>7.9367999999999999</v>
      </c>
      <c r="F160" s="83">
        <v>17.214500000000001</v>
      </c>
      <c r="G160" s="83">
        <v>22.222200000000001</v>
      </c>
      <c r="H160" s="83">
        <v>26.042100000000001</v>
      </c>
      <c r="I160" s="83">
        <v>29.290900000000001</v>
      </c>
      <c r="J160" s="83">
        <v>32.1845</v>
      </c>
      <c r="K160" s="83">
        <v>43.773000000000003</v>
      </c>
      <c r="L160" s="83">
        <v>60.304400000000001</v>
      </c>
      <c r="M160" s="83">
        <v>66.736999999999995</v>
      </c>
      <c r="N160" s="83">
        <v>72.282899999999998</v>
      </c>
      <c r="O160" s="83">
        <v>81.278199999999998</v>
      </c>
      <c r="P160" s="83">
        <v>88.118600000000001</v>
      </c>
    </row>
    <row r="161" spans="1:16" x14ac:dyDescent="0.2">
      <c r="A161" s="67">
        <v>2010</v>
      </c>
      <c r="B161" s="89">
        <v>100</v>
      </c>
      <c r="C161" s="83">
        <v>2.0737999999999999</v>
      </c>
      <c r="D161" s="83">
        <v>4.5594000000000001</v>
      </c>
      <c r="E161" s="83">
        <v>9.2414000000000005</v>
      </c>
      <c r="F161" s="83">
        <v>18.8705</v>
      </c>
      <c r="G161" s="83">
        <v>23.9068</v>
      </c>
      <c r="H161" s="83">
        <v>27.716699999999999</v>
      </c>
      <c r="I161" s="83">
        <v>30.932700000000001</v>
      </c>
      <c r="J161" s="83">
        <v>33.784500000000001</v>
      </c>
      <c r="K161" s="83">
        <v>45.167499999999997</v>
      </c>
      <c r="L161" s="83">
        <v>61.286000000000001</v>
      </c>
      <c r="M161" s="83">
        <v>67.551000000000002</v>
      </c>
      <c r="N161" s="83">
        <v>72.940799999999996</v>
      </c>
      <c r="O161" s="83">
        <v>81.646100000000004</v>
      </c>
      <c r="P161" s="83">
        <v>88.257199999999997</v>
      </c>
    </row>
    <row r="162" spans="1:16" x14ac:dyDescent="0.2">
      <c r="A162" s="67">
        <v>2011</v>
      </c>
      <c r="B162" s="89">
        <v>100</v>
      </c>
      <c r="C162" s="83">
        <v>1.7432000000000001</v>
      </c>
      <c r="D162" s="83">
        <v>4.1159999999999997</v>
      </c>
      <c r="E162" s="83">
        <v>8.8642000000000003</v>
      </c>
      <c r="F162" s="83">
        <v>18.704699999999999</v>
      </c>
      <c r="G162" s="83">
        <v>23.8658</v>
      </c>
      <c r="H162" s="83">
        <v>27.733799999999999</v>
      </c>
      <c r="I162" s="83">
        <v>30.997699999999998</v>
      </c>
      <c r="J162" s="83">
        <v>33.892200000000003</v>
      </c>
      <c r="K162" s="83">
        <v>45.387700000000002</v>
      </c>
      <c r="L162" s="83">
        <v>61.561500000000002</v>
      </c>
      <c r="M162" s="83">
        <v>67.818399999999997</v>
      </c>
      <c r="N162" s="83">
        <v>73.204400000000007</v>
      </c>
      <c r="O162" s="83">
        <v>81.884500000000003</v>
      </c>
      <c r="P162" s="83">
        <v>88.450900000000004</v>
      </c>
    </row>
    <row r="163" spans="1:16" x14ac:dyDescent="0.2">
      <c r="A163" s="67">
        <v>2012</v>
      </c>
      <c r="B163" s="89">
        <v>100</v>
      </c>
      <c r="C163" s="83">
        <v>2.4228000000000001</v>
      </c>
      <c r="D163" s="83">
        <v>5.5450999999999997</v>
      </c>
      <c r="E163" s="83">
        <v>11.2485</v>
      </c>
      <c r="F163" s="83">
        <v>21.862400000000001</v>
      </c>
      <c r="G163" s="83">
        <v>27.057400000000001</v>
      </c>
      <c r="H163" s="83">
        <v>30.870200000000001</v>
      </c>
      <c r="I163" s="83">
        <v>34.0458</v>
      </c>
      <c r="J163" s="83">
        <v>36.839599999999997</v>
      </c>
      <c r="K163" s="83">
        <v>47.8658</v>
      </c>
      <c r="L163" s="83">
        <v>63.295099999999998</v>
      </c>
      <c r="M163" s="83">
        <v>69.253</v>
      </c>
      <c r="N163" s="83">
        <v>74.383399999999995</v>
      </c>
      <c r="O163" s="83">
        <v>82.655600000000007</v>
      </c>
      <c r="P163" s="83">
        <v>88.896600000000007</v>
      </c>
    </row>
    <row r="164" spans="1:16" x14ac:dyDescent="0.2">
      <c r="A164" s="67">
        <v>2013</v>
      </c>
      <c r="B164" s="89">
        <v>100</v>
      </c>
      <c r="C164" s="83">
        <v>1.8707</v>
      </c>
      <c r="D164" s="83">
        <v>4.2603999999999997</v>
      </c>
      <c r="E164" s="83">
        <v>9.0289999999999999</v>
      </c>
      <c r="F164" s="83">
        <v>19.037199999999999</v>
      </c>
      <c r="G164" s="83">
        <v>24.305499999999999</v>
      </c>
      <c r="H164" s="83">
        <v>28.227699999999999</v>
      </c>
      <c r="I164" s="83">
        <v>31.5168</v>
      </c>
      <c r="J164" s="83">
        <v>34.4193</v>
      </c>
      <c r="K164" s="83">
        <v>45.866399999999999</v>
      </c>
      <c r="L164" s="83">
        <v>61.897799999999997</v>
      </c>
      <c r="M164" s="83">
        <v>68.0959</v>
      </c>
      <c r="N164" s="83">
        <v>73.430700000000002</v>
      </c>
      <c r="O164" s="83">
        <v>82.019300000000001</v>
      </c>
      <c r="P164" s="83">
        <v>88.507199999999997</v>
      </c>
    </row>
    <row r="165" spans="1:16" x14ac:dyDescent="0.2">
      <c r="A165" s="67">
        <v>2014</v>
      </c>
      <c r="B165" s="89">
        <v>100</v>
      </c>
      <c r="C165" s="83">
        <v>2.1335999999999999</v>
      </c>
      <c r="D165" s="83">
        <v>4.8998999999999997</v>
      </c>
      <c r="E165" s="83">
        <v>10.156700000000001</v>
      </c>
      <c r="F165" s="83">
        <v>20.5777</v>
      </c>
      <c r="G165" s="83">
        <v>25.904399999999999</v>
      </c>
      <c r="H165" s="83">
        <v>29.8261</v>
      </c>
      <c r="I165" s="83">
        <v>33.088700000000003</v>
      </c>
      <c r="J165" s="83">
        <v>35.956200000000003</v>
      </c>
      <c r="K165" s="83">
        <v>47.209600000000002</v>
      </c>
      <c r="L165" s="83">
        <v>62.873199999999997</v>
      </c>
      <c r="M165" s="83">
        <v>68.910499999999999</v>
      </c>
      <c r="N165" s="83">
        <v>74.096699999999998</v>
      </c>
      <c r="O165" s="83">
        <v>82.427199999999999</v>
      </c>
      <c r="P165" s="83">
        <v>88.730500000000006</v>
      </c>
    </row>
    <row r="166" spans="1:16" x14ac:dyDescent="0.2">
      <c r="A166" s="67">
        <v>2015</v>
      </c>
      <c r="B166" s="89">
        <v>100</v>
      </c>
      <c r="C166" s="83">
        <v>2.1162999999999998</v>
      </c>
      <c r="D166" s="83">
        <v>4.8823999999999996</v>
      </c>
      <c r="E166" s="83">
        <v>10.189399999999999</v>
      </c>
      <c r="F166" s="83">
        <v>20.654499999999999</v>
      </c>
      <c r="G166" s="83">
        <v>25.999099999999999</v>
      </c>
      <c r="H166" s="83">
        <v>29.9221</v>
      </c>
      <c r="I166" s="83">
        <v>33.195799999999998</v>
      </c>
      <c r="J166" s="83">
        <v>36.071100000000001</v>
      </c>
      <c r="K166" s="83">
        <v>47.357900000000001</v>
      </c>
      <c r="L166" s="83">
        <v>62.9925</v>
      </c>
      <c r="M166" s="83">
        <v>68.993399999999994</v>
      </c>
      <c r="N166" s="83">
        <v>74.139499999999998</v>
      </c>
      <c r="O166" s="83">
        <v>82.432599999999994</v>
      </c>
      <c r="P166" s="83">
        <v>88.715500000000006</v>
      </c>
    </row>
    <row r="167" spans="1:16" x14ac:dyDescent="0.2">
      <c r="A167" s="67">
        <v>2016</v>
      </c>
      <c r="B167" s="89">
        <v>100</v>
      </c>
      <c r="C167" s="83">
        <v>2.0177</v>
      </c>
      <c r="D167" s="83">
        <v>4.5378999999999996</v>
      </c>
      <c r="E167" s="83">
        <v>9.5155999999999992</v>
      </c>
      <c r="F167" s="83">
        <v>19.721800000000002</v>
      </c>
      <c r="G167" s="83">
        <v>25.0566</v>
      </c>
      <c r="H167" s="83">
        <v>29.006699999999999</v>
      </c>
      <c r="I167" s="83">
        <v>32.3001</v>
      </c>
      <c r="J167" s="83">
        <v>35.197099999999999</v>
      </c>
      <c r="K167" s="83">
        <v>46.564799999999998</v>
      </c>
      <c r="L167" s="83">
        <v>62.3581</v>
      </c>
      <c r="M167" s="83">
        <v>68.428799999999995</v>
      </c>
      <c r="N167" s="83">
        <v>73.638000000000005</v>
      </c>
      <c r="O167" s="83">
        <v>82.031899999999993</v>
      </c>
      <c r="P167" s="83">
        <v>88.412400000000005</v>
      </c>
    </row>
    <row r="168" spans="1:16" x14ac:dyDescent="0.2">
      <c r="A168" s="67">
        <v>2017</v>
      </c>
      <c r="B168" s="89">
        <v>100</v>
      </c>
      <c r="C168" s="83">
        <v>2.3431000000000002</v>
      </c>
      <c r="D168" s="83">
        <v>5.1703000000000001</v>
      </c>
      <c r="E168" s="83">
        <v>10.519600000000001</v>
      </c>
      <c r="F168" s="83">
        <v>21.043700000000001</v>
      </c>
      <c r="G168" s="83">
        <v>26.419699999999999</v>
      </c>
      <c r="H168" s="83">
        <v>30.366199999999999</v>
      </c>
      <c r="I168" s="83">
        <v>33.651800000000001</v>
      </c>
      <c r="J168" s="83">
        <v>36.529400000000003</v>
      </c>
      <c r="K168" s="83">
        <v>47.738700000000001</v>
      </c>
      <c r="L168" s="83">
        <v>63.211500000000001</v>
      </c>
      <c r="M168" s="83">
        <v>69.138800000000003</v>
      </c>
      <c r="N168" s="83">
        <v>74.233099999999993</v>
      </c>
      <c r="O168" s="83">
        <v>82.4726</v>
      </c>
      <c r="P168" s="83">
        <v>88.749200000000002</v>
      </c>
    </row>
    <row r="169" spans="1:16" x14ac:dyDescent="0.2">
      <c r="A169" s="67">
        <v>2018</v>
      </c>
      <c r="B169" s="89">
        <v>100</v>
      </c>
      <c r="C169" s="83">
        <v>2.0922999999999998</v>
      </c>
      <c r="D169" s="83">
        <v>4.9307999999999996</v>
      </c>
      <c r="E169" s="83">
        <v>10.3483</v>
      </c>
      <c r="F169" s="83">
        <v>20.927399999999999</v>
      </c>
      <c r="G169" s="83">
        <v>26.328099999999999</v>
      </c>
      <c r="H169" s="83">
        <v>30.3002</v>
      </c>
      <c r="I169" s="83">
        <v>33.594700000000003</v>
      </c>
      <c r="J169" s="83">
        <v>36.4756</v>
      </c>
      <c r="K169" s="83">
        <v>47.658000000000001</v>
      </c>
      <c r="L169" s="83">
        <v>63.039700000000003</v>
      </c>
      <c r="M169" s="83">
        <v>68.913899999999998</v>
      </c>
      <c r="N169" s="83">
        <v>73.959999999999994</v>
      </c>
      <c r="O169" s="83">
        <v>82.150899999999993</v>
      </c>
      <c r="P169" s="83">
        <v>88.394300000000001</v>
      </c>
    </row>
    <row r="170" spans="1:16" x14ac:dyDescent="0.2">
      <c r="A170" s="67">
        <v>2019</v>
      </c>
      <c r="B170" s="89">
        <v>100</v>
      </c>
      <c r="C170" s="83">
        <v>1.8049999999999999</v>
      </c>
      <c r="D170" s="83">
        <v>4.3967000000000001</v>
      </c>
      <c r="E170" s="83">
        <v>9.5980000000000008</v>
      </c>
      <c r="F170" s="83">
        <v>20.141500000000001</v>
      </c>
      <c r="G170" s="83">
        <v>25.6067</v>
      </c>
      <c r="H170" s="83">
        <v>29.653400000000001</v>
      </c>
      <c r="I170" s="83">
        <v>33.003700000000002</v>
      </c>
      <c r="J170" s="83">
        <v>35.931800000000003</v>
      </c>
      <c r="K170" s="83">
        <v>47.303699999999999</v>
      </c>
      <c r="L170" s="83">
        <v>62.882100000000001</v>
      </c>
      <c r="M170" s="83">
        <v>68.815700000000007</v>
      </c>
      <c r="N170" s="83">
        <v>73.918199999999999</v>
      </c>
      <c r="O170" s="83">
        <v>82.185699999999997</v>
      </c>
      <c r="P170" s="83">
        <v>88.506799999999998</v>
      </c>
    </row>
    <row r="171" spans="1:16" x14ac:dyDescent="0.2">
      <c r="A171" s="67">
        <v>2020</v>
      </c>
      <c r="B171" s="89">
        <v>100</v>
      </c>
      <c r="C171" s="83">
        <v>2.3791000000000002</v>
      </c>
      <c r="D171" s="83">
        <v>5.5301999999999998</v>
      </c>
      <c r="E171" s="83">
        <v>11.3224</v>
      </c>
      <c r="F171" s="83">
        <v>22.1873</v>
      </c>
      <c r="G171" s="83">
        <v>27.723299999999998</v>
      </c>
      <c r="H171" s="83">
        <v>31.800899999999999</v>
      </c>
      <c r="I171" s="83">
        <v>35.1708</v>
      </c>
      <c r="J171" s="83">
        <v>38.106999999999999</v>
      </c>
      <c r="K171" s="83">
        <v>49.453200000000002</v>
      </c>
      <c r="L171" s="83">
        <v>64.869100000000003</v>
      </c>
      <c r="M171" s="83">
        <v>70.713399999999993</v>
      </c>
      <c r="N171" s="83">
        <v>75.708699999999993</v>
      </c>
      <c r="O171" s="83">
        <v>83.733500000000006</v>
      </c>
      <c r="P171" s="83">
        <v>89.818899999999999</v>
      </c>
    </row>
    <row r="172" spans="1:16" x14ac:dyDescent="0.2">
      <c r="A172" s="67">
        <v>2021</v>
      </c>
      <c r="B172" s="89">
        <v>100</v>
      </c>
      <c r="C172" s="83">
        <v>3.0074999999999998</v>
      </c>
      <c r="D172" s="83">
        <v>7.0848000000000004</v>
      </c>
      <c r="E172" s="83">
        <v>14.3033</v>
      </c>
      <c r="F172" s="83">
        <v>26.303000000000001</v>
      </c>
      <c r="G172" s="83">
        <v>31.900300000000001</v>
      </c>
      <c r="H172" s="83">
        <v>35.9208</v>
      </c>
      <c r="I172" s="83">
        <v>39.184399999999997</v>
      </c>
      <c r="J172" s="83">
        <v>41.992100000000001</v>
      </c>
      <c r="K172" s="83">
        <v>52.610999999999997</v>
      </c>
      <c r="L172" s="83">
        <v>66.758399999999995</v>
      </c>
      <c r="M172" s="83">
        <v>72.092299999999994</v>
      </c>
      <c r="N172" s="83">
        <v>76.662400000000005</v>
      </c>
      <c r="O172" s="83">
        <v>84.013300000000001</v>
      </c>
      <c r="P172" s="83">
        <v>89.600499999999997</v>
      </c>
    </row>
    <row r="173" spans="1:16" x14ac:dyDescent="0.2">
      <c r="A173" s="67">
        <v>2022</v>
      </c>
      <c r="B173" s="89">
        <v>100</v>
      </c>
      <c r="C173" s="83">
        <v>2.3569</v>
      </c>
      <c r="D173" s="83">
        <v>5.4179000000000004</v>
      </c>
      <c r="E173" s="83">
        <v>11.373799999999999</v>
      </c>
      <c r="F173" s="83">
        <v>22.435099999999998</v>
      </c>
      <c r="G173" s="83">
        <v>27.973400000000002</v>
      </c>
      <c r="H173" s="83">
        <v>32.035699999999999</v>
      </c>
      <c r="I173" s="83">
        <v>35.386000000000003</v>
      </c>
      <c r="J173" s="83">
        <v>38.285600000000002</v>
      </c>
      <c r="K173" s="83">
        <v>49.364199999999997</v>
      </c>
      <c r="L173" s="83">
        <v>64.251199999999997</v>
      </c>
      <c r="M173" s="83">
        <v>69.893000000000001</v>
      </c>
      <c r="N173" s="83">
        <v>74.724999999999994</v>
      </c>
      <c r="O173" s="83">
        <v>82.540800000000004</v>
      </c>
      <c r="P173" s="83">
        <v>88.537000000000006</v>
      </c>
    </row>
    <row r="174" spans="1:16" x14ac:dyDescent="0.2">
      <c r="A174" s="67">
        <v>2023</v>
      </c>
      <c r="B174" s="89">
        <v>100</v>
      </c>
      <c r="C174" s="83">
        <v>2.0863</v>
      </c>
      <c r="D174" s="83">
        <v>4.7378</v>
      </c>
      <c r="E174" s="83">
        <v>10.057</v>
      </c>
      <c r="F174" s="83">
        <v>20.626799999999999</v>
      </c>
      <c r="G174" s="83">
        <v>26.1036</v>
      </c>
      <c r="H174" s="83">
        <v>30.154499999999999</v>
      </c>
      <c r="I174" s="83">
        <v>33.507599999999996</v>
      </c>
      <c r="J174" s="83">
        <v>36.419600000000003</v>
      </c>
      <c r="K174" s="83">
        <v>47.601300000000002</v>
      </c>
      <c r="L174" s="83">
        <v>62.770099999999999</v>
      </c>
      <c r="M174" s="83">
        <v>68.522499999999994</v>
      </c>
      <c r="N174" s="83">
        <v>73.4696</v>
      </c>
      <c r="O174" s="83">
        <v>81.500799999999998</v>
      </c>
      <c r="P174" s="83">
        <v>87.674999999999997</v>
      </c>
    </row>
    <row r="175" spans="1:16" x14ac:dyDescent="0.2">
      <c r="A175" s="60" t="s">
        <v>87</v>
      </c>
      <c r="B175" s="85"/>
      <c r="C175" s="86"/>
      <c r="D175" s="86"/>
      <c r="E175" s="90"/>
      <c r="F175" s="90"/>
      <c r="G175" s="90"/>
      <c r="H175" s="90"/>
      <c r="I175" s="90"/>
      <c r="J175" s="90"/>
      <c r="K175" s="90"/>
      <c r="L175" s="90"/>
      <c r="M175" s="90"/>
      <c r="N175" s="90"/>
      <c r="O175" s="90"/>
      <c r="P175" s="90"/>
    </row>
    <row r="176" spans="1:16" s="56" customFormat="1" x14ac:dyDescent="0.2">
      <c r="A176" s="63">
        <v>2001</v>
      </c>
      <c r="B176" s="88">
        <v>100</v>
      </c>
      <c r="C176" s="80">
        <v>2.3010999999999999</v>
      </c>
      <c r="D176" s="80">
        <v>6.4782999999999999</v>
      </c>
      <c r="E176" s="80">
        <v>15.6775</v>
      </c>
      <c r="F176" s="80">
        <v>33.219299999999997</v>
      </c>
      <c r="G176" s="80">
        <v>40.5411</v>
      </c>
      <c r="H176" s="80">
        <v>45.335599999999999</v>
      </c>
      <c r="I176" s="80">
        <v>49.089799999999997</v>
      </c>
      <c r="J176" s="80">
        <v>52.24</v>
      </c>
      <c r="K176" s="80">
        <v>63.680100000000003</v>
      </c>
      <c r="L176" s="80">
        <v>77.037899999999993</v>
      </c>
      <c r="M176" s="80">
        <v>81.560699999999997</v>
      </c>
      <c r="N176" s="80">
        <v>85.352099999999993</v>
      </c>
      <c r="O176" s="80">
        <v>91.204700000000003</v>
      </c>
      <c r="P176" s="80">
        <v>95.102000000000004</v>
      </c>
    </row>
    <row r="177" spans="1:16" x14ac:dyDescent="0.2">
      <c r="A177" s="67">
        <v>2002</v>
      </c>
      <c r="B177" s="89">
        <v>100</v>
      </c>
      <c r="C177" s="89">
        <v>2.1059999999999999</v>
      </c>
      <c r="D177" s="89">
        <v>6.0921000000000003</v>
      </c>
      <c r="E177" s="89">
        <v>15.0946</v>
      </c>
      <c r="F177" s="89">
        <v>33.088999999999999</v>
      </c>
      <c r="G177" s="89">
        <v>40.6723</v>
      </c>
      <c r="H177" s="89">
        <v>45.620399999999997</v>
      </c>
      <c r="I177" s="89">
        <v>49.529899999999998</v>
      </c>
      <c r="J177" s="89">
        <v>52.861699999999999</v>
      </c>
      <c r="K177" s="89">
        <v>64.626900000000006</v>
      </c>
      <c r="L177" s="89">
        <v>78.151899999999998</v>
      </c>
      <c r="M177" s="89">
        <v>82.666200000000003</v>
      </c>
      <c r="N177" s="89">
        <v>86.507199999999997</v>
      </c>
      <c r="O177" s="89">
        <v>92.142700000000005</v>
      </c>
      <c r="P177" s="83">
        <v>95.785600000000002</v>
      </c>
    </row>
    <row r="178" spans="1:16" x14ac:dyDescent="0.2">
      <c r="A178" s="67">
        <v>2003</v>
      </c>
      <c r="B178" s="89">
        <v>100</v>
      </c>
      <c r="C178" s="89">
        <v>2.3029999999999999</v>
      </c>
      <c r="D178" s="89">
        <v>6.3301999999999996</v>
      </c>
      <c r="E178" s="89">
        <v>15.3665</v>
      </c>
      <c r="F178" s="89">
        <v>33.6877</v>
      </c>
      <c r="G178" s="89">
        <v>41.4315</v>
      </c>
      <c r="H178" s="89">
        <v>46.401600000000002</v>
      </c>
      <c r="I178" s="89">
        <v>50.272199999999998</v>
      </c>
      <c r="J178" s="89">
        <v>53.543799999999997</v>
      </c>
      <c r="K178" s="89">
        <v>64.893699999999995</v>
      </c>
      <c r="L178" s="89">
        <v>78.084299999999999</v>
      </c>
      <c r="M178" s="89">
        <v>82.763800000000003</v>
      </c>
      <c r="N178" s="89">
        <v>86.636200000000002</v>
      </c>
      <c r="O178" s="89">
        <v>92.300399999999996</v>
      </c>
      <c r="P178" s="83">
        <v>95.928899999999999</v>
      </c>
    </row>
    <row r="179" spans="1:16" x14ac:dyDescent="0.2">
      <c r="A179" s="67">
        <v>2004</v>
      </c>
      <c r="B179" s="89">
        <v>100</v>
      </c>
      <c r="C179" s="89">
        <v>2.5855999999999999</v>
      </c>
      <c r="D179" s="89">
        <v>7.2053000000000003</v>
      </c>
      <c r="E179" s="89">
        <v>17.119499999999999</v>
      </c>
      <c r="F179" s="89">
        <v>36.280700000000003</v>
      </c>
      <c r="G179" s="89">
        <v>44.3123</v>
      </c>
      <c r="H179" s="89">
        <v>49.362000000000002</v>
      </c>
      <c r="I179" s="89">
        <v>53.187899999999999</v>
      </c>
      <c r="J179" s="89">
        <v>56.346200000000003</v>
      </c>
      <c r="K179" s="89">
        <v>67.303100000000001</v>
      </c>
      <c r="L179" s="89">
        <v>79.5809</v>
      </c>
      <c r="M179" s="89">
        <v>83.824100000000001</v>
      </c>
      <c r="N179" s="89">
        <v>87.424099999999996</v>
      </c>
      <c r="O179" s="89">
        <v>92.760499999999993</v>
      </c>
      <c r="P179" s="83">
        <v>96.133499999999998</v>
      </c>
    </row>
    <row r="180" spans="1:16" x14ac:dyDescent="0.2">
      <c r="A180" s="67">
        <v>2005</v>
      </c>
      <c r="B180" s="89">
        <v>100</v>
      </c>
      <c r="C180" s="89">
        <v>2.9163000000000001</v>
      </c>
      <c r="D180" s="89">
        <v>8.0661000000000005</v>
      </c>
      <c r="E180" s="89">
        <v>18.906700000000001</v>
      </c>
      <c r="F180" s="89">
        <v>38.774999999999999</v>
      </c>
      <c r="G180" s="89">
        <v>46.952399999999997</v>
      </c>
      <c r="H180" s="89">
        <v>52.060200000000002</v>
      </c>
      <c r="I180" s="89">
        <v>55.864199999999997</v>
      </c>
      <c r="J180" s="89">
        <v>58.932299999999998</v>
      </c>
      <c r="K180" s="89">
        <v>69.455799999999996</v>
      </c>
      <c r="L180" s="89">
        <v>81.062299999999993</v>
      </c>
      <c r="M180" s="89">
        <v>85.064999999999998</v>
      </c>
      <c r="N180" s="89">
        <v>88.386099999999999</v>
      </c>
      <c r="O180" s="89">
        <v>93.300200000000004</v>
      </c>
      <c r="P180" s="83">
        <v>96.411699999999996</v>
      </c>
    </row>
    <row r="181" spans="1:16" x14ac:dyDescent="0.2">
      <c r="A181" s="67">
        <v>2006</v>
      </c>
      <c r="B181" s="89">
        <v>100</v>
      </c>
      <c r="C181" s="89">
        <v>3.0242</v>
      </c>
      <c r="D181" s="89">
        <v>8.1827000000000005</v>
      </c>
      <c r="E181" s="89">
        <v>19.2425</v>
      </c>
      <c r="F181" s="89">
        <v>39.3566</v>
      </c>
      <c r="G181" s="89">
        <v>47.539200000000001</v>
      </c>
      <c r="H181" s="89">
        <v>52.607100000000003</v>
      </c>
      <c r="I181" s="89">
        <v>56.407400000000003</v>
      </c>
      <c r="J181" s="89">
        <v>59.492899999999999</v>
      </c>
      <c r="K181" s="89">
        <v>70.078500000000005</v>
      </c>
      <c r="L181" s="89">
        <v>81.548599999999993</v>
      </c>
      <c r="M181" s="89">
        <v>85.491200000000006</v>
      </c>
      <c r="N181" s="89">
        <v>88.743200000000002</v>
      </c>
      <c r="O181" s="89">
        <v>93.569900000000004</v>
      </c>
      <c r="P181" s="83">
        <v>96.591499999999996</v>
      </c>
    </row>
    <row r="182" spans="1:16" x14ac:dyDescent="0.2">
      <c r="A182" s="67">
        <v>2007</v>
      </c>
      <c r="B182" s="89">
        <v>100</v>
      </c>
      <c r="C182" s="89">
        <v>3.4704999999999999</v>
      </c>
      <c r="D182" s="89">
        <v>8.8120999999999992</v>
      </c>
      <c r="E182" s="89">
        <v>19.843699999999998</v>
      </c>
      <c r="F182" s="89">
        <v>39.809699999999999</v>
      </c>
      <c r="G182" s="89">
        <v>48.040599999999998</v>
      </c>
      <c r="H182" s="89">
        <v>53.09</v>
      </c>
      <c r="I182" s="89">
        <v>56.825800000000001</v>
      </c>
      <c r="J182" s="89">
        <v>59.900799999999997</v>
      </c>
      <c r="K182" s="89">
        <v>70.412999999999997</v>
      </c>
      <c r="L182" s="89">
        <v>81.789299999999997</v>
      </c>
      <c r="M182" s="89">
        <v>85.708100000000002</v>
      </c>
      <c r="N182" s="89">
        <v>88.9161</v>
      </c>
      <c r="O182" s="89">
        <v>93.640900000000002</v>
      </c>
      <c r="P182" s="83">
        <v>96.638999999999996</v>
      </c>
    </row>
    <row r="183" spans="1:16" x14ac:dyDescent="0.2">
      <c r="A183" s="67">
        <v>2008</v>
      </c>
      <c r="B183" s="89">
        <v>100</v>
      </c>
      <c r="C183" s="89">
        <v>3.2212000000000001</v>
      </c>
      <c r="D183" s="89">
        <v>8.0769000000000002</v>
      </c>
      <c r="E183" s="89">
        <v>18.1982</v>
      </c>
      <c r="F183" s="89">
        <v>37.510300000000001</v>
      </c>
      <c r="G183" s="89">
        <v>45.717799999999997</v>
      </c>
      <c r="H183" s="89">
        <v>50.890999999999998</v>
      </c>
      <c r="I183" s="89">
        <v>54.797400000000003</v>
      </c>
      <c r="J183" s="89">
        <v>58.06</v>
      </c>
      <c r="K183" s="89">
        <v>69.203299999999999</v>
      </c>
      <c r="L183" s="89">
        <v>81.421800000000005</v>
      </c>
      <c r="M183" s="89">
        <v>85.571200000000005</v>
      </c>
      <c r="N183" s="89">
        <v>88.953299999999999</v>
      </c>
      <c r="O183" s="89">
        <v>93.877700000000004</v>
      </c>
      <c r="P183" s="83">
        <v>96.903300000000002</v>
      </c>
    </row>
    <row r="184" spans="1:16" x14ac:dyDescent="0.2">
      <c r="A184" s="67">
        <v>2009</v>
      </c>
      <c r="B184" s="89">
        <v>100</v>
      </c>
      <c r="C184" s="89">
        <v>3.0491000000000001</v>
      </c>
      <c r="D184" s="89">
        <v>7.4410999999999996</v>
      </c>
      <c r="E184" s="89">
        <v>16.9117</v>
      </c>
      <c r="F184" s="89">
        <v>36.344099999999997</v>
      </c>
      <c r="G184" s="89">
        <v>44.914200000000001</v>
      </c>
      <c r="H184" s="89">
        <v>50.453800000000001</v>
      </c>
      <c r="I184" s="89">
        <v>54.696800000000003</v>
      </c>
      <c r="J184" s="89">
        <v>58.168100000000003</v>
      </c>
      <c r="K184" s="89">
        <v>69.891599999999997</v>
      </c>
      <c r="L184" s="89">
        <v>82.537499999999994</v>
      </c>
      <c r="M184" s="89">
        <v>86.743899999999996</v>
      </c>
      <c r="N184" s="89">
        <v>90.076899999999995</v>
      </c>
      <c r="O184" s="89">
        <v>94.823599999999999</v>
      </c>
      <c r="P184" s="83">
        <v>97.544700000000006</v>
      </c>
    </row>
    <row r="185" spans="1:16" x14ac:dyDescent="0.2">
      <c r="A185" s="67">
        <v>2010</v>
      </c>
      <c r="B185" s="89">
        <v>100</v>
      </c>
      <c r="C185" s="89">
        <v>3.3138000000000001</v>
      </c>
      <c r="D185" s="89">
        <v>8.0482999999999993</v>
      </c>
      <c r="E185" s="89">
        <v>17.882899999999999</v>
      </c>
      <c r="F185" s="89">
        <v>37.382199999999997</v>
      </c>
      <c r="G185" s="89">
        <v>45.9407</v>
      </c>
      <c r="H185" s="89">
        <v>51.4467</v>
      </c>
      <c r="I185" s="89">
        <v>55.633800000000001</v>
      </c>
      <c r="J185" s="89">
        <v>59.068899999999999</v>
      </c>
      <c r="K185" s="89">
        <v>70.623599999999996</v>
      </c>
      <c r="L185" s="89">
        <v>82.959699999999998</v>
      </c>
      <c r="M185" s="89">
        <v>87.109700000000004</v>
      </c>
      <c r="N185" s="89">
        <v>90.397300000000001</v>
      </c>
      <c r="O185" s="89">
        <v>94.986599999999996</v>
      </c>
      <c r="P185" s="83">
        <v>97.644000000000005</v>
      </c>
    </row>
    <row r="186" spans="1:16" x14ac:dyDescent="0.2">
      <c r="A186" s="67">
        <v>2011</v>
      </c>
      <c r="B186" s="89">
        <v>100</v>
      </c>
      <c r="C186" s="89">
        <v>2.5406</v>
      </c>
      <c r="D186" s="89">
        <v>6.7664</v>
      </c>
      <c r="E186" s="89">
        <v>16.135300000000001</v>
      </c>
      <c r="F186" s="89">
        <v>35.0593</v>
      </c>
      <c r="G186" s="89">
        <v>43.5154</v>
      </c>
      <c r="H186" s="89">
        <v>48.9176</v>
      </c>
      <c r="I186" s="89">
        <v>53.063099999999999</v>
      </c>
      <c r="J186" s="89">
        <v>56.491799999999998</v>
      </c>
      <c r="K186" s="89">
        <v>68.260400000000004</v>
      </c>
      <c r="L186" s="89">
        <v>81.201099999999997</v>
      </c>
      <c r="M186" s="89">
        <v>85.616900000000001</v>
      </c>
      <c r="N186" s="89">
        <v>89.157499999999999</v>
      </c>
      <c r="O186" s="89">
        <v>94.171099999999996</v>
      </c>
      <c r="P186" s="83">
        <v>97.111900000000006</v>
      </c>
    </row>
    <row r="187" spans="1:16" x14ac:dyDescent="0.2">
      <c r="A187" s="67">
        <v>2012</v>
      </c>
      <c r="B187" s="89">
        <v>100</v>
      </c>
      <c r="C187" s="89">
        <v>3.2544</v>
      </c>
      <c r="D187" s="89">
        <v>8.2620000000000005</v>
      </c>
      <c r="E187" s="89">
        <v>18.6007</v>
      </c>
      <c r="F187" s="89">
        <v>38.087499999999999</v>
      </c>
      <c r="G187" s="89">
        <v>46.493200000000002</v>
      </c>
      <c r="H187" s="89">
        <v>51.747199999999999</v>
      </c>
      <c r="I187" s="89">
        <v>55.707500000000003</v>
      </c>
      <c r="J187" s="89">
        <v>58.9499</v>
      </c>
      <c r="K187" s="89">
        <v>70.165400000000005</v>
      </c>
      <c r="L187" s="89">
        <v>82.311899999999994</v>
      </c>
      <c r="M187" s="89">
        <v>86.418999999999997</v>
      </c>
      <c r="N187" s="89">
        <v>89.739099999999993</v>
      </c>
      <c r="O187" s="89">
        <v>94.463200000000001</v>
      </c>
      <c r="P187" s="83">
        <v>97.222300000000004</v>
      </c>
    </row>
    <row r="188" spans="1:16" x14ac:dyDescent="0.2">
      <c r="A188" s="91">
        <v>2013</v>
      </c>
      <c r="B188" s="89">
        <v>100</v>
      </c>
      <c r="C188" s="89">
        <v>3.3090000000000002</v>
      </c>
      <c r="D188" s="89">
        <v>8.1880000000000006</v>
      </c>
      <c r="E188" s="89">
        <v>18.4772</v>
      </c>
      <c r="F188" s="89">
        <v>37.8035</v>
      </c>
      <c r="G188" s="89">
        <v>46.089799999999997</v>
      </c>
      <c r="H188" s="89">
        <v>51.2943</v>
      </c>
      <c r="I188" s="89">
        <v>55.265099999999997</v>
      </c>
      <c r="J188" s="89">
        <v>58.546599999999998</v>
      </c>
      <c r="K188" s="89">
        <v>69.799099999999996</v>
      </c>
      <c r="L188" s="89">
        <v>82.085499999999996</v>
      </c>
      <c r="M188" s="89">
        <v>86.272300000000001</v>
      </c>
      <c r="N188" s="89">
        <v>89.658299999999997</v>
      </c>
      <c r="O188" s="89">
        <v>94.4255</v>
      </c>
      <c r="P188" s="83">
        <v>97.215100000000007</v>
      </c>
    </row>
    <row r="189" spans="1:16" x14ac:dyDescent="0.2">
      <c r="A189" s="67">
        <v>2014</v>
      </c>
      <c r="B189" s="89">
        <v>100</v>
      </c>
      <c r="C189" s="89">
        <v>3.6191</v>
      </c>
      <c r="D189" s="89">
        <v>8.9703999999999997</v>
      </c>
      <c r="E189" s="89">
        <v>19.850899999999999</v>
      </c>
      <c r="F189" s="89">
        <v>39.482599999999998</v>
      </c>
      <c r="G189" s="89">
        <v>47.747300000000003</v>
      </c>
      <c r="H189" s="89">
        <v>52.937100000000001</v>
      </c>
      <c r="I189" s="89">
        <v>56.802900000000001</v>
      </c>
      <c r="J189" s="89">
        <v>59.965499999999999</v>
      </c>
      <c r="K189" s="89">
        <v>70.877399999999994</v>
      </c>
      <c r="L189" s="89">
        <v>82.7804</v>
      </c>
      <c r="M189" s="89">
        <v>86.779499999999999</v>
      </c>
      <c r="N189" s="89">
        <v>89.980900000000005</v>
      </c>
      <c r="O189" s="89">
        <v>94.543300000000002</v>
      </c>
      <c r="P189" s="83">
        <v>97.253900000000002</v>
      </c>
    </row>
    <row r="190" spans="1:16" x14ac:dyDescent="0.2">
      <c r="A190" s="92">
        <v>2015</v>
      </c>
      <c r="B190" s="89">
        <v>100</v>
      </c>
      <c r="C190" s="89">
        <v>3.5325000000000002</v>
      </c>
      <c r="D190" s="89">
        <v>8.7487999999999992</v>
      </c>
      <c r="E190" s="89">
        <v>19.498899999999999</v>
      </c>
      <c r="F190" s="89">
        <v>39.0351</v>
      </c>
      <c r="G190" s="89">
        <v>47.316600000000001</v>
      </c>
      <c r="H190" s="89">
        <v>52.5167</v>
      </c>
      <c r="I190" s="89">
        <v>56.406500000000001</v>
      </c>
      <c r="J190" s="89">
        <v>59.577199999999998</v>
      </c>
      <c r="K190" s="89">
        <v>70.589500000000001</v>
      </c>
      <c r="L190" s="89">
        <v>82.615700000000004</v>
      </c>
      <c r="M190" s="89">
        <v>86.6173</v>
      </c>
      <c r="N190" s="89">
        <v>89.819699999999997</v>
      </c>
      <c r="O190" s="89">
        <v>94.412999999999997</v>
      </c>
      <c r="P190" s="83">
        <v>97.172200000000004</v>
      </c>
    </row>
    <row r="191" spans="1:16" x14ac:dyDescent="0.2">
      <c r="A191" s="92">
        <v>2016</v>
      </c>
      <c r="B191" s="89">
        <v>100</v>
      </c>
      <c r="C191" s="89">
        <v>3.2477999999999998</v>
      </c>
      <c r="D191" s="89">
        <v>7.9996</v>
      </c>
      <c r="E191" s="89">
        <v>18.124300000000002</v>
      </c>
      <c r="F191" s="89">
        <v>37.3172</v>
      </c>
      <c r="G191" s="89">
        <v>45.684800000000003</v>
      </c>
      <c r="H191" s="89">
        <v>51.010199999999998</v>
      </c>
      <c r="I191" s="89">
        <v>55.001300000000001</v>
      </c>
      <c r="J191" s="89">
        <v>58.229799999999997</v>
      </c>
      <c r="K191" s="89">
        <v>69.473299999999995</v>
      </c>
      <c r="L191" s="89">
        <v>81.858400000000003</v>
      </c>
      <c r="M191" s="89">
        <v>85.969399999999993</v>
      </c>
      <c r="N191" s="89">
        <v>89.312600000000003</v>
      </c>
      <c r="O191" s="89">
        <v>94.076999999999998</v>
      </c>
      <c r="P191" s="83">
        <v>96.959000000000003</v>
      </c>
    </row>
    <row r="192" spans="1:16" x14ac:dyDescent="0.2">
      <c r="A192" s="92">
        <v>2017</v>
      </c>
      <c r="B192" s="89">
        <v>100</v>
      </c>
      <c r="C192" s="89">
        <v>3.8561999999999999</v>
      </c>
      <c r="D192" s="89">
        <v>8.9316999999999993</v>
      </c>
      <c r="E192" s="89">
        <v>19.3445</v>
      </c>
      <c r="F192" s="89">
        <v>38.467199999999998</v>
      </c>
      <c r="G192" s="89">
        <v>46.770800000000001</v>
      </c>
      <c r="H192" s="89">
        <v>52.028799999999997</v>
      </c>
      <c r="I192" s="89">
        <v>55.951799999999999</v>
      </c>
      <c r="J192" s="89">
        <v>59.136299999999999</v>
      </c>
      <c r="K192" s="89">
        <v>70.077500000000001</v>
      </c>
      <c r="L192" s="89">
        <v>82.117599999999996</v>
      </c>
      <c r="M192" s="89">
        <v>86.101900000000001</v>
      </c>
      <c r="N192" s="89">
        <v>89.325000000000003</v>
      </c>
      <c r="O192" s="89">
        <v>94.017600000000002</v>
      </c>
      <c r="P192" s="83">
        <v>96.891800000000003</v>
      </c>
    </row>
    <row r="193" spans="1:16" x14ac:dyDescent="0.2">
      <c r="A193" s="67">
        <v>2018</v>
      </c>
      <c r="B193" s="89">
        <v>100</v>
      </c>
      <c r="C193" s="89">
        <v>3.61</v>
      </c>
      <c r="D193" s="89">
        <v>9.0780999999999992</v>
      </c>
      <c r="E193" s="89">
        <v>20.221</v>
      </c>
      <c r="F193" s="89">
        <v>40.081000000000003</v>
      </c>
      <c r="G193" s="89">
        <v>48.034799999999997</v>
      </c>
      <c r="H193" s="89">
        <v>53.107199999999999</v>
      </c>
      <c r="I193" s="89">
        <v>57.055199999999999</v>
      </c>
      <c r="J193" s="89">
        <v>60.3033</v>
      </c>
      <c r="K193" s="89">
        <v>71.368200000000002</v>
      </c>
      <c r="L193" s="89">
        <v>83.260900000000007</v>
      </c>
      <c r="M193" s="89">
        <v>86.971699999999998</v>
      </c>
      <c r="N193" s="89">
        <v>90.02</v>
      </c>
      <c r="O193" s="89">
        <v>94.403199999999998</v>
      </c>
      <c r="P193" s="83">
        <v>97.061700000000002</v>
      </c>
    </row>
    <row r="194" spans="1:16" x14ac:dyDescent="0.2">
      <c r="A194" s="67">
        <v>2019</v>
      </c>
      <c r="B194" s="89">
        <v>100</v>
      </c>
      <c r="C194" s="89">
        <v>3.1156000000000001</v>
      </c>
      <c r="D194" s="89">
        <v>8.1599000000000004</v>
      </c>
      <c r="E194" s="89">
        <v>18.871700000000001</v>
      </c>
      <c r="F194" s="89">
        <v>38.768700000000003</v>
      </c>
      <c r="G194" s="89">
        <v>46.868600000000001</v>
      </c>
      <c r="H194" s="89">
        <v>52.099200000000003</v>
      </c>
      <c r="I194" s="89">
        <v>56.128</v>
      </c>
      <c r="J194" s="89">
        <v>59.444600000000001</v>
      </c>
      <c r="K194" s="89">
        <v>70.810400000000001</v>
      </c>
      <c r="L194" s="89">
        <v>82.881399999999999</v>
      </c>
      <c r="M194" s="89">
        <v>86.645799999999994</v>
      </c>
      <c r="N194" s="89">
        <v>89.747500000000002</v>
      </c>
      <c r="O194" s="89">
        <v>94.204099999999997</v>
      </c>
      <c r="P194" s="83">
        <v>96.9358</v>
      </c>
    </row>
    <row r="195" spans="1:16" x14ac:dyDescent="0.2">
      <c r="A195" s="67">
        <v>2020</v>
      </c>
      <c r="B195" s="89">
        <v>100</v>
      </c>
      <c r="C195" s="89">
        <v>4.1433</v>
      </c>
      <c r="D195" s="89">
        <v>10.2141</v>
      </c>
      <c r="E195" s="89">
        <v>22.055599999999998</v>
      </c>
      <c r="F195" s="89">
        <v>42.3125</v>
      </c>
      <c r="G195" s="89">
        <v>50.374699999999997</v>
      </c>
      <c r="H195" s="89">
        <v>55.5075</v>
      </c>
      <c r="I195" s="89">
        <v>59.495199999999997</v>
      </c>
      <c r="J195" s="89">
        <v>62.741799999999998</v>
      </c>
      <c r="K195" s="89">
        <v>73.669499999999999</v>
      </c>
      <c r="L195" s="89">
        <v>84.929199999999994</v>
      </c>
      <c r="M195" s="89">
        <v>88.507900000000006</v>
      </c>
      <c r="N195" s="89">
        <v>91.357399999999998</v>
      </c>
      <c r="O195" s="89">
        <v>95.333600000000004</v>
      </c>
      <c r="P195" s="83">
        <v>97.677499999999995</v>
      </c>
    </row>
    <row r="196" spans="1:16" x14ac:dyDescent="0.2">
      <c r="A196" s="67">
        <v>2021</v>
      </c>
      <c r="B196" s="89">
        <v>100</v>
      </c>
      <c r="C196" s="89">
        <v>4.6646000000000001</v>
      </c>
      <c r="D196" s="89">
        <v>11.610900000000001</v>
      </c>
      <c r="E196" s="89">
        <v>24.715699999999998</v>
      </c>
      <c r="F196" s="89">
        <v>45.781799999999997</v>
      </c>
      <c r="G196" s="89">
        <v>53.810299999999998</v>
      </c>
      <c r="H196" s="89">
        <v>58.821399999999997</v>
      </c>
      <c r="I196" s="89">
        <v>62.588700000000003</v>
      </c>
      <c r="J196" s="89">
        <v>65.643299999999996</v>
      </c>
      <c r="K196" s="89">
        <v>75.809799999999996</v>
      </c>
      <c r="L196" s="89">
        <v>86.074200000000005</v>
      </c>
      <c r="M196" s="89">
        <v>89.225899999999996</v>
      </c>
      <c r="N196" s="89">
        <v>91.796599999999998</v>
      </c>
      <c r="O196" s="89">
        <v>95.446200000000005</v>
      </c>
      <c r="P196" s="83">
        <v>97.664299999999997</v>
      </c>
    </row>
    <row r="197" spans="1:16" x14ac:dyDescent="0.2">
      <c r="A197" s="67">
        <v>2022</v>
      </c>
      <c r="B197" s="89">
        <v>100</v>
      </c>
      <c r="C197" s="89">
        <v>3.8166000000000002</v>
      </c>
      <c r="D197" s="89">
        <v>9.2782</v>
      </c>
      <c r="E197" s="89">
        <v>20.582999999999998</v>
      </c>
      <c r="F197" s="89">
        <v>40.425899999999999</v>
      </c>
      <c r="G197" s="89">
        <v>48.603900000000003</v>
      </c>
      <c r="H197" s="89">
        <v>53.773899999999998</v>
      </c>
      <c r="I197" s="89">
        <v>57.740900000000003</v>
      </c>
      <c r="J197" s="89">
        <v>61.002000000000002</v>
      </c>
      <c r="K197" s="89">
        <v>71.972099999999998</v>
      </c>
      <c r="L197" s="89">
        <v>83.608400000000003</v>
      </c>
      <c r="M197" s="89">
        <v>87.171300000000002</v>
      </c>
      <c r="N197" s="89">
        <v>90.109700000000004</v>
      </c>
      <c r="O197" s="89">
        <v>94.398700000000005</v>
      </c>
      <c r="P197" s="83">
        <v>97.041499999999999</v>
      </c>
    </row>
    <row r="198" spans="1:16" x14ac:dyDescent="0.2">
      <c r="A198" s="93">
        <v>2023</v>
      </c>
      <c r="B198" s="94">
        <v>100</v>
      </c>
      <c r="C198" s="94">
        <v>3.4908999999999999</v>
      </c>
      <c r="D198" s="94">
        <v>8.4749999999999996</v>
      </c>
      <c r="E198" s="94">
        <v>18.995699999999999</v>
      </c>
      <c r="F198" s="94">
        <v>38.398000000000003</v>
      </c>
      <c r="G198" s="94">
        <v>46.640599999999999</v>
      </c>
      <c r="H198" s="94">
        <v>51.911799999999999</v>
      </c>
      <c r="I198" s="94">
        <v>55.979100000000003</v>
      </c>
      <c r="J198" s="94">
        <v>59.297199999999997</v>
      </c>
      <c r="K198" s="94">
        <v>70.542599999999993</v>
      </c>
      <c r="L198" s="94">
        <v>82.590500000000006</v>
      </c>
      <c r="M198" s="94">
        <v>86.308899999999994</v>
      </c>
      <c r="N198" s="94">
        <v>89.371799999999993</v>
      </c>
      <c r="O198" s="94">
        <v>93.932699999999997</v>
      </c>
      <c r="P198" s="95">
        <v>96.739900000000006</v>
      </c>
    </row>
    <row r="199" spans="1:16" x14ac:dyDescent="0.2">
      <c r="A199" s="415" t="s">
        <v>88</v>
      </c>
      <c r="B199" s="415"/>
      <c r="C199" s="415"/>
      <c r="D199" s="415"/>
      <c r="E199" s="415"/>
      <c r="F199" s="415"/>
      <c r="G199" s="415"/>
      <c r="H199" s="415"/>
      <c r="I199" s="415"/>
      <c r="J199" s="415"/>
      <c r="K199" s="415"/>
      <c r="L199" s="415"/>
      <c r="M199" s="415"/>
      <c r="N199" s="415"/>
      <c r="O199" s="415"/>
      <c r="P199" s="415"/>
    </row>
    <row r="200" spans="1:16" x14ac:dyDescent="0.2">
      <c r="A200" s="411" t="s">
        <v>89</v>
      </c>
      <c r="B200" s="411"/>
      <c r="C200" s="411"/>
      <c r="D200" s="411"/>
      <c r="E200" s="411"/>
      <c r="F200" s="411"/>
      <c r="G200" s="411"/>
      <c r="H200" s="411"/>
      <c r="I200" s="411"/>
      <c r="J200" s="411"/>
      <c r="K200" s="411"/>
      <c r="L200" s="411"/>
      <c r="M200" s="411"/>
      <c r="N200" s="411"/>
      <c r="O200" s="411"/>
      <c r="P200" s="411"/>
    </row>
    <row r="201" spans="1:16" x14ac:dyDescent="0.2">
      <c r="A201" s="416" t="s">
        <v>90</v>
      </c>
      <c r="B201" s="416"/>
      <c r="C201" s="416"/>
      <c r="D201" s="416"/>
      <c r="E201" s="416"/>
      <c r="F201" s="416"/>
      <c r="G201" s="416"/>
      <c r="H201" s="416"/>
      <c r="I201" s="416"/>
      <c r="J201" s="416"/>
      <c r="K201" s="416"/>
      <c r="L201" s="416"/>
      <c r="M201" s="416"/>
      <c r="N201" s="416"/>
      <c r="O201" s="416"/>
      <c r="P201" s="416"/>
    </row>
    <row r="202" spans="1:16" x14ac:dyDescent="0.2">
      <c r="A202" s="410" t="s">
        <v>91</v>
      </c>
      <c r="B202" s="410"/>
      <c r="C202" s="410"/>
      <c r="D202" s="410"/>
      <c r="E202" s="410"/>
      <c r="F202" s="410"/>
      <c r="G202" s="410"/>
      <c r="H202" s="410"/>
      <c r="I202" s="410"/>
      <c r="J202" s="410"/>
      <c r="K202" s="410"/>
      <c r="L202" s="410"/>
      <c r="M202" s="410"/>
      <c r="N202" s="410"/>
      <c r="O202" s="410"/>
      <c r="P202" s="410"/>
    </row>
    <row r="203" spans="1:16" x14ac:dyDescent="0.2">
      <c r="A203" s="411" t="s">
        <v>92</v>
      </c>
      <c r="B203" s="411"/>
      <c r="C203" s="411"/>
      <c r="D203" s="411"/>
      <c r="E203" s="411"/>
      <c r="F203" s="411"/>
      <c r="G203" s="411"/>
      <c r="H203" s="411"/>
      <c r="I203" s="411"/>
      <c r="J203" s="411"/>
      <c r="K203" s="411"/>
      <c r="L203" s="411"/>
      <c r="M203" s="411"/>
      <c r="N203" s="411"/>
      <c r="O203" s="411"/>
      <c r="P203" s="411"/>
    </row>
    <row r="204" spans="1:16" ht="12.75" customHeight="1" x14ac:dyDescent="0.2">
      <c r="A204" s="412" t="s">
        <v>93</v>
      </c>
      <c r="B204" s="412"/>
      <c r="C204" s="412"/>
      <c r="D204" s="412"/>
      <c r="E204" s="412"/>
      <c r="F204" s="412"/>
      <c r="G204" s="412"/>
      <c r="H204" s="412"/>
      <c r="I204" s="412"/>
      <c r="J204" s="412"/>
      <c r="K204" s="412"/>
      <c r="L204" s="412"/>
      <c r="M204" s="412"/>
      <c r="N204" s="412"/>
      <c r="O204" s="412"/>
      <c r="P204" s="412"/>
    </row>
    <row r="205" spans="1:16" x14ac:dyDescent="0.2">
      <c r="A205" s="14"/>
      <c r="B205" s="14"/>
      <c r="C205" s="14"/>
      <c r="D205" s="14"/>
      <c r="E205" s="14"/>
      <c r="F205" s="14"/>
      <c r="G205" s="14"/>
      <c r="H205" s="14"/>
      <c r="I205" s="14"/>
      <c r="J205" s="14"/>
      <c r="K205" s="14"/>
      <c r="L205" s="14"/>
      <c r="M205" s="14"/>
      <c r="N205" s="14"/>
      <c r="O205" s="14"/>
      <c r="P205" s="14"/>
    </row>
    <row r="210" spans="6:6" x14ac:dyDescent="0.2">
      <c r="F210" s="15" t="s">
        <v>82</v>
      </c>
    </row>
  </sheetData>
  <mergeCells count="25">
    <mergeCell ref="A202:P202"/>
    <mergeCell ref="A203:P203"/>
    <mergeCell ref="A204:P204"/>
    <mergeCell ref="N4:N5"/>
    <mergeCell ref="O4:O5"/>
    <mergeCell ref="P4:P5"/>
    <mergeCell ref="A199:P199"/>
    <mergeCell ref="A200:P200"/>
    <mergeCell ref="A201:P201"/>
    <mergeCell ref="H4:H5"/>
    <mergeCell ref="I4:I5"/>
    <mergeCell ref="J4:J5"/>
    <mergeCell ref="K4:K5"/>
    <mergeCell ref="L4:L5"/>
    <mergeCell ref="M4:M5"/>
    <mergeCell ref="A1:P1"/>
    <mergeCell ref="A2:P2"/>
    <mergeCell ref="A3:A6"/>
    <mergeCell ref="B3:B5"/>
    <mergeCell ref="C3:P3"/>
    <mergeCell ref="C4:C5"/>
    <mergeCell ref="D4:D5"/>
    <mergeCell ref="E4:E5"/>
    <mergeCell ref="F4:F5"/>
    <mergeCell ref="G4:G5"/>
  </mergeCells>
  <pageMargins left="0.4" right="0.3" top="0.17" bottom="0.17" header="0.5" footer="0.17"/>
  <pageSetup scale="27" orientation="portrait" horizontalDpi="1200" verticalDpi="12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2E2A-B50F-BC40-95F8-6B6B291BD1BB}">
  <sheetPr>
    <tabColor theme="7" tint="0.59999389629810485"/>
  </sheetPr>
  <dimension ref="A1:N157"/>
  <sheetViews>
    <sheetView workbookViewId="0">
      <selection activeCell="I21" sqref="I21"/>
    </sheetView>
  </sheetViews>
  <sheetFormatPr defaultColWidth="9" defaultRowHeight="11.25" x14ac:dyDescent="0.2"/>
  <cols>
    <col min="1" max="1" width="58.28515625" style="14" customWidth="1"/>
    <col min="2" max="7" width="15.7109375" style="14" customWidth="1"/>
    <col min="8" max="16384" width="9" style="14"/>
  </cols>
  <sheetData>
    <row r="1" spans="1:7" s="15" customFormat="1" ht="12.75" x14ac:dyDescent="0.2">
      <c r="A1" s="400" t="s">
        <v>94</v>
      </c>
      <c r="B1" s="417"/>
      <c r="C1" s="417"/>
      <c r="D1" s="417"/>
      <c r="E1" s="417"/>
      <c r="F1" s="417"/>
      <c r="G1" s="417"/>
    </row>
    <row r="2" spans="1:7" ht="12" thickBot="1" x14ac:dyDescent="0.25">
      <c r="A2" s="418" t="s">
        <v>61</v>
      </c>
      <c r="B2" s="418"/>
      <c r="C2" s="418"/>
      <c r="D2" s="418"/>
      <c r="E2" s="418"/>
      <c r="F2" s="418"/>
      <c r="G2" s="418"/>
    </row>
    <row r="3" spans="1:7" s="16" customFormat="1" ht="12" thickTop="1" x14ac:dyDescent="0.2">
      <c r="A3" s="419" t="s">
        <v>62</v>
      </c>
      <c r="B3" s="422" t="s">
        <v>20</v>
      </c>
      <c r="C3" s="21" t="s">
        <v>95</v>
      </c>
      <c r="D3" s="22"/>
      <c r="E3" s="22"/>
      <c r="F3" s="22"/>
      <c r="G3" s="22"/>
    </row>
    <row r="4" spans="1:7" s="16" customFormat="1" x14ac:dyDescent="0.2">
      <c r="A4" s="420"/>
      <c r="B4" s="404"/>
      <c r="C4" s="423" t="s">
        <v>96</v>
      </c>
      <c r="D4" s="423" t="s">
        <v>97</v>
      </c>
      <c r="E4" s="423" t="s">
        <v>98</v>
      </c>
      <c r="F4" s="423" t="s">
        <v>99</v>
      </c>
      <c r="G4" s="424" t="s">
        <v>100</v>
      </c>
    </row>
    <row r="5" spans="1:7" s="16" customFormat="1" x14ac:dyDescent="0.2">
      <c r="A5" s="421"/>
      <c r="B5" s="405"/>
      <c r="C5" s="409"/>
      <c r="D5" s="409"/>
      <c r="E5" s="409"/>
      <c r="F5" s="409"/>
      <c r="G5" s="414"/>
    </row>
    <row r="6" spans="1:7" s="17" customFormat="1" x14ac:dyDescent="0.25">
      <c r="A6" s="23"/>
      <c r="B6" s="24">
        <v>1</v>
      </c>
      <c r="C6" s="24">
        <v>2</v>
      </c>
      <c r="D6" s="24">
        <v>3</v>
      </c>
      <c r="E6" s="24">
        <v>4</v>
      </c>
      <c r="F6" s="24">
        <v>5</v>
      </c>
      <c r="G6" s="24">
        <v>6</v>
      </c>
    </row>
    <row r="7" spans="1:7" s="18" customFormat="1" x14ac:dyDescent="0.2">
      <c r="A7" s="25" t="s">
        <v>78</v>
      </c>
      <c r="B7" s="26"/>
      <c r="C7" s="26"/>
      <c r="D7" s="26"/>
      <c r="E7" s="26"/>
      <c r="F7" s="26"/>
      <c r="G7" s="26"/>
    </row>
    <row r="8" spans="1:7" x14ac:dyDescent="0.2">
      <c r="A8" s="27">
        <v>2001</v>
      </c>
      <c r="B8" s="28">
        <v>119370886</v>
      </c>
      <c r="C8" s="28">
        <v>59685443</v>
      </c>
      <c r="D8" s="28">
        <v>89528165</v>
      </c>
      <c r="E8" s="28">
        <v>107433797</v>
      </c>
      <c r="F8" s="28">
        <v>113402342</v>
      </c>
      <c r="G8" s="28">
        <v>118177177</v>
      </c>
    </row>
    <row r="9" spans="1:7" x14ac:dyDescent="0.2">
      <c r="A9" s="29">
        <v>2002</v>
      </c>
      <c r="B9" s="30">
        <v>119850561</v>
      </c>
      <c r="C9" s="30">
        <v>59925281</v>
      </c>
      <c r="D9" s="30">
        <v>89887921</v>
      </c>
      <c r="E9" s="30">
        <v>107865505</v>
      </c>
      <c r="F9" s="30">
        <v>113858033</v>
      </c>
      <c r="G9" s="30">
        <v>118652055</v>
      </c>
    </row>
    <row r="10" spans="1:7" x14ac:dyDescent="0.2">
      <c r="A10" s="29">
        <v>2003</v>
      </c>
      <c r="B10" s="30">
        <v>120758947</v>
      </c>
      <c r="C10" s="30">
        <v>60379474</v>
      </c>
      <c r="D10" s="30">
        <v>90569210</v>
      </c>
      <c r="E10" s="30">
        <v>108683052</v>
      </c>
      <c r="F10" s="30">
        <v>114721000</v>
      </c>
      <c r="G10" s="30">
        <v>119551358</v>
      </c>
    </row>
    <row r="11" spans="1:7" x14ac:dyDescent="0.2">
      <c r="A11" s="29">
        <v>2004</v>
      </c>
      <c r="B11" s="30">
        <v>122509974</v>
      </c>
      <c r="C11" s="30">
        <v>61254987</v>
      </c>
      <c r="D11" s="30">
        <v>91882481</v>
      </c>
      <c r="E11" s="30">
        <v>110258977</v>
      </c>
      <c r="F11" s="30">
        <v>116384475</v>
      </c>
      <c r="G11" s="30">
        <v>121284874</v>
      </c>
    </row>
    <row r="12" spans="1:7" x14ac:dyDescent="0.2">
      <c r="A12" s="29">
        <v>2005</v>
      </c>
      <c r="B12" s="30">
        <v>124673055</v>
      </c>
      <c r="C12" s="30">
        <v>62336528</v>
      </c>
      <c r="D12" s="30">
        <v>93504791</v>
      </c>
      <c r="E12" s="30">
        <v>112205750</v>
      </c>
      <c r="F12" s="30">
        <v>118439402</v>
      </c>
      <c r="G12" s="30">
        <v>123426324</v>
      </c>
    </row>
    <row r="13" spans="1:7" x14ac:dyDescent="0.2">
      <c r="A13" s="29">
        <v>2006</v>
      </c>
      <c r="B13" s="30">
        <v>128441165</v>
      </c>
      <c r="C13" s="30">
        <v>64220583</v>
      </c>
      <c r="D13" s="30">
        <v>96330874</v>
      </c>
      <c r="E13" s="30">
        <v>115597049</v>
      </c>
      <c r="F13" s="30">
        <v>122019107</v>
      </c>
      <c r="G13" s="30">
        <v>127156753</v>
      </c>
    </row>
    <row r="14" spans="1:7" x14ac:dyDescent="0.2">
      <c r="A14" s="29">
        <v>2007</v>
      </c>
      <c r="B14" s="31">
        <v>132654911</v>
      </c>
      <c r="C14" s="30">
        <v>66327456</v>
      </c>
      <c r="D14" s="30">
        <v>99491183</v>
      </c>
      <c r="E14" s="30">
        <v>119389420</v>
      </c>
      <c r="F14" s="30">
        <v>126022165</v>
      </c>
      <c r="G14" s="30">
        <v>131328362</v>
      </c>
    </row>
    <row r="15" spans="1:7" x14ac:dyDescent="0.2">
      <c r="A15" s="29">
        <v>2008</v>
      </c>
      <c r="B15" s="30">
        <v>132891770</v>
      </c>
      <c r="C15" s="30">
        <v>66445885</v>
      </c>
      <c r="D15" s="30">
        <v>99668828</v>
      </c>
      <c r="E15" s="30">
        <v>119602593</v>
      </c>
      <c r="F15" s="30">
        <v>126247182</v>
      </c>
      <c r="G15" s="30">
        <v>131562852</v>
      </c>
    </row>
    <row r="16" spans="1:7" x14ac:dyDescent="0.2">
      <c r="A16" s="29">
        <v>2009</v>
      </c>
      <c r="B16" s="30">
        <v>132619936</v>
      </c>
      <c r="C16" s="30">
        <v>66309968</v>
      </c>
      <c r="D16" s="30">
        <v>99464952</v>
      </c>
      <c r="E16" s="30">
        <v>119357942</v>
      </c>
      <c r="F16" s="30">
        <v>125988939</v>
      </c>
      <c r="G16" s="30">
        <v>131293737</v>
      </c>
    </row>
    <row r="17" spans="1:7" x14ac:dyDescent="0.2">
      <c r="A17" s="29">
        <v>2010</v>
      </c>
      <c r="B17" s="30">
        <v>135033492</v>
      </c>
      <c r="C17" s="30">
        <v>67516746</v>
      </c>
      <c r="D17" s="30">
        <v>101275119</v>
      </c>
      <c r="E17" s="30">
        <v>121530143</v>
      </c>
      <c r="F17" s="30">
        <v>128281817</v>
      </c>
      <c r="G17" s="30">
        <v>133683157</v>
      </c>
    </row>
    <row r="18" spans="1:7" x14ac:dyDescent="0.2">
      <c r="A18" s="29">
        <v>2011</v>
      </c>
      <c r="B18" s="30">
        <v>136585712</v>
      </c>
      <c r="C18" s="30">
        <v>68292856</v>
      </c>
      <c r="D18" s="30">
        <v>102439284</v>
      </c>
      <c r="E18" s="30">
        <v>122927141</v>
      </c>
      <c r="F18" s="30">
        <v>129756426</v>
      </c>
      <c r="G18" s="30">
        <v>135219855</v>
      </c>
    </row>
    <row r="19" spans="1:7" x14ac:dyDescent="0.2">
      <c r="A19" s="29">
        <v>2012</v>
      </c>
      <c r="B19" s="30">
        <v>136080353</v>
      </c>
      <c r="C19" s="30">
        <v>68040177</v>
      </c>
      <c r="D19" s="30">
        <v>102060265</v>
      </c>
      <c r="E19" s="30">
        <v>122472318</v>
      </c>
      <c r="F19" s="30">
        <v>129276335</v>
      </c>
      <c r="G19" s="30">
        <v>134719549</v>
      </c>
    </row>
    <row r="20" spans="1:7" x14ac:dyDescent="0.2">
      <c r="A20" s="29">
        <v>2013</v>
      </c>
      <c r="B20" s="30">
        <v>138313155</v>
      </c>
      <c r="C20" s="30">
        <v>69156578</v>
      </c>
      <c r="D20" s="30">
        <v>103734866</v>
      </c>
      <c r="E20" s="30">
        <v>124481840</v>
      </c>
      <c r="F20" s="30">
        <v>131397497</v>
      </c>
      <c r="G20" s="30">
        <v>136930023</v>
      </c>
    </row>
    <row r="21" spans="1:7" x14ac:dyDescent="0.2">
      <c r="A21" s="29">
        <v>2014</v>
      </c>
      <c r="B21" s="30">
        <v>139562034</v>
      </c>
      <c r="C21" s="30">
        <v>69781017</v>
      </c>
      <c r="D21" s="30">
        <v>104671526</v>
      </c>
      <c r="E21" s="30">
        <v>125605831</v>
      </c>
      <c r="F21" s="30">
        <v>132583932</v>
      </c>
      <c r="G21" s="30">
        <v>138166414</v>
      </c>
    </row>
    <row r="22" spans="1:7" x14ac:dyDescent="0.2">
      <c r="A22" s="32">
        <v>2015</v>
      </c>
      <c r="B22" s="30">
        <v>141204625</v>
      </c>
      <c r="C22" s="30">
        <v>70602313</v>
      </c>
      <c r="D22" s="30">
        <v>105903469</v>
      </c>
      <c r="E22" s="30">
        <v>127084163</v>
      </c>
      <c r="F22" s="30">
        <v>134144394</v>
      </c>
      <c r="G22" s="30">
        <v>139792579</v>
      </c>
    </row>
    <row r="23" spans="1:7" x14ac:dyDescent="0.2">
      <c r="A23" s="32">
        <v>2016</v>
      </c>
      <c r="B23" s="30">
        <v>140888785</v>
      </c>
      <c r="C23" s="30">
        <v>70444393</v>
      </c>
      <c r="D23" s="30">
        <v>105666589</v>
      </c>
      <c r="E23" s="30">
        <v>126799907</v>
      </c>
      <c r="F23" s="30">
        <v>133844346</v>
      </c>
      <c r="G23" s="30">
        <v>139479897</v>
      </c>
    </row>
    <row r="24" spans="1:7" x14ac:dyDescent="0.2">
      <c r="A24" s="33">
        <v>2017</v>
      </c>
      <c r="B24" s="30">
        <v>143295160</v>
      </c>
      <c r="C24" s="30">
        <v>71647580</v>
      </c>
      <c r="D24" s="30">
        <v>107471370</v>
      </c>
      <c r="E24" s="30">
        <v>128965644</v>
      </c>
      <c r="F24" s="30">
        <v>136130402</v>
      </c>
      <c r="G24" s="30">
        <v>141862208</v>
      </c>
    </row>
    <row r="25" spans="1:7" x14ac:dyDescent="0.2">
      <c r="A25" s="33">
        <v>2018</v>
      </c>
      <c r="B25" s="30">
        <v>144317866</v>
      </c>
      <c r="C25" s="30">
        <v>72158933</v>
      </c>
      <c r="D25" s="30">
        <v>108238400</v>
      </c>
      <c r="E25" s="30">
        <v>129886079</v>
      </c>
      <c r="F25" s="30">
        <v>137101973</v>
      </c>
      <c r="G25" s="30">
        <v>142874687</v>
      </c>
    </row>
    <row r="26" spans="1:7" x14ac:dyDescent="0.2">
      <c r="A26" s="33">
        <v>2019</v>
      </c>
      <c r="B26" s="30">
        <v>148245929</v>
      </c>
      <c r="C26" s="30">
        <v>74122965</v>
      </c>
      <c r="D26" s="30">
        <v>111184447</v>
      </c>
      <c r="E26" s="30">
        <v>133421336</v>
      </c>
      <c r="F26" s="30">
        <v>140833633</v>
      </c>
      <c r="G26" s="30">
        <v>146763470</v>
      </c>
    </row>
    <row r="27" spans="1:7" x14ac:dyDescent="0.2">
      <c r="A27" s="33">
        <v>2020</v>
      </c>
      <c r="B27" s="30">
        <v>157494242</v>
      </c>
      <c r="C27" s="30">
        <v>78747121</v>
      </c>
      <c r="D27" s="30">
        <v>118120682</v>
      </c>
      <c r="E27" s="30">
        <v>141744818</v>
      </c>
      <c r="F27" s="30">
        <v>149619530</v>
      </c>
      <c r="G27" s="30">
        <v>155919300</v>
      </c>
    </row>
    <row r="28" spans="1:7" x14ac:dyDescent="0.2">
      <c r="A28" s="33">
        <v>2021</v>
      </c>
      <c r="B28" s="30">
        <v>153589907</v>
      </c>
      <c r="C28" s="30">
        <v>76794954</v>
      </c>
      <c r="D28" s="30">
        <v>115192430</v>
      </c>
      <c r="E28" s="30">
        <v>138230916</v>
      </c>
      <c r="F28" s="30">
        <v>145910412</v>
      </c>
      <c r="G28" s="30">
        <v>152054008</v>
      </c>
    </row>
    <row r="29" spans="1:7" x14ac:dyDescent="0.2">
      <c r="A29" s="33">
        <v>2022</v>
      </c>
      <c r="B29" s="30">
        <v>153801397</v>
      </c>
      <c r="C29" s="30">
        <v>76900699</v>
      </c>
      <c r="D29" s="30">
        <v>115351048</v>
      </c>
      <c r="E29" s="30">
        <v>138421257</v>
      </c>
      <c r="F29" s="30">
        <v>146111327</v>
      </c>
      <c r="G29" s="30">
        <v>152263383</v>
      </c>
    </row>
    <row r="30" spans="1:7" x14ac:dyDescent="0.2">
      <c r="A30" s="33">
        <v>2023</v>
      </c>
      <c r="B30" s="30">
        <v>153076443</v>
      </c>
      <c r="C30" s="30">
        <v>76538222</v>
      </c>
      <c r="D30" s="30">
        <v>114807332</v>
      </c>
      <c r="E30" s="30">
        <v>137768799</v>
      </c>
      <c r="F30" s="30">
        <v>145422621</v>
      </c>
      <c r="G30" s="30">
        <v>151545679</v>
      </c>
    </row>
    <row r="31" spans="1:7" s="18" customFormat="1" x14ac:dyDescent="0.2">
      <c r="A31" s="25" t="s">
        <v>83</v>
      </c>
      <c r="B31" s="34"/>
      <c r="C31" s="34"/>
      <c r="D31" s="34"/>
      <c r="E31" s="34"/>
      <c r="F31" s="34"/>
      <c r="G31" s="35"/>
    </row>
    <row r="32" spans="1:7" x14ac:dyDescent="0.2">
      <c r="A32" s="27">
        <v>2001</v>
      </c>
      <c r="B32" s="28">
        <v>6116274</v>
      </c>
      <c r="C32" s="28">
        <v>881001</v>
      </c>
      <c r="D32" s="28">
        <v>2183088</v>
      </c>
      <c r="E32" s="28">
        <v>3516624</v>
      </c>
      <c r="F32" s="28">
        <v>4182711</v>
      </c>
      <c r="G32" s="28">
        <v>5051346</v>
      </c>
    </row>
    <row r="33" spans="1:7" x14ac:dyDescent="0.2">
      <c r="A33" s="29">
        <v>2002</v>
      </c>
      <c r="B33" s="30">
        <v>5982260</v>
      </c>
      <c r="C33" s="30">
        <v>867431</v>
      </c>
      <c r="D33" s="30">
        <v>2170726</v>
      </c>
      <c r="E33" s="30">
        <v>3509933</v>
      </c>
      <c r="F33" s="30">
        <v>4170166</v>
      </c>
      <c r="G33" s="30">
        <v>5021907</v>
      </c>
    </row>
    <row r="34" spans="1:7" x14ac:dyDescent="0.2">
      <c r="A34" s="29">
        <v>2003</v>
      </c>
      <c r="B34" s="30">
        <v>6156994</v>
      </c>
      <c r="C34" s="30">
        <v>870045</v>
      </c>
      <c r="D34" s="30">
        <v>2195336</v>
      </c>
      <c r="E34" s="30">
        <v>3570217</v>
      </c>
      <c r="F34" s="30">
        <v>4249157</v>
      </c>
      <c r="G34" s="30">
        <v>5126816</v>
      </c>
    </row>
    <row r="35" spans="1:7" x14ac:dyDescent="0.2">
      <c r="A35" s="29">
        <v>2004</v>
      </c>
      <c r="B35" s="30">
        <v>6734554</v>
      </c>
      <c r="C35" s="30">
        <v>908348</v>
      </c>
      <c r="D35" s="30">
        <v>2311404</v>
      </c>
      <c r="E35" s="30">
        <v>3766385</v>
      </c>
      <c r="F35" s="30">
        <v>4491456</v>
      </c>
      <c r="G35" s="30">
        <v>5455674</v>
      </c>
    </row>
    <row r="36" spans="1:7" x14ac:dyDescent="0.2">
      <c r="A36" s="29">
        <v>2005</v>
      </c>
      <c r="B36" s="30">
        <v>7365689</v>
      </c>
      <c r="C36" s="30">
        <v>952792</v>
      </c>
      <c r="D36" s="30">
        <v>2425440</v>
      </c>
      <c r="E36" s="30">
        <v>3965094</v>
      </c>
      <c r="F36" s="30">
        <v>4742612</v>
      </c>
      <c r="G36" s="30">
        <v>5805030</v>
      </c>
    </row>
    <row r="37" spans="1:7" x14ac:dyDescent="0.2">
      <c r="A37" s="29">
        <v>2006</v>
      </c>
      <c r="B37" s="30">
        <v>7969813</v>
      </c>
      <c r="C37" s="30">
        <v>989682</v>
      </c>
      <c r="D37" s="30">
        <v>2557775</v>
      </c>
      <c r="E37" s="30">
        <v>4210079</v>
      </c>
      <c r="F37" s="30">
        <v>5051390</v>
      </c>
      <c r="G37" s="30">
        <v>6208693</v>
      </c>
    </row>
    <row r="38" spans="1:7" x14ac:dyDescent="0.2">
      <c r="A38" s="29">
        <v>2007</v>
      </c>
      <c r="B38" s="30">
        <v>8621963</v>
      </c>
      <c r="C38" s="30">
        <v>1050879</v>
      </c>
      <c r="D38" s="30">
        <v>2723525</v>
      </c>
      <c r="E38" s="30">
        <v>4493722</v>
      </c>
      <c r="F38" s="30">
        <v>5398566</v>
      </c>
      <c r="G38" s="30">
        <v>6650942</v>
      </c>
    </row>
    <row r="39" spans="1:7" x14ac:dyDescent="0.2">
      <c r="A39" s="29">
        <v>2008</v>
      </c>
      <c r="B39" s="36">
        <v>8206158</v>
      </c>
      <c r="C39" s="36">
        <v>978122</v>
      </c>
      <c r="D39" s="36">
        <v>2651575</v>
      </c>
      <c r="E39" s="36">
        <v>4433269</v>
      </c>
      <c r="F39" s="36">
        <v>5338428</v>
      </c>
      <c r="G39" s="30">
        <v>6549387</v>
      </c>
    </row>
    <row r="40" spans="1:7" x14ac:dyDescent="0.2">
      <c r="A40" s="29">
        <v>2009</v>
      </c>
      <c r="B40" s="36">
        <v>7578641</v>
      </c>
      <c r="C40" s="36">
        <v>900447</v>
      </c>
      <c r="D40" s="36">
        <v>2520880</v>
      </c>
      <c r="E40" s="36">
        <v>4261239</v>
      </c>
      <c r="F40" s="36">
        <v>5139495</v>
      </c>
      <c r="G40" s="30">
        <v>6274014</v>
      </c>
    </row>
    <row r="41" spans="1:7" x14ac:dyDescent="0.2">
      <c r="A41" s="29">
        <v>2010</v>
      </c>
      <c r="B41" s="30">
        <v>8039779</v>
      </c>
      <c r="C41" s="30">
        <v>944099</v>
      </c>
      <c r="D41" s="30">
        <v>2608826</v>
      </c>
      <c r="E41" s="30">
        <v>4408415</v>
      </c>
      <c r="F41" s="30">
        <v>5323580</v>
      </c>
      <c r="G41" s="30">
        <v>6522633</v>
      </c>
    </row>
    <row r="42" spans="1:7" x14ac:dyDescent="0.2">
      <c r="A42" s="29">
        <v>2011</v>
      </c>
      <c r="B42" s="30">
        <v>8317188</v>
      </c>
      <c r="C42" s="30">
        <v>960561</v>
      </c>
      <c r="D42" s="30">
        <v>2676602</v>
      </c>
      <c r="E42" s="30">
        <v>4542210</v>
      </c>
      <c r="F42" s="30">
        <v>5498309</v>
      </c>
      <c r="G42" s="30">
        <v>6761487</v>
      </c>
    </row>
    <row r="43" spans="1:7" x14ac:dyDescent="0.2">
      <c r="A43" s="29">
        <v>2012</v>
      </c>
      <c r="B43" s="30">
        <v>9041744</v>
      </c>
      <c r="C43" s="30">
        <v>1003944</v>
      </c>
      <c r="D43" s="30">
        <v>2780067</v>
      </c>
      <c r="E43" s="30">
        <v>4713845</v>
      </c>
      <c r="F43" s="30">
        <v>5710800</v>
      </c>
      <c r="G43" s="30">
        <v>7065006</v>
      </c>
    </row>
    <row r="44" spans="1:7" x14ac:dyDescent="0.2">
      <c r="A44" s="29">
        <v>2013</v>
      </c>
      <c r="B44" s="30">
        <v>9033840</v>
      </c>
      <c r="C44" s="30">
        <v>1038237</v>
      </c>
      <c r="D44" s="30">
        <v>2882162</v>
      </c>
      <c r="E44" s="30">
        <v>4890343</v>
      </c>
      <c r="F44" s="30">
        <v>5924452</v>
      </c>
      <c r="G44" s="30">
        <v>7314046</v>
      </c>
    </row>
    <row r="45" spans="1:7" x14ac:dyDescent="0.2">
      <c r="A45" s="29">
        <v>2014</v>
      </c>
      <c r="B45" s="30">
        <v>9708663</v>
      </c>
      <c r="C45" s="30">
        <v>1094119</v>
      </c>
      <c r="D45" s="30">
        <v>3018376</v>
      </c>
      <c r="E45" s="30">
        <v>5125247</v>
      </c>
      <c r="F45" s="30">
        <v>6217796</v>
      </c>
      <c r="G45" s="30">
        <v>7710844</v>
      </c>
    </row>
    <row r="46" spans="1:7" x14ac:dyDescent="0.2">
      <c r="A46" s="32">
        <v>2015</v>
      </c>
      <c r="B46" s="30">
        <v>10142620</v>
      </c>
      <c r="C46" s="30">
        <v>1144545</v>
      </c>
      <c r="D46" s="30">
        <v>3144883</v>
      </c>
      <c r="E46" s="30">
        <v>5339293</v>
      </c>
      <c r="F46" s="30">
        <v>6484064</v>
      </c>
      <c r="G46" s="30">
        <v>8047714</v>
      </c>
    </row>
    <row r="47" spans="1:7" x14ac:dyDescent="0.2">
      <c r="A47" s="32">
        <v>2016</v>
      </c>
      <c r="B47" s="30">
        <v>10156612</v>
      </c>
      <c r="C47" s="30">
        <v>1176907</v>
      </c>
      <c r="D47" s="30">
        <v>3206562</v>
      </c>
      <c r="E47" s="30">
        <v>5427208</v>
      </c>
      <c r="F47" s="30">
        <v>6581784</v>
      </c>
      <c r="G47" s="30">
        <v>8153546</v>
      </c>
    </row>
    <row r="48" spans="1:7" x14ac:dyDescent="0.2">
      <c r="A48" s="33">
        <v>2017</v>
      </c>
      <c r="B48" s="30">
        <v>10936500</v>
      </c>
      <c r="C48" s="30">
        <v>1230446</v>
      </c>
      <c r="D48" s="30">
        <v>3375132</v>
      </c>
      <c r="E48" s="30">
        <v>5715551</v>
      </c>
      <c r="F48" s="30">
        <v>6941463</v>
      </c>
      <c r="G48" s="30">
        <v>8635051</v>
      </c>
    </row>
    <row r="49" spans="1:7" x14ac:dyDescent="0.2">
      <c r="A49" s="33">
        <v>2018</v>
      </c>
      <c r="B49" s="30">
        <v>11563883</v>
      </c>
      <c r="C49" s="30">
        <v>1342069</v>
      </c>
      <c r="D49" s="30">
        <v>3594762</v>
      </c>
      <c r="E49" s="30">
        <v>6052766</v>
      </c>
      <c r="F49" s="30">
        <v>7345887</v>
      </c>
      <c r="G49" s="30">
        <v>9143858</v>
      </c>
    </row>
    <row r="50" spans="1:7" x14ac:dyDescent="0.2">
      <c r="A50" s="33">
        <v>2019</v>
      </c>
      <c r="B50" s="30">
        <v>11882850</v>
      </c>
      <c r="C50" s="30">
        <v>1365719</v>
      </c>
      <c r="D50" s="30">
        <v>3705584</v>
      </c>
      <c r="E50" s="30">
        <v>6261823</v>
      </c>
      <c r="F50" s="30">
        <v>7613122</v>
      </c>
      <c r="G50" s="30">
        <v>9489467</v>
      </c>
    </row>
    <row r="51" spans="1:7" x14ac:dyDescent="0.2">
      <c r="A51" s="33">
        <v>2020</v>
      </c>
      <c r="B51" s="30">
        <v>12533102</v>
      </c>
      <c r="C51" s="30">
        <v>1276009</v>
      </c>
      <c r="D51" s="30">
        <v>3670524</v>
      </c>
      <c r="E51" s="30">
        <v>6335079</v>
      </c>
      <c r="F51" s="30">
        <v>7757107</v>
      </c>
      <c r="G51" s="30">
        <v>9752348</v>
      </c>
    </row>
    <row r="52" spans="1:7" x14ac:dyDescent="0.2">
      <c r="A52" s="33">
        <v>2021</v>
      </c>
      <c r="B52" s="30">
        <v>14722246</v>
      </c>
      <c r="C52" s="30">
        <v>1531038</v>
      </c>
      <c r="D52" s="30">
        <v>4108644</v>
      </c>
      <c r="E52" s="30">
        <v>6976721</v>
      </c>
      <c r="F52" s="30">
        <v>8540066</v>
      </c>
      <c r="G52" s="30">
        <v>10849852</v>
      </c>
    </row>
    <row r="53" spans="1:7" x14ac:dyDescent="0.2">
      <c r="A53" s="33">
        <v>2022</v>
      </c>
      <c r="B53" s="30">
        <v>14751820</v>
      </c>
      <c r="C53" s="30">
        <v>1691006</v>
      </c>
      <c r="D53" s="30">
        <v>4441332</v>
      </c>
      <c r="E53" s="30">
        <v>7469709</v>
      </c>
      <c r="F53" s="30">
        <v>9103995</v>
      </c>
      <c r="G53" s="30">
        <v>11442231</v>
      </c>
    </row>
    <row r="54" spans="1:7" x14ac:dyDescent="0.2">
      <c r="A54" s="33">
        <v>2023</v>
      </c>
      <c r="B54" s="30">
        <v>15196869</v>
      </c>
      <c r="C54" s="30">
        <v>1873007</v>
      </c>
      <c r="D54" s="30">
        <v>4783588</v>
      </c>
      <c r="E54" s="30">
        <v>7962967</v>
      </c>
      <c r="F54" s="30">
        <v>9662234</v>
      </c>
      <c r="G54" s="30">
        <v>12062240</v>
      </c>
    </row>
    <row r="55" spans="1:7" s="19" customFormat="1" x14ac:dyDescent="0.2">
      <c r="A55" s="25" t="s">
        <v>101</v>
      </c>
      <c r="B55" s="34"/>
      <c r="C55" s="34"/>
      <c r="D55" s="34"/>
      <c r="E55" s="34"/>
      <c r="F55" s="34"/>
      <c r="G55" s="35"/>
    </row>
    <row r="56" spans="1:7" x14ac:dyDescent="0.2">
      <c r="A56" s="27">
        <v>2001</v>
      </c>
      <c r="B56" s="37">
        <v>884931</v>
      </c>
      <c r="C56" s="37">
        <v>43344</v>
      </c>
      <c r="D56" s="37">
        <v>163175</v>
      </c>
      <c r="E56" s="37">
        <v>321406</v>
      </c>
      <c r="F56" s="37">
        <v>422643</v>
      </c>
      <c r="G56" s="28">
        <v>590963</v>
      </c>
    </row>
    <row r="57" spans="1:7" x14ac:dyDescent="0.2">
      <c r="A57" s="29">
        <v>2002</v>
      </c>
      <c r="B57" s="36">
        <v>794282</v>
      </c>
      <c r="C57" s="36">
        <v>33474</v>
      </c>
      <c r="D57" s="36">
        <v>137679</v>
      </c>
      <c r="E57" s="36">
        <v>280962</v>
      </c>
      <c r="F57" s="36">
        <v>374411</v>
      </c>
      <c r="G57" s="30">
        <v>531462</v>
      </c>
    </row>
    <row r="58" spans="1:7" x14ac:dyDescent="0.2">
      <c r="A58" s="29">
        <v>2003</v>
      </c>
      <c r="B58" s="36">
        <v>745514</v>
      </c>
      <c r="C58" s="36">
        <v>30351</v>
      </c>
      <c r="D58" s="36">
        <v>128499</v>
      </c>
      <c r="E58" s="36">
        <v>261722</v>
      </c>
      <c r="F58" s="36">
        <v>346338</v>
      </c>
      <c r="G58" s="30">
        <v>494368</v>
      </c>
    </row>
    <row r="59" spans="1:7" x14ac:dyDescent="0.2">
      <c r="A59" s="29">
        <v>2004</v>
      </c>
      <c r="B59" s="36">
        <v>829096</v>
      </c>
      <c r="C59" s="36">
        <v>32054</v>
      </c>
      <c r="D59" s="36">
        <v>134114</v>
      </c>
      <c r="E59" s="36">
        <v>271089</v>
      </c>
      <c r="F59" s="36">
        <v>361932</v>
      </c>
      <c r="G59" s="30">
        <v>528294</v>
      </c>
    </row>
    <row r="60" spans="1:7" x14ac:dyDescent="0.2">
      <c r="A60" s="29">
        <v>2005</v>
      </c>
      <c r="B60" s="36">
        <v>931693</v>
      </c>
      <c r="C60" s="36">
        <v>33431</v>
      </c>
      <c r="D60" s="36">
        <v>139143</v>
      </c>
      <c r="E60" s="36">
        <v>284578</v>
      </c>
      <c r="F60" s="36">
        <v>382625</v>
      </c>
      <c r="G60" s="30">
        <v>570430</v>
      </c>
    </row>
    <row r="61" spans="1:7" x14ac:dyDescent="0.2">
      <c r="A61" s="29">
        <v>2006</v>
      </c>
      <c r="B61" s="36">
        <v>1020438</v>
      </c>
      <c r="C61" s="36">
        <v>34781</v>
      </c>
      <c r="D61" s="36">
        <v>148053</v>
      </c>
      <c r="E61" s="36">
        <v>305330</v>
      </c>
      <c r="F61" s="36">
        <v>413350</v>
      </c>
      <c r="G61" s="30">
        <v>618828</v>
      </c>
    </row>
    <row r="62" spans="1:7" x14ac:dyDescent="0.2">
      <c r="A62" s="29">
        <v>2007</v>
      </c>
      <c r="B62" s="36">
        <v>1111872</v>
      </c>
      <c r="C62" s="36">
        <v>37371</v>
      </c>
      <c r="D62" s="36">
        <v>158909</v>
      </c>
      <c r="E62" s="36">
        <v>328969</v>
      </c>
      <c r="F62" s="36">
        <v>445851</v>
      </c>
      <c r="G62" s="30">
        <v>669239</v>
      </c>
    </row>
    <row r="63" spans="1:7" x14ac:dyDescent="0.2">
      <c r="A63" s="29">
        <v>2008</v>
      </c>
      <c r="B63" s="30">
        <v>1028669</v>
      </c>
      <c r="C63" s="30">
        <v>31857</v>
      </c>
      <c r="D63" s="30">
        <v>148425</v>
      </c>
      <c r="E63" s="30">
        <v>316797</v>
      </c>
      <c r="F63" s="30">
        <v>431423</v>
      </c>
      <c r="G63" s="30">
        <v>642812</v>
      </c>
    </row>
    <row r="64" spans="1:7" x14ac:dyDescent="0.2">
      <c r="A64" s="29">
        <v>2009</v>
      </c>
      <c r="B64" s="30">
        <v>863486</v>
      </c>
      <c r="C64" s="30">
        <v>21200</v>
      </c>
      <c r="D64" s="30">
        <v>114465</v>
      </c>
      <c r="E64" s="30">
        <v>259982</v>
      </c>
      <c r="F64" s="30">
        <v>361213</v>
      </c>
      <c r="G64" s="30">
        <v>549660</v>
      </c>
    </row>
    <row r="65" spans="1:7" x14ac:dyDescent="0.2">
      <c r="A65" s="29">
        <v>2010</v>
      </c>
      <c r="B65" s="36">
        <v>949144</v>
      </c>
      <c r="C65" s="36">
        <v>22363</v>
      </c>
      <c r="D65" s="36">
        <v>122347</v>
      </c>
      <c r="E65" s="36">
        <v>278824</v>
      </c>
      <c r="F65" s="36">
        <v>388495</v>
      </c>
      <c r="G65" s="30">
        <v>594333</v>
      </c>
    </row>
    <row r="66" spans="1:7" x14ac:dyDescent="0.2">
      <c r="A66" s="29">
        <v>2011</v>
      </c>
      <c r="B66" s="36">
        <v>1042571</v>
      </c>
      <c r="C66" s="36">
        <v>30109</v>
      </c>
      <c r="D66" s="36">
        <v>149953</v>
      </c>
      <c r="E66" s="36">
        <v>330907</v>
      </c>
      <c r="F66" s="36">
        <v>453605</v>
      </c>
      <c r="G66" s="30">
        <v>677052</v>
      </c>
    </row>
    <row r="67" spans="1:7" x14ac:dyDescent="0.2">
      <c r="A67" s="29">
        <v>2012</v>
      </c>
      <c r="B67" s="36">
        <v>1184978</v>
      </c>
      <c r="C67" s="36">
        <v>32915</v>
      </c>
      <c r="D67" s="36">
        <v>160934</v>
      </c>
      <c r="E67" s="36">
        <v>353533</v>
      </c>
      <c r="F67" s="36">
        <v>486435</v>
      </c>
      <c r="G67" s="30">
        <v>733650</v>
      </c>
    </row>
    <row r="68" spans="1:7" x14ac:dyDescent="0.2">
      <c r="A68" s="29">
        <v>2013</v>
      </c>
      <c r="B68" s="36">
        <v>1231911</v>
      </c>
      <c r="C68" s="36">
        <v>34307</v>
      </c>
      <c r="D68" s="36">
        <v>169113</v>
      </c>
      <c r="E68" s="36">
        <v>372048</v>
      </c>
      <c r="F68" s="36">
        <v>510669</v>
      </c>
      <c r="G68" s="30">
        <v>766206</v>
      </c>
    </row>
    <row r="69" spans="1:7" x14ac:dyDescent="0.2">
      <c r="A69" s="29">
        <v>2014</v>
      </c>
      <c r="B69" s="36">
        <v>1374379</v>
      </c>
      <c r="C69" s="36">
        <v>37740</v>
      </c>
      <c r="D69" s="36">
        <v>181700</v>
      </c>
      <c r="E69" s="36">
        <v>400255</v>
      </c>
      <c r="F69" s="36">
        <v>550226</v>
      </c>
      <c r="G69" s="30">
        <v>831738</v>
      </c>
    </row>
    <row r="70" spans="1:7" x14ac:dyDescent="0.2">
      <c r="A70" s="32">
        <v>2015</v>
      </c>
      <c r="B70" s="30">
        <v>1454325</v>
      </c>
      <c r="C70" s="30">
        <v>41125</v>
      </c>
      <c r="D70" s="30">
        <v>194628</v>
      </c>
      <c r="E70" s="30">
        <v>427723</v>
      </c>
      <c r="F70" s="30">
        <v>587879</v>
      </c>
      <c r="G70" s="30">
        <v>886628</v>
      </c>
    </row>
    <row r="71" spans="1:7" x14ac:dyDescent="0.2">
      <c r="A71" s="32">
        <v>2016</v>
      </c>
      <c r="B71" s="30">
        <v>1442385</v>
      </c>
      <c r="C71" s="30">
        <v>43863</v>
      </c>
      <c r="D71" s="30">
        <v>202378</v>
      </c>
      <c r="E71" s="30">
        <v>440313</v>
      </c>
      <c r="F71" s="30">
        <v>602487</v>
      </c>
      <c r="G71" s="30">
        <v>904128</v>
      </c>
    </row>
    <row r="72" spans="1:7" x14ac:dyDescent="0.2">
      <c r="A72" s="33">
        <v>2017</v>
      </c>
      <c r="B72" s="30">
        <v>1601309</v>
      </c>
      <c r="C72" s="30">
        <v>49772</v>
      </c>
      <c r="D72" s="30">
        <v>222552</v>
      </c>
      <c r="E72" s="30">
        <v>479151</v>
      </c>
      <c r="F72" s="30">
        <v>654355</v>
      </c>
      <c r="G72" s="30">
        <v>985330</v>
      </c>
    </row>
    <row r="73" spans="1:7" x14ac:dyDescent="0.2">
      <c r="A73" s="33">
        <v>2018</v>
      </c>
      <c r="B73" s="30">
        <v>1536178</v>
      </c>
      <c r="C73" s="30">
        <v>45137</v>
      </c>
      <c r="D73" s="30">
        <v>200137</v>
      </c>
      <c r="E73" s="30">
        <v>439835</v>
      </c>
      <c r="F73" s="30">
        <v>609811</v>
      </c>
      <c r="G73" s="30">
        <v>920462</v>
      </c>
    </row>
    <row r="74" spans="1:7" x14ac:dyDescent="0.2">
      <c r="A74" s="33">
        <v>2019</v>
      </c>
      <c r="B74" s="30">
        <v>1578661</v>
      </c>
      <c r="C74" s="30">
        <v>48373</v>
      </c>
      <c r="D74" s="30">
        <v>210818</v>
      </c>
      <c r="E74" s="30">
        <v>460789</v>
      </c>
      <c r="F74" s="30">
        <v>640232</v>
      </c>
      <c r="G74" s="30">
        <v>966634</v>
      </c>
    </row>
    <row r="75" spans="1:7" x14ac:dyDescent="0.2">
      <c r="A75" s="33">
        <v>2020</v>
      </c>
      <c r="B75" s="30">
        <v>1708081</v>
      </c>
      <c r="C75" s="30">
        <v>39671</v>
      </c>
      <c r="D75" s="30">
        <v>196295</v>
      </c>
      <c r="E75" s="30">
        <v>449746</v>
      </c>
      <c r="F75" s="30">
        <v>636400</v>
      </c>
      <c r="G75" s="30">
        <v>985349</v>
      </c>
    </row>
    <row r="76" spans="1:7" x14ac:dyDescent="0.2">
      <c r="A76" s="33">
        <v>2021</v>
      </c>
      <c r="B76" s="30">
        <v>2193150</v>
      </c>
      <c r="C76" s="30">
        <v>51225</v>
      </c>
      <c r="D76" s="30">
        <v>236293</v>
      </c>
      <c r="E76" s="30">
        <v>530527</v>
      </c>
      <c r="F76" s="30">
        <v>753493</v>
      </c>
      <c r="G76" s="30">
        <v>1189087</v>
      </c>
    </row>
    <row r="77" spans="1:7" x14ac:dyDescent="0.2">
      <c r="A77" s="33">
        <v>2022</v>
      </c>
      <c r="B77" s="30">
        <v>2136333</v>
      </c>
      <c r="C77" s="30">
        <v>63203</v>
      </c>
      <c r="D77" s="30">
        <v>274064</v>
      </c>
      <c r="E77" s="30">
        <v>598770</v>
      </c>
      <c r="F77" s="30">
        <v>833127</v>
      </c>
      <c r="G77" s="30">
        <v>1272701</v>
      </c>
    </row>
    <row r="78" spans="1:7" x14ac:dyDescent="0.2">
      <c r="A78" s="33">
        <v>2023</v>
      </c>
      <c r="B78" s="30">
        <v>2144411</v>
      </c>
      <c r="C78" s="30">
        <v>69911</v>
      </c>
      <c r="D78" s="30">
        <v>293595</v>
      </c>
      <c r="E78" s="30">
        <v>631687</v>
      </c>
      <c r="F78" s="30">
        <v>872835</v>
      </c>
      <c r="G78" s="30">
        <v>1320999</v>
      </c>
    </row>
    <row r="79" spans="1:7" s="20" customFormat="1" x14ac:dyDescent="0.2">
      <c r="A79" s="25" t="s">
        <v>102</v>
      </c>
      <c r="B79" s="26"/>
      <c r="C79" s="26"/>
      <c r="D79" s="26"/>
      <c r="E79" s="26"/>
      <c r="F79" s="38"/>
      <c r="G79" s="39"/>
    </row>
    <row r="80" spans="1:7" s="20" customFormat="1" x14ac:dyDescent="0.2">
      <c r="A80" s="27">
        <v>2001</v>
      </c>
      <c r="B80" s="40">
        <v>14.468500000000001</v>
      </c>
      <c r="C80" s="40">
        <v>4.9199000000000002</v>
      </c>
      <c r="D80" s="40">
        <v>7.4744999999999999</v>
      </c>
      <c r="E80" s="40">
        <v>9.1395999999999997</v>
      </c>
      <c r="F80" s="40">
        <v>10.1045</v>
      </c>
      <c r="G80" s="40">
        <v>11.6991</v>
      </c>
    </row>
    <row r="81" spans="1:7" s="20" customFormat="1" x14ac:dyDescent="0.2">
      <c r="A81" s="29">
        <v>2002</v>
      </c>
      <c r="B81" s="41">
        <v>13.2773</v>
      </c>
      <c r="C81" s="41">
        <v>3.859</v>
      </c>
      <c r="D81" s="41">
        <v>6.3426</v>
      </c>
      <c r="E81" s="41">
        <v>8.0047999999999995</v>
      </c>
      <c r="F81" s="41">
        <v>8.9783000000000008</v>
      </c>
      <c r="G81" s="41">
        <v>10.5829</v>
      </c>
    </row>
    <row r="82" spans="1:7" s="20" customFormat="1" x14ac:dyDescent="0.2">
      <c r="A82" s="29">
        <v>2003</v>
      </c>
      <c r="B82" s="41">
        <v>12.1084</v>
      </c>
      <c r="C82" s="41">
        <v>3.4883999999999999</v>
      </c>
      <c r="D82" s="41">
        <v>5.8532999999999999</v>
      </c>
      <c r="E82" s="41">
        <v>7.3307000000000002</v>
      </c>
      <c r="F82" s="41">
        <v>8.1507000000000005</v>
      </c>
      <c r="G82" s="41">
        <v>9.6427999999999994</v>
      </c>
    </row>
    <row r="83" spans="1:7" s="20" customFormat="1" x14ac:dyDescent="0.2">
      <c r="A83" s="29">
        <v>2004</v>
      </c>
      <c r="B83" s="41">
        <v>12.3111</v>
      </c>
      <c r="C83" s="41">
        <v>3.5287999999999999</v>
      </c>
      <c r="D83" s="41">
        <v>5.8022999999999998</v>
      </c>
      <c r="E83" s="41">
        <v>7.1976000000000004</v>
      </c>
      <c r="F83" s="41">
        <v>8.0581999999999994</v>
      </c>
      <c r="G83" s="41">
        <v>9.6834000000000007</v>
      </c>
    </row>
    <row r="84" spans="1:7" s="20" customFormat="1" x14ac:dyDescent="0.2">
      <c r="A84" s="29">
        <v>2005</v>
      </c>
      <c r="B84" s="41">
        <v>12.649100000000001</v>
      </c>
      <c r="C84" s="41">
        <v>3.5087000000000002</v>
      </c>
      <c r="D84" s="41">
        <v>5.7367999999999997</v>
      </c>
      <c r="E84" s="41">
        <v>7.1771000000000003</v>
      </c>
      <c r="F84" s="41">
        <v>8.0678000000000001</v>
      </c>
      <c r="G84" s="41">
        <v>9.8264999999999993</v>
      </c>
    </row>
    <row r="85" spans="1:7" s="20" customFormat="1" x14ac:dyDescent="0.2">
      <c r="A85" s="29">
        <v>2006</v>
      </c>
      <c r="B85" s="41">
        <v>12.803800000000001</v>
      </c>
      <c r="C85" s="41">
        <v>3.5144000000000002</v>
      </c>
      <c r="D85" s="41">
        <v>5.7882999999999996</v>
      </c>
      <c r="E85" s="41">
        <v>7.2523999999999997</v>
      </c>
      <c r="F85" s="41">
        <v>8.1829000000000001</v>
      </c>
      <c r="G85" s="41">
        <v>9.9671000000000003</v>
      </c>
    </row>
    <row r="86" spans="1:7" s="20" customFormat="1" x14ac:dyDescent="0.2">
      <c r="A86" s="29">
        <v>2007</v>
      </c>
      <c r="B86" s="41">
        <v>12.895799999999999</v>
      </c>
      <c r="C86" s="41">
        <v>3.5562</v>
      </c>
      <c r="D86" s="41">
        <v>5.8346999999999998</v>
      </c>
      <c r="E86" s="41">
        <v>7.3205999999999998</v>
      </c>
      <c r="F86" s="41">
        <v>8.2586999999999993</v>
      </c>
      <c r="G86" s="41">
        <v>10.0623</v>
      </c>
    </row>
    <row r="87" spans="1:7" s="20" customFormat="1" x14ac:dyDescent="0.2">
      <c r="A87" s="29">
        <v>2008</v>
      </c>
      <c r="B87" s="42">
        <v>12.535299999999999</v>
      </c>
      <c r="C87" s="42">
        <v>3.2568999999999999</v>
      </c>
      <c r="D87" s="42">
        <v>5.5975999999999999</v>
      </c>
      <c r="E87" s="42">
        <v>7.1459000000000001</v>
      </c>
      <c r="F87" s="42">
        <v>8.0815000000000001</v>
      </c>
      <c r="G87" s="41">
        <v>9.8148</v>
      </c>
    </row>
    <row r="88" spans="1:7" s="20" customFormat="1" x14ac:dyDescent="0.2">
      <c r="A88" s="29">
        <v>2009</v>
      </c>
      <c r="B88" s="42">
        <v>11.393700000000001</v>
      </c>
      <c r="C88" s="42">
        <v>2.3544</v>
      </c>
      <c r="D88" s="42">
        <v>4.5407000000000002</v>
      </c>
      <c r="E88" s="42">
        <v>6.1010999999999997</v>
      </c>
      <c r="F88" s="42">
        <v>7.0282</v>
      </c>
      <c r="G88" s="41">
        <v>8.7608999999999995</v>
      </c>
    </row>
    <row r="89" spans="1:7" s="20" customFormat="1" x14ac:dyDescent="0.2">
      <c r="A89" s="29">
        <v>2010</v>
      </c>
      <c r="B89" s="42">
        <v>11.8056</v>
      </c>
      <c r="C89" s="42">
        <v>2.3687</v>
      </c>
      <c r="D89" s="42">
        <v>4.6897000000000002</v>
      </c>
      <c r="E89" s="42">
        <v>6.3247999999999998</v>
      </c>
      <c r="F89" s="42">
        <v>7.2976000000000001</v>
      </c>
      <c r="G89" s="41">
        <v>9.1119000000000003</v>
      </c>
    </row>
    <row r="90" spans="1:7" s="20" customFormat="1" x14ac:dyDescent="0.2">
      <c r="A90" s="29">
        <v>2011</v>
      </c>
      <c r="B90" s="42">
        <v>12.5351</v>
      </c>
      <c r="C90" s="42">
        <v>3.1345999999999998</v>
      </c>
      <c r="D90" s="42">
        <v>5.6024000000000003</v>
      </c>
      <c r="E90" s="42">
        <v>7.2851999999999997</v>
      </c>
      <c r="F90" s="42">
        <v>8.2499000000000002</v>
      </c>
      <c r="G90" s="41">
        <v>10.013400000000001</v>
      </c>
    </row>
    <row r="91" spans="1:7" s="20" customFormat="1" x14ac:dyDescent="0.2">
      <c r="A91" s="29">
        <v>2012</v>
      </c>
      <c r="B91" s="42">
        <v>13.105600000000001</v>
      </c>
      <c r="C91" s="42">
        <v>3.2785000000000002</v>
      </c>
      <c r="D91" s="42">
        <v>5.7888999999999999</v>
      </c>
      <c r="E91" s="42">
        <v>7.4999000000000002</v>
      </c>
      <c r="F91" s="42">
        <v>8.5177999999999994</v>
      </c>
      <c r="G91" s="41">
        <v>10.3843</v>
      </c>
    </row>
    <row r="92" spans="1:7" s="20" customFormat="1" x14ac:dyDescent="0.2">
      <c r="A92" s="29">
        <v>2013</v>
      </c>
      <c r="B92" s="42">
        <v>13.6366</v>
      </c>
      <c r="C92" s="42">
        <v>3.3043999999999998</v>
      </c>
      <c r="D92" s="42">
        <v>5.8676000000000004</v>
      </c>
      <c r="E92" s="42">
        <v>7.6078000000000001</v>
      </c>
      <c r="F92" s="42">
        <v>8.6196999999999999</v>
      </c>
      <c r="G92" s="41">
        <v>10.4758</v>
      </c>
    </row>
    <row r="93" spans="1:7" s="20" customFormat="1" x14ac:dyDescent="0.2">
      <c r="A93" s="29">
        <v>2014</v>
      </c>
      <c r="B93" s="42">
        <v>14.1562</v>
      </c>
      <c r="C93" s="42">
        <v>3.4493999999999998</v>
      </c>
      <c r="D93" s="42">
        <v>6.0198</v>
      </c>
      <c r="E93" s="42">
        <v>7.8094999999999999</v>
      </c>
      <c r="F93" s="42">
        <v>8.8491999999999997</v>
      </c>
      <c r="G93" s="41">
        <v>10.7866</v>
      </c>
    </row>
    <row r="94" spans="1:7" s="20" customFormat="1" x14ac:dyDescent="0.2">
      <c r="A94" s="32">
        <v>2015</v>
      </c>
      <c r="B94" s="41">
        <v>14.338800000000001</v>
      </c>
      <c r="C94" s="41">
        <v>3.5931999999999999</v>
      </c>
      <c r="D94" s="41">
        <v>6.1886999999999999</v>
      </c>
      <c r="E94" s="41">
        <v>8.0108999999999995</v>
      </c>
      <c r="F94" s="41">
        <v>9.0664999999999996</v>
      </c>
      <c r="G94" s="41">
        <v>11.017099999999999</v>
      </c>
    </row>
    <row r="95" spans="1:7" s="20" customFormat="1" x14ac:dyDescent="0.2">
      <c r="A95" s="32">
        <v>2016</v>
      </c>
      <c r="B95" s="41">
        <v>14.2014</v>
      </c>
      <c r="C95" s="41">
        <v>3.7269000000000001</v>
      </c>
      <c r="D95" s="41">
        <v>6.3113999999999999</v>
      </c>
      <c r="E95" s="41">
        <v>8.1130999999999993</v>
      </c>
      <c r="F95" s="41">
        <v>9.1539000000000001</v>
      </c>
      <c r="G95" s="41">
        <v>11.088800000000001</v>
      </c>
    </row>
    <row r="96" spans="1:7" s="20" customFormat="1" x14ac:dyDescent="0.2">
      <c r="A96" s="33">
        <v>2017</v>
      </c>
      <c r="B96" s="41">
        <v>14.6419</v>
      </c>
      <c r="C96" s="41">
        <v>4.0449999999999999</v>
      </c>
      <c r="D96" s="41">
        <v>6.5938999999999997</v>
      </c>
      <c r="E96" s="41">
        <v>8.3833000000000002</v>
      </c>
      <c r="F96" s="41">
        <v>9.4268000000000001</v>
      </c>
      <c r="G96" s="41">
        <v>11.4108</v>
      </c>
    </row>
    <row r="97" spans="1:14" s="20" customFormat="1" x14ac:dyDescent="0.2">
      <c r="A97" s="33">
        <v>2018</v>
      </c>
      <c r="B97" s="41">
        <v>13.2843</v>
      </c>
      <c r="C97" s="41">
        <v>3.3632</v>
      </c>
      <c r="D97" s="41">
        <v>5.5674999999999999</v>
      </c>
      <c r="E97" s="41">
        <v>7.2667000000000002</v>
      </c>
      <c r="F97" s="41">
        <v>8.3013999999999992</v>
      </c>
      <c r="G97" s="41">
        <v>10.0665</v>
      </c>
      <c r="I97" s="43"/>
      <c r="J97" s="43"/>
      <c r="K97" s="43"/>
      <c r="L97" s="43"/>
      <c r="M97" s="43"/>
      <c r="N97" s="43"/>
    </row>
    <row r="98" spans="1:14" s="20" customFormat="1" x14ac:dyDescent="0.2">
      <c r="A98" s="33">
        <v>2019</v>
      </c>
      <c r="B98" s="41">
        <v>13.2852</v>
      </c>
      <c r="C98" s="41">
        <v>3.5419</v>
      </c>
      <c r="D98" s="41">
        <v>5.6891999999999996</v>
      </c>
      <c r="E98" s="41">
        <v>7.3586999999999998</v>
      </c>
      <c r="F98" s="41">
        <v>8.4095999999999993</v>
      </c>
      <c r="G98" s="41">
        <v>10.186400000000001</v>
      </c>
      <c r="I98" s="43"/>
      <c r="J98" s="43"/>
      <c r="K98" s="43"/>
      <c r="L98" s="43"/>
      <c r="M98" s="43"/>
      <c r="N98" s="43"/>
    </row>
    <row r="99" spans="1:14" s="20" customFormat="1" x14ac:dyDescent="0.2">
      <c r="A99" s="33">
        <v>2020</v>
      </c>
      <c r="B99" s="41">
        <v>13.6286</v>
      </c>
      <c r="C99" s="41">
        <v>3.109</v>
      </c>
      <c r="D99" s="41">
        <v>5.3479000000000001</v>
      </c>
      <c r="E99" s="41">
        <v>7.0993000000000004</v>
      </c>
      <c r="F99" s="41">
        <v>8.2041000000000004</v>
      </c>
      <c r="G99" s="41">
        <v>10.1037</v>
      </c>
      <c r="I99" s="43"/>
      <c r="J99" s="43"/>
      <c r="K99" s="43"/>
      <c r="L99" s="43"/>
      <c r="M99" s="43"/>
      <c r="N99" s="43"/>
    </row>
    <row r="100" spans="1:14" s="20" customFormat="1" x14ac:dyDescent="0.2">
      <c r="A100" s="33">
        <v>2021</v>
      </c>
      <c r="B100" s="41">
        <v>14.896800000000001</v>
      </c>
      <c r="C100" s="41">
        <v>3.3458000000000001</v>
      </c>
      <c r="D100" s="41">
        <v>5.7511000000000001</v>
      </c>
      <c r="E100" s="41">
        <v>7.6043000000000003</v>
      </c>
      <c r="F100" s="41">
        <v>8.8230000000000004</v>
      </c>
      <c r="G100" s="41">
        <v>10.9595</v>
      </c>
      <c r="I100" s="43"/>
      <c r="J100" s="43"/>
      <c r="K100" s="43"/>
      <c r="L100" s="43"/>
      <c r="M100" s="43"/>
      <c r="N100" s="43"/>
    </row>
    <row r="101" spans="1:14" s="20" customFormat="1" x14ac:dyDescent="0.2">
      <c r="A101" s="33">
        <v>2022</v>
      </c>
      <c r="B101" s="41">
        <v>14.4818</v>
      </c>
      <c r="C101" s="41">
        <v>3.7376</v>
      </c>
      <c r="D101" s="41">
        <v>6.1707999999999998</v>
      </c>
      <c r="E101" s="41">
        <v>8.016</v>
      </c>
      <c r="F101" s="41">
        <v>9.1511999999999993</v>
      </c>
      <c r="G101" s="41">
        <v>11.1228</v>
      </c>
      <c r="I101" s="43"/>
      <c r="J101" s="43"/>
      <c r="K101" s="43"/>
      <c r="L101" s="43"/>
      <c r="M101" s="43"/>
      <c r="N101" s="43"/>
    </row>
    <row r="102" spans="1:14" s="20" customFormat="1" x14ac:dyDescent="0.2">
      <c r="A102" s="33">
        <v>2023</v>
      </c>
      <c r="B102" s="41">
        <v>14.110900000000001</v>
      </c>
      <c r="C102" s="41">
        <v>3.7324999999999999</v>
      </c>
      <c r="D102" s="41">
        <v>6.1375000000000002</v>
      </c>
      <c r="E102" s="41">
        <v>7.9328000000000003</v>
      </c>
      <c r="F102" s="41">
        <v>9.0335000000000001</v>
      </c>
      <c r="G102" s="41">
        <v>10.951499999999999</v>
      </c>
      <c r="I102" s="43"/>
      <c r="J102" s="43"/>
      <c r="K102" s="43"/>
      <c r="L102" s="43"/>
      <c r="M102" s="43"/>
      <c r="N102" s="43"/>
    </row>
    <row r="103" spans="1:14" s="20" customFormat="1" x14ac:dyDescent="0.2">
      <c r="A103" s="25" t="s">
        <v>86</v>
      </c>
      <c r="B103" s="44"/>
      <c r="C103" s="45"/>
      <c r="D103" s="45"/>
      <c r="E103" s="45"/>
      <c r="F103" s="45"/>
      <c r="G103" s="45"/>
    </row>
    <row r="104" spans="1:14" s="20" customFormat="1" x14ac:dyDescent="0.2">
      <c r="A104" s="27">
        <v>2001</v>
      </c>
      <c r="B104" s="46">
        <v>100</v>
      </c>
      <c r="C104" s="46">
        <v>14.404199999999999</v>
      </c>
      <c r="D104" s="46">
        <v>35.693100000000001</v>
      </c>
      <c r="E104" s="46">
        <v>57.496200000000002</v>
      </c>
      <c r="F104" s="46">
        <v>68.386600000000001</v>
      </c>
      <c r="G104" s="46">
        <v>82.5886</v>
      </c>
    </row>
    <row r="105" spans="1:14" s="20" customFormat="1" x14ac:dyDescent="0.2">
      <c r="A105" s="29">
        <v>2002</v>
      </c>
      <c r="B105" s="47">
        <v>100</v>
      </c>
      <c r="C105" s="47">
        <v>14.5001</v>
      </c>
      <c r="D105" s="47">
        <v>36.286000000000001</v>
      </c>
      <c r="E105" s="47">
        <v>58.672400000000003</v>
      </c>
      <c r="F105" s="47">
        <v>69.7089</v>
      </c>
      <c r="G105" s="47">
        <v>83.946700000000007</v>
      </c>
    </row>
    <row r="106" spans="1:14" s="20" customFormat="1" x14ac:dyDescent="0.2">
      <c r="A106" s="29">
        <v>2003</v>
      </c>
      <c r="B106" s="47">
        <v>100</v>
      </c>
      <c r="C106" s="47">
        <v>14.131</v>
      </c>
      <c r="D106" s="47">
        <v>35.655999999999999</v>
      </c>
      <c r="E106" s="47">
        <v>57.986400000000003</v>
      </c>
      <c r="F106" s="47">
        <v>69.013499999999993</v>
      </c>
      <c r="G106" s="47">
        <v>83.268199999999993</v>
      </c>
    </row>
    <row r="107" spans="1:14" s="20" customFormat="1" x14ac:dyDescent="0.2">
      <c r="A107" s="29">
        <v>2004</v>
      </c>
      <c r="B107" s="47">
        <v>100</v>
      </c>
      <c r="C107" s="47">
        <v>13.4879</v>
      </c>
      <c r="D107" s="47">
        <v>34.321599999999997</v>
      </c>
      <c r="E107" s="47">
        <v>55.926299999999998</v>
      </c>
      <c r="F107" s="47">
        <v>66.692700000000002</v>
      </c>
      <c r="G107" s="47">
        <v>81.010199999999998</v>
      </c>
    </row>
    <row r="108" spans="1:14" s="20" customFormat="1" x14ac:dyDescent="0.2">
      <c r="A108" s="29">
        <v>2005</v>
      </c>
      <c r="B108" s="47">
        <v>100</v>
      </c>
      <c r="C108" s="47">
        <v>12.935499999999999</v>
      </c>
      <c r="D108" s="47">
        <v>32.928899999999999</v>
      </c>
      <c r="E108" s="47">
        <v>53.831899999999997</v>
      </c>
      <c r="F108" s="47">
        <v>64.387900000000002</v>
      </c>
      <c r="G108" s="47">
        <v>78.811800000000005</v>
      </c>
    </row>
    <row r="109" spans="1:14" s="20" customFormat="1" x14ac:dyDescent="0.2">
      <c r="A109" s="29">
        <v>2006</v>
      </c>
      <c r="B109" s="47">
        <v>100</v>
      </c>
      <c r="C109" s="47">
        <v>12.417899999999999</v>
      </c>
      <c r="D109" s="47">
        <v>32.093299999999999</v>
      </c>
      <c r="E109" s="47">
        <v>52.825299999999999</v>
      </c>
      <c r="F109" s="47">
        <v>63.381500000000003</v>
      </c>
      <c r="G109" s="47">
        <v>77.902600000000007</v>
      </c>
    </row>
    <row r="110" spans="1:14" s="20" customFormat="1" x14ac:dyDescent="0.2">
      <c r="A110" s="29">
        <v>2007</v>
      </c>
      <c r="B110" s="47">
        <v>100</v>
      </c>
      <c r="C110" s="47">
        <v>12.1884</v>
      </c>
      <c r="D110" s="47">
        <v>31.588200000000001</v>
      </c>
      <c r="E110" s="47">
        <v>52.119500000000002</v>
      </c>
      <c r="F110" s="47">
        <v>62.614100000000001</v>
      </c>
      <c r="G110" s="47">
        <v>77.139499999999998</v>
      </c>
    </row>
    <row r="111" spans="1:14" s="20" customFormat="1" x14ac:dyDescent="0.2">
      <c r="A111" s="29">
        <v>2008</v>
      </c>
      <c r="B111" s="47">
        <v>100</v>
      </c>
      <c r="C111" s="47">
        <v>11.9194</v>
      </c>
      <c r="D111" s="47">
        <v>32.311999999999998</v>
      </c>
      <c r="E111" s="47">
        <v>54.023699999999998</v>
      </c>
      <c r="F111" s="47">
        <v>65.053899999999999</v>
      </c>
      <c r="G111" s="47">
        <v>79.810599999999994</v>
      </c>
    </row>
    <row r="112" spans="1:14" s="20" customFormat="1" x14ac:dyDescent="0.2">
      <c r="A112" s="29">
        <v>2009</v>
      </c>
      <c r="B112" s="47">
        <v>100</v>
      </c>
      <c r="C112" s="47">
        <v>11.881399999999999</v>
      </c>
      <c r="D112" s="47">
        <v>33.262999999999998</v>
      </c>
      <c r="E112" s="47">
        <v>56.226999999999997</v>
      </c>
      <c r="F112" s="47">
        <v>67.8155</v>
      </c>
      <c r="G112" s="47">
        <v>82.785499999999999</v>
      </c>
    </row>
    <row r="113" spans="1:13" s="18" customFormat="1" x14ac:dyDescent="0.2">
      <c r="A113" s="29">
        <v>2010</v>
      </c>
      <c r="B113" s="47">
        <v>100</v>
      </c>
      <c r="C113" s="47">
        <v>11.742800000000001</v>
      </c>
      <c r="D113" s="47">
        <v>32.448999999999998</v>
      </c>
      <c r="E113" s="47">
        <v>54.832500000000003</v>
      </c>
      <c r="F113" s="47">
        <v>66.215500000000006</v>
      </c>
      <c r="G113" s="47">
        <v>81.129499999999993</v>
      </c>
    </row>
    <row r="114" spans="1:13" s="18" customFormat="1" x14ac:dyDescent="0.2">
      <c r="A114" s="29">
        <v>2011</v>
      </c>
      <c r="B114" s="47">
        <v>100</v>
      </c>
      <c r="C114" s="47">
        <v>11.549099999999999</v>
      </c>
      <c r="D114" s="47">
        <v>32.181600000000003</v>
      </c>
      <c r="E114" s="47">
        <v>54.612299999999998</v>
      </c>
      <c r="F114" s="47">
        <v>66.107799999999997</v>
      </c>
      <c r="G114" s="47">
        <v>81.295299999999997</v>
      </c>
    </row>
    <row r="115" spans="1:13" s="18" customFormat="1" x14ac:dyDescent="0.2">
      <c r="A115" s="29">
        <v>2012</v>
      </c>
      <c r="B115" s="47">
        <v>100</v>
      </c>
      <c r="C115" s="47">
        <v>11.103400000000001</v>
      </c>
      <c r="D115" s="47">
        <v>30.747</v>
      </c>
      <c r="E115" s="47">
        <v>52.1342</v>
      </c>
      <c r="F115" s="47">
        <v>63.160400000000003</v>
      </c>
      <c r="G115" s="47">
        <v>78.137600000000006</v>
      </c>
    </row>
    <row r="116" spans="1:13" s="18" customFormat="1" x14ac:dyDescent="0.2">
      <c r="A116" s="29">
        <v>2013</v>
      </c>
      <c r="B116" s="47">
        <v>100</v>
      </c>
      <c r="C116" s="47">
        <v>11.492800000000001</v>
      </c>
      <c r="D116" s="47">
        <v>31.9041</v>
      </c>
      <c r="E116" s="47">
        <v>54.133600000000001</v>
      </c>
      <c r="F116" s="47">
        <v>65.580699999999993</v>
      </c>
      <c r="G116" s="47">
        <v>80.962800000000001</v>
      </c>
    </row>
    <row r="117" spans="1:13" s="18" customFormat="1" x14ac:dyDescent="0.2">
      <c r="A117" s="29">
        <v>2014</v>
      </c>
      <c r="B117" s="47">
        <v>100</v>
      </c>
      <c r="C117" s="47">
        <v>11.269500000000001</v>
      </c>
      <c r="D117" s="47">
        <v>31.089500000000001</v>
      </c>
      <c r="E117" s="47">
        <v>52.790399999999998</v>
      </c>
      <c r="F117" s="47">
        <v>64.043800000000005</v>
      </c>
      <c r="G117" s="47">
        <v>79.422300000000007</v>
      </c>
    </row>
    <row r="118" spans="1:13" s="18" customFormat="1" x14ac:dyDescent="0.2">
      <c r="A118" s="32">
        <v>2015</v>
      </c>
      <c r="B118" s="47">
        <v>100</v>
      </c>
      <c r="C118" s="47">
        <v>11.2845</v>
      </c>
      <c r="D118" s="47">
        <v>31.006599999999999</v>
      </c>
      <c r="E118" s="47">
        <v>52.642099999999999</v>
      </c>
      <c r="F118" s="47">
        <v>63.928899999999999</v>
      </c>
      <c r="G118" s="47">
        <v>79.345500000000001</v>
      </c>
    </row>
    <row r="119" spans="1:13" s="18" customFormat="1" x14ac:dyDescent="0.2">
      <c r="A119" s="32">
        <v>2016</v>
      </c>
      <c r="B119" s="47">
        <v>100</v>
      </c>
      <c r="C119" s="47">
        <v>11.5876</v>
      </c>
      <c r="D119" s="47">
        <v>31.571200000000001</v>
      </c>
      <c r="E119" s="47">
        <v>53.435200000000002</v>
      </c>
      <c r="F119" s="47">
        <v>64.802899999999994</v>
      </c>
      <c r="G119" s="47">
        <v>80.278199999999998</v>
      </c>
    </row>
    <row r="120" spans="1:13" s="18" customFormat="1" x14ac:dyDescent="0.2">
      <c r="A120" s="33">
        <v>2017</v>
      </c>
      <c r="B120" s="47">
        <v>100</v>
      </c>
      <c r="C120" s="47">
        <v>11.2508</v>
      </c>
      <c r="D120" s="47">
        <v>30.8612</v>
      </c>
      <c r="E120" s="47">
        <v>52.261299999999999</v>
      </c>
      <c r="F120" s="47">
        <v>63.470599999999997</v>
      </c>
      <c r="G120" s="47">
        <v>78.956299999999999</v>
      </c>
    </row>
    <row r="121" spans="1:13" s="18" customFormat="1" x14ac:dyDescent="0.2">
      <c r="A121" s="33">
        <v>2018</v>
      </c>
      <c r="B121" s="47">
        <v>100</v>
      </c>
      <c r="C121" s="47">
        <v>11.605700000000001</v>
      </c>
      <c r="D121" s="47">
        <v>31.086099999999998</v>
      </c>
      <c r="E121" s="47">
        <v>52.341999999999999</v>
      </c>
      <c r="F121" s="47">
        <v>63.5244</v>
      </c>
      <c r="G121" s="47">
        <v>79.072599999999994</v>
      </c>
      <c r="H121" s="48"/>
      <c r="I121" s="48"/>
      <c r="J121" s="48"/>
      <c r="K121" s="48"/>
      <c r="L121" s="48"/>
      <c r="M121" s="48"/>
    </row>
    <row r="122" spans="1:13" s="18" customFormat="1" x14ac:dyDescent="0.2">
      <c r="A122" s="33">
        <v>2019</v>
      </c>
      <c r="B122" s="47">
        <v>100</v>
      </c>
      <c r="C122" s="47">
        <v>11.4932</v>
      </c>
      <c r="D122" s="47">
        <v>31.1843</v>
      </c>
      <c r="E122" s="47">
        <v>52.696300000000001</v>
      </c>
      <c r="F122" s="47">
        <v>64.068200000000004</v>
      </c>
      <c r="G122" s="47">
        <v>79.858500000000006</v>
      </c>
      <c r="H122" s="48"/>
      <c r="I122" s="48"/>
      <c r="J122" s="48"/>
      <c r="K122" s="48"/>
      <c r="L122" s="48"/>
      <c r="M122" s="48"/>
    </row>
    <row r="123" spans="1:13" s="18" customFormat="1" x14ac:dyDescent="0.2">
      <c r="A123" s="33">
        <v>2020</v>
      </c>
      <c r="B123" s="47">
        <v>100</v>
      </c>
      <c r="C123" s="47">
        <v>10.181100000000001</v>
      </c>
      <c r="D123" s="47">
        <v>29.2866</v>
      </c>
      <c r="E123" s="47">
        <v>50.546799999999998</v>
      </c>
      <c r="F123" s="47">
        <v>61.893000000000001</v>
      </c>
      <c r="G123" s="47">
        <v>77.812700000000007</v>
      </c>
      <c r="H123" s="48"/>
      <c r="I123" s="48"/>
      <c r="J123" s="48"/>
      <c r="K123" s="48"/>
      <c r="L123" s="48"/>
      <c r="M123" s="48"/>
    </row>
    <row r="124" spans="1:13" s="18" customFormat="1" x14ac:dyDescent="0.2">
      <c r="A124" s="33">
        <v>2021</v>
      </c>
      <c r="B124" s="47">
        <v>100</v>
      </c>
      <c r="C124" s="47">
        <v>10.3995</v>
      </c>
      <c r="D124" s="47">
        <v>27.907699999999998</v>
      </c>
      <c r="E124" s="47">
        <v>47.389000000000003</v>
      </c>
      <c r="F124" s="47">
        <v>58.007899999999999</v>
      </c>
      <c r="G124" s="47">
        <v>73.697000000000003</v>
      </c>
      <c r="H124" s="48"/>
      <c r="I124" s="48"/>
      <c r="J124" s="48"/>
      <c r="K124" s="48"/>
      <c r="L124" s="48"/>
      <c r="M124" s="48"/>
    </row>
    <row r="125" spans="1:13" s="18" customFormat="1" x14ac:dyDescent="0.2">
      <c r="A125" s="33">
        <v>2022</v>
      </c>
      <c r="B125" s="47">
        <v>100</v>
      </c>
      <c r="C125" s="47">
        <v>11.462999999999999</v>
      </c>
      <c r="D125" s="47">
        <v>30.106999999999999</v>
      </c>
      <c r="E125" s="47">
        <v>50.635800000000003</v>
      </c>
      <c r="F125" s="47">
        <v>61.714399999999998</v>
      </c>
      <c r="G125" s="47">
        <v>77.564899999999994</v>
      </c>
      <c r="H125" s="48"/>
      <c r="I125" s="48"/>
      <c r="J125" s="48"/>
      <c r="K125" s="48"/>
      <c r="L125" s="48"/>
      <c r="M125" s="48"/>
    </row>
    <row r="126" spans="1:13" s="18" customFormat="1" x14ac:dyDescent="0.2">
      <c r="A126" s="33">
        <v>2023</v>
      </c>
      <c r="B126" s="47">
        <v>100</v>
      </c>
      <c r="C126" s="47">
        <v>12.324999999999999</v>
      </c>
      <c r="D126" s="47">
        <v>31.477499999999999</v>
      </c>
      <c r="E126" s="47">
        <v>52.398699999999998</v>
      </c>
      <c r="F126" s="47">
        <v>63.580399999999997</v>
      </c>
      <c r="G126" s="47">
        <v>79.373199999999997</v>
      </c>
      <c r="H126" s="48"/>
      <c r="I126" s="48"/>
      <c r="J126" s="48"/>
      <c r="K126" s="48"/>
      <c r="L126" s="48"/>
      <c r="M126" s="48"/>
    </row>
    <row r="127" spans="1:13" x14ac:dyDescent="0.2">
      <c r="A127" s="25" t="s">
        <v>103</v>
      </c>
      <c r="B127" s="45"/>
      <c r="C127" s="45"/>
      <c r="D127" s="45"/>
      <c r="E127" s="45"/>
      <c r="F127" s="45"/>
      <c r="G127" s="45"/>
    </row>
    <row r="128" spans="1:13" x14ac:dyDescent="0.2">
      <c r="A128" s="27">
        <v>2001</v>
      </c>
      <c r="B128" s="49">
        <v>100</v>
      </c>
      <c r="C128" s="49">
        <v>4.8979999999999997</v>
      </c>
      <c r="D128" s="49">
        <v>18.439299999999999</v>
      </c>
      <c r="E128" s="49">
        <v>36.319899999999997</v>
      </c>
      <c r="F128" s="49">
        <v>47.76</v>
      </c>
      <c r="G128" s="46">
        <v>66.780699999999996</v>
      </c>
    </row>
    <row r="129" spans="1:11" x14ac:dyDescent="0.2">
      <c r="A129" s="29">
        <v>2002</v>
      </c>
      <c r="B129" s="50">
        <v>100</v>
      </c>
      <c r="C129" s="50">
        <v>4.2144000000000004</v>
      </c>
      <c r="D129" s="50">
        <v>17.3338</v>
      </c>
      <c r="E129" s="50">
        <v>35.373100000000001</v>
      </c>
      <c r="F129" s="50">
        <v>47.138300000000001</v>
      </c>
      <c r="G129" s="47">
        <v>66.911000000000001</v>
      </c>
    </row>
    <row r="130" spans="1:11" x14ac:dyDescent="0.2">
      <c r="A130" s="29">
        <v>2003</v>
      </c>
      <c r="B130" s="50">
        <v>100</v>
      </c>
      <c r="C130" s="50">
        <v>4.0711000000000004</v>
      </c>
      <c r="D130" s="50">
        <v>17.2362</v>
      </c>
      <c r="E130" s="50">
        <v>35.106299999999997</v>
      </c>
      <c r="F130" s="50">
        <v>46.456200000000003</v>
      </c>
      <c r="G130" s="47">
        <v>66.312299999999993</v>
      </c>
    </row>
    <row r="131" spans="1:11" x14ac:dyDescent="0.2">
      <c r="A131" s="29">
        <v>2004</v>
      </c>
      <c r="B131" s="50">
        <v>100</v>
      </c>
      <c r="C131" s="50">
        <v>3.8660999999999999</v>
      </c>
      <c r="D131" s="50">
        <v>16.175899999999999</v>
      </c>
      <c r="E131" s="50">
        <v>32.696899999999999</v>
      </c>
      <c r="F131" s="50">
        <v>43.653700000000001</v>
      </c>
      <c r="G131" s="47">
        <v>63.719299999999997</v>
      </c>
      <c r="K131" s="14" t="s">
        <v>82</v>
      </c>
    </row>
    <row r="132" spans="1:11" x14ac:dyDescent="0.2">
      <c r="A132" s="29">
        <v>2005</v>
      </c>
      <c r="B132" s="50">
        <v>100</v>
      </c>
      <c r="C132" s="50">
        <v>3.5882000000000001</v>
      </c>
      <c r="D132" s="50">
        <v>14.9344</v>
      </c>
      <c r="E132" s="50">
        <v>30.5442</v>
      </c>
      <c r="F132" s="50">
        <v>41.067700000000002</v>
      </c>
      <c r="G132" s="47">
        <v>61.225000000000001</v>
      </c>
    </row>
    <row r="133" spans="1:11" x14ac:dyDescent="0.2">
      <c r="A133" s="29">
        <v>2006</v>
      </c>
      <c r="B133" s="50">
        <v>100</v>
      </c>
      <c r="C133" s="50">
        <v>3.4085000000000001</v>
      </c>
      <c r="D133" s="50">
        <v>14.508800000000001</v>
      </c>
      <c r="E133" s="50">
        <v>29.921500000000002</v>
      </c>
      <c r="F133" s="50">
        <v>40.507100000000001</v>
      </c>
      <c r="G133" s="47">
        <v>60.6434</v>
      </c>
    </row>
    <row r="134" spans="1:11" x14ac:dyDescent="0.2">
      <c r="A134" s="29">
        <v>2007</v>
      </c>
      <c r="B134" s="50">
        <v>100</v>
      </c>
      <c r="C134" s="50">
        <v>3.3611</v>
      </c>
      <c r="D134" s="50">
        <v>14.292</v>
      </c>
      <c r="E134" s="50">
        <v>29.587</v>
      </c>
      <c r="F134" s="50">
        <v>40.099200000000003</v>
      </c>
      <c r="G134" s="47">
        <v>60.190300000000001</v>
      </c>
    </row>
    <row r="135" spans="1:11" x14ac:dyDescent="0.2">
      <c r="A135" s="29">
        <v>2008</v>
      </c>
      <c r="B135" s="50">
        <v>100</v>
      </c>
      <c r="C135" s="50">
        <v>3.0969000000000002</v>
      </c>
      <c r="D135" s="50">
        <v>14.428800000000001</v>
      </c>
      <c r="E135" s="50">
        <v>30.796700000000001</v>
      </c>
      <c r="F135" s="50">
        <v>41.94</v>
      </c>
      <c r="G135" s="47">
        <v>62.489699999999999</v>
      </c>
    </row>
    <row r="136" spans="1:11" x14ac:dyDescent="0.2">
      <c r="A136" s="29">
        <v>2009</v>
      </c>
      <c r="B136" s="50">
        <v>100</v>
      </c>
      <c r="C136" s="50">
        <v>2.4552</v>
      </c>
      <c r="D136" s="50">
        <v>13.2561</v>
      </c>
      <c r="E136" s="50">
        <v>30.1084</v>
      </c>
      <c r="F136" s="50">
        <v>41.831899999999997</v>
      </c>
      <c r="G136" s="47">
        <v>63.655900000000003</v>
      </c>
    </row>
    <row r="137" spans="1:11" x14ac:dyDescent="0.2">
      <c r="A137" s="29">
        <v>2010</v>
      </c>
      <c r="B137" s="50">
        <v>100</v>
      </c>
      <c r="C137" s="50">
        <v>2.3561000000000001</v>
      </c>
      <c r="D137" s="50">
        <v>12.8903</v>
      </c>
      <c r="E137" s="50">
        <v>29.3764</v>
      </c>
      <c r="F137" s="50">
        <v>40.931100000000001</v>
      </c>
      <c r="G137" s="47">
        <v>62.617800000000003</v>
      </c>
    </row>
    <row r="138" spans="1:11" x14ac:dyDescent="0.2">
      <c r="A138" s="29">
        <v>2011</v>
      </c>
      <c r="B138" s="50">
        <v>100</v>
      </c>
      <c r="C138" s="50">
        <v>2.8879999999999999</v>
      </c>
      <c r="D138" s="50">
        <v>14.382999999999999</v>
      </c>
      <c r="E138" s="50">
        <v>31.739599999999999</v>
      </c>
      <c r="F138" s="50">
        <v>43.508299999999998</v>
      </c>
      <c r="G138" s="47">
        <v>64.940700000000007</v>
      </c>
    </row>
    <row r="139" spans="1:11" x14ac:dyDescent="0.2">
      <c r="A139" s="29">
        <v>2012</v>
      </c>
      <c r="B139" s="50">
        <v>100</v>
      </c>
      <c r="C139" s="50">
        <v>2.7776999999999998</v>
      </c>
      <c r="D139" s="50">
        <v>13.581200000000001</v>
      </c>
      <c r="E139" s="50">
        <v>29.834599999999998</v>
      </c>
      <c r="F139" s="50">
        <v>41.0501</v>
      </c>
      <c r="G139" s="47">
        <v>61.912500000000001</v>
      </c>
    </row>
    <row r="140" spans="1:11" x14ac:dyDescent="0.2">
      <c r="A140" s="29">
        <v>2013</v>
      </c>
      <c r="B140" s="50">
        <v>100</v>
      </c>
      <c r="C140" s="50">
        <v>2.7848999999999999</v>
      </c>
      <c r="D140" s="50">
        <v>13.7277</v>
      </c>
      <c r="E140" s="50">
        <v>30.200900000000001</v>
      </c>
      <c r="F140" s="50">
        <v>41.453400000000002</v>
      </c>
      <c r="G140" s="47">
        <v>62.1965</v>
      </c>
    </row>
    <row r="141" spans="1:11" x14ac:dyDescent="0.2">
      <c r="A141" s="29">
        <v>2014</v>
      </c>
      <c r="B141" s="50">
        <v>100</v>
      </c>
      <c r="C141" s="50">
        <v>2.746</v>
      </c>
      <c r="D141" s="50">
        <v>13.220499999999999</v>
      </c>
      <c r="E141" s="50">
        <v>29.122599999999998</v>
      </c>
      <c r="F141" s="50">
        <v>40.034500000000001</v>
      </c>
      <c r="G141" s="47">
        <v>60.517400000000002</v>
      </c>
    </row>
    <row r="142" spans="1:11" x14ac:dyDescent="0.2">
      <c r="A142" s="29">
        <v>2015</v>
      </c>
      <c r="B142" s="50">
        <v>100</v>
      </c>
      <c r="C142" s="50">
        <v>2.8277999999999999</v>
      </c>
      <c r="D142" s="50">
        <v>13.3827</v>
      </c>
      <c r="E142" s="50">
        <v>29.410399999999999</v>
      </c>
      <c r="F142" s="50">
        <v>40.422800000000002</v>
      </c>
      <c r="G142" s="47">
        <v>60.9649</v>
      </c>
    </row>
    <row r="143" spans="1:11" x14ac:dyDescent="0.2">
      <c r="A143" s="29">
        <v>2016</v>
      </c>
      <c r="B143" s="50">
        <v>100</v>
      </c>
      <c r="C143" s="50">
        <v>3.0409999999999999</v>
      </c>
      <c r="D143" s="50">
        <v>14.030799999999999</v>
      </c>
      <c r="E143" s="50">
        <v>30.526700000000002</v>
      </c>
      <c r="F143" s="50">
        <v>41.770200000000003</v>
      </c>
      <c r="G143" s="47">
        <v>62.6828</v>
      </c>
    </row>
    <row r="144" spans="1:11" x14ac:dyDescent="0.2">
      <c r="A144" s="29">
        <v>2017</v>
      </c>
      <c r="B144" s="50">
        <v>100</v>
      </c>
      <c r="C144" s="50">
        <v>3.1082000000000001</v>
      </c>
      <c r="D144" s="50">
        <v>13.898099999999999</v>
      </c>
      <c r="E144" s="50">
        <v>29.922499999999999</v>
      </c>
      <c r="F144" s="50">
        <v>40.863700000000001</v>
      </c>
      <c r="G144" s="47">
        <v>61.532699999999998</v>
      </c>
    </row>
    <row r="145" spans="1:7" x14ac:dyDescent="0.2">
      <c r="A145" s="29">
        <v>2018</v>
      </c>
      <c r="B145" s="47">
        <v>100</v>
      </c>
      <c r="C145" s="50">
        <v>2.9382999999999999</v>
      </c>
      <c r="D145" s="50">
        <v>13.0282</v>
      </c>
      <c r="E145" s="50">
        <v>28.631799999999998</v>
      </c>
      <c r="F145" s="50">
        <v>39.696599999999997</v>
      </c>
      <c r="G145" s="47">
        <v>59.918999999999997</v>
      </c>
    </row>
    <row r="146" spans="1:7" x14ac:dyDescent="0.2">
      <c r="A146" s="33">
        <v>2019</v>
      </c>
      <c r="B146" s="50">
        <v>100</v>
      </c>
      <c r="C146" s="50">
        <v>3.0642</v>
      </c>
      <c r="D146" s="50">
        <v>13.354200000000001</v>
      </c>
      <c r="E146" s="50">
        <v>29.188600000000001</v>
      </c>
      <c r="F146" s="50">
        <v>40.555399999999999</v>
      </c>
      <c r="G146" s="47">
        <v>61.231299999999997</v>
      </c>
    </row>
    <row r="147" spans="1:7" x14ac:dyDescent="0.2">
      <c r="A147" s="33">
        <v>2020</v>
      </c>
      <c r="B147" s="50">
        <v>100</v>
      </c>
      <c r="C147" s="50">
        <v>2.3224999999999998</v>
      </c>
      <c r="D147" s="50">
        <v>11.492100000000001</v>
      </c>
      <c r="E147" s="50">
        <v>26.330500000000001</v>
      </c>
      <c r="F147" s="50">
        <v>37.258200000000002</v>
      </c>
      <c r="G147" s="47">
        <v>57.6875</v>
      </c>
    </row>
    <row r="148" spans="1:7" x14ac:dyDescent="0.2">
      <c r="A148" s="33">
        <v>2021</v>
      </c>
      <c r="B148" s="50">
        <v>100</v>
      </c>
      <c r="C148" s="50">
        <v>2.3357000000000001</v>
      </c>
      <c r="D148" s="50">
        <v>10.774100000000001</v>
      </c>
      <c r="E148" s="50">
        <v>24.190200000000001</v>
      </c>
      <c r="F148" s="50">
        <v>34.356699999999996</v>
      </c>
      <c r="G148" s="47">
        <v>54.218200000000003</v>
      </c>
    </row>
    <row r="149" spans="1:7" x14ac:dyDescent="0.2">
      <c r="A149" s="33">
        <v>2022</v>
      </c>
      <c r="B149" s="50">
        <v>100</v>
      </c>
      <c r="C149" s="50">
        <v>2.9584999999999999</v>
      </c>
      <c r="D149" s="50">
        <v>12.8287</v>
      </c>
      <c r="E149" s="50">
        <v>28.027899999999999</v>
      </c>
      <c r="F149" s="50">
        <v>38.997999999999998</v>
      </c>
      <c r="G149" s="47">
        <v>59.574100000000001</v>
      </c>
    </row>
    <row r="150" spans="1:7" x14ac:dyDescent="0.2">
      <c r="A150" s="51">
        <v>2023</v>
      </c>
      <c r="B150" s="52">
        <v>100</v>
      </c>
      <c r="C150" s="52">
        <v>3.2601</v>
      </c>
      <c r="D150" s="52">
        <v>13.6912</v>
      </c>
      <c r="E150" s="52">
        <v>29.4574</v>
      </c>
      <c r="F150" s="52">
        <v>40.702800000000003</v>
      </c>
      <c r="G150" s="53">
        <v>61.601999999999997</v>
      </c>
    </row>
    <row r="151" spans="1:7" x14ac:dyDescent="0.2">
      <c r="A151" s="425" t="s">
        <v>88</v>
      </c>
      <c r="B151" s="425"/>
      <c r="C151" s="425"/>
      <c r="D151" s="425"/>
      <c r="E151" s="425"/>
      <c r="F151" s="425"/>
      <c r="G151" s="425"/>
    </row>
    <row r="152" spans="1:7" x14ac:dyDescent="0.2">
      <c r="A152" s="426" t="s">
        <v>104</v>
      </c>
      <c r="B152" s="426"/>
      <c r="C152" s="426"/>
      <c r="D152" s="426"/>
      <c r="E152" s="426"/>
      <c r="F152" s="426"/>
      <c r="G152" s="426"/>
    </row>
    <row r="153" spans="1:7" x14ac:dyDescent="0.2">
      <c r="A153" s="427" t="s">
        <v>105</v>
      </c>
      <c r="B153" s="427"/>
      <c r="C153" s="427"/>
      <c r="D153" s="427"/>
      <c r="E153" s="427"/>
      <c r="F153" s="427"/>
      <c r="G153" s="427"/>
    </row>
    <row r="154" spans="1:7" x14ac:dyDescent="0.2">
      <c r="A154" s="428" t="s">
        <v>106</v>
      </c>
      <c r="B154" s="428"/>
      <c r="C154" s="428"/>
      <c r="D154" s="428"/>
      <c r="E154" s="428"/>
      <c r="F154" s="428"/>
      <c r="G154" s="428"/>
    </row>
    <row r="155" spans="1:7" s="15" customFormat="1" ht="12.75" x14ac:dyDescent="0.2">
      <c r="A155" s="412" t="s">
        <v>107</v>
      </c>
      <c r="B155" s="412"/>
      <c r="C155" s="412"/>
      <c r="D155" s="412"/>
      <c r="E155" s="412"/>
      <c r="F155" s="412"/>
      <c r="G155" s="412"/>
    </row>
    <row r="157" spans="1:7" x14ac:dyDescent="0.2">
      <c r="F157" s="14" t="s">
        <v>82</v>
      </c>
    </row>
  </sheetData>
  <mergeCells count="14">
    <mergeCell ref="A151:G151"/>
    <mergeCell ref="A152:G152"/>
    <mergeCell ref="A153:G153"/>
    <mergeCell ref="A154:G154"/>
    <mergeCell ref="A155:G155"/>
    <mergeCell ref="A1:G1"/>
    <mergeCell ref="A2:G2"/>
    <mergeCell ref="A3:A5"/>
    <mergeCell ref="B3:B5"/>
    <mergeCell ref="C4:C5"/>
    <mergeCell ref="D4:D5"/>
    <mergeCell ref="E4:E5"/>
    <mergeCell ref="F4:F5"/>
    <mergeCell ref="G4:G5"/>
  </mergeCells>
  <pageMargins left="0.31" right="0.28999999999999998" top="0.17" bottom="0.18" header="0.5" footer="0.16"/>
  <pageSetup pageOrder="overThenDown"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Analysis of IRS Data</vt:lpstr>
      <vt:lpstr>Pie Chart - Actual</vt:lpstr>
      <vt:lpstr>Pie Chart - Projection</vt:lpstr>
      <vt:lpstr>Appendix A</vt:lpstr>
      <vt:lpstr>Appendix A - Detail</vt:lpstr>
      <vt:lpstr>Table1</vt:lpstr>
      <vt:lpstr>Table2</vt:lpstr>
      <vt:lpstr>Table3</vt:lpstr>
      <vt:lpstr>Table4</vt:lpstr>
      <vt:lpstr>Table5</vt:lpstr>
      <vt:lpstr>Table6</vt:lpstr>
      <vt:lpstr>Figure1</vt:lpstr>
      <vt:lpstr>Figure2</vt:lpstr>
      <vt:lpstr>Figure3</vt:lpstr>
      <vt:lpstr>Figure4</vt:lpstr>
      <vt:lpstr>Figure5</vt:lpstr>
      <vt:lpstr>TAB41</vt:lpstr>
      <vt:lpstr>TAB42</vt:lpstr>
      <vt:lpstr>'TAB41'!column_headings</vt:lpstr>
      <vt:lpstr>column_headings</vt:lpstr>
      <vt:lpstr>'TAB41'!column_numbers</vt:lpstr>
      <vt:lpstr>column_numbers</vt:lpstr>
      <vt:lpstr>'TAB41'!data</vt:lpstr>
      <vt:lpstr>data</vt:lpstr>
      <vt:lpstr>'Pie Chart - Actual'!Print_Area</vt:lpstr>
      <vt:lpstr>'Pie Chart - Projection'!Print_Area</vt:lpstr>
      <vt:lpstr>'TAB41'!Print_Area</vt:lpstr>
      <vt:lpstr>'TAB42'!Print_Area</vt:lpstr>
      <vt:lpstr>'TAB41'!stub_lines</vt:lpstr>
      <vt:lpstr>stub_lines</vt:lpstr>
      <vt:lpstr>'TAB41'!titles</vt:lpstr>
      <vt:lpstr>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Elizabeth Schwenk</cp:lastModifiedBy>
  <cp:revision/>
  <cp:lastPrinted>2026-10-25T21:13:51Z</cp:lastPrinted>
  <dcterms:created xsi:type="dcterms:W3CDTF">2026-04-06T16:30:01Z</dcterms:created>
  <dcterms:modified xsi:type="dcterms:W3CDTF">2026-10-25T21:14:25Z</dcterms:modified>
  <cp:category/>
  <cp:contentStatus/>
</cp:coreProperties>
</file>