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Startup Checklist" sheetId="3" state="visible" r:id="rId5"/>
    <sheet name="Reference" sheetId="4" state="visible" r:id="rId6"/>
  </sheets>
  <definedNames>
    <definedName function="false" hidden="false" localSheetId="0" name="_xlnm.Print_Area" vbProcedure="false">Cover!$A$1:$D$32</definedName>
    <definedName function="false" hidden="false" localSheetId="3" name="_xlnm.Print_Area" vbProcedure="false">Reference!$A$1:$L$64</definedName>
    <definedName function="false" hidden="false" localSheetId="3" name="_xlnm.Print_Titles" vbProcedure="false">Reference!$1:$4</definedName>
    <definedName function="false" hidden="false" localSheetId="1" name="_xlnm.Print_Area" vbProcedure="false">Setup!$A$1:$J$78</definedName>
    <definedName function="false" hidden="false" localSheetId="1" name="_xlnm.Print_Titles" vbProcedure="false">Setup!$1:$5</definedName>
    <definedName function="false" hidden="false" localSheetId="2" name="_xlnm.Print_Area" vbProcedure="false">'Startup Checklist'!$A$1:$O$160</definedName>
    <definedName function="false" hidden="false" localSheetId="2" name="_xlnm.Print_Titles" vbProcedure="false">'Startup Checklist'!$1:$8</definedName>
    <definedName function="false" hidden="true" localSheetId="2" name="_xlnm._FilterDatabase" vbProcedure="false">'Startup Checklist'!$B$8:$O$156</definedName>
    <definedName function="false" hidden="false" name="ListPhase" vbProcedure="false">Reference!$E$10:$E$13</definedName>
    <definedName function="false" hidden="false" name="ListResponsible" vbProcedure="false">Reference!$I$10:$I$13</definedName>
    <definedName function="false" hidden="false" name="ListSection" vbProcedure="false">Reference!$B$10:$B$25</definedName>
    <definedName function="false" hidden="false" name="ListStatus" vbProcedure="false">Reference!$K$10:$K$14</definedName>
    <definedName function="false" hidden="false" name="ListType" vbProcedure="false">Reference!$G$10:$G$12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<sst xmlns="http://schemas.openxmlformats.org/spreadsheetml/2006/main" count="1170" uniqueCount="533">
  <si>
    <t xml:space="preserve">Construction Project Startup Checklist</t>
  </si>
  <si>
    <t xml:space="preserve">From contract execution to a site running under control</t>
  </si>
  <si>
    <t xml:space="preserve">The first 90 days on site decide how the rest of the job goes. This is the checklist for that period - from the day the Contract is executed, through mobilisation, to a site running under control. Every item states the evidence that proves it is done.</t>
  </si>
  <si>
    <t xml:space="preserve">It is written for both sides of the table. Every item carries a Responsible party, so an owner's team and a contractor's team can work one register.</t>
  </si>
  <si>
    <t xml:space="preserve">HOW TO USE IT</t>
  </si>
  <si>
    <t xml:space="preserve">Fill in Setup - project, contract, parties, key dates. Every sheet reads from it.</t>
  </si>
  <si>
    <t xml:space="preserve">Give every item you are keeping a Responsible party, an Owner and a Target date.</t>
  </si>
  <si>
    <t xml:space="preserve">Mark what does not apply Not applicable. Never delete a row - keep the decision.</t>
  </si>
  <si>
    <t xml:space="preserve">Set Complete only when you hold the evidence in column F. That column is the point.</t>
  </si>
  <si>
    <t xml:space="preserve">Record where that evidence lives in Evidence reference - a document or folder number.</t>
  </si>
  <si>
    <t xml:space="preserve">Read Setup weekly. Overdue and Mandatory outstanding are the numbers that matter.</t>
  </si>
  <si>
    <t xml:space="preserve">Delete the example content: replace the project name on Setup, clear I to O.</t>
  </si>
  <si>
    <t xml:space="preserve">WHAT IS IN THE WORKBOOK</t>
  </si>
  <si>
    <t xml:space="preserve">Sheet</t>
  </si>
  <si>
    <t xml:space="preserve">What it does</t>
  </si>
  <si>
    <t xml:space="preserve">Setup</t>
  </si>
  <si>
    <t xml:space="preserve">Project, contract, parties and key dates, entered once. Live progress by section and by phase, counted off the checklist.</t>
  </si>
  <si>
    <t xml:space="preserve">Startup Checklist</t>
  </si>
  <si>
    <t xml:space="preserve">Reference</t>
  </si>
  <si>
    <t xml:space="preserve">Every dropdown list, what each status and flag means, the cell conventions, and a terminology map for your contract.</t>
  </si>
  <si>
    <t xml:space="preserve">IMPORTANT</t>
  </si>
  <si>
    <t xml:space="preserve">This checklist is a management tool. It is not legal advice and it does not replace the Contract. Where anything here differs from your Contract, the Contract governs. Approvals, notices, licences and insurance requirements vary by project and by jurisdiction - check what applies to yours before you rely on an item.</t>
  </si>
  <si>
    <t xml:space="preserve">Built with Mastt  |  mastt.com</t>
  </si>
  <si>
    <t xml:space="preserve">Enter the project once - every other sheet reads from here</t>
  </si>
  <si>
    <t xml:space="preserve">1 · PROJECT AND CONTRACT</t>
  </si>
  <si>
    <t xml:space="preserve">Project name</t>
  </si>
  <si>
    <t xml:space="preserve">Northgate Health Precinct - Stage 2</t>
  </si>
  <si>
    <t xml:space="preserve">Replace this - the banner then clears.</t>
  </si>
  <si>
    <t xml:space="preserve">Project number</t>
  </si>
  <si>
    <t xml:space="preserve">NHP-2026-002</t>
  </si>
  <si>
    <t xml:space="preserve">Contract name or reference</t>
  </si>
  <si>
    <t xml:space="preserve">NHP-C04 Main Works</t>
  </si>
  <si>
    <t xml:space="preserve">Owner (Client) organisation</t>
  </si>
  <si>
    <t xml:space="preserve">Northgate Health Authority</t>
  </si>
  <si>
    <t xml:space="preserve">Contractor organisation</t>
  </si>
  <si>
    <t xml:space="preserve">Meridian Construction Group</t>
  </si>
  <si>
    <t xml:space="preserve">Contract Administrator (Owner's Representative)</t>
  </si>
  <si>
    <t xml:space="preserve">R. Whitfield</t>
  </si>
  <si>
    <t xml:space="preserve">Contract Sum (Contract Price)</t>
  </si>
  <si>
    <t xml:space="preserve">In the project's contract currency.</t>
  </si>
  <si>
    <t xml:space="preserve">Contract currency</t>
  </si>
  <si>
    <t xml:space="preserve">AUD</t>
  </si>
  <si>
    <t xml:space="preserve">Site address</t>
  </si>
  <si>
    <t xml:space="preserve">14-22 Northgate Road, Northgate</t>
  </si>
  <si>
    <t xml:space="preserve">Scope in one line</t>
  </si>
  <si>
    <t xml:space="preserve">New 6 level acute inpatient building and plant upgrade</t>
  </si>
  <si>
    <t xml:space="preserve">2 · KEY DATES</t>
  </si>
  <si>
    <t xml:space="preserve">Enter the four contract dates. The example target dates on the checklist are written off the site possession date, so the whole example plan moves when you change it.</t>
  </si>
  <si>
    <t xml:space="preserve">Contract execution date</t>
  </si>
  <si>
    <t xml:space="preserve">Signed by both parties.</t>
  </si>
  <si>
    <t xml:space="preserve">Site possession date</t>
  </si>
  <si>
    <t xml:space="preserve">When the Contractor gets the site.</t>
  </si>
  <si>
    <t xml:space="preserve">Planned start on site</t>
  </si>
  <si>
    <t xml:space="preserve">First physical work on site.</t>
  </si>
  <si>
    <t xml:space="preserve">Substantial Completion (Practical Completion) date</t>
  </si>
  <si>
    <t xml:space="preserve">The contract date, not a forecast.</t>
  </si>
  <si>
    <t xml:space="preserve">Defects Liability Period (Warranty Period), months</t>
  </si>
  <si>
    <t xml:space="preserve">Drives the defects period end date.</t>
  </si>
  <si>
    <t xml:space="preserve">Days from execution to site possession</t>
  </si>
  <si>
    <t xml:space="preserve">First 90 days on site ends</t>
  </si>
  <si>
    <t xml:space="preserve">This checklist runs to here.</t>
  </si>
  <si>
    <t xml:space="preserve">Construction period, calendar days</t>
  </si>
  <si>
    <t xml:space="preserve">Working days remaining to Substantial Completion</t>
  </si>
  <si>
    <t xml:space="preserve">Excludes weekends, not holidays.</t>
  </si>
  <si>
    <t xml:space="preserve">Defects Liability Period (Warranty Period) ends</t>
  </si>
  <si>
    <t xml:space="preserve">3 · PEOPLE</t>
  </si>
  <si>
    <t xml:space="preserve">Owner's project manager</t>
  </si>
  <si>
    <t xml:space="preserve">Owner's commercial lead</t>
  </si>
  <si>
    <t xml:space="preserve">A. Kowalski</t>
  </si>
  <si>
    <t xml:space="preserve">Owner's health and safety lead</t>
  </si>
  <si>
    <t xml:space="preserve">D. Okafor</t>
  </si>
  <si>
    <t xml:space="preserve">Contractor's project manager</t>
  </si>
  <si>
    <t xml:space="preserve">T. Brennan</t>
  </si>
  <si>
    <t xml:space="preserve">Contractor's site manager</t>
  </si>
  <si>
    <t xml:space="preserve">M. Ferreira</t>
  </si>
  <si>
    <t xml:space="preserve">Contractor's planner</t>
  </si>
  <si>
    <t xml:space="preserve">J. Halvorsen</t>
  </si>
  <si>
    <t xml:space="preserve">Lead design consultant</t>
  </si>
  <si>
    <t xml:space="preserve">L. Marchetti</t>
  </si>
  <si>
    <t xml:space="preserve">Environment and approvals lead</t>
  </si>
  <si>
    <t xml:space="preserve">S. Ndlovu</t>
  </si>
  <si>
    <t xml:space="preserve">Systems and information manager</t>
  </si>
  <si>
    <t xml:space="preserve">P. Grewal</t>
  </si>
  <si>
    <t xml:space="preserve">4 · STARTUP PROGRESS - calculated live from the Startup Checklist</t>
  </si>
  <si>
    <t xml:space="preserve">Nothing on this block is typed. Work the checklist and these numbers move. Overdue and Mandatory outstanding are the two to read out at the weekly meeting.</t>
  </si>
  <si>
    <t xml:space="preserve">Checklist items</t>
  </si>
  <si>
    <t xml:space="preserve">Complete</t>
  </si>
  <si>
    <t xml:space="preserve">% complete</t>
  </si>
  <si>
    <t xml:space="preserve">Overdue</t>
  </si>
  <si>
    <t xml:space="preserve">Mandatory outstanding</t>
  </si>
  <si>
    <t xml:space="preserve">Due in 14 days</t>
  </si>
  <si>
    <t xml:space="preserve">PROGRESS BY PHASE</t>
  </si>
  <si>
    <t xml:space="preserve">Phase</t>
  </si>
  <si>
    <t xml:space="preserve">Items</t>
  </si>
  <si>
    <t xml:space="preserve">N/A</t>
  </si>
  <si>
    <t xml:space="preserve">Status</t>
  </si>
  <si>
    <t xml:space="preserve">Pre-mobilisation</t>
  </si>
  <si>
    <t xml:space="preserve">Mobilisation</t>
  </si>
  <si>
    <t xml:space="preserve">First 30 days</t>
  </si>
  <si>
    <t xml:space="preserve">First 90 days</t>
  </si>
  <si>
    <t xml:space="preserve">Total</t>
  </si>
  <si>
    <t xml:space="preserve">PROGRESS BY SECTION</t>
  </si>
  <si>
    <t xml:space="preserve">Section</t>
  </si>
  <si>
    <t xml:space="preserve">Contract and commercial setup</t>
  </si>
  <si>
    <t xml:space="preserve">Insurances, bonds and securities</t>
  </si>
  <si>
    <t xml:space="preserve">Permits, licences and approvals</t>
  </si>
  <si>
    <t xml:space="preserve">Site establishment and logistics</t>
  </si>
  <si>
    <t xml:space="preserve">Health and safety setup</t>
  </si>
  <si>
    <t xml:space="preserve">Environmental and community</t>
  </si>
  <si>
    <t xml:space="preserve">Quality and inspection setup</t>
  </si>
  <si>
    <t xml:space="preserve">Program and progress controls</t>
  </si>
  <si>
    <t xml:space="preserve">Cost and payment controls</t>
  </si>
  <si>
    <t xml:space="preserve">Document and information management</t>
  </si>
  <si>
    <t xml:space="preserve">Communications and reporting</t>
  </si>
  <si>
    <t xml:space="preserve">Subcontractor and supplier onboarding</t>
  </si>
  <si>
    <t xml:space="preserve">Utilities, services and authorities</t>
  </si>
  <si>
    <t xml:space="preserve">Existing conditions and surveys</t>
  </si>
  <si>
    <t xml:space="preserve">Handover and close-out set up early</t>
  </si>
  <si>
    <t xml:space="preserve">Digital and systems setup</t>
  </si>
  <si>
    <t xml:space="preserve">% complete excludes items marked Not applicable, so a section reads 100% once everything that applies to this project is done. Overdue counts any item with a target date in the past that is not Complete or Not applicable - Blocked items still count as overdue, because the Owner still does not have the thing.</t>
  </si>
  <si>
    <t xml:space="preserve">Column F is the test. Do not mark an item Complete until you hold what it names, and record where it lives in Evidence reference. Filter on Flag, Status or Responsible to work a list. Set Not applicable rather than deleting a row. Prints A3 landscape.</t>
  </si>
  <si>
    <t xml:space="preserve">Ref</t>
  </si>
  <si>
    <t xml:space="preserve">Activity</t>
  </si>
  <si>
    <t xml:space="preserve">How you know it is done</t>
  </si>
  <si>
    <t xml:space="preserve">Type</t>
  </si>
  <si>
    <t xml:space="preserve">Responsible</t>
  </si>
  <si>
    <t xml:space="preserve">Owner</t>
  </si>
  <si>
    <t xml:space="preserve">Target date</t>
  </si>
  <si>
    <t xml:space="preserve">Date completed</t>
  </si>
  <si>
    <t xml:space="preserve">Flag</t>
  </si>
  <si>
    <t xml:space="preserve">Evidence reference</t>
  </si>
  <si>
    <t xml:space="preserve">Comments</t>
  </si>
  <si>
    <t xml:space="preserve">Execute the Contract and issue a conformed set to both parties</t>
  </si>
  <si>
    <t xml:space="preserve">One conformed set - agreement, conditions, schedules, annexures and the priced documents - compiled, dated and issued to both parties with a transmittal record. Everyone has to be arguing from the same document.</t>
  </si>
  <si>
    <t xml:space="preserve">Mandatory</t>
  </si>
  <si>
    <t xml:space="preserve">Both</t>
  </si>
  <si>
    <t xml:space="preserve">CON-001 Rev C</t>
  </si>
  <si>
    <t xml:space="preserve">EXAMPLE - conformed set issued to both parties</t>
  </si>
  <si>
    <t xml:space="preserve">Confirm the order of precedence and log every discrepancy found on review</t>
  </si>
  <si>
    <t xml:space="preserve">The order of precedence written out from the Contract, plus a logged list of conflicts between drawings, specification and schedules with the Contract Administrator's written direction on each. Discrepancies found now are free.</t>
  </si>
  <si>
    <t xml:space="preserve">Issue the notice to proceed and record the commencement date</t>
  </si>
  <si>
    <t xml:space="preserve">Dated notice issued under the Contract naming the commencement date, received and acknowledged by the Contractor. Every time bar in the Contract runs from this date.</t>
  </si>
  <si>
    <t xml:space="preserve">LTR-0007</t>
  </si>
  <si>
    <t xml:space="preserve">EXAMPLE - commencement date confirmed in writing</t>
  </si>
  <si>
    <t xml:space="preserve">Appoint the Contract Administrator (Owner's Representative) in writing</t>
  </si>
  <si>
    <t xml:space="preserve">Written appointment naming the individual, the limits of their authority and the date it takes effect, issued to the Contractor and acknowledged.</t>
  </si>
  <si>
    <t xml:space="preserve">Record delegations of authority and financial approval limits for both parties</t>
  </si>
  <si>
    <t xml:space="preserve">Signed delegation schedule showing who may direct the works, approve variations (change orders), grant extensions of time and certify payments, and to what value.</t>
  </si>
  <si>
    <t xml:space="preserve">DEL-SCH-01</t>
  </si>
  <si>
    <t xml:space="preserve">EXAMPLE - delegation schedule signed by both parties</t>
  </si>
  <si>
    <t xml:space="preserve">Reconcile the Contract Sum (Contract Price), rates and provisional sums</t>
  </si>
  <si>
    <t xml:space="preserve">Priced schedule reconciled line by line to the Contract Sum, with every provisional sum, prime cost item and allowance listed and the adjustment mechanism for each agreed in writing.</t>
  </si>
  <si>
    <t xml:space="preserve">Build the contract notice register - who serves what, on whom, by when</t>
  </si>
  <si>
    <t xml:space="preserve">A one page notice matrix listing each notice type, the server and recipient, the address or portal for service, and the days allowed. Held in the project register and checked at every meeting.</t>
  </si>
  <si>
    <t xml:space="preserve">In progress</t>
  </si>
  <si>
    <t xml:space="preserve">REG-NOT-01</t>
  </si>
  <si>
    <t xml:space="preserve">EXAMPLE - drafted, awaiting commercial review</t>
  </si>
  <si>
    <t xml:space="preserve">Reconcile liquidated damages, bonuses and key dates to the program</t>
  </si>
  <si>
    <t xml:space="preserve">Extract of the damages and key date provisions checked date by date against the baseline program milestones, signed off by both commercial leads.</t>
  </si>
  <si>
    <t xml:space="preserve">Contract works (builder's risk) insurance in place before anyone is on site</t>
  </si>
  <si>
    <t xml:space="preserve">Certificate of currency naming every insured party, the sum insured, the excesses and the period of cover, dated before the site possession date and held on file by the Owner.</t>
  </si>
  <si>
    <t xml:space="preserve">Contractor</t>
  </si>
  <si>
    <t xml:space="preserve">INS-CW-2601</t>
  </si>
  <si>
    <t xml:space="preserve">EXAMPLE - certificate of currency on file</t>
  </si>
  <si>
    <t xml:space="preserve">Public liability insurance confirmed at the limit the Contract requires</t>
  </si>
  <si>
    <t xml:space="preserve">Certificate of currency showing the limit for any one occurrence, the insured parties and any exclusion that touches this scope - read against the Contract, not just filed.</t>
  </si>
  <si>
    <t xml:space="preserve">Workers compensation or employer's liability cover confirmed for every entity</t>
  </si>
  <si>
    <t xml:space="preserve">Current certificate for the Contractor and each engaged subcontractor, matched to the legal entity name on the subcontract rather than the trading name.</t>
  </si>
  <si>
    <t xml:space="preserve">INS-WC-2601</t>
  </si>
  <si>
    <t xml:space="preserve">EXAMPLE - all engaged entities covered</t>
  </si>
  <si>
    <t xml:space="preserve">Professional indemnity cover confirmed for all design carried out under the Contract</t>
  </si>
  <si>
    <t xml:space="preserve">Certificate showing the limit, the claims-made basis and the run-off period for every party performing design, including the Contractor's design subconsultants.</t>
  </si>
  <si>
    <t xml:space="preserve">Performance security lodged and verified before the first payment</t>
  </si>
  <si>
    <t xml:space="preserve">The original bond, bank guarantee or retention arrangement held by the Owner and checked for the correct beneficiary name, amount, expiry and unconditional wording. A security with the wrong entity name on it is worth nothing.</t>
  </si>
  <si>
    <t xml:space="preserve">Blocked</t>
  </si>
  <si>
    <t xml:space="preserve">SEC-BG-01</t>
  </si>
  <si>
    <t xml:space="preserve">EXAMPLE - beneficiary name wrong on the guarantee, reissue requested</t>
  </si>
  <si>
    <t xml:space="preserve">Parent company guarantee or other credit support executed</t>
  </si>
  <si>
    <t xml:space="preserve">Executed guarantee from the named guarantor, with evidence that the signatory had authority to bind the guarantor.</t>
  </si>
  <si>
    <t xml:space="preserve">If applicable</t>
  </si>
  <si>
    <t xml:space="preserve">Not applicable</t>
  </si>
  <si>
    <t xml:space="preserve">EXAMPLE - contractor is the ultimate parent, no guarantee required</t>
  </si>
  <si>
    <t xml:space="preserve">Owner-carried insurances confirmed and the interface with contractor cover written down</t>
  </si>
  <si>
    <t xml:space="preserve">A written summary of what the Owner insures, what the Contractor insures, the excess each party carries and who claims first, issued to both commercial teams.</t>
  </si>
  <si>
    <t xml:space="preserve">Load every insurance and security expiry into the project calendar</t>
  </si>
  <si>
    <t xml:space="preserve">Register of every certificate and security with its expiry date and a reminder set 60 days ahead. Cover that lapses mid-project is the same as no cover at all.</t>
  </si>
  <si>
    <t xml:space="preserve">Not started</t>
  </si>
  <si>
    <t xml:space="preserve">EXAMPLE - renewal reminders still to be loaded</t>
  </si>
  <si>
    <t xml:space="preserve">Extract every planning approval condition into a tracked condition register</t>
  </si>
  <si>
    <t xml:space="preserve">Line by line register of each condition, the party responsible, the date it must be satisfied by and the evidence needed to close it. Conditions are usually discovered late and always on the critical path.</t>
  </si>
  <si>
    <t xml:space="preserve">REG-COND-01</t>
  </si>
  <si>
    <t xml:space="preserve">EXAMPLE - 47 conditions registered and assigned</t>
  </si>
  <si>
    <t xml:space="preserve">Building permit or construction certificate issued for the stage of work starting</t>
  </si>
  <si>
    <t xml:space="preserve">Permit document on file, with the approved drawing set it relies on identified by number and revision so site is building to the approved documents.</t>
  </si>
  <si>
    <t xml:space="preserve">Road occupancy, footpath closure and crane oversail permissions obtained</t>
  </si>
  <si>
    <t xml:space="preserve">Approved permits showing the dates, hours and conditions, plus the approved traffic control drawings they reference.</t>
  </si>
  <si>
    <t xml:space="preserve">PERM-RO-114</t>
  </si>
  <si>
    <t xml:space="preserve">EXAMPLE - lodged, 10 working day assessment period</t>
  </si>
  <si>
    <t xml:space="preserve">Hoarding, scaffold and gantry approvals in place</t>
  </si>
  <si>
    <t xml:space="preserve">Approval documents plus a certified design for the hoarding or scaffold, signed by the designer and checked against what is actually erected on site.</t>
  </si>
  <si>
    <t xml:space="preserve">Out of hours and noise affected works approvals sought for early activities</t>
  </si>
  <si>
    <t xml:space="preserve">Approvals covering the specific dates and activities in the first 90 days of the program, with the neighbour notification obligations extracted into the site routine.</t>
  </si>
  <si>
    <t xml:space="preserve">Demolition, asbestos and hazardous material permits obtained</t>
  </si>
  <si>
    <t xml:space="preserve">Licensed removalist appointment, notification to the regulator where required, and the clearance certificate process agreed in writing before any removal starts.</t>
  </si>
  <si>
    <t xml:space="preserve">Water, tree, heritage and environmental approvals identified and tracked</t>
  </si>
  <si>
    <t xml:space="preserve">Register showing each approval, its lead time and its status, with everything needed in the first 90 days flagged and expedited.</t>
  </si>
  <si>
    <t xml:space="preserve">Statutory notification of commencement served on the relevant authorities</t>
  </si>
  <si>
    <t xml:space="preserve">Dated notification and the authority's acknowledgement, filed against the permit record.</t>
  </si>
  <si>
    <t xml:space="preserve">Site possession given and recorded, with the extent of the site defined</t>
  </si>
  <si>
    <t xml:space="preserve">Signed site handover record with a marked up plan showing the boundary, the exclusions and any area released later. Ambiguity about what was handed over becomes an extension of time claim.</t>
  </si>
  <si>
    <t xml:space="preserve">HO-SITE-01</t>
  </si>
  <si>
    <t xml:space="preserve">EXAMPLE - signed handover record with marked up plan</t>
  </si>
  <si>
    <t xml:space="preserve">Site establishment plan issued showing compounds, laydown, cranes and access</t>
  </si>
  <si>
    <t xml:space="preserve">Dimensioned site layout drawing showing crane radii, laydown, pedestrian routes, gates and the site office, revised as the works move through their stages.</t>
  </si>
  <si>
    <t xml:space="preserve">SEP-DRG-02 Rev B</t>
  </si>
  <si>
    <t xml:space="preserve">EXAMPLE - issued to all trades at the pre-start</t>
  </si>
  <si>
    <t xml:space="preserve">Site boundary secured with fencing, gates and signage</t>
  </si>
  <si>
    <t xml:space="preserve">Photographic record of the completed perimeter with gate locations marked, plus the signage the Contract and the permits require.</t>
  </si>
  <si>
    <t xml:space="preserve">Site accommodation, amenities and first aid facilities established</t>
  </si>
  <si>
    <t xml:space="preserve">Sheds set out and connected, amenities sized for the peak workforce in the program, first aid room stocked and the trained first aiders named on the notice board.</t>
  </si>
  <si>
    <t xml:space="preserve">Traffic management plan implemented and the approved controls installed</t>
  </si>
  <si>
    <t xml:space="preserve">Approved traffic management plan, installed signage checked against the drawing, and a dated daily inspection record.</t>
  </si>
  <si>
    <t xml:space="preserve">Temporary power, water and lighting connected and tested</t>
  </si>
  <si>
    <t xml:space="preserve">Energised temporary supply with the electrical compliance certificate, tested residual current devices and a lighting level check for any work outside daylight hours.</t>
  </si>
  <si>
    <t xml:space="preserve">Waste management, spoil disposal and recycling arrangements set up</t>
  </si>
  <si>
    <t xml:space="preserve">Bins on site by waste stream, a licensed disposal contractor appointed and the first disposal dockets filed against the site.</t>
  </si>
  <si>
    <t xml:space="preserve">Deliveries, crane bookings and site access booking system in operation</t>
  </si>
  <si>
    <t xml:space="preserve">A working booking system with a named gatekeeper, the rules circulated to every subcontractor, and one full week of booking records proving it is being used.</t>
  </si>
  <si>
    <t xml:space="preserve">Recommended</t>
  </si>
  <si>
    <t xml:space="preserve">Project health and safety plan issued, reviewed and accepted</t>
  </si>
  <si>
    <t xml:space="preserve">A project-specific plan, not a corporate template with the name changed, reviewed against the actual high risk activities in the first 90 days, with every review comment closed out in writing.</t>
  </si>
  <si>
    <t xml:space="preserve">HSP-01 Rev B</t>
  </si>
  <si>
    <t xml:space="preserve">EXAMPLE - accepted, nine review comments closed</t>
  </si>
  <si>
    <t xml:space="preserve">Principal contractor or controlling employer role assigned in writing</t>
  </si>
  <si>
    <t xml:space="preserve">Written appointment identifying who controls the workplace, from what date and over which areas. On a shared or occupied site this must exist before anyone starts.</t>
  </si>
  <si>
    <t xml:space="preserve">Safety in design register handed over with the residual risks</t>
  </si>
  <si>
    <t xml:space="preserve">Register of the design risks that could not be designed out, transferred with the design and acknowledged in writing by the Contractor's construction team.</t>
  </si>
  <si>
    <t xml:space="preserve">Consultant</t>
  </si>
  <si>
    <t xml:space="preserve">Incident reporting, investigation and notification process agreed</t>
  </si>
  <si>
    <t xml:space="preserve">Written process with reporting timeframes, the escalation path for a notifiable incident and the Owner's out of hours contact list. Agree it before the first incident, not during it.</t>
  </si>
  <si>
    <t xml:space="preserve">Site specific induction built and delivered to everyone who enters</t>
  </si>
  <si>
    <t xml:space="preserve">Induction covering this site's hazards, a register of every person inducted with dates, and a spot check that people on site can actually answer what they were taught.</t>
  </si>
  <si>
    <t xml:space="preserve">IND-REG</t>
  </si>
  <si>
    <t xml:space="preserve">EXAMPLE - built, first delivery this week</t>
  </si>
  <si>
    <t xml:space="preserve">High risk work method statements reviewed and accepted before the activity starts</t>
  </si>
  <si>
    <t xml:space="preserve">Signed method statements for the first high risk activities, reviewed against the design and the real site conditions, with sign-on records from the crews doing the work.</t>
  </si>
  <si>
    <t xml:space="preserve">Competency, ticket and licence verification completed for site personnel</t>
  </si>
  <si>
    <t xml:space="preserve">Verified records for plant operators, riggers, electrical and confined space work, checked against the issuing body's register with expiry dates tracked.</t>
  </si>
  <si>
    <t xml:space="preserve">Emergency response and evacuation plan issued, wardens named and a drill run</t>
  </si>
  <si>
    <t xml:space="preserve">Plan on the wall with the assembly point marked, wardens named and trained, and a dated record of the first evacuation drill inside 30 days.</t>
  </si>
  <si>
    <t xml:space="preserve">Toolbox talk, inspection and safety committee routine running</t>
  </si>
  <si>
    <t xml:space="preserve">Calendar of toolbox talks and weekly site inspections, with the first four weeks of records showing findings raised and closed out.</t>
  </si>
  <si>
    <t xml:space="preserve">Owner's first safety audit of the site completed</t>
  </si>
  <si>
    <t xml:space="preserve">Dated audit report with findings, agreed corrective actions and close out dates. The first audit sets the standard for the rest of the job.</t>
  </si>
  <si>
    <t xml:space="preserve">Construction environmental management plan issued and accepted</t>
  </si>
  <si>
    <t xml:space="preserve">Site specific plan covering erosion, sediment, dust, noise, vibration, water and waste, with the controls tied to the activities actually programmed for the first 90 days.</t>
  </si>
  <si>
    <t xml:space="preserve">ENV-CEMP-01</t>
  </si>
  <si>
    <t xml:space="preserve">EXAMPLE - accepted by the Owner</t>
  </si>
  <si>
    <t xml:space="preserve">Baseline noise, vibration and dust monitoring completed before work starts</t>
  </si>
  <si>
    <t xml:space="preserve">Dated baseline monitoring report from an independent monitor. Once work starts you can never establish the pre-existing condition again, and every complaint becomes arguable.</t>
  </si>
  <si>
    <t xml:space="preserve">ENV-BASE-01</t>
  </si>
  <si>
    <t xml:space="preserve">EXAMPLE - baseline monitoring report issued</t>
  </si>
  <si>
    <t xml:space="preserve">Community and stakeholder notification issued before work starts</t>
  </si>
  <si>
    <t xml:space="preserve">Dated notification letter with the distribution list, and the site contact number and complaints process published to neighbours and displayed at the site entrance.</t>
  </si>
  <si>
    <t xml:space="preserve">Contaminated land and soil classification closed out with a management plan</t>
  </si>
  <si>
    <t xml:space="preserve">Assessment report, classification of the material to be removed and a documented disposal route with the receiving facility named and its acceptance confirmed.</t>
  </si>
  <si>
    <t xml:space="preserve">Erosion and sediment controls installed and inspected before ground disturbance</t>
  </si>
  <si>
    <t xml:space="preserve">Photographic record of the installed controls matched to the approved plan, plus the first wet weather inspection record.</t>
  </si>
  <si>
    <t xml:space="preserve">Unexpected finds protocol issued for contamination, heritage and services</t>
  </si>
  <si>
    <t xml:space="preserve">A one page stop work protocol on the wall of the site office with the call list, so the crew stops and calls instead of digging on.</t>
  </si>
  <si>
    <t xml:space="preserve">Complaints register opened with published response times</t>
  </si>
  <si>
    <t xml:space="preserve">Register recording each complaint, the response inside the committed time and the action taken. Complaints handled slowly turn into approval conditions.</t>
  </si>
  <si>
    <t xml:space="preserve">Tree, flora and fauna protection measures installed and verified</t>
  </si>
  <si>
    <t xml:space="preserve">Protection fencing installed to the arborist's or ecologist's specification, with a sign off inspection before any plant enters the protected area.</t>
  </si>
  <si>
    <t xml:space="preserve">Water discharge, dewatering and trade waste approvals arranged</t>
  </si>
  <si>
    <t xml:space="preserve">Approval or licence for discharge, with the monitoring and reporting obligations extracted into the site's weekly routine.</t>
  </si>
  <si>
    <t xml:space="preserve">Project quality plan and inspection and test plans issued for the early works</t>
  </si>
  <si>
    <t xml:space="preserve">ITPs covering the first 90 days of work, each with hold points, witness points, acceptance criteria and named signatories. Issued before the work, not written up after it.</t>
  </si>
  <si>
    <t xml:space="preserve">EXAMPLE - ITPs due with the first concrete package</t>
  </si>
  <si>
    <t xml:space="preserve">Hold points and witness points agreed with the Contract Administrator and consultants</t>
  </si>
  <si>
    <t xml:space="preserve">Marked up ITPs showing every hold and witness point, the notice period required and who attends, so nothing gets covered up while an inspection is still outstanding.</t>
  </si>
  <si>
    <t xml:space="preserve">Accredited testing laboratory appointed and the testing regime set</t>
  </si>
  <si>
    <t xml:space="preserve">Appointed laboratory with a scope of accreditation that actually covers the tests required, and the sampling frequency written into the ITPs rather than decided on the day.</t>
  </si>
  <si>
    <t xml:space="preserve">Non-conformance process agreed, including the Owner's visibility of the register</t>
  </si>
  <si>
    <t xml:space="preserve">Written NCR process covering the form, the severity classification, the close out evidence required and the Owner's access to the live register.</t>
  </si>
  <si>
    <t xml:space="preserve">RFI and design review turnaround times agreed and resourced</t>
  </si>
  <si>
    <t xml:space="preserve">Written turnaround commitments by RFI priority, with named responders on the consultant side and a register that shows the commitments being met.</t>
  </si>
  <si>
    <t xml:space="preserve">Survey control established, independently verified and physically protected</t>
  </si>
  <si>
    <t xml:space="preserve">Control marks placed by a licensed surveyor, independently check-surveyed with the check report on file, and the marks protected from plant.</t>
  </si>
  <si>
    <t xml:space="preserve">Materials and sample approval process running, with long lead items submitted</t>
  </si>
  <si>
    <t xml:space="preserve">Submittal register showing every sample and material approval against the date the program needs it, and the first submissions returned with a status.</t>
  </si>
  <si>
    <t xml:space="preserve">Benchmark and prototype samples programmed and approved</t>
  </si>
  <si>
    <t xml:space="preserve">Program dates for each benchmark, with the approved sample retained on site and photographed as the reference standard for acceptance.</t>
  </si>
  <si>
    <t xml:space="preserve">Baseline program submitted in the form the Contract requires</t>
  </si>
  <si>
    <t xml:space="preserve">Program submitted in native file format with logic, durations, calendars and resources visible. A PDF bar chart is a picture, not a program, and cannot be reviewed.</t>
  </si>
  <si>
    <t xml:space="preserve">PRG-BL-01</t>
  </si>
  <si>
    <t xml:space="preserve">EXAMPLE - native file due with the month one report</t>
  </si>
  <si>
    <t xml:space="preserve">Progress measurement method and reporting cycle agreed</t>
  </si>
  <si>
    <t xml:space="preserve">Written definition of how progress is measured for each type of work, the data date, the cut off and the date the report is due.</t>
  </si>
  <si>
    <t xml:space="preserve">Delay notification and extension of time process confirmed</t>
  </si>
  <si>
    <t xml:space="preserve">Agreed process, notice periods and the records needed to support a claim, including what a delay notice must contain to be valid.</t>
  </si>
  <si>
    <t xml:space="preserve">Site diary and daily records regime started on day one</t>
  </si>
  <si>
    <t xml:space="preserve">A daily record of labour, plant, weather, deliveries, visitors and events, kept from the first day on site. It is the cheapest insurance any project buys.</t>
  </si>
  <si>
    <t xml:space="preserve">Baseline program reviewed and formally accepted or rejected</t>
  </si>
  <si>
    <t xml:space="preserve">Written review covering critical path, logic, float ownership, constraints and resourcing, with the Contractor's responses and a formal acceptance or rejection inside the contract period. Silence is usually taken as acceptance.</t>
  </si>
  <si>
    <t xml:space="preserve">EXAMPLE - review due 14 days after submission</t>
  </si>
  <si>
    <t xml:space="preserve">Contract milestones and key dates reconciled to the program</t>
  </si>
  <si>
    <t xml:space="preserve">A line by line check that every date named in the Contract appears in the program with the same date. Mismatches found now cost nothing.</t>
  </si>
  <si>
    <t xml:space="preserve">Long lead procurement schedule issued and tracked against the program</t>
  </si>
  <si>
    <t xml:space="preserve">Procurement schedule with order-by dates back calculated from the program, the first orders placed, and an escalation trigger when a confirmed delivery date moves.</t>
  </si>
  <si>
    <t xml:space="preserve">Inclement weather baseline and the definition of a lost day agreed</t>
  </si>
  <si>
    <t xml:space="preserve">Agreed historical weather baseline, a written definition of a lost day and the record that proves one occurred.</t>
  </si>
  <si>
    <t xml:space="preserve">Rolling look-ahead program routine started</t>
  </si>
  <si>
    <t xml:space="preserve">A weekly three to six week look-ahead issued before the coordination meeting, showing last week's plan against what was actually achieved.</t>
  </si>
  <si>
    <t xml:space="preserve">Cost report structure and cost breakdown agreed and locked</t>
  </si>
  <si>
    <t xml:space="preserve">Agreed cost report format with the budget mapped to the work breakdown structure, so every report from here on compares like with like.</t>
  </si>
  <si>
    <t xml:space="preserve">COST-STR-01</t>
  </si>
  <si>
    <t xml:space="preserve">EXAMPLE - cost breakdown locked to the WBS</t>
  </si>
  <si>
    <t xml:space="preserve">Schedule of values agreed in writing before the first claim</t>
  </si>
  <si>
    <t xml:space="preserve">Priced breakdown accepted in writing at a level of detail that lets you assess progress honestly, rather than argue about the percentage of a lump sum.</t>
  </si>
  <si>
    <t xml:space="preserve">SOV-01 Rev A</t>
  </si>
  <si>
    <t xml:space="preserve">EXAMPLE - under assessment by the cost consultant</t>
  </si>
  <si>
    <t xml:space="preserve">Payment claim cycle, cut off dates and certification timeframes confirmed</t>
  </si>
  <si>
    <t xml:space="preserve">A payment calendar for the whole project showing the claim date, assessment date, certificate date and payment date for every month.</t>
  </si>
  <si>
    <t xml:space="preserve">Contingency and provisional sum drawdown rules agreed and recorded</t>
  </si>
  <si>
    <t xml:space="preserve">Written rules covering who approves a drawdown, the evidence required, and a register opened showing the starting balance.</t>
  </si>
  <si>
    <t xml:space="preserve">Subcontractor payment declaration requirement set</t>
  </si>
  <si>
    <t xml:space="preserve">The declaration to be lodged with each claim confirming subcontractors and suppliers have been paid, with the consequence of a missing declaration stated in writing.</t>
  </si>
  <si>
    <t xml:space="preserve">Variation (change order) register opened and the pricing basis agreed</t>
  </si>
  <si>
    <t xml:space="preserve">A live register with each item numbered and carrying status, value claimed, value assessed and dates - plus the agreed request form, substantiation and turnaround times. Open it before the first variation, not after ten.</t>
  </si>
  <si>
    <t xml:space="preserve">Cash flow forecast produced from the accepted baseline program</t>
  </si>
  <si>
    <t xml:space="preserve">Forecast built from the accepted program and the schedule of values, issued to the Owner's finance team so funding is drawn when it is actually needed.</t>
  </si>
  <si>
    <t xml:space="preserve">Retention and security release schedule recorded with trigger dates</t>
  </si>
  <si>
    <t xml:space="preserve">Schedule showing the retention held, the release at Substantial Completion (Practical Completion) and the release at the end of the Defects Liability Period (Warranty Period), with the dates calculated.</t>
  </si>
  <si>
    <t xml:space="preserve">Rise and fall, currency and commodity adjustment mechanisms confirmed</t>
  </si>
  <si>
    <t xml:space="preserve">Written confirmation of any adjustment mechanism, the index or source used and a worked example agreed by both commercial teams.</t>
  </si>
  <si>
    <t xml:space="preserve">First payment cycle run end to end as a dry run</t>
  </si>
  <si>
    <t xml:space="preserve">One complete cycle - claim, assessment, certificate, payment - completed inside the contract timeframe, with any process problem fixed while the amounts are still small.</t>
  </si>
  <si>
    <t xml:space="preserve">Common data environment established with folder structure and permissions</t>
  </si>
  <si>
    <t xml:space="preserve">A live system with the agreed folder structure, access granted to every party's named users, and a test document successfully issued through it.</t>
  </si>
  <si>
    <t xml:space="preserve">CDE-SETUP</t>
  </si>
  <si>
    <t xml:space="preserve">EXAMPLE - all parties have access, test issue passed</t>
  </si>
  <si>
    <t xml:space="preserve">Document numbering, revision and status convention issued</t>
  </si>
  <si>
    <t xml:space="preserve">A one page convention covering document numbers, revision codes and status codes, issued to all parties and applied to the first transmittals.</t>
  </si>
  <si>
    <t xml:space="preserve">Issued for construction drawing register published and controlled</t>
  </si>
  <si>
    <t xml:space="preserve">Register showing every drawing number, its current revision, status and issue date, plus a physical check that site is building from the current revision.</t>
  </si>
  <si>
    <t xml:space="preserve">RFI, submittal and transmittal registers opened with unique numbering</t>
  </si>
  <si>
    <t xml:space="preserve">Registers live in the project system with the first entries logged, each showing the date raised, the responsible party and the date the answer is required.</t>
  </si>
  <si>
    <t xml:space="preserve">Correspondence and notice filing convention agreed</t>
  </si>
  <si>
    <t xml:space="preserve">An agreed filing rule that makes contractual notices identifiable and retrievable in seconds. The notice you cannot find is always the one you need.</t>
  </si>
  <si>
    <t xml:space="preserve">As-built and redline mark-up process started with the first work on site</t>
  </si>
  <si>
    <t xml:space="preserve">A live redline set kept on site and audited monthly. As-builts reconstructed at the end of the job are guesswork, and they delay handover every time.</t>
  </si>
  <si>
    <t xml:space="preserve">Progress photography protocol set and running</t>
  </si>
  <si>
    <t xml:space="preserve">Fixed point progress photography at agreed intervals, captioned or geo-referenced and filed in the project system. Work that has been covered cannot be photographed later.</t>
  </si>
  <si>
    <t xml:space="preserve">Superseded documents withdrawn from site circulation</t>
  </si>
  <si>
    <t xml:space="preserve">A documented withdrawal process plus a spot check on site confirming no superseded revision is still in use in a shed or a crib room.</t>
  </si>
  <si>
    <t xml:space="preserve">Project directory issued with names, roles, authority and contacts</t>
  </si>
  <si>
    <t xml:space="preserve">A single directory covering both parties and the consultants, showing clearly who can direct the Contractor and who cannot.</t>
  </si>
  <si>
    <t xml:space="preserve">DIR-01</t>
  </si>
  <si>
    <t xml:space="preserve">EXAMPLE - issued to both teams</t>
  </si>
  <si>
    <t xml:space="preserve">Lines of communication defined, including what must be in writing</t>
  </si>
  <si>
    <t xml:space="preserve">A one page protocol separating the formal contractual channel from working level contact, issued and acknowledged. Informal directions cause most of the disputes on any job.</t>
  </si>
  <si>
    <t xml:space="preserve">Escalation path and dispute avoidance steps agreed</t>
  </si>
  <si>
    <t xml:space="preserve">Named escalation levels with a timeframe at each step, agreed while the relationship is still good.</t>
  </si>
  <si>
    <t xml:space="preserve">Start-up meeting held with both leadership teams and minutes issued</t>
  </si>
  <si>
    <t xml:space="preserve">Minuted start-up meeting attended by both leadership teams, with actions, owners and dates issued inside five working days.</t>
  </si>
  <si>
    <t xml:space="preserve">Meeting schedule set for the whole project with terms of reference</t>
  </si>
  <si>
    <t xml:space="preserve">Calendar of site, coordination, design and executive meetings showing attendees, frequency and a standing agenda for each.</t>
  </si>
  <si>
    <t xml:space="preserve">Monthly report format agreed and the first report issued on time</t>
  </si>
  <si>
    <t xml:space="preserve">Agreed template covering progress, cost, risk, safety, quality and forecast, and the first issue delivered by the due date rather than a fortnight late.</t>
  </si>
  <si>
    <t xml:space="preserve">Risk register handed over, reviewed jointly and given owners and dates</t>
  </si>
  <si>
    <t xml:space="preserve">A live register with every risk owned by a named person, with treatment actions and review dates. A register nobody owns is a document, not a control.</t>
  </si>
  <si>
    <t xml:space="preserve">Subcontractor prequalification and approval process running</t>
  </si>
  <si>
    <t xml:space="preserve">Prequalification records for each subcontractor covering capability, financial standing, safety record and insurances, approved before they are engaged rather than after.</t>
  </si>
  <si>
    <t xml:space="preserve">PQ-REG</t>
  </si>
  <si>
    <t xml:space="preserve">EXAMPLE - 12 of 18 packages prequalified</t>
  </si>
  <si>
    <t xml:space="preserve">Subcontract terms confirmed as flowing down the head contract obligations</t>
  </si>
  <si>
    <t xml:space="preserve">A back to back review confirming program dates, notice periods, quality, safety, warranty and payment obligations flow down. Every gap here ends up sitting with the head contractor.</t>
  </si>
  <si>
    <t xml:space="preserve">Subcontractor insurances and licences verified before site access</t>
  </si>
  <si>
    <t xml:space="preserve">Verified certificates for each subcontractor held before their first day on site, with expiry dates tracked in the same register as the head contract insurances.</t>
  </si>
  <si>
    <t xml:space="preserve">Subcontractor onboarding pack issued and acknowledged</t>
  </si>
  <si>
    <t xml:space="preserve">A standard pack covering site rules, hours, access, parking, waste and escalation, issued and acknowledged before mobilisation so the rules are not explained at the gate.</t>
  </si>
  <si>
    <t xml:space="preserve">Supplier orders and delivery schedule aligned to the program</t>
  </si>
  <si>
    <t xml:space="preserve">Purchase orders placed for long lead items with confirmed delivery dates that match the program, and a named person accountable when a date moves.</t>
  </si>
  <si>
    <t xml:space="preserve">Labour, apprentice, local content or social procurement commitments tracked</t>
  </si>
  <si>
    <t xml:space="preserve">Register showing the contract commitment, the current position and the evidence needed to report it. These get audited at the end of the job, not the start.</t>
  </si>
  <si>
    <t xml:space="preserve">Trade pre-start meetings held before each package mobilises</t>
  </si>
  <si>
    <t xml:space="preserve">Minuted pre-start with each trade covering scope interfaces, program, quality standards and safety, held before their first day on site.</t>
  </si>
  <si>
    <t xml:space="preserve">Existing services located, proved and marked before any excavation</t>
  </si>
  <si>
    <t xml:space="preserve">Underground service search plans plus non-destructive location and potholing records, marked on the ground and on a drawing, and re-validated before each new excavation area opens.</t>
  </si>
  <si>
    <t xml:space="preserve">SVC-LOC-01</t>
  </si>
  <si>
    <t xml:space="preserve">EXAMPLE - services proved and marked, plan issued</t>
  </si>
  <si>
    <t xml:space="preserve">Service disconnections, abolishments and relocations applied for</t>
  </si>
  <si>
    <t xml:space="preserve">Applications lodged with each authority with reference numbers and quoted lead times, tracked against the program activities they unlock.</t>
  </si>
  <si>
    <t xml:space="preserve">Permanent supply applications lodged with connection dates confirmed</t>
  </si>
  <si>
    <t xml:space="preserve">Applications for permanent power, water, gas, drainage and telecommunications lodged with connection dates confirmed in writing. Authority lead times are the classic silent critical path on a building job.</t>
  </si>
  <si>
    <t xml:space="preserve">Fire, alarm and life safety interfaces with existing buildings resolved</t>
  </si>
  <si>
    <t xml:space="preserve">A documented isolation and impairment procedure agreed with the building operator and the fire authority, with the temporary protection measures in place before any isolation.</t>
  </si>
  <si>
    <t xml:space="preserve">Authority inspection and approval requirements mapped to the program</t>
  </si>
  <si>
    <t xml:space="preserve">Register of every authority inspection, the notice period it needs and the program activity it gates.</t>
  </si>
  <si>
    <t xml:space="preserve">Interfaces with adjacent projects, operators and asset owners agreed</t>
  </si>
  <si>
    <t xml:space="preserve">Written interface agreements covering access, shared use, shutdowns and notice periods with each adjacent operator or asset owner.</t>
  </si>
  <si>
    <t xml:space="preserve">Shutdown and outage windows booked with the operating asset owner</t>
  </si>
  <si>
    <t xml:space="preserve">Confirmed outage windows in writing, with the notice needed to rebook and the contingency if a window is lost.</t>
  </si>
  <si>
    <t xml:space="preserve">Pre-existing condition (dilapidation) survey completed and issued to both parties</t>
  </si>
  <si>
    <t xml:space="preserve">Dated photographic and written survey of adjoining properties, access routes and existing services, signed by both parties before any work starts - without it, every pre-existing crack becomes yours.</t>
  </si>
  <si>
    <t xml:space="preserve">DILAP-01</t>
  </si>
  <si>
    <t xml:space="preserve">EXAMPLE - survey signed by both parties</t>
  </si>
  <si>
    <t xml:space="preserve">Detail and feature survey verified against the design set-out</t>
  </si>
  <si>
    <t xml:space="preserve">A licensed surveyor's written verification that the design set-out fits the existing levels and boundaries, with every discrepancy raised as an RFI before excavation.</t>
  </si>
  <si>
    <t xml:space="preserve">Boundary identification survey and encroachment check completed</t>
  </si>
  <si>
    <t xml:space="preserve">Boundary marks placed by a licensed surveyor with a written statement on any encroachment. Build over a boundary once and it stops being a construction problem.</t>
  </si>
  <si>
    <t xml:space="preserve">Geotechnical information issued with its contractual status stated</t>
  </si>
  <si>
    <t xml:space="preserve">Geotechnical reports issued with a clear written statement of what is warranted and what is information only. This single point drives every latent condition claim that follows.</t>
  </si>
  <si>
    <t xml:space="preserve">Hazardous materials survey completed and the register issued to the site team</t>
  </si>
  <si>
    <t xml:space="preserve">Survey by a competent assessor, the register held on site with material locations marked, and the crews briefed on it at induction.</t>
  </si>
  <si>
    <t xml:space="preserve">Vibration and heritage sensitive structures identified with monitoring installed</t>
  </si>
  <si>
    <t xml:space="preserve">Identified structures, agreed trigger levels and installed monitoring with an alarm that reaches a person who has the authority to stop the work.</t>
  </si>
  <si>
    <t xml:space="preserve">EXAMPLE - no sensitive structures within the influence zone</t>
  </si>
  <si>
    <t xml:space="preserve">Condition and function of retained assets recorded before possession</t>
  </si>
  <si>
    <t xml:space="preserve">Condition record and functional test of the assets being retained - lifts, alarms, drainage, roads - so a later fault is attributable to someone.</t>
  </si>
  <si>
    <t xml:space="preserve">Completion requirements extracted from the Contract at startup</t>
  </si>
  <si>
    <t xml:space="preserve">A written list of everything required for Substantial Completion (Practical Completion) - certificates, manuals, training, spares, as-builts - produced now, because every one of them has to be built up while the work is being done, not found at the end.</t>
  </si>
  <si>
    <t xml:space="preserve">EXAMPLE - requirements workshop booked with operations</t>
  </si>
  <si>
    <t xml:space="preserve">As-built and digital model deliverable requirements defined</t>
  </si>
  <si>
    <t xml:space="preserve">Written specification of the as-built format, model level of detail and asset data required. It has to be agreed before construction because it determines how site records are kept from day one.</t>
  </si>
  <si>
    <t xml:space="preserve">O and M manual structure and content standard issued to the Contractor</t>
  </si>
  <si>
    <t xml:space="preserve">Agreed manual structure and content standard issued at startup, so data is collected as each trade finishes instead of being chased from subcontractors who have already left the site.</t>
  </si>
  <si>
    <t xml:space="preserve">Occupancy approvals mapped backwards from the completion date</t>
  </si>
  <si>
    <t xml:space="preserve">A backward planned schedule of every certificate, inspection and approval required before occupation, with lead times. These are almost never on the contractor's program and they are almost always what delays handover.</t>
  </si>
  <si>
    <t xml:space="preserve">Commissioning strategy and witnessing requirements drafted</t>
  </si>
  <si>
    <t xml:space="preserve">A commissioning plan skeleton with the sequence, who witnesses each test and how long each stage takes. Commissioning duration is the most commonly underestimated part of any program.</t>
  </si>
  <si>
    <t xml:space="preserve">Training, spares and attic stock requirements listed and priced</t>
  </si>
  <si>
    <t xml:space="preserve">Schedule of training sessions, spare parts and attic stock naming who supplies them, so they are ordered with the main package instead of at a premium at the end.</t>
  </si>
  <si>
    <t xml:space="preserve">Defects Liability Period (Warranty Period) and warranty start dates registered</t>
  </si>
  <si>
    <t xml:space="preserve">Register of the defects period start and end dates and every product warranty with its commencement trigger, set up now so nothing lapses unnoticed.</t>
  </si>
  <si>
    <t xml:space="preserve">Owner's operational readiness team identified and engaged</t>
  </si>
  <si>
    <t xml:space="preserve">Named operations and facilities representatives engaged from startup, with their input into commissioning, training and handover recorded in the meeting minutes.</t>
  </si>
  <si>
    <t xml:space="preserve">Project management system configured and both teams onboarded</t>
  </si>
  <si>
    <t xml:space="preserve">A live system holding the project structure, budget, contracts and registers, with every user trained and actually logging in.</t>
  </si>
  <si>
    <t xml:space="preserve">PMS-CFG</t>
  </si>
  <si>
    <t xml:space="preserve">EXAMPLE - configuration complete, training next week</t>
  </si>
  <si>
    <t xml:space="preserve">Site connectivity and network provided in the site offices</t>
  </si>
  <si>
    <t xml:space="preserve">A working connection with enough bandwidth for model coordination and video meetings, tested from the site office rather than the head office.</t>
  </si>
  <si>
    <t xml:space="preserve">Registers migrated into one source of truth and the spreadsheets retired</t>
  </si>
  <si>
    <t xml:space="preserve">One live register per subject in the project system, with the old spreadsheets archived read-only. Two registers means neither of them is right.</t>
  </si>
  <si>
    <t xml:space="preserve">BIM execution plan agreed with the model exchange and coordination routine</t>
  </si>
  <si>
    <t xml:space="preserve">Agreed plan naming the model authors, exchange formats, coordination cycle and clash resolution process, with the first coordination cycle completed.</t>
  </si>
  <si>
    <t xml:space="preserve">Mobile site capture tools deployed for inspections, defects and diaries</t>
  </si>
  <si>
    <t xml:space="preserve">Tools in the hands of site supervisors, with the first month of records showing consistent use, photographs and location tags.</t>
  </si>
  <si>
    <t xml:space="preserve">Reporting dashboard configured and reconciled to the source registers</t>
  </si>
  <si>
    <t xml:space="preserve">Dashboard live and reconciled to the cost report and the program for one full reporting cycle before anyone is allowed to rely on it.</t>
  </si>
  <si>
    <t xml:space="preserve">Twenty blank rows are provided above for project specific items. Pick the Section from the dropdown and the Ref number builds itself.</t>
  </si>
  <si>
    <t xml:space="preserve">Lists, definitions and conventions</t>
  </si>
  <si>
    <t xml:space="preserve">1 · DROPDOWN LISTS - the source for every data validation in this workbook</t>
  </si>
  <si>
    <t xml:space="preserve">Add a row to a list and it appears in the matching dropdown. Keep the section codes unique - the Ref column on the checklist is built from them.</t>
  </si>
  <si>
    <t xml:space="preserve">Code</t>
  </si>
  <si>
    <t xml:space="preserve">CC</t>
  </si>
  <si>
    <t xml:space="preserve">IB</t>
  </si>
  <si>
    <t xml:space="preserve">PL</t>
  </si>
  <si>
    <t xml:space="preserve">SE</t>
  </si>
  <si>
    <t xml:space="preserve">HS</t>
  </si>
  <si>
    <t xml:space="preserve">EC</t>
  </si>
  <si>
    <t xml:space="preserve">QA</t>
  </si>
  <si>
    <t xml:space="preserve">PR</t>
  </si>
  <si>
    <t xml:space="preserve">CP</t>
  </si>
  <si>
    <t xml:space="preserve">DM</t>
  </si>
  <si>
    <t xml:space="preserve">CM</t>
  </si>
  <si>
    <t xml:space="preserve">SS</t>
  </si>
  <si>
    <t xml:space="preserve">UT</t>
  </si>
  <si>
    <t xml:space="preserve">EX</t>
  </si>
  <si>
    <t xml:space="preserve">HO</t>
  </si>
  <si>
    <t xml:space="preserve">DS</t>
  </si>
  <si>
    <t xml:space="preserve">2 · CELL CONVENTIONS - what the fills mean</t>
  </si>
  <si>
    <t xml:space="preserve">Sample text</t>
  </si>
  <si>
    <t xml:space="preserve">You type here. Pale blue fill, cobalt text.</t>
  </si>
  <si>
    <t xml:space="preserve">Calculated</t>
  </si>
  <si>
    <t xml:space="preserve">Calculated for you. Do not type over it - you will break the progress table.</t>
  </si>
  <si>
    <t xml:space="preserve">A total or subtotal. Grey fill with a rule above.</t>
  </si>
  <si>
    <t xml:space="preserve">A status chip. The colour is set by the value, not by hand.</t>
  </si>
  <si>
    <t xml:space="preserve">3 · WHAT EACH STATUS MEANS</t>
  </si>
  <si>
    <t xml:space="preserve">Use it when</t>
  </si>
  <si>
    <t xml:space="preserve">What it does to the numbers</t>
  </si>
  <si>
    <t xml:space="preserve">The item is agreed and owned but no work has begun on it.</t>
  </si>
  <si>
    <t xml:space="preserve">Counts as outstanding. Goes overdue once the target date passes.</t>
  </si>
  <si>
    <t xml:space="preserve">Work has started but the evidence in column F does not yet exist.</t>
  </si>
  <si>
    <t xml:space="preserve">You hold the evidence named in column F. Not before.</t>
  </si>
  <si>
    <t xml:space="preserve">Counts as complete. The flag clears and the item leaves the overdue count.</t>
  </si>
  <si>
    <t xml:space="preserve">Progress is stopped by something outside the owner's control. Say what in Comments.</t>
  </si>
  <si>
    <t xml:space="preserve">Counts as outstanding, and still goes overdue. Blocked is not an excuse in the numbers.</t>
  </si>
  <si>
    <t xml:space="preserve">The item does not apply to this project. Never delete a row - record the decision.</t>
  </si>
  <si>
    <t xml:space="preserve">Removed from both the numerator and the denominator of % complete.</t>
  </si>
  <si>
    <t xml:space="preserve">4 · THE FLAG COLUMN AND THE TYPE COLUMN</t>
  </si>
  <si>
    <t xml:space="preserve">Value</t>
  </si>
  <si>
    <t xml:space="preserve">What it means</t>
  </si>
  <si>
    <t xml:space="preserve">OVERDUE 12d</t>
  </si>
  <si>
    <t xml:space="preserve">The target date passed 12 days ago and the item is not Complete or Not applicable.</t>
  </si>
  <si>
    <t xml:space="preserve">in 5d</t>
  </si>
  <si>
    <t xml:space="preserve">Due in 5 days. Anything inside 7 days is shown amber.</t>
  </si>
  <si>
    <t xml:space="preserve">in 45d</t>
  </si>
  <si>
    <t xml:space="preserve">Due later than 7 days out.</t>
  </si>
  <si>
    <t xml:space="preserve">no date</t>
  </si>
  <si>
    <t xml:space="preserve">No target date has been set. Fix this - an item with no date is never late and never gets done.</t>
  </si>
  <si>
    <t xml:space="preserve">(blank)</t>
  </si>
  <si>
    <t xml:space="preserve">The item is Complete or Not applicable. Nothing to chase.</t>
  </si>
  <si>
    <t xml:space="preserve">Do not start on site without it. These are counted separately on Setup.</t>
  </si>
  <si>
    <t xml:space="preserve">Good practice. Drop it only with a reason in Comments.</t>
  </si>
  <si>
    <t xml:space="preserve">Only applies to some projects. If it does not apply, set the status to Not applicable.</t>
  </si>
  <si>
    <t xml:space="preserve">5 · TERMINOLOGY - map these to the words your Contract uses</t>
  </si>
  <si>
    <t xml:space="preserve">This workbook is written to read correctly in the United States, the United Kingdom and Australia. Where a term genuinely differs by region both are given on first use. Nothing here is tied to a particular standard form of contract.</t>
  </si>
  <si>
    <t xml:space="preserve">Used in this workbook</t>
  </si>
  <si>
    <t xml:space="preserve">Also known as</t>
  </si>
  <si>
    <t xml:space="preserve">What it means here</t>
  </si>
  <si>
    <t xml:space="preserve">Client, Principal, Employer, Procuring Entity</t>
  </si>
  <si>
    <t xml:space="preserve">The party that commissions and pays for the works. Pick the word your Contract uses and stay with it.</t>
  </si>
  <si>
    <t xml:space="preserve">Superintendent, Engineer, Architect, Contract Administrator</t>
  </si>
  <si>
    <t xml:space="preserve">The person named in the Contract to administer it and certify under it. Not necessarily the Owner's project manager.</t>
  </si>
  <si>
    <t xml:space="preserve">Builder, Main Contractor, General Contractor, Head Contractor</t>
  </si>
  <si>
    <t xml:space="preserve">The party carrying out the works under the Contract.</t>
  </si>
  <si>
    <t xml:space="preserve">Contract Price, Contract Sum, Accepted Contract Amount</t>
  </si>
  <si>
    <t xml:space="preserve">The agreed price at the date of the Contract, before any variation.</t>
  </si>
  <si>
    <t xml:space="preserve">Substantial Completion (Practical Completion)</t>
  </si>
  <si>
    <t xml:space="preserve">Practical Completion, Substantial Completion, Taking Over</t>
  </si>
  <si>
    <t xml:space="preserve">The point at which the works are complete enough for the Owner to use them for their intended purpose.</t>
  </si>
  <si>
    <t xml:space="preserve">Defects Liability Period (Warranty Period)</t>
  </si>
  <si>
    <t xml:space="preserve">Warranty Period, Maintenance Period, Rectification Period</t>
  </si>
  <si>
    <t xml:space="preserve">The period after Substantial Completion in which the Contractor returns to rectify defects.</t>
  </si>
  <si>
    <t xml:space="preserve">Variation (Change Order)</t>
  </si>
  <si>
    <t xml:space="preserve">Change Order, Variation, Compensation Event</t>
  </si>
  <si>
    <t xml:space="preserve">An instructed change to the scope, the price or the time.</t>
  </si>
  <si>
    <t xml:space="preserve">Program (Schedule)</t>
  </si>
  <si>
    <t xml:space="preserve">Schedule, Programme, Baseline, Works Programme</t>
  </si>
  <si>
    <t xml:space="preserve">The time model for the works, showing logic, durations and the critical path.</t>
  </si>
</sst>
</file>

<file path=xl/styles.xml><?xml version="1.0" encoding="utf-8"?>
<styleSheet xmlns="http://schemas.openxmlformats.org/spreadsheetml/2006/main">
  <numFmts count="9">
    <numFmt numFmtId="164" formatCode="General"/>
    <numFmt numFmtId="165" formatCode="\$#,##0;[RED]&quot;($&quot;#,##0\);\-"/>
    <numFmt numFmtId="166" formatCode="dd\ mmm\ yyyy"/>
    <numFmt numFmtId="167" formatCode="0&quot; months&quot;"/>
    <numFmt numFmtId="168" formatCode="0&quot; days&quot;;;\-"/>
    <numFmt numFmtId="169" formatCode="#,##0&quot; days&quot;;;\-"/>
    <numFmt numFmtId="170" formatCode="#,##0"/>
    <numFmt numFmtId="171" formatCode="0.0%"/>
    <numFmt numFmtId="172" formatCode="0;;\-"/>
  </numFmts>
  <fonts count="36">
    <font>
      <sz val="11"/>
      <color theme="1"/>
      <name val="Calibri"/>
      <family val="2"/>
      <charset val="1"/>
    </font>
    <font>
      <sz val="10"/>
      <name val="Arial"/>
      <family val="0"/>
    </font>
    <font>
      <sz val="10"/>
      <name val="Arial"/>
      <family val="0"/>
    </font>
    <font>
      <sz val="10"/>
      <name val="Arial"/>
      <family val="0"/>
    </font>
    <font>
      <b val="true"/>
      <sz val="21"/>
      <color rgb="FFFFFFFF"/>
      <name val="Inter"/>
      <family val="0"/>
      <charset val="1"/>
    </font>
    <font>
      <sz val="10.5"/>
      <color rgb="FF64B6F7"/>
      <name val="Inter"/>
      <family val="0"/>
      <charset val="1"/>
    </font>
    <font>
      <sz val="10.5"/>
      <color rgb="FF1D3245"/>
      <name val="Inter"/>
      <family val="0"/>
      <charset val="1"/>
    </font>
    <font>
      <b val="true"/>
      <sz val="9.5"/>
      <color rgb="FFEC6917"/>
      <name val="Inter"/>
      <family val="0"/>
      <charset val="1"/>
    </font>
    <font>
      <b val="true"/>
      <sz val="11"/>
      <color rgb="FFFFFFFF"/>
      <name val="Inter"/>
      <family val="0"/>
      <charset val="1"/>
    </font>
    <font>
      <b val="true"/>
      <sz val="11"/>
      <color rgb="FF3480BC"/>
      <name val="Inter"/>
      <family val="0"/>
      <charset val="1"/>
    </font>
    <font>
      <sz val="10"/>
      <color rgb="FF1D3245"/>
      <name val="Inter"/>
      <family val="0"/>
      <charset val="1"/>
    </font>
    <font>
      <b val="true"/>
      <sz val="9"/>
      <color rgb="FF0D3C61"/>
      <name val="Inter"/>
      <family val="0"/>
      <charset val="1"/>
    </font>
    <font>
      <b val="true"/>
      <u val="single"/>
      <sz val="10"/>
      <color rgb="FF3480BC"/>
      <name val="Inter"/>
      <family val="0"/>
      <charset val="1"/>
    </font>
    <font>
      <sz val="9.5"/>
      <color rgb="FF1D3245"/>
      <name val="Inter"/>
      <family val="0"/>
      <charset val="1"/>
    </font>
    <font>
      <b val="true"/>
      <sz val="10"/>
      <color rgb="FFEC6917"/>
      <name val="Inter"/>
      <family val="0"/>
      <charset val="1"/>
    </font>
    <font>
      <u val="single"/>
      <sz val="8.5"/>
      <color rgb="FF3480BC"/>
      <name val="Inter"/>
      <family val="0"/>
      <charset val="1"/>
    </font>
    <font>
      <b val="true"/>
      <sz val="14"/>
      <color rgb="FFFFFFFF"/>
      <name val="Inter"/>
      <family val="0"/>
      <charset val="1"/>
    </font>
    <font>
      <sz val="9"/>
      <color rgb="FF64B6F7"/>
      <name val="Inter"/>
      <family val="0"/>
      <charset val="1"/>
    </font>
    <font>
      <b val="true"/>
      <sz val="9"/>
      <color rgb="FFEC6917"/>
      <name val="Inter"/>
      <family val="0"/>
      <charset val="1"/>
    </font>
    <font>
      <sz val="10"/>
      <color rgb="FF0D3C61"/>
      <name val="Inter"/>
      <family val="0"/>
      <charset val="1"/>
    </font>
    <font>
      <i val="true"/>
      <sz val="8"/>
      <color rgb="FF8E98A2"/>
      <name val="Inter"/>
      <family val="0"/>
      <charset val="1"/>
    </font>
    <font>
      <i val="true"/>
      <sz val="8.5"/>
      <color rgb="FF8E98A2"/>
      <name val="Inter"/>
      <family val="0"/>
      <charset val="1"/>
    </font>
    <font>
      <b val="true"/>
      <sz val="8"/>
      <color rgb="FF0D3C61"/>
      <name val="Inter"/>
      <family val="0"/>
      <charset val="1"/>
    </font>
    <font>
      <b val="true"/>
      <sz val="17"/>
      <color rgb="FF0D3C61"/>
      <name val="Inter"/>
      <family val="0"/>
      <charset val="1"/>
    </font>
    <font>
      <b val="true"/>
      <sz val="10"/>
      <color rgb="FFFFFFFF"/>
      <name val="Inter"/>
      <family val="0"/>
      <charset val="1"/>
    </font>
    <font>
      <sz val="9"/>
      <color rgb="FF1D3245"/>
      <name val="Inter"/>
      <family val="0"/>
      <charset val="1"/>
    </font>
    <font>
      <b val="true"/>
      <sz val="9"/>
      <color rgb="FF1D3245"/>
      <name val="Inter"/>
      <family val="0"/>
      <charset val="1"/>
    </font>
    <font>
      <b val="true"/>
      <sz val="9.5"/>
      <color rgb="FF1D3245"/>
      <name val="Inter"/>
      <family val="0"/>
      <charset val="1"/>
    </font>
    <font>
      <i val="true"/>
      <sz val="8.5"/>
      <color rgb="FF3480BC"/>
      <name val="Inter"/>
      <family val="0"/>
      <charset val="1"/>
    </font>
    <font>
      <sz val="8.5"/>
      <color rgb="FF8E98A2"/>
      <name val="Inter"/>
      <family val="0"/>
      <charset val="1"/>
    </font>
    <font>
      <sz val="8.5"/>
      <color rgb="FF1D3245"/>
      <name val="Inter"/>
      <family val="0"/>
      <charset val="1"/>
    </font>
    <font>
      <b val="true"/>
      <sz val="8.5"/>
      <color rgb="FF1D3245"/>
      <name val="Inter"/>
      <family val="0"/>
      <charset val="1"/>
    </font>
    <font>
      <b val="true"/>
      <sz val="10"/>
      <color rgb="FF1D3245"/>
      <name val="Inter"/>
      <family val="0"/>
      <charset val="1"/>
    </font>
    <font>
      <sz val="9"/>
      <color rgb="FF8E98A2"/>
      <name val="Inter"/>
      <family val="0"/>
      <charset val="1"/>
    </font>
    <font>
      <b val="true"/>
      <sz val="9"/>
      <color rgb="FFFFFFFF"/>
      <name val="Inter"/>
      <family val="0"/>
      <charset val="1"/>
    </font>
    <font>
      <b val="true"/>
      <sz val="9"/>
      <color rgb="FFBDBDBD"/>
      <name val="Inter"/>
      <family val="0"/>
      <charset val="1"/>
    </font>
  </fonts>
  <fills count="17">
    <fill>
      <patternFill patternType="none"/>
    </fill>
    <fill>
      <patternFill patternType="gray125"/>
    </fill>
    <fill>
      <patternFill patternType="solid">
        <fgColor rgb="FF1D3245"/>
        <bgColor rgb="FF0D3C61"/>
      </patternFill>
    </fill>
    <fill>
      <patternFill patternType="solid">
        <fgColor rgb="FF3480BC"/>
        <bgColor rgb="FF008080"/>
      </patternFill>
    </fill>
    <fill>
      <patternFill patternType="solid">
        <fgColor rgb="FF0D3C61"/>
        <bgColor rgb="FF1D3245"/>
      </patternFill>
    </fill>
    <fill>
      <patternFill patternType="solid">
        <fgColor rgb="FFDCE9F4"/>
        <bgColor rgb="FFE3F0FA"/>
      </patternFill>
    </fill>
    <fill>
      <patternFill patternType="solid">
        <fgColor rgb="FFF6F9FC"/>
        <bgColor rgb="FFF5F5F5"/>
      </patternFill>
    </fill>
    <fill>
      <patternFill patternType="solid">
        <fgColor rgb="FFFFF4E0"/>
        <bgColor rgb="FFFDEBE0"/>
      </patternFill>
    </fill>
    <fill>
      <patternFill patternType="solid">
        <fgColor rgb="FFE3F0FA"/>
        <bgColor rgb="FFDCE9F4"/>
      </patternFill>
    </fill>
    <fill>
      <patternFill patternType="solid">
        <fgColor rgb="FFFFFFFF"/>
        <bgColor rgb="FFF6F9FC"/>
      </patternFill>
    </fill>
    <fill>
      <patternFill patternType="solid">
        <fgColor rgb="FFF5F5F5"/>
        <bgColor rgb="FFF6F9FC"/>
      </patternFill>
    </fill>
    <fill>
      <patternFill patternType="solid">
        <fgColor rgb="FFEEEEEE"/>
        <bgColor rgb="FFE8F5E9"/>
      </patternFill>
    </fill>
    <fill>
      <patternFill patternType="solid">
        <fgColor rgb="FF4CAF50"/>
        <bgColor rgb="FF8E98A2"/>
      </patternFill>
    </fill>
    <fill>
      <patternFill patternType="solid">
        <fgColor rgb="FFE0E0E0"/>
        <bgColor rgb="FFDCE9F4"/>
      </patternFill>
    </fill>
    <fill>
      <patternFill patternType="solid">
        <fgColor rgb="FFFFB547"/>
        <bgColor rgb="FFFF9900"/>
      </patternFill>
    </fill>
    <fill>
      <patternFill patternType="solid">
        <fgColor rgb="FFE31B0C"/>
        <bgColor rgb="FF993300"/>
      </patternFill>
    </fill>
    <fill>
      <patternFill patternType="solid">
        <fgColor rgb="FF64B6F7"/>
        <bgColor rgb="FF33CCCC"/>
      </patternFill>
    </fill>
  </fills>
  <borders count="8">
    <border diagonalUp="false" diagonalDown="false">
      <left/>
      <right/>
      <top/>
      <bottom/>
      <diagonal/>
    </border>
    <border diagonalUp="false" diagonalDown="false">
      <left style="thin">
        <color rgb="FFE0E0E0"/>
      </left>
      <right style="thin">
        <color rgb="FFE0E0E0"/>
      </right>
      <top style="thin">
        <color rgb="FFE0E0E0"/>
      </top>
      <bottom style="medium">
        <color rgb="FF3480BC"/>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medium">
        <color rgb="FFEC6917"/>
      </left>
      <right style="thin">
        <color rgb="FFFFB547"/>
      </right>
      <top style="thin">
        <color rgb="FFFFB547"/>
      </top>
      <bottom style="thin">
        <color rgb="FFFFB547"/>
      </bottom>
      <diagonal/>
    </border>
    <border diagonalUp="false" diagonalDown="false">
      <left style="medium">
        <color rgb="FFEC6917"/>
      </left>
      <right style="thin">
        <color rgb="FFFFB547"/>
      </right>
      <top/>
      <bottom style="thin">
        <color rgb="FFFFB547"/>
      </bottom>
      <diagonal/>
    </border>
    <border diagonalUp="false" diagonalDown="false">
      <left/>
      <right/>
      <top style="thin">
        <color rgb="FF1D3245"/>
      </top>
      <bottom style="double">
        <color rgb="FF1D3245"/>
      </bottom>
      <diagonal/>
    </border>
    <border diagonalUp="false" diagonalDown="false">
      <left style="medium">
        <color rgb="FF3480BC"/>
      </left>
      <right style="medium">
        <color rgb="FF3480BC"/>
      </right>
      <top style="thin">
        <color rgb="FFE0E0E0"/>
      </top>
      <bottom style="medium">
        <color rgb="FF3480BC"/>
      </bottom>
      <diagonal/>
    </border>
    <border diagonalUp="false" diagonalDown="false">
      <left style="thin">
        <color rgb="FF3480BC"/>
      </left>
      <right style="thin">
        <color rgb="FF3480BC"/>
      </right>
      <top style="thin">
        <color rgb="FFE0E0E0"/>
      </top>
      <bottom style="thin">
        <color rgb="FFE0E0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tru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2" shrinkToFit="false"/>
      <protection locked="true" hidden="false"/>
    </xf>
    <xf numFmtId="164" fontId="5" fillId="2" borderId="0" xfId="0" applyFont="true" applyBorder="true" applyAlignment="true" applyProtection="false">
      <alignment horizontal="left" vertical="top" textRotation="0" wrapText="false" indent="2" shrinkToFit="false"/>
      <protection locked="true" hidden="false"/>
    </xf>
    <xf numFmtId="164" fontId="0" fillId="3" borderId="0" xfId="0" applyFont="fals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left" vertical="top" textRotation="0" wrapText="true" indent="1" shrinkToFit="false"/>
      <protection locked="true" hidden="false"/>
    </xf>
    <xf numFmtId="164" fontId="7" fillId="0" borderId="0" xfId="0" applyFont="true" applyBorder="true" applyAlignment="true" applyProtection="false">
      <alignment horizontal="left" vertical="center" textRotation="0" wrapText="true" indent="1" shrinkToFit="false"/>
      <protection locked="true" hidden="false"/>
    </xf>
    <xf numFmtId="164" fontId="8" fillId="4" borderId="0" xfId="0" applyFont="true" applyBorder="true" applyAlignment="true" applyProtection="false">
      <alignment horizontal="left" vertical="center" textRotation="0" wrapText="false" indent="1" shrinkToFit="false"/>
      <protection locked="true" hidden="false"/>
    </xf>
    <xf numFmtId="164" fontId="9" fillId="0" borderId="0" xfId="0" applyFont="true" applyBorder="false" applyAlignment="true" applyProtection="false">
      <alignment horizontal="right" vertical="top" textRotation="0" wrapText="false" indent="0" shrinkToFit="false"/>
      <protection locked="true" hidden="false"/>
    </xf>
    <xf numFmtId="164" fontId="10" fillId="0" borderId="0" xfId="0" applyFont="true" applyBorder="true" applyAlignment="true" applyProtection="false">
      <alignment horizontal="left" vertical="top" textRotation="0" wrapText="true" indent="1"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12" fillId="6" borderId="2" xfId="0" applyFont="true" applyBorder="true" applyAlignment="true" applyProtection="false">
      <alignment horizontal="left" vertical="center" textRotation="0" wrapText="false" indent="1" shrinkToFit="false"/>
      <protection locked="true" hidden="false"/>
    </xf>
    <xf numFmtId="164" fontId="13" fillId="6" borderId="2" xfId="0" applyFont="true" applyBorder="true" applyAlignment="true" applyProtection="false">
      <alignment horizontal="left" vertical="center" textRotation="0" wrapText="true" indent="1" shrinkToFit="false"/>
      <protection locked="true" hidden="false"/>
    </xf>
    <xf numFmtId="164" fontId="14" fillId="7" borderId="3" xfId="0" applyFont="true" applyBorder="true" applyAlignment="true" applyProtection="false">
      <alignment horizontal="left" vertical="center" textRotation="0" wrapText="false" indent="1" shrinkToFit="false"/>
      <protection locked="true" hidden="false"/>
    </xf>
    <xf numFmtId="164" fontId="13" fillId="7" borderId="4" xfId="0" applyFont="true" applyBorder="true" applyAlignment="true" applyProtection="false">
      <alignment horizontal="left" vertical="top" textRotation="0" wrapText="true" indent="1" shrinkToFit="false"/>
      <protection locked="true" hidden="false"/>
    </xf>
    <xf numFmtId="164" fontId="15" fillId="0" borderId="0" xfId="0" applyFont="true" applyBorder="true" applyAlignment="true" applyProtection="false">
      <alignment horizontal="right" vertical="center"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6" fillId="2" borderId="0" xfId="0" applyFont="true" applyBorder="true" applyAlignment="true" applyProtection="false">
      <alignment horizontal="right" vertical="center" textRotation="0" wrapText="false" indent="1" shrinkToFit="false"/>
      <protection locked="true" hidden="false"/>
    </xf>
    <xf numFmtId="164" fontId="17" fillId="2" borderId="0" xfId="0" applyFont="true" applyBorder="true" applyAlignment="true" applyProtection="false">
      <alignment horizontal="right" vertical="top" textRotation="0" wrapText="false" indent="1" shrinkToFit="false"/>
      <protection locked="true" hidden="false"/>
    </xf>
    <xf numFmtId="164" fontId="18" fillId="0" borderId="0" xfId="0" applyFont="true" applyBorder="true" applyAlignment="true" applyProtection="false">
      <alignment horizontal="left" vertical="center" textRotation="0" wrapText="false" indent="1" shrinkToFit="false"/>
      <protection locked="true" hidden="false"/>
    </xf>
    <xf numFmtId="164" fontId="13" fillId="0" borderId="0" xfId="0" applyFont="true" applyBorder="true" applyAlignment="true" applyProtection="false">
      <alignment horizontal="left" vertical="center" textRotation="0" wrapText="true" indent="1" shrinkToFit="false"/>
      <protection locked="true" hidden="false"/>
    </xf>
    <xf numFmtId="164" fontId="19" fillId="8" borderId="2" xfId="0" applyFont="true" applyBorder="true" applyAlignment="true" applyProtection="false">
      <alignment horizontal="left" vertical="center" textRotation="0" wrapText="false" indent="1" shrinkToFit="true"/>
      <protection locked="true" hidden="false"/>
    </xf>
    <xf numFmtId="164" fontId="20" fillId="0" borderId="0" xfId="0" applyFont="true" applyBorder="true" applyAlignment="true" applyProtection="false">
      <alignment horizontal="left" vertical="center" textRotation="0" wrapText="true" indent="1" shrinkToFit="false"/>
      <protection locked="true" hidden="false"/>
    </xf>
    <xf numFmtId="165" fontId="19" fillId="8" borderId="2" xfId="0" applyFont="true" applyBorder="true" applyAlignment="true" applyProtection="false">
      <alignment horizontal="left" vertical="center" textRotation="0" wrapText="false" indent="1" shrinkToFit="true"/>
      <protection locked="true" hidden="false"/>
    </xf>
    <xf numFmtId="164" fontId="21" fillId="0" borderId="0" xfId="0" applyFont="true" applyBorder="true" applyAlignment="true" applyProtection="false">
      <alignment horizontal="left" vertical="top" textRotation="0" wrapText="true" indent="1" shrinkToFit="false"/>
      <protection locked="true" hidden="false"/>
    </xf>
    <xf numFmtId="166" fontId="19" fillId="8" borderId="2" xfId="0" applyFont="true" applyBorder="true" applyAlignment="true" applyProtection="false">
      <alignment horizontal="left" vertical="center" textRotation="0" wrapText="false" indent="1" shrinkToFit="true"/>
      <protection locked="true" hidden="false"/>
    </xf>
    <xf numFmtId="167" fontId="19" fillId="8" borderId="2" xfId="0" applyFont="true" applyBorder="true" applyAlignment="true" applyProtection="false">
      <alignment horizontal="left" vertical="center" textRotation="0" wrapText="false" indent="1" shrinkToFit="true"/>
      <protection locked="true" hidden="false"/>
    </xf>
    <xf numFmtId="168" fontId="10" fillId="6" borderId="2" xfId="0" applyFont="true" applyBorder="true" applyAlignment="true" applyProtection="false">
      <alignment horizontal="left" vertical="center" textRotation="0" wrapText="false" indent="1" shrinkToFit="true"/>
      <protection locked="true" hidden="false"/>
    </xf>
    <xf numFmtId="166" fontId="10" fillId="6" borderId="2" xfId="0" applyFont="true" applyBorder="true" applyAlignment="true" applyProtection="false">
      <alignment horizontal="left" vertical="center" textRotation="0" wrapText="false" indent="1" shrinkToFit="true"/>
      <protection locked="true" hidden="false"/>
    </xf>
    <xf numFmtId="169" fontId="10" fillId="6" borderId="2" xfId="0" applyFont="true" applyBorder="true" applyAlignment="true" applyProtection="false">
      <alignment horizontal="left" vertical="center" textRotation="0" wrapText="false" indent="1" shrinkToFit="true"/>
      <protection locked="true" hidden="false"/>
    </xf>
    <xf numFmtId="164" fontId="22" fillId="5" borderId="1" xfId="0" applyFont="true" applyBorder="true" applyAlignment="true" applyProtection="false">
      <alignment horizontal="center" vertical="center" textRotation="0" wrapText="true" indent="0" shrinkToFit="false"/>
      <protection locked="true" hidden="false"/>
    </xf>
    <xf numFmtId="170" fontId="23" fillId="6" borderId="2" xfId="0" applyFont="true" applyBorder="true" applyAlignment="true" applyProtection="false">
      <alignment horizontal="center" vertical="center" textRotation="0" wrapText="false" indent="0" shrinkToFit="false"/>
      <protection locked="true" hidden="false"/>
    </xf>
    <xf numFmtId="171" fontId="23" fillId="6" borderId="2" xfId="0" applyFont="true" applyBorder="true" applyAlignment="true" applyProtection="false">
      <alignment horizontal="center" vertical="center" textRotation="0" wrapText="false" indent="0" shrinkToFit="false"/>
      <protection locked="true" hidden="false"/>
    </xf>
    <xf numFmtId="172" fontId="23" fillId="6" borderId="2" xfId="0" applyFont="true" applyBorder="true" applyAlignment="true" applyProtection="false">
      <alignment horizontal="center" vertical="center" textRotation="0" wrapText="false" indent="0" shrinkToFit="false"/>
      <protection locked="true" hidden="false"/>
    </xf>
    <xf numFmtId="164" fontId="24" fillId="3" borderId="0" xfId="0" applyFont="true" applyBorder="true" applyAlignment="true" applyProtection="false">
      <alignment horizontal="left" vertical="center" textRotation="0" wrapText="false" indent="1" shrinkToFit="false"/>
      <protection locked="true" hidden="false"/>
    </xf>
    <xf numFmtId="164" fontId="11" fillId="5" borderId="1" xfId="0" applyFont="true" applyBorder="true" applyAlignment="true" applyProtection="false">
      <alignment horizontal="left" vertical="center" textRotation="0" wrapText="false" indent="1" shrinkToFit="false"/>
      <protection locked="true" hidden="false"/>
    </xf>
    <xf numFmtId="164" fontId="25" fillId="9" borderId="2" xfId="0" applyFont="true" applyBorder="true" applyAlignment="true" applyProtection="false">
      <alignment horizontal="left" vertical="center" textRotation="0" wrapText="false" indent="1" shrinkToFit="false"/>
      <protection locked="true" hidden="false"/>
    </xf>
    <xf numFmtId="172" fontId="25" fillId="9" borderId="2" xfId="0" applyFont="true" applyBorder="true" applyAlignment="true" applyProtection="false">
      <alignment horizontal="center" vertical="center" textRotation="0" wrapText="false" indent="0" shrinkToFit="false"/>
      <protection locked="true" hidden="false"/>
    </xf>
    <xf numFmtId="171" fontId="25" fillId="9" borderId="2" xfId="0" applyFont="true" applyBorder="true" applyAlignment="true" applyProtection="false">
      <alignment horizontal="center" vertical="center" textRotation="0" wrapText="false" indent="0" shrinkToFit="false"/>
      <protection locked="true" hidden="false"/>
    </xf>
    <xf numFmtId="164" fontId="26" fillId="9" borderId="2" xfId="0" applyFont="true" applyBorder="true" applyAlignment="true" applyProtection="false">
      <alignment horizontal="center" vertical="center" textRotation="0" wrapText="false" indent="0" shrinkToFit="false"/>
      <protection locked="true" hidden="false"/>
    </xf>
    <xf numFmtId="164" fontId="25" fillId="10" borderId="2" xfId="0" applyFont="true" applyBorder="true" applyAlignment="true" applyProtection="false">
      <alignment horizontal="left" vertical="center" textRotation="0" wrapText="false" indent="1" shrinkToFit="false"/>
      <protection locked="true" hidden="false"/>
    </xf>
    <xf numFmtId="172" fontId="25" fillId="10" borderId="2" xfId="0" applyFont="true" applyBorder="true" applyAlignment="true" applyProtection="false">
      <alignment horizontal="center" vertical="center" textRotation="0" wrapText="false" indent="0" shrinkToFit="false"/>
      <protection locked="true" hidden="false"/>
    </xf>
    <xf numFmtId="171" fontId="25" fillId="10" borderId="2" xfId="0" applyFont="true" applyBorder="true" applyAlignment="true" applyProtection="false">
      <alignment horizontal="center" vertical="center" textRotation="0" wrapText="false" indent="0" shrinkToFit="false"/>
      <protection locked="true" hidden="false"/>
    </xf>
    <xf numFmtId="164" fontId="26" fillId="10" borderId="2" xfId="0" applyFont="true" applyBorder="true" applyAlignment="true" applyProtection="false">
      <alignment horizontal="center" vertical="center" textRotation="0" wrapText="false" indent="0" shrinkToFit="false"/>
      <protection locked="true" hidden="false"/>
    </xf>
    <xf numFmtId="164" fontId="27" fillId="11" borderId="5" xfId="0" applyFont="true" applyBorder="true" applyAlignment="true" applyProtection="false">
      <alignment horizontal="left" vertical="center" textRotation="0" wrapText="false" indent="1" shrinkToFit="false"/>
      <protection locked="true" hidden="false"/>
    </xf>
    <xf numFmtId="172" fontId="27" fillId="11" borderId="5" xfId="0" applyFont="true" applyBorder="true" applyAlignment="true" applyProtection="false">
      <alignment horizontal="center" vertical="center" textRotation="0" wrapText="false" indent="0" shrinkToFit="false"/>
      <protection locked="true" hidden="false"/>
    </xf>
    <xf numFmtId="171" fontId="27" fillId="11" borderId="5" xfId="0" applyFont="true" applyBorder="true" applyAlignment="true" applyProtection="false">
      <alignment horizontal="center" vertical="center" textRotation="0" wrapText="false" indent="0" shrinkToFit="false"/>
      <protection locked="true" hidden="false"/>
    </xf>
    <xf numFmtId="164" fontId="0" fillId="11" borderId="5" xfId="0" applyFont="false" applyBorder="true" applyAlignment="false" applyProtection="false">
      <alignment horizontal="general" vertical="bottom" textRotation="0" wrapText="false" indent="0" shrinkToFit="false"/>
      <protection locked="true" hidden="false"/>
    </xf>
    <xf numFmtId="164" fontId="28" fillId="0" borderId="0" xfId="0" applyFont="true" applyBorder="true" applyAlignment="true" applyProtection="false">
      <alignment horizontal="right" vertical="center"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11" fillId="5" borderId="6" xfId="0" applyFont="true" applyBorder="true" applyAlignment="true" applyProtection="false">
      <alignment horizontal="center" vertical="center" textRotation="0" wrapText="true" indent="0" shrinkToFit="false"/>
      <protection locked="true" hidden="false"/>
    </xf>
    <xf numFmtId="164" fontId="11" fillId="6" borderId="2" xfId="0" applyFont="true" applyBorder="true" applyAlignment="true" applyProtection="false">
      <alignment horizontal="center" vertical="center" textRotation="0" wrapText="false" indent="0" shrinkToFit="false"/>
      <protection locked="true" hidden="false"/>
    </xf>
    <xf numFmtId="164" fontId="29" fillId="9" borderId="2" xfId="0" applyFont="true" applyBorder="true" applyAlignment="true" applyProtection="false">
      <alignment horizontal="left" vertical="top" textRotation="0" wrapText="true" indent="1" shrinkToFit="false"/>
      <protection locked="true" hidden="false"/>
    </xf>
    <xf numFmtId="164" fontId="30" fillId="9" borderId="2" xfId="0" applyFont="true" applyBorder="true" applyAlignment="true" applyProtection="false">
      <alignment horizontal="center" vertical="top" textRotation="0" wrapText="true" indent="0" shrinkToFit="false"/>
      <protection locked="true" hidden="false"/>
    </xf>
    <xf numFmtId="164" fontId="13" fillId="9" borderId="2" xfId="0" applyFont="true" applyBorder="true" applyAlignment="true" applyProtection="false">
      <alignment horizontal="left" vertical="top" textRotation="0" wrapText="true" indent="1" shrinkToFit="false"/>
      <protection locked="true" hidden="false"/>
    </xf>
    <xf numFmtId="164" fontId="25" fillId="9" borderId="7" xfId="0" applyFont="true" applyBorder="true" applyAlignment="true" applyProtection="false">
      <alignment horizontal="left" vertical="top" textRotation="0" wrapText="true" indent="1" shrinkToFit="false"/>
      <protection locked="true" hidden="false"/>
    </xf>
    <xf numFmtId="166" fontId="19" fillId="8" borderId="2" xfId="0" applyFont="true" applyBorder="true" applyAlignment="true" applyProtection="false">
      <alignment horizontal="center" vertical="center" textRotation="0" wrapText="false" indent="1" shrinkToFit="true"/>
      <protection locked="true" hidden="false"/>
    </xf>
    <xf numFmtId="164" fontId="19" fillId="8" borderId="2" xfId="0" applyFont="true" applyBorder="true" applyAlignment="true" applyProtection="false">
      <alignment horizontal="center" vertical="center" textRotation="0" wrapText="false" indent="1" shrinkToFit="true"/>
      <protection locked="true" hidden="false"/>
    </xf>
    <xf numFmtId="164" fontId="31" fillId="6" borderId="2" xfId="0" applyFont="true" applyBorder="true" applyAlignment="true" applyProtection="false">
      <alignment horizontal="center" vertical="center" textRotation="0" wrapText="false" indent="0" shrinkToFit="false"/>
      <protection locked="true" hidden="false"/>
    </xf>
    <xf numFmtId="164" fontId="19" fillId="8" borderId="2" xfId="0" applyFont="true" applyBorder="true" applyAlignment="true" applyProtection="false">
      <alignment horizontal="left" vertical="top" textRotation="0" wrapText="true" indent="1" shrinkToFit="false"/>
      <protection locked="true" hidden="false"/>
    </xf>
    <xf numFmtId="164" fontId="29" fillId="10" borderId="2" xfId="0" applyFont="true" applyBorder="true" applyAlignment="true" applyProtection="false">
      <alignment horizontal="left" vertical="top" textRotation="0" wrapText="true" indent="1" shrinkToFit="false"/>
      <protection locked="true" hidden="false"/>
    </xf>
    <xf numFmtId="164" fontId="30" fillId="10" borderId="2" xfId="0" applyFont="true" applyBorder="true" applyAlignment="true" applyProtection="false">
      <alignment horizontal="center" vertical="top" textRotation="0" wrapText="true" indent="0" shrinkToFit="false"/>
      <protection locked="true" hidden="false"/>
    </xf>
    <xf numFmtId="164" fontId="13" fillId="10" borderId="2" xfId="0" applyFont="true" applyBorder="true" applyAlignment="true" applyProtection="false">
      <alignment horizontal="left" vertical="top" textRotation="0" wrapText="true" indent="1" shrinkToFit="false"/>
      <protection locked="true" hidden="false"/>
    </xf>
    <xf numFmtId="164" fontId="25" fillId="10" borderId="7" xfId="0" applyFont="true" applyBorder="true" applyAlignment="true" applyProtection="false">
      <alignment horizontal="left" vertical="top" textRotation="0" wrapText="true" indent="1" shrinkToFit="false"/>
      <protection locked="true" hidden="false"/>
    </xf>
    <xf numFmtId="164" fontId="19" fillId="8" borderId="2" xfId="0" applyFont="true" applyBorder="true" applyAlignment="true" applyProtection="false">
      <alignment horizontal="center" vertical="top" textRotation="0" wrapText="true" indent="1" shrinkToFit="false"/>
      <protection locked="true" hidden="false"/>
    </xf>
    <xf numFmtId="164" fontId="11" fillId="9" borderId="2" xfId="0" applyFont="true" applyBorder="true" applyAlignment="true" applyProtection="false">
      <alignment horizontal="center" vertical="center" textRotation="0" wrapText="false" indent="0" shrinkToFit="false"/>
      <protection locked="true" hidden="false"/>
    </xf>
    <xf numFmtId="164" fontId="11" fillId="10" borderId="2" xfId="0" applyFont="true" applyBorder="true" applyAlignment="true" applyProtection="false">
      <alignment horizontal="center" vertical="center" textRotation="0" wrapText="false" indent="0" shrinkToFit="false"/>
      <protection locked="true" hidden="false"/>
    </xf>
    <xf numFmtId="164" fontId="25" fillId="0" borderId="2" xfId="0" applyFont="true" applyBorder="true" applyAlignment="true" applyProtection="false">
      <alignment horizontal="left" vertical="center" textRotation="0" wrapText="true" indent="1" shrinkToFit="false"/>
      <protection locked="true" hidden="false"/>
    </xf>
    <xf numFmtId="164" fontId="10" fillId="6" borderId="2" xfId="0" applyFont="true" applyBorder="true" applyAlignment="true" applyProtection="false">
      <alignment horizontal="left" vertical="center" textRotation="0" wrapText="false" indent="1" shrinkToFit="true"/>
      <protection locked="true" hidden="false"/>
    </xf>
    <xf numFmtId="164" fontId="32" fillId="11" borderId="5" xfId="0" applyFont="true" applyBorder="true" applyAlignment="true" applyProtection="false">
      <alignment horizontal="left" vertical="center" textRotation="0" wrapText="false" indent="1" shrinkToFit="false"/>
      <protection locked="true" hidden="false"/>
    </xf>
    <xf numFmtId="164" fontId="26" fillId="12" borderId="2" xfId="0" applyFont="true" applyBorder="true" applyAlignment="true" applyProtection="false">
      <alignment horizontal="center" vertical="center" textRotation="0" wrapText="false" indent="0" shrinkToFit="false"/>
      <protection locked="true" hidden="false"/>
    </xf>
    <xf numFmtId="164" fontId="26" fillId="13" borderId="2" xfId="0" applyFont="true" applyBorder="true" applyAlignment="true" applyProtection="false">
      <alignment horizontal="center" vertical="center" textRotation="0" wrapText="false" indent="0" shrinkToFit="false"/>
      <protection locked="true" hidden="false"/>
    </xf>
    <xf numFmtId="164" fontId="33" fillId="0" borderId="2" xfId="0" applyFont="true" applyBorder="true" applyAlignment="true" applyProtection="false">
      <alignment horizontal="left" vertical="center" textRotation="0" wrapText="true" indent="1" shrinkToFit="false"/>
      <protection locked="true" hidden="false"/>
    </xf>
    <xf numFmtId="164" fontId="26" fillId="14" borderId="2" xfId="0" applyFont="true" applyBorder="true" applyAlignment="true" applyProtection="false">
      <alignment horizontal="center" vertical="center" textRotation="0" wrapText="false" indent="0" shrinkToFit="false"/>
      <protection locked="true" hidden="false"/>
    </xf>
    <xf numFmtId="164" fontId="34" fillId="15" borderId="2" xfId="0" applyFont="true" applyBorder="true" applyAlignment="true" applyProtection="false">
      <alignment horizontal="center" vertical="center" textRotation="0" wrapText="false" indent="0" shrinkToFit="false"/>
      <protection locked="true" hidden="false"/>
    </xf>
    <xf numFmtId="164" fontId="35" fillId="11" borderId="2" xfId="0" applyFont="true" applyBorder="true" applyAlignment="true" applyProtection="false">
      <alignment horizontal="center" vertical="center" textRotation="0" wrapText="false" indent="0" shrinkToFit="false"/>
      <protection locked="true" hidden="false"/>
    </xf>
    <xf numFmtId="164" fontId="26" fillId="16" borderId="2" xfId="0" applyFont="true" applyBorder="true" applyAlignment="true" applyProtection="false">
      <alignment horizontal="center" vertical="center" textRotation="0" wrapText="false" indent="0" shrinkToFit="false"/>
      <protection locked="true" hidden="false"/>
    </xf>
    <xf numFmtId="164" fontId="11" fillId="0" borderId="2" xfId="0" applyFont="true" applyBorder="true" applyAlignment="true" applyProtection="fals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1">
    <dxf>
      <font>
        <b val="1"/>
        <color rgb="FFEC6917"/>
      </font>
      <fill>
        <patternFill>
          <bgColor rgb="FFFFF4E0"/>
        </patternFill>
      </fill>
    </dxf>
    <dxf>
      <font>
        <b val="1"/>
        <color rgb="FFFFFFFF"/>
      </font>
      <fill>
        <patternFill>
          <bgColor rgb="FFE31B0C"/>
        </patternFill>
      </fill>
    </dxf>
    <dxf>
      <font>
        <b val="1"/>
        <color rgb="FFFFFFFF"/>
      </font>
      <fill>
        <patternFill>
          <bgColor rgb="FFEC6917"/>
        </patternFill>
      </fill>
    </dxf>
    <dxf>
      <font>
        <b val="1"/>
        <color rgb="FF1D3245"/>
      </font>
      <fill>
        <patternFill>
          <bgColor rgb="FFFFB547"/>
        </patternFill>
      </fill>
    </dxf>
    <dxf>
      <font>
        <b val="1"/>
        <color rgb="FF1D3245"/>
      </font>
      <fill>
        <patternFill>
          <bgColor rgb="FF4CAF50"/>
        </patternFill>
      </fill>
    </dxf>
    <dxf>
      <font>
        <color rgb="FF1D3245"/>
      </font>
      <fill>
        <patternFill>
          <bgColor rgb="FFE0E0E0"/>
        </patternFill>
      </fill>
    </dxf>
    <dxf>
      <font>
        <color rgb="FFBDBDBD"/>
      </font>
      <fill>
        <patternFill>
          <bgColor rgb="FFEEEEEE"/>
        </patternFill>
      </fill>
    </dxf>
    <dxf>
      <font>
        <b val="1"/>
        <color rgb="FFE31B0C"/>
      </font>
      <fill>
        <patternFill>
          <bgColor rgb="FFFDEBE9"/>
        </patternFill>
      </fill>
    </dxf>
    <dxf>
      <font>
        <b val="1"/>
        <color rgb="FFEC6917"/>
      </font>
      <fill>
        <patternFill>
          <bgColor rgb="FFFDEBE0"/>
        </patternFill>
      </fill>
    </dxf>
    <dxf>
      <font>
        <b val="1"/>
        <color rgb="FF1D3245"/>
      </font>
      <fill>
        <patternFill>
          <bgColor rgb="FFE8F5E9"/>
        </patternFill>
      </fill>
    </dxf>
    <dxf>
      <fill>
        <patternFill patternType="solid">
          <fgColor rgb="FFDCE9F4"/>
          <bgColor rgb="FF000000"/>
        </patternFill>
      </fill>
    </dxf>
    <dxf>
      <fill>
        <patternFill patternType="solid">
          <fgColor rgb="FFE8F5E9"/>
          <bgColor rgb="FF000000"/>
        </patternFill>
      </fill>
    </dxf>
    <dxf>
      <fill>
        <patternFill patternType="solid">
          <fgColor rgb="FFF6F9FC"/>
          <bgColor rgb="FF000000"/>
        </patternFill>
      </fill>
    </dxf>
    <dxf>
      <fill>
        <patternFill patternType="solid">
          <fgColor rgb="FF0D3C61"/>
          <bgColor rgb="FF000000"/>
        </patternFill>
      </fill>
    </dxf>
    <dxf>
      <fill>
        <patternFill patternType="solid">
          <fgColor rgb="FFE3F0FA"/>
          <bgColor rgb="FF000000"/>
        </patternFill>
      </fill>
    </dxf>
    <dxf>
      <fill>
        <patternFill patternType="solid">
          <fgColor rgb="FFF5F5F5"/>
          <bgColor rgb="FF000000"/>
        </patternFill>
      </fill>
    </dxf>
    <dxf>
      <fill>
        <patternFill patternType="solid">
          <fgColor rgb="FFFFFFFF"/>
          <bgColor rgb="FF000000"/>
        </patternFill>
      </fill>
    </dxf>
    <dxf>
      <fill>
        <patternFill patternType="solid">
          <fgColor rgb="FF8E98A2"/>
          <bgColor rgb="FF000000"/>
        </patternFill>
      </fill>
    </dxf>
    <dxf>
      <fill>
        <patternFill patternType="solid">
          <fgColor rgb="FF1D3245"/>
          <bgColor rgb="FF000000"/>
        </patternFill>
      </fill>
    </dxf>
    <dxf>
      <fill>
        <patternFill patternType="solid">
          <fgColor rgb="FF4CAF50"/>
          <bgColor rgb="FF000000"/>
        </patternFill>
      </fill>
    </dxf>
    <dxf>
      <fill>
        <patternFill patternType="solid">
          <fgColor rgb="FFE0E0E0"/>
          <bgColor rgb="FF000000"/>
        </patternFill>
      </fill>
    </dxf>
    <dxf>
      <fill>
        <patternFill patternType="solid">
          <fgColor rgb="FFE31B0C"/>
          <bgColor rgb="FF000000"/>
        </patternFill>
      </fill>
    </dxf>
    <dxf>
      <fill>
        <patternFill patternType="solid">
          <fgColor rgb="FFEEEEEE"/>
          <bgColor rgb="FF000000"/>
        </patternFill>
      </fill>
    </dxf>
    <dxf>
      <fill>
        <patternFill patternType="solid">
          <fgColor rgb="FFFFB547"/>
          <bgColor rgb="FF000000"/>
        </patternFill>
      </fill>
    </dxf>
    <dxf>
      <fill>
        <patternFill patternType="solid">
          <fgColor rgb="FFBDBDBD"/>
          <bgColor rgb="FF000000"/>
        </patternFill>
      </fill>
    </dxf>
    <dxf>
      <font>
        <i val="1"/>
        <color rgb="FFBDBDBD"/>
      </font>
      <fill>
        <patternFill>
          <bgColor rgb="FFEEEEEE"/>
        </patternFill>
      </fill>
    </dxf>
    <dxf>
      <font>
        <i val="1"/>
        <color rgb="FFBDBDBD"/>
      </font>
      <fill>
        <patternFill>
          <bgColor rgb="FFE0E0E0"/>
        </patternFill>
      </fill>
    </dxf>
    <dxf>
      <font>
        <color rgb="FF0D3C61"/>
      </font>
      <fill>
        <patternFill>
          <bgColor rgb="FFE3F0FA"/>
        </patternFill>
      </fill>
    </dxf>
    <dxf>
      <font>
        <b val="1"/>
        <color rgb="FF0D3C61"/>
      </font>
      <fill>
        <patternFill>
          <bgColor rgb="FFE3F0FA"/>
        </patternFill>
      </fill>
    </dxf>
    <dxf>
      <font>
        <i val="1"/>
        <color rgb="FF8E98A2"/>
      </font>
      <fill>
        <patternFill>
          <bgColor rgb="FFF5F5F5"/>
        </patternFill>
      </fill>
    </dxf>
    <dxf>
      <font>
        <b val="1"/>
        <color rgb="FF0D3C61"/>
      </font>
      <fill>
        <patternFill>
          <bgColor rgb="FFE8F5E9"/>
        </patternFill>
      </fill>
    </dxf>
  </dxfs>
  <colors>
    <indexedColors>
      <rgbColor rgb="FF000000"/>
      <rgbColor rgb="FFFFFFFF"/>
      <rgbColor rgb="FFE31B0C"/>
      <rgbColor rgb="FF00FF00"/>
      <rgbColor rgb="FF0000FF"/>
      <rgbColor rgb="FFF6F9FC"/>
      <rgbColor rgb="FFFF00FF"/>
      <rgbColor rgb="FF00FFFF"/>
      <rgbColor rgb="FF800000"/>
      <rgbColor rgb="FF008000"/>
      <rgbColor rgb="FF000080"/>
      <rgbColor rgb="FF808000"/>
      <rgbColor rgb="FF800080"/>
      <rgbColor rgb="FF008080"/>
      <rgbColor rgb="FFBDBDBD"/>
      <rgbColor rgb="FF808080"/>
      <rgbColor rgb="FF9999FF"/>
      <rgbColor rgb="FF993366"/>
      <rgbColor rgb="FFFFF4E0"/>
      <rgbColor rgb="FFE3F0FA"/>
      <rgbColor rgb="FF660066"/>
      <rgbColor rgb="FFFF8080"/>
      <rgbColor rgb="FF0066CC"/>
      <rgbColor rgb="FFE0E0E0"/>
      <rgbColor rgb="FF000080"/>
      <rgbColor rgb="FFFF00FF"/>
      <rgbColor rgb="FFFFFF00"/>
      <rgbColor rgb="FF00FFFF"/>
      <rgbColor rgb="FF800080"/>
      <rgbColor rgb="FF800000"/>
      <rgbColor rgb="FF008080"/>
      <rgbColor rgb="FF0000FF"/>
      <rgbColor rgb="FF00CCFF"/>
      <rgbColor rgb="FFE8F5E9"/>
      <rgbColor rgb="FFDCE9F4"/>
      <rgbColor rgb="FFFDEBE0"/>
      <rgbColor rgb="FF64B6F7"/>
      <rgbColor rgb="FFEEEEEE"/>
      <rgbColor rgb="FFF5F5F5"/>
      <rgbColor rgb="FFFDEBE9"/>
      <rgbColor rgb="FF3480BC"/>
      <rgbColor rgb="FF33CCCC"/>
      <rgbColor rgb="FF99CC00"/>
      <rgbColor rgb="FFFFB547"/>
      <rgbColor rgb="FFFF9900"/>
      <rgbColor rgb="FFEC6917"/>
      <rgbColor rgb="FF666699"/>
      <rgbColor rgb="FF8E98A2"/>
      <rgbColor rgb="FF0D3C61"/>
      <rgbColor rgb="FF4CAF50"/>
      <rgbColor rgb="FF003300"/>
      <rgbColor rgb="FF333300"/>
      <rgbColor rgb="FF993300"/>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57240</xdr:colOff>
      <xdr:row>1</xdr:row>
      <xdr:rowOff>95400</xdr:rowOff>
    </xdr:from>
    <xdr:to>
      <xdr:col>3</xdr:col>
      <xdr:colOff>328680</xdr:colOff>
      <xdr:row>2</xdr:row>
      <xdr:rowOff>209520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170280" y="219240"/>
          <a:ext cx="2076120" cy="6188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28440</xdr:rowOff>
    </xdr:from>
    <xdr:to>
      <xdr:col>2</xdr:col>
      <xdr:colOff>338400</xdr:colOff>
      <xdr:row>4</xdr:row>
      <xdr:rowOff>9000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95400" y="104760"/>
          <a:ext cx="1695240" cy="5043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28440</xdr:rowOff>
    </xdr:from>
    <xdr:to>
      <xdr:col>2</xdr:col>
      <xdr:colOff>1043280</xdr:colOff>
      <xdr:row>4</xdr:row>
      <xdr:rowOff>9000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95400" y="104760"/>
          <a:ext cx="1695240" cy="5043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28440</xdr:rowOff>
    </xdr:from>
    <xdr:to>
      <xdr:col>1</xdr:col>
      <xdr:colOff>1677600</xdr:colOff>
      <xdr:row>4</xdr:row>
      <xdr:rowOff>9000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95400" y="104760"/>
          <a:ext cx="1695240" cy="5043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D3245"/>
    <pageSetUpPr fitToPage="true"/>
  </sheetPr>
  <dimension ref="A1:D3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3.61"/>
    <col collapsed="false" customWidth="true" hidden="false" outlineLevel="0" max="3" min="3" style="0" width="22"/>
    <col collapsed="false" customWidth="true" hidden="false" outlineLevel="0" max="4" min="4" style="0" width="66"/>
  </cols>
  <sheetData>
    <row r="1" customFormat="false" ht="9.75" hidden="false" customHeight="true" outlineLevel="0" collapsed="false">
      <c r="A1" s="1"/>
      <c r="B1" s="1"/>
      <c r="C1" s="1"/>
      <c r="D1" s="1"/>
    </row>
    <row r="2" customFormat="false" ht="39.75" hidden="false" customHeight="true" outlineLevel="0" collapsed="false">
      <c r="A2" s="1"/>
      <c r="B2" s="1"/>
      <c r="C2" s="1"/>
      <c r="D2" s="1"/>
    </row>
    <row r="3" customFormat="false" ht="39.75" hidden="false" customHeight="true" outlineLevel="0" collapsed="false">
      <c r="A3" s="1"/>
      <c r="B3" s="1"/>
      <c r="C3" s="1"/>
      <c r="D3" s="1"/>
    </row>
    <row r="4" customFormat="false" ht="7.5" hidden="false" customHeight="true" outlineLevel="0" collapsed="false">
      <c r="A4" s="1"/>
      <c r="B4" s="1"/>
      <c r="C4" s="1"/>
      <c r="D4" s="1"/>
    </row>
    <row r="5" customFormat="false" ht="30" hidden="false" customHeight="true" outlineLevel="0" collapsed="false">
      <c r="A5" s="2" t="s">
        <v>0</v>
      </c>
      <c r="B5" s="2"/>
      <c r="C5" s="2"/>
      <c r="D5" s="2"/>
    </row>
    <row r="6" customFormat="false" ht="18" hidden="false" customHeight="true" outlineLevel="0" collapsed="false">
      <c r="A6" s="3" t="s">
        <v>1</v>
      </c>
      <c r="B6" s="3"/>
      <c r="C6" s="3"/>
      <c r="D6" s="3"/>
    </row>
    <row r="7" customFormat="false" ht="3.75" hidden="false" customHeight="true" outlineLevel="0" collapsed="false">
      <c r="A7" s="4"/>
      <c r="B7" s="4"/>
      <c r="C7" s="4"/>
      <c r="D7" s="4"/>
    </row>
    <row r="8" customFormat="false" ht="6" hidden="false" customHeight="true" outlineLevel="0" collapsed="false"/>
    <row r="9" customFormat="false" ht="48" hidden="false" customHeight="true" outlineLevel="0" collapsed="false">
      <c r="B9" s="5" t="s">
        <v>2</v>
      </c>
      <c r="C9" s="5"/>
      <c r="D9" s="5"/>
    </row>
    <row r="10" customFormat="false" ht="33.75" hidden="false" customHeight="true" outlineLevel="0" collapsed="false">
      <c r="B10" s="5" t="s">
        <v>3</v>
      </c>
      <c r="C10" s="5"/>
      <c r="D10" s="5"/>
    </row>
    <row r="12" customFormat="false" ht="30" hidden="false" customHeight="true" outlineLevel="0" collapsed="false">
      <c r="B12" s="6" t="str">
        <f aca="false">IF(SUMPRODUCT(--(LEFT('Startup Checklist'!$O$9:$O$156,7)="EXAMPLE"))=0,"","EXAMPLE - delete before use.    "&amp;TEXT(SUMPRODUCT(--(LEFT('Startup Checklist'!$O$9:$O$156,7)="EXAMPLE")),"0")&amp;" rows carry sample data.    Clear columns I to O on the Startup Checklist.")</f>
        <v>EXAMPLE - delete before use.    30 rows carry sample data.    Clear columns I to O on the Startup Checklist.</v>
      </c>
      <c r="C12" s="6"/>
      <c r="D12" s="6"/>
    </row>
    <row r="14" customFormat="false" ht="21.75" hidden="false" customHeight="true" outlineLevel="0" collapsed="false">
      <c r="B14" s="7" t="s">
        <v>4</v>
      </c>
      <c r="C14" s="7"/>
      <c r="D14" s="7"/>
    </row>
    <row r="15" customFormat="false" ht="18" hidden="false" customHeight="true" outlineLevel="0" collapsed="false">
      <c r="B15" s="8" t="n">
        <v>1</v>
      </c>
      <c r="C15" s="9" t="s">
        <v>5</v>
      </c>
      <c r="D15" s="9"/>
    </row>
    <row r="16" customFormat="false" ht="18" hidden="false" customHeight="true" outlineLevel="0" collapsed="false">
      <c r="B16" s="8" t="n">
        <v>2</v>
      </c>
      <c r="C16" s="9" t="s">
        <v>6</v>
      </c>
      <c r="D16" s="9"/>
    </row>
    <row r="17" customFormat="false" ht="18" hidden="false" customHeight="true" outlineLevel="0" collapsed="false">
      <c r="B17" s="8" t="n">
        <v>3</v>
      </c>
      <c r="C17" s="9" t="s">
        <v>7</v>
      </c>
      <c r="D17" s="9"/>
    </row>
    <row r="18" customFormat="false" ht="18" hidden="false" customHeight="true" outlineLevel="0" collapsed="false">
      <c r="B18" s="8" t="n">
        <v>4</v>
      </c>
      <c r="C18" s="9" t="s">
        <v>8</v>
      </c>
      <c r="D18" s="9"/>
    </row>
    <row r="19" customFormat="false" ht="31.5" hidden="false" customHeight="true" outlineLevel="0" collapsed="false">
      <c r="B19" s="8" t="n">
        <v>5</v>
      </c>
      <c r="C19" s="9" t="s">
        <v>9</v>
      </c>
      <c r="D19" s="9"/>
    </row>
    <row r="20" customFormat="false" ht="18" hidden="false" customHeight="true" outlineLevel="0" collapsed="false">
      <c r="B20" s="8" t="n">
        <v>6</v>
      </c>
      <c r="C20" s="9" t="s">
        <v>10</v>
      </c>
      <c r="D20" s="9"/>
    </row>
    <row r="21" customFormat="false" ht="18" hidden="false" customHeight="true" outlineLevel="0" collapsed="false">
      <c r="B21" s="8" t="n">
        <v>7</v>
      </c>
      <c r="C21" s="9" t="s">
        <v>11</v>
      </c>
      <c r="D21" s="9"/>
    </row>
    <row r="23" customFormat="false" ht="21.75" hidden="false" customHeight="true" outlineLevel="0" collapsed="false">
      <c r="B23" s="7" t="s">
        <v>12</v>
      </c>
      <c r="C23" s="7"/>
      <c r="D23" s="7"/>
    </row>
    <row r="24" customFormat="false" ht="18" hidden="false" customHeight="true" outlineLevel="0" collapsed="false">
      <c r="C24" s="10" t="s">
        <v>13</v>
      </c>
      <c r="D24" s="10" t="s">
        <v>14</v>
      </c>
    </row>
    <row r="25" customFormat="false" ht="33" hidden="false" customHeight="true" outlineLevel="0" collapsed="false">
      <c r="C25" s="11" t="s">
        <v>15</v>
      </c>
      <c r="D25" s="12" t="s">
        <v>16</v>
      </c>
    </row>
    <row r="26" customFormat="false" ht="45.75" hidden="false" customHeight="true" outlineLevel="0" collapsed="false">
      <c r="C26" s="11" t="s">
        <v>17</v>
      </c>
      <c r="D26" s="12" t="str">
        <f aca="false">"The register. "&amp;TEXT(COUNTA('Startup Checklist'!$E$9:$E$156),"0")&amp;" activities in 16 areas, each with the evidence that proves it is done, an owner, a target date and an overdue flag."</f>
        <v>The register. 128 activities in 16 areas, each with the evidence that proves it is done, an owner, a target date and an overdue flag.</v>
      </c>
    </row>
    <row r="27" customFormat="false" ht="33" hidden="false" customHeight="true" outlineLevel="0" collapsed="false">
      <c r="C27" s="11" t="s">
        <v>18</v>
      </c>
      <c r="D27" s="12" t="s">
        <v>19</v>
      </c>
    </row>
    <row r="29" customFormat="false" ht="15.75" hidden="false" customHeight="true" outlineLevel="0" collapsed="false">
      <c r="B29" s="13" t="s">
        <v>20</v>
      </c>
      <c r="C29" s="13"/>
      <c r="D29" s="13"/>
    </row>
    <row r="30" customFormat="false" ht="58.5" hidden="false" customHeight="true" outlineLevel="0" collapsed="false">
      <c r="B30" s="14" t="s">
        <v>21</v>
      </c>
      <c r="C30" s="14"/>
      <c r="D30" s="14"/>
    </row>
    <row r="32" customFormat="false" ht="15" hidden="false" customHeight="false" outlineLevel="0" collapsed="false">
      <c r="B32" s="15" t="s">
        <v>22</v>
      </c>
      <c r="C32" s="15"/>
      <c r="D32" s="15"/>
    </row>
  </sheetData>
  <mergeCells count="22">
    <mergeCell ref="A1:D1"/>
    <mergeCell ref="A2:D2"/>
    <mergeCell ref="A3:D3"/>
    <mergeCell ref="A4:D4"/>
    <mergeCell ref="A5:D5"/>
    <mergeCell ref="A6:D6"/>
    <mergeCell ref="A7:D7"/>
    <mergeCell ref="B9:D9"/>
    <mergeCell ref="B10:D10"/>
    <mergeCell ref="B12:D12"/>
    <mergeCell ref="B14:D14"/>
    <mergeCell ref="C15:D15"/>
    <mergeCell ref="C16:D16"/>
    <mergeCell ref="C17:D17"/>
    <mergeCell ref="C18:D18"/>
    <mergeCell ref="C19:D19"/>
    <mergeCell ref="C20:D20"/>
    <mergeCell ref="C21:D21"/>
    <mergeCell ref="B23:D23"/>
    <mergeCell ref="B29:D29"/>
    <mergeCell ref="B30:D30"/>
    <mergeCell ref="B32:D32"/>
  </mergeCells>
  <conditionalFormatting sqref="B12:D12">
    <cfRule type="expression" priority="2" aboveAverage="0" equalAverage="0" bottom="0" percent="0" rank="0" text="" dxfId="0">
      <formula>LEN($B$12)&gt;0</formula>
    </cfRule>
  </conditionalFormatting>
  <hyperlinks>
    <hyperlink ref="C25" location="'Setup'!A1" display="Setup"/>
    <hyperlink ref="C26" location="'Startup Checklist'!A1" display="Startup Checklist"/>
    <hyperlink ref="C27" location="'Reference'!A1" display="Reference"/>
    <hyperlink ref="B32" r:id="rId1" display="Built with Mastt  |  mastt.com"/>
  </hyperlink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J7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19"/>
    <col collapsed="false" customWidth="true" hidden="false" outlineLevel="0" max="3" min="3" style="0" width="21"/>
    <col collapsed="false" customWidth="true" hidden="false" outlineLevel="0" max="7" min="4" style="0" width="13"/>
    <col collapsed="false" customWidth="true" hidden="false" outlineLevel="0" max="9" min="8" style="0" width="15"/>
    <col collapsed="false" customWidth="true" hidden="false" outlineLevel="0" max="10" min="10" style="0" width="14"/>
  </cols>
  <sheetData>
    <row r="1" customFormat="false" ht="6" hidden="false" customHeight="true" outlineLevel="0" collapsed="false">
      <c r="A1" s="1"/>
      <c r="B1" s="1"/>
      <c r="C1" s="1"/>
      <c r="D1" s="1"/>
      <c r="E1" s="1"/>
      <c r="F1" s="1"/>
      <c r="G1" s="1"/>
      <c r="H1" s="1"/>
      <c r="I1" s="1"/>
      <c r="J1" s="1"/>
    </row>
    <row r="2" customFormat="false" ht="24" hidden="false" customHeight="true" outlineLevel="0" collapsed="false">
      <c r="A2" s="16"/>
      <c r="B2" s="16"/>
      <c r="C2" s="16"/>
      <c r="D2" s="17" t="s">
        <v>15</v>
      </c>
      <c r="E2" s="17"/>
      <c r="F2" s="17"/>
      <c r="G2" s="17"/>
      <c r="H2" s="17"/>
      <c r="I2" s="17"/>
      <c r="J2" s="17"/>
    </row>
    <row r="3" customFormat="false" ht="13.5" hidden="false" customHeight="true" outlineLevel="0" collapsed="false">
      <c r="A3" s="16"/>
      <c r="B3" s="16"/>
      <c r="C3" s="16"/>
      <c r="D3" s="18" t="s">
        <v>23</v>
      </c>
      <c r="E3" s="18"/>
      <c r="F3" s="18"/>
      <c r="G3" s="18"/>
      <c r="H3" s="18"/>
      <c r="I3" s="18"/>
      <c r="J3" s="18"/>
    </row>
    <row r="4" customFormat="false" ht="3.75" hidden="false" customHeight="true" outlineLevel="0" collapsed="false">
      <c r="A4" s="4"/>
      <c r="B4" s="4"/>
      <c r="C4" s="4"/>
      <c r="D4" s="4"/>
      <c r="E4" s="4"/>
      <c r="F4" s="4"/>
      <c r="G4" s="4"/>
      <c r="H4" s="4"/>
      <c r="I4" s="4"/>
      <c r="J4" s="4"/>
    </row>
    <row r="5" customFormat="false" ht="16.5" hidden="false" customHeight="true" outlineLevel="0" collapsed="false">
      <c r="A5" s="19" t="str">
        <f aca="false">IF(SUMPRODUCT(--(LEFT('Startup Checklist'!$O$9:$O$156,7)="EXAMPLE"))=0,"","EXAMPLE - delete before use.    "&amp;TEXT(SUMPRODUCT(--(LEFT('Startup Checklist'!$O$9:$O$156,7)="EXAMPLE")),"0")&amp;" rows carry sample data.    Clear columns I to O on the Startup Checklist.")</f>
        <v>EXAMPLE - delete before use.    30 rows carry sample data.    Clear columns I to O on the Startup Checklist.</v>
      </c>
      <c r="B5" s="19"/>
      <c r="C5" s="19"/>
      <c r="D5" s="19"/>
      <c r="E5" s="19"/>
      <c r="F5" s="19"/>
      <c r="G5" s="19"/>
      <c r="H5" s="19"/>
      <c r="I5" s="19"/>
      <c r="J5" s="19"/>
    </row>
    <row r="6" customFormat="false" ht="6" hidden="false" customHeight="true" outlineLevel="0" collapsed="false"/>
    <row r="7" customFormat="false" ht="21.75" hidden="false" customHeight="true" outlineLevel="0" collapsed="false">
      <c r="B7" s="7" t="s">
        <v>24</v>
      </c>
      <c r="C7" s="7"/>
      <c r="D7" s="7"/>
      <c r="E7" s="7"/>
      <c r="F7" s="7"/>
      <c r="G7" s="7"/>
      <c r="H7" s="7"/>
      <c r="I7" s="7"/>
      <c r="J7" s="7"/>
    </row>
    <row r="8" customFormat="false" ht="16.5" hidden="false" customHeight="true" outlineLevel="0" collapsed="false">
      <c r="B8" s="20" t="s">
        <v>25</v>
      </c>
      <c r="C8" s="20"/>
      <c r="D8" s="21" t="s">
        <v>26</v>
      </c>
      <c r="E8" s="21"/>
      <c r="F8" s="21"/>
      <c r="G8" s="21"/>
      <c r="H8" s="22" t="s">
        <v>27</v>
      </c>
      <c r="I8" s="22"/>
      <c r="J8" s="22"/>
    </row>
    <row r="9" customFormat="false" ht="16.5" hidden="false" customHeight="true" outlineLevel="0" collapsed="false">
      <c r="B9" s="20" t="s">
        <v>28</v>
      </c>
      <c r="C9" s="20"/>
      <c r="D9" s="21" t="s">
        <v>29</v>
      </c>
      <c r="E9" s="21"/>
      <c r="F9" s="21"/>
      <c r="G9" s="21"/>
    </row>
    <row r="10" customFormat="false" ht="16.5" hidden="false" customHeight="true" outlineLevel="0" collapsed="false">
      <c r="B10" s="20" t="s">
        <v>30</v>
      </c>
      <c r="C10" s="20"/>
      <c r="D10" s="21" t="s">
        <v>31</v>
      </c>
      <c r="E10" s="21"/>
      <c r="F10" s="21"/>
      <c r="G10" s="21"/>
    </row>
    <row r="11" customFormat="false" ht="16.5" hidden="false" customHeight="true" outlineLevel="0" collapsed="false">
      <c r="B11" s="20" t="s">
        <v>32</v>
      </c>
      <c r="C11" s="20"/>
      <c r="D11" s="21" t="s">
        <v>33</v>
      </c>
      <c r="E11" s="21"/>
      <c r="F11" s="21"/>
      <c r="G11" s="21"/>
    </row>
    <row r="12" customFormat="false" ht="16.5" hidden="false" customHeight="true" outlineLevel="0" collapsed="false">
      <c r="B12" s="20" t="s">
        <v>34</v>
      </c>
      <c r="C12" s="20"/>
      <c r="D12" s="21" t="s">
        <v>35</v>
      </c>
      <c r="E12" s="21"/>
      <c r="F12" s="21"/>
      <c r="G12" s="21"/>
    </row>
    <row r="13" customFormat="false" ht="27.75" hidden="false" customHeight="true" outlineLevel="0" collapsed="false">
      <c r="B13" s="20" t="s">
        <v>36</v>
      </c>
      <c r="C13" s="20"/>
      <c r="D13" s="21" t="s">
        <v>37</v>
      </c>
      <c r="E13" s="21"/>
      <c r="F13" s="21"/>
      <c r="G13" s="21"/>
    </row>
    <row r="14" customFormat="false" ht="16.5" hidden="false" customHeight="true" outlineLevel="0" collapsed="false">
      <c r="B14" s="20" t="s">
        <v>38</v>
      </c>
      <c r="C14" s="20"/>
      <c r="D14" s="23" t="n">
        <v>48750000</v>
      </c>
      <c r="E14" s="23"/>
      <c r="F14" s="23"/>
      <c r="G14" s="23"/>
      <c r="H14" s="22" t="s">
        <v>39</v>
      </c>
      <c r="I14" s="22"/>
      <c r="J14" s="22"/>
    </row>
    <row r="15" customFormat="false" ht="16.5" hidden="false" customHeight="true" outlineLevel="0" collapsed="false">
      <c r="B15" s="20" t="s">
        <v>40</v>
      </c>
      <c r="C15" s="20"/>
      <c r="D15" s="21" t="s">
        <v>41</v>
      </c>
      <c r="E15" s="21"/>
      <c r="F15" s="21"/>
      <c r="G15" s="21"/>
    </row>
    <row r="16" customFormat="false" ht="16.5" hidden="false" customHeight="true" outlineLevel="0" collapsed="false">
      <c r="B16" s="20" t="s">
        <v>42</v>
      </c>
      <c r="C16" s="20"/>
      <c r="D16" s="21" t="s">
        <v>43</v>
      </c>
      <c r="E16" s="21"/>
      <c r="F16" s="21"/>
      <c r="G16" s="21"/>
    </row>
    <row r="17" customFormat="false" ht="16.5" hidden="false" customHeight="true" outlineLevel="0" collapsed="false">
      <c r="B17" s="20" t="s">
        <v>44</v>
      </c>
      <c r="C17" s="20"/>
      <c r="D17" s="21" t="s">
        <v>45</v>
      </c>
      <c r="E17" s="21"/>
      <c r="F17" s="21"/>
      <c r="G17" s="21"/>
    </row>
    <row r="19" customFormat="false" ht="21.75" hidden="false" customHeight="true" outlineLevel="0" collapsed="false">
      <c r="B19" s="7" t="s">
        <v>46</v>
      </c>
      <c r="C19" s="7"/>
      <c r="D19" s="7"/>
      <c r="E19" s="7"/>
      <c r="F19" s="7"/>
      <c r="G19" s="7"/>
      <c r="H19" s="7"/>
      <c r="I19" s="7"/>
      <c r="J19" s="7"/>
    </row>
    <row r="20" customFormat="false" ht="12.75" hidden="false" customHeight="true" outlineLevel="0" collapsed="false">
      <c r="B20" s="24" t="s">
        <v>47</v>
      </c>
      <c r="C20" s="24"/>
      <c r="D20" s="24"/>
      <c r="E20" s="24"/>
      <c r="F20" s="24"/>
      <c r="G20" s="24"/>
      <c r="H20" s="24"/>
      <c r="I20" s="24"/>
      <c r="J20" s="24"/>
    </row>
    <row r="21" customFormat="false" ht="16.5" hidden="false" customHeight="true" outlineLevel="0" collapsed="false">
      <c r="B21" s="20" t="s">
        <v>48</v>
      </c>
      <c r="C21" s="20"/>
      <c r="D21" s="25" t="n">
        <v>46175</v>
      </c>
      <c r="E21" s="25"/>
      <c r="F21" s="25"/>
      <c r="G21" s="25"/>
      <c r="H21" s="22" t="s">
        <v>49</v>
      </c>
      <c r="I21" s="22"/>
      <c r="J21" s="22"/>
    </row>
    <row r="22" customFormat="false" ht="16.5" hidden="false" customHeight="true" outlineLevel="0" collapsed="false">
      <c r="B22" s="20" t="s">
        <v>50</v>
      </c>
      <c r="C22" s="20"/>
      <c r="D22" s="25" t="n">
        <v>46224</v>
      </c>
      <c r="E22" s="25"/>
      <c r="F22" s="25"/>
      <c r="G22" s="25"/>
      <c r="H22" s="22" t="s">
        <v>51</v>
      </c>
      <c r="I22" s="22"/>
      <c r="J22" s="22"/>
    </row>
    <row r="23" customFormat="false" ht="16.5" hidden="false" customHeight="true" outlineLevel="0" collapsed="false">
      <c r="B23" s="20" t="s">
        <v>52</v>
      </c>
      <c r="C23" s="20"/>
      <c r="D23" s="25" t="n">
        <v>46230</v>
      </c>
      <c r="E23" s="25"/>
      <c r="F23" s="25"/>
      <c r="G23" s="25"/>
      <c r="H23" s="22" t="s">
        <v>53</v>
      </c>
      <c r="I23" s="22"/>
      <c r="J23" s="22"/>
    </row>
    <row r="24" customFormat="false" ht="27.75" hidden="false" customHeight="true" outlineLevel="0" collapsed="false">
      <c r="B24" s="20" t="s">
        <v>54</v>
      </c>
      <c r="C24" s="20"/>
      <c r="D24" s="25" t="n">
        <v>46843</v>
      </c>
      <c r="E24" s="25"/>
      <c r="F24" s="25"/>
      <c r="G24" s="25"/>
      <c r="H24" s="22" t="s">
        <v>55</v>
      </c>
      <c r="I24" s="22"/>
      <c r="J24" s="22"/>
    </row>
    <row r="25" customFormat="false" ht="27.75" hidden="false" customHeight="true" outlineLevel="0" collapsed="false">
      <c r="B25" s="20" t="s">
        <v>56</v>
      </c>
      <c r="C25" s="20"/>
      <c r="D25" s="26" t="n">
        <v>12</v>
      </c>
      <c r="E25" s="26"/>
      <c r="F25" s="26"/>
      <c r="G25" s="26"/>
      <c r="H25" s="22" t="s">
        <v>57</v>
      </c>
      <c r="I25" s="22"/>
      <c r="J25" s="22"/>
    </row>
    <row r="26" customFormat="false" ht="16.5" hidden="false" customHeight="true" outlineLevel="0" collapsed="false">
      <c r="B26" s="20" t="s">
        <v>58</v>
      </c>
      <c r="C26" s="20"/>
      <c r="D26" s="27" t="n">
        <f aca="false">IF(OR(D21="",D22=""),"",D22-D21)</f>
        <v>49</v>
      </c>
      <c r="E26" s="27"/>
      <c r="F26" s="27"/>
      <c r="G26" s="27"/>
    </row>
    <row r="27" customFormat="false" ht="16.5" hidden="false" customHeight="true" outlineLevel="0" collapsed="false">
      <c r="B27" s="20" t="s">
        <v>59</v>
      </c>
      <c r="C27" s="20"/>
      <c r="D27" s="28" t="n">
        <f aca="false">IF(D22="","",D22+90)</f>
        <v>46314</v>
      </c>
      <c r="E27" s="28"/>
      <c r="F27" s="28"/>
      <c r="G27" s="28"/>
      <c r="H27" s="22" t="s">
        <v>60</v>
      </c>
      <c r="I27" s="22"/>
      <c r="J27" s="22"/>
    </row>
    <row r="28" customFormat="false" ht="16.5" hidden="false" customHeight="true" outlineLevel="0" collapsed="false">
      <c r="B28" s="20" t="s">
        <v>61</v>
      </c>
      <c r="C28" s="20"/>
      <c r="D28" s="29" t="n">
        <f aca="false">IF(OR(D22="",D24=""),"",D24-D22)</f>
        <v>619</v>
      </c>
      <c r="E28" s="29"/>
      <c r="F28" s="29"/>
      <c r="G28" s="29"/>
    </row>
    <row r="29" customFormat="false" ht="27.75" hidden="false" customHeight="true" outlineLevel="0" collapsed="false">
      <c r="B29" s="20" t="s">
        <v>62</v>
      </c>
      <c r="C29" s="20"/>
      <c r="D29" s="29" t="n">
        <f aca="true">IF(D24="","",NETWORKDAYS(TODAY(),D24))</f>
        <v>429</v>
      </c>
      <c r="E29" s="29"/>
      <c r="F29" s="29"/>
      <c r="G29" s="29"/>
      <c r="H29" s="22" t="s">
        <v>63</v>
      </c>
      <c r="I29" s="22"/>
      <c r="J29" s="22"/>
    </row>
    <row r="30" customFormat="false" ht="27.75" hidden="false" customHeight="true" outlineLevel="0" collapsed="false">
      <c r="B30" s="20" t="s">
        <v>64</v>
      </c>
      <c r="C30" s="20"/>
      <c r="D30" s="28" t="n">
        <f aca="false">IF(OR(D24="",D25=""),"",EDATE(D24,D25))</f>
        <v>47208</v>
      </c>
      <c r="E30" s="28"/>
      <c r="F30" s="28"/>
      <c r="G30" s="28"/>
    </row>
    <row r="32" customFormat="false" ht="21.75" hidden="false" customHeight="true" outlineLevel="0" collapsed="false">
      <c r="B32" s="7" t="s">
        <v>65</v>
      </c>
      <c r="C32" s="7"/>
      <c r="D32" s="7"/>
      <c r="E32" s="7"/>
      <c r="F32" s="7"/>
      <c r="G32" s="7"/>
      <c r="H32" s="7"/>
      <c r="I32" s="7"/>
      <c r="J32" s="7"/>
    </row>
    <row r="33" customFormat="false" ht="16.5" hidden="false" customHeight="true" outlineLevel="0" collapsed="false">
      <c r="B33" s="20" t="s">
        <v>66</v>
      </c>
      <c r="C33" s="20"/>
      <c r="D33" s="21" t="s">
        <v>37</v>
      </c>
      <c r="E33" s="21"/>
      <c r="F33" s="21"/>
      <c r="G33" s="21"/>
    </row>
    <row r="34" customFormat="false" ht="16.5" hidden="false" customHeight="true" outlineLevel="0" collapsed="false">
      <c r="B34" s="20" t="s">
        <v>67</v>
      </c>
      <c r="C34" s="20"/>
      <c r="D34" s="21" t="s">
        <v>68</v>
      </c>
      <c r="E34" s="21"/>
      <c r="F34" s="21"/>
      <c r="G34" s="21"/>
    </row>
    <row r="35" customFormat="false" ht="16.5" hidden="false" customHeight="true" outlineLevel="0" collapsed="false">
      <c r="B35" s="20" t="s">
        <v>69</v>
      </c>
      <c r="C35" s="20"/>
      <c r="D35" s="21" t="s">
        <v>70</v>
      </c>
      <c r="E35" s="21"/>
      <c r="F35" s="21"/>
      <c r="G35" s="21"/>
    </row>
    <row r="36" customFormat="false" ht="16.5" hidden="false" customHeight="true" outlineLevel="0" collapsed="false">
      <c r="B36" s="20" t="s">
        <v>71</v>
      </c>
      <c r="C36" s="20"/>
      <c r="D36" s="21" t="s">
        <v>72</v>
      </c>
      <c r="E36" s="21"/>
      <c r="F36" s="21"/>
      <c r="G36" s="21"/>
    </row>
    <row r="37" customFormat="false" ht="16.5" hidden="false" customHeight="true" outlineLevel="0" collapsed="false">
      <c r="B37" s="20" t="s">
        <v>73</v>
      </c>
      <c r="C37" s="20"/>
      <c r="D37" s="21" t="s">
        <v>74</v>
      </c>
      <c r="E37" s="21"/>
      <c r="F37" s="21"/>
      <c r="G37" s="21"/>
    </row>
    <row r="38" customFormat="false" ht="16.5" hidden="false" customHeight="true" outlineLevel="0" collapsed="false">
      <c r="B38" s="20" t="s">
        <v>75</v>
      </c>
      <c r="C38" s="20"/>
      <c r="D38" s="21" t="s">
        <v>76</v>
      </c>
      <c r="E38" s="21"/>
      <c r="F38" s="21"/>
      <c r="G38" s="21"/>
    </row>
    <row r="39" customFormat="false" ht="16.5" hidden="false" customHeight="true" outlineLevel="0" collapsed="false">
      <c r="B39" s="20" t="s">
        <v>77</v>
      </c>
      <c r="C39" s="20"/>
      <c r="D39" s="21" t="s">
        <v>78</v>
      </c>
      <c r="E39" s="21"/>
      <c r="F39" s="21"/>
      <c r="G39" s="21"/>
    </row>
    <row r="40" customFormat="false" ht="16.5" hidden="false" customHeight="true" outlineLevel="0" collapsed="false">
      <c r="B40" s="20" t="s">
        <v>79</v>
      </c>
      <c r="C40" s="20"/>
      <c r="D40" s="21" t="s">
        <v>80</v>
      </c>
      <c r="E40" s="21"/>
      <c r="F40" s="21"/>
      <c r="G40" s="21"/>
    </row>
    <row r="41" customFormat="false" ht="16.5" hidden="false" customHeight="true" outlineLevel="0" collapsed="false">
      <c r="B41" s="20" t="s">
        <v>81</v>
      </c>
      <c r="C41" s="20"/>
      <c r="D41" s="21" t="s">
        <v>82</v>
      </c>
      <c r="E41" s="21"/>
      <c r="F41" s="21"/>
      <c r="G41" s="21"/>
    </row>
    <row r="43" customFormat="false" ht="21.75" hidden="false" customHeight="true" outlineLevel="0" collapsed="false">
      <c r="B43" s="7" t="s">
        <v>83</v>
      </c>
      <c r="C43" s="7"/>
      <c r="D43" s="7"/>
      <c r="E43" s="7"/>
      <c r="F43" s="7"/>
      <c r="G43" s="7"/>
      <c r="H43" s="7"/>
      <c r="I43" s="7"/>
      <c r="J43" s="7"/>
    </row>
    <row r="44" customFormat="false" ht="12.75" hidden="false" customHeight="true" outlineLevel="0" collapsed="false">
      <c r="B44" s="24" t="s">
        <v>84</v>
      </c>
      <c r="C44" s="24"/>
      <c r="D44" s="24"/>
      <c r="E44" s="24"/>
      <c r="F44" s="24"/>
      <c r="G44" s="24"/>
      <c r="H44" s="24"/>
      <c r="I44" s="24"/>
      <c r="J44" s="24"/>
    </row>
    <row r="45" customFormat="false" ht="24" hidden="false" customHeight="true" outlineLevel="0" collapsed="false">
      <c r="B45" s="30" t="s">
        <v>85</v>
      </c>
      <c r="C45" s="30"/>
      <c r="D45" s="30" t="s">
        <v>86</v>
      </c>
      <c r="E45" s="30"/>
      <c r="F45" s="30" t="s">
        <v>87</v>
      </c>
      <c r="G45" s="30"/>
      <c r="H45" s="30" t="s">
        <v>88</v>
      </c>
      <c r="I45" s="30" t="s">
        <v>89</v>
      </c>
      <c r="J45" s="30" t="s">
        <v>90</v>
      </c>
    </row>
    <row r="46" customFormat="false" ht="30" hidden="false" customHeight="true" outlineLevel="0" collapsed="false">
      <c r="B46" s="31" t="n">
        <f aca="false">COUNTA('Startup Checklist'!$E$9:$E$156)</f>
        <v>128</v>
      </c>
      <c r="C46" s="31"/>
      <c r="D46" s="31" t="n">
        <f aca="false">COUNTIF('Startup Checklist'!$K$9:$K$156,"Complete")</f>
        <v>16</v>
      </c>
      <c r="E46" s="31"/>
      <c r="F46" s="32" t="n">
        <f aca="false">IFERROR(COUNTIF('Startup Checklist'!$K$9:$K$156,"Complete")/(COUNTA('Startup Checklist'!$E$9:$E$156)-COUNTIF('Startup Checklist'!$K$9:$K$156,"Not applicable")),0)</f>
        <v>0.126984126984127</v>
      </c>
      <c r="G46" s="32"/>
      <c r="H46" s="33" t="n">
        <f aca="true">COUNTIFS('Startup Checklist'!$J$9:$J$156,"&gt;0",'Startup Checklist'!$J$9:$J$156,"&lt;"&amp;TODAY(),'Startup Checklist'!$K$9:$K$156,"&lt;&gt;Complete",'Startup Checklist'!$K$9:$K$156,"&lt;&gt;Not applicable")</f>
        <v>4</v>
      </c>
      <c r="I46" s="33" t="n">
        <f aca="false">COUNTIFS('Startup Checklist'!$G$9:$G$156,"Mandatory",'Startup Checklist'!$K$9:$K$156,"&lt;&gt;Complete",'Startup Checklist'!$K$9:$K$156,"&lt;&gt;Not applicable")</f>
        <v>83</v>
      </c>
      <c r="J46" s="33" t="n">
        <f aca="true">COUNTIFS('Startup Checklist'!$J$9:$J$156,"&gt;="&amp;TODAY(),'Startup Checklist'!$J$9:$J$156,"&lt;="&amp;TODAY()+14,'Startup Checklist'!$K$9:$K$156,"&lt;&gt;Complete",'Startup Checklist'!$K$9:$K$156,"&lt;&gt;Not applicable")</f>
        <v>5</v>
      </c>
    </row>
    <row r="48" customFormat="false" ht="19.5" hidden="false" customHeight="true" outlineLevel="0" collapsed="false">
      <c r="B48" s="34" t="s">
        <v>91</v>
      </c>
      <c r="C48" s="34"/>
      <c r="D48" s="34"/>
      <c r="E48" s="34"/>
      <c r="F48" s="34"/>
      <c r="G48" s="34"/>
      <c r="H48" s="34"/>
      <c r="I48" s="34"/>
      <c r="J48" s="34"/>
    </row>
    <row r="49" customFormat="false" ht="30" hidden="false" customHeight="true" outlineLevel="0" collapsed="false">
      <c r="B49" s="35" t="s">
        <v>92</v>
      </c>
      <c r="C49" s="35"/>
      <c r="D49" s="10" t="s">
        <v>93</v>
      </c>
      <c r="E49" s="10" t="s">
        <v>86</v>
      </c>
      <c r="F49" s="10" t="s">
        <v>94</v>
      </c>
      <c r="G49" s="10" t="s">
        <v>87</v>
      </c>
      <c r="H49" s="10" t="s">
        <v>88</v>
      </c>
      <c r="I49" s="10" t="s">
        <v>89</v>
      </c>
      <c r="J49" s="10" t="s">
        <v>95</v>
      </c>
    </row>
    <row r="50" customFormat="false" ht="15" hidden="false" customHeight="true" outlineLevel="0" collapsed="false">
      <c r="B50" s="36" t="s">
        <v>96</v>
      </c>
      <c r="C50" s="36"/>
      <c r="D50" s="37" t="n">
        <f aca="false">COUNTIF('Startup Checklist'!$D$9:$D$156,$B50)</f>
        <v>56</v>
      </c>
      <c r="E50" s="37" t="n">
        <f aca="false">COUNTIFS('Startup Checklist'!$D$9:$D$156,$B50,'Startup Checklist'!$K$9:$K$156,"Complete")</f>
        <v>15</v>
      </c>
      <c r="F50" s="37" t="n">
        <f aca="false">COUNTIFS('Startup Checklist'!$D$9:$D$156,$B50,'Startup Checklist'!$K$9:$K$156,"Not applicable")</f>
        <v>1</v>
      </c>
      <c r="G50" s="38" t="n">
        <f aca="false">IF($D50-$F50&lt;=0,"",$E50/($D50-$F50))</f>
        <v>0.272727272727273</v>
      </c>
      <c r="H50" s="37" t="n">
        <f aca="true">COUNTIFS('Startup Checklist'!$D$9:$D$156,$B50,'Startup Checklist'!$J$9:$J$156,"&gt;0",'Startup Checklist'!$J$9:$J$156,"&lt;"&amp;TODAY(),'Startup Checklist'!$K$9:$K$156,"&lt;&gt;Complete",'Startup Checklist'!$K$9:$K$156,"&lt;&gt;Not applicable")</f>
        <v>2</v>
      </c>
      <c r="I50" s="37" t="n">
        <f aca="false">COUNTIFS('Startup Checklist'!$D$9:$D$156,$B50,'Startup Checklist'!$G$9:$G$156,"Mandatory",'Startup Checklist'!$K$9:$K$156,"&lt;&gt;Complete",'Startup Checklist'!$K$9:$K$156,"&lt;&gt;Not applicable")</f>
        <v>36</v>
      </c>
      <c r="J50" s="39" t="str">
        <f aca="false">IF($D50=0,"-",IF($H50&gt;0,"Overdue",IF($D50-$F50=0,"Not applicable",IF($E50=$D50-$F50,"Complete",IF($E50=0,"Not started","In progress")))))</f>
        <v>Overdue</v>
      </c>
    </row>
    <row r="51" customFormat="false" ht="15" hidden="false" customHeight="true" outlineLevel="0" collapsed="false">
      <c r="B51" s="40" t="s">
        <v>97</v>
      </c>
      <c r="C51" s="40"/>
      <c r="D51" s="41" t="n">
        <f aca="false">COUNTIF('Startup Checklist'!$D$9:$D$156,$B51)</f>
        <v>36</v>
      </c>
      <c r="E51" s="41" t="n">
        <f aca="false">COUNTIFS('Startup Checklist'!$D$9:$D$156,$B51,'Startup Checklist'!$K$9:$K$156,"Complete")</f>
        <v>1</v>
      </c>
      <c r="F51" s="41" t="n">
        <f aca="false">COUNTIFS('Startup Checklist'!$D$9:$D$156,$B51,'Startup Checklist'!$K$9:$K$156,"Not applicable")</f>
        <v>1</v>
      </c>
      <c r="G51" s="42" t="n">
        <f aca="false">IF($D51-$F51&lt;=0,"",$E51/($D51-$F51))</f>
        <v>0.0285714285714286</v>
      </c>
      <c r="H51" s="41" t="n">
        <f aca="true">COUNTIFS('Startup Checklist'!$D$9:$D$156,$B51,'Startup Checklist'!$J$9:$J$156,"&gt;0",'Startup Checklist'!$J$9:$J$156,"&lt;"&amp;TODAY(),'Startup Checklist'!$K$9:$K$156,"&lt;&gt;Complete",'Startup Checklist'!$K$9:$K$156,"&lt;&gt;Not applicable")</f>
        <v>1</v>
      </c>
      <c r="I51" s="41" t="n">
        <f aca="false">COUNTIFS('Startup Checklist'!$D$9:$D$156,$B51,'Startup Checklist'!$G$9:$G$156,"Mandatory",'Startup Checklist'!$K$9:$K$156,"&lt;&gt;Complete",'Startup Checklist'!$K$9:$K$156,"&lt;&gt;Not applicable")</f>
        <v>26</v>
      </c>
      <c r="J51" s="43" t="str">
        <f aca="false">IF($D51=0,"-",IF($H51&gt;0,"Overdue",IF($D51-$F51=0,"Not applicable",IF($E51=$D51-$F51,"Complete",IF($E51=0,"Not started","In progress")))))</f>
        <v>Overdue</v>
      </c>
    </row>
    <row r="52" customFormat="false" ht="15" hidden="false" customHeight="true" outlineLevel="0" collapsed="false">
      <c r="B52" s="36" t="s">
        <v>98</v>
      </c>
      <c r="C52" s="36"/>
      <c r="D52" s="37" t="n">
        <f aca="false">COUNTIF('Startup Checklist'!$D$9:$D$156,$B52)</f>
        <v>29</v>
      </c>
      <c r="E52" s="37" t="n">
        <f aca="false">COUNTIFS('Startup Checklist'!$D$9:$D$156,$B52,'Startup Checklist'!$K$9:$K$156,"Complete")</f>
        <v>0</v>
      </c>
      <c r="F52" s="37" t="n">
        <f aca="false">COUNTIFS('Startup Checklist'!$D$9:$D$156,$B52,'Startup Checklist'!$K$9:$K$156,"Not applicable")</f>
        <v>0</v>
      </c>
      <c r="G52" s="38" t="n">
        <f aca="false">IF($D52-$F52&lt;=0,"",$E52/($D52-$F52))</f>
        <v>0</v>
      </c>
      <c r="H52" s="37" t="n">
        <f aca="true">COUNTIFS('Startup Checklist'!$D$9:$D$156,$B52,'Startup Checklist'!$J$9:$J$156,"&gt;0",'Startup Checklist'!$J$9:$J$156,"&lt;"&amp;TODAY(),'Startup Checklist'!$K$9:$K$156,"&lt;&gt;Complete",'Startup Checklist'!$K$9:$K$156,"&lt;&gt;Not applicable")</f>
        <v>1</v>
      </c>
      <c r="I52" s="37" t="n">
        <f aca="false">COUNTIFS('Startup Checklist'!$D$9:$D$156,$B52,'Startup Checklist'!$G$9:$G$156,"Mandatory",'Startup Checklist'!$K$9:$K$156,"&lt;&gt;Complete",'Startup Checklist'!$K$9:$K$156,"&lt;&gt;Not applicable")</f>
        <v>18</v>
      </c>
      <c r="J52" s="39" t="str">
        <f aca="false">IF($D52=0,"-",IF($H52&gt;0,"Overdue",IF($D52-$F52=0,"Not applicable",IF($E52=$D52-$F52,"Complete",IF($E52=0,"Not started","In progress")))))</f>
        <v>Overdue</v>
      </c>
    </row>
    <row r="53" customFormat="false" ht="15" hidden="false" customHeight="true" outlineLevel="0" collapsed="false">
      <c r="B53" s="40" t="s">
        <v>99</v>
      </c>
      <c r="C53" s="40"/>
      <c r="D53" s="41" t="n">
        <f aca="false">COUNTIF('Startup Checklist'!$D$9:$D$156,$B53)</f>
        <v>7</v>
      </c>
      <c r="E53" s="41" t="n">
        <f aca="false">COUNTIFS('Startup Checklist'!$D$9:$D$156,$B53,'Startup Checklist'!$K$9:$K$156,"Complete")</f>
        <v>0</v>
      </c>
      <c r="F53" s="41" t="n">
        <f aca="false">COUNTIFS('Startup Checklist'!$D$9:$D$156,$B53,'Startup Checklist'!$K$9:$K$156,"Not applicable")</f>
        <v>0</v>
      </c>
      <c r="G53" s="42" t="n">
        <f aca="false">IF($D53-$F53&lt;=0,"",$E53/($D53-$F53))</f>
        <v>0</v>
      </c>
      <c r="H53" s="41" t="n">
        <f aca="true">COUNTIFS('Startup Checklist'!$D$9:$D$156,$B53,'Startup Checklist'!$J$9:$J$156,"&gt;0",'Startup Checklist'!$J$9:$J$156,"&lt;"&amp;TODAY(),'Startup Checklist'!$K$9:$K$156,"&lt;&gt;Complete",'Startup Checklist'!$K$9:$K$156,"&lt;&gt;Not applicable")</f>
        <v>0</v>
      </c>
      <c r="I53" s="41" t="n">
        <f aca="false">COUNTIFS('Startup Checklist'!$D$9:$D$156,$B53,'Startup Checklist'!$G$9:$G$156,"Mandatory",'Startup Checklist'!$K$9:$K$156,"&lt;&gt;Complete",'Startup Checklist'!$K$9:$K$156,"&lt;&gt;Not applicable")</f>
        <v>3</v>
      </c>
      <c r="J53" s="43" t="str">
        <f aca="false">IF($D53=0,"-",IF($H53&gt;0,"Overdue",IF($D53-$F53=0,"Not applicable",IF($E53=$D53-$F53,"Complete",IF($E53=0,"Not started","In progress")))))</f>
        <v>Not started</v>
      </c>
    </row>
    <row r="54" customFormat="false" ht="16.5" hidden="false" customHeight="true" outlineLevel="0" collapsed="false">
      <c r="B54" s="44" t="s">
        <v>100</v>
      </c>
      <c r="C54" s="44"/>
      <c r="D54" s="45" t="n">
        <f aca="false">SUM(D50:D53)</f>
        <v>128</v>
      </c>
      <c r="E54" s="45" t="n">
        <f aca="false">SUM(E50:E53)</f>
        <v>16</v>
      </c>
      <c r="F54" s="45" t="n">
        <f aca="false">SUM(F50:F53)</f>
        <v>2</v>
      </c>
      <c r="G54" s="46" t="n">
        <f aca="false">IF($D54-$F54&lt;=0,"",$E54/($D54-$F54))</f>
        <v>0.126984126984127</v>
      </c>
      <c r="H54" s="45" t="n">
        <f aca="false">SUM(H50:H53)</f>
        <v>4</v>
      </c>
      <c r="I54" s="45" t="n">
        <f aca="false">SUM(I50:I53)</f>
        <v>83</v>
      </c>
      <c r="J54" s="47"/>
    </row>
    <row r="56" customFormat="false" ht="19.5" hidden="false" customHeight="true" outlineLevel="0" collapsed="false">
      <c r="B56" s="34" t="s">
        <v>101</v>
      </c>
      <c r="C56" s="34"/>
      <c r="D56" s="34"/>
      <c r="E56" s="34"/>
      <c r="F56" s="34"/>
      <c r="G56" s="34"/>
      <c r="H56" s="34"/>
      <c r="I56" s="34"/>
      <c r="J56" s="34"/>
    </row>
    <row r="57" customFormat="false" ht="30" hidden="false" customHeight="true" outlineLevel="0" collapsed="false">
      <c r="B57" s="35" t="s">
        <v>102</v>
      </c>
      <c r="C57" s="35"/>
      <c r="D57" s="10" t="s">
        <v>93</v>
      </c>
      <c r="E57" s="10" t="s">
        <v>86</v>
      </c>
      <c r="F57" s="10" t="s">
        <v>94</v>
      </c>
      <c r="G57" s="10" t="s">
        <v>87</v>
      </c>
      <c r="H57" s="10" t="s">
        <v>88</v>
      </c>
      <c r="I57" s="10" t="s">
        <v>89</v>
      </c>
      <c r="J57" s="10" t="s">
        <v>95</v>
      </c>
    </row>
    <row r="58" customFormat="false" ht="15" hidden="false" customHeight="true" outlineLevel="0" collapsed="false">
      <c r="B58" s="36" t="s">
        <v>103</v>
      </c>
      <c r="C58" s="36"/>
      <c r="D58" s="37" t="n">
        <f aca="false">COUNTIF('Startup Checklist'!$C$9:$C$156,$B58)</f>
        <v>8</v>
      </c>
      <c r="E58" s="37" t="n">
        <f aca="false">COUNTIFS('Startup Checklist'!$C$9:$C$156,$B58,'Startup Checklist'!$K$9:$K$156,"Complete")</f>
        <v>3</v>
      </c>
      <c r="F58" s="37" t="n">
        <f aca="false">COUNTIFS('Startup Checklist'!$C$9:$C$156,$B58,'Startup Checklist'!$K$9:$K$156,"Not applicable")</f>
        <v>0</v>
      </c>
      <c r="G58" s="38" t="n">
        <f aca="false">IF($D58-$F58&lt;=0,"",$E58/($D58-$F58))</f>
        <v>0.375</v>
      </c>
      <c r="H58" s="37" t="n">
        <f aca="true">COUNTIFS('Startup Checklist'!$C$9:$C$156,$B58,'Startup Checklist'!$J$9:$J$156,"&gt;0",'Startup Checklist'!$J$9:$J$156,"&lt;"&amp;TODAY(),'Startup Checklist'!$K$9:$K$156,"&lt;&gt;Complete",'Startup Checklist'!$K$9:$K$156,"&lt;&gt;Not applicable")</f>
        <v>1</v>
      </c>
      <c r="I58" s="37" t="n">
        <f aca="false">COUNTIFS('Startup Checklist'!$C$9:$C$156,$B58,'Startup Checklist'!$G$9:$G$156,"Mandatory",'Startup Checklist'!$K$9:$K$156,"&lt;&gt;Complete",'Startup Checklist'!$K$9:$K$156,"&lt;&gt;Not applicable")</f>
        <v>5</v>
      </c>
      <c r="J58" s="39" t="str">
        <f aca="false">IF($D58=0,"-",IF($H58&gt;0,"Overdue",IF($D58-$F58=0,"Not applicable",IF($E58=$D58-$F58,"Complete",IF($E58=0,"Not started","In progress")))))</f>
        <v>Overdue</v>
      </c>
    </row>
    <row r="59" customFormat="false" ht="15" hidden="false" customHeight="true" outlineLevel="0" collapsed="false">
      <c r="B59" s="40" t="s">
        <v>104</v>
      </c>
      <c r="C59" s="40"/>
      <c r="D59" s="41" t="n">
        <f aca="false">COUNTIF('Startup Checklist'!$C$9:$C$156,$B59)</f>
        <v>8</v>
      </c>
      <c r="E59" s="41" t="n">
        <f aca="false">COUNTIFS('Startup Checklist'!$C$9:$C$156,$B59,'Startup Checklist'!$K$9:$K$156,"Complete")</f>
        <v>2</v>
      </c>
      <c r="F59" s="41" t="n">
        <f aca="false">COUNTIFS('Startup Checklist'!$C$9:$C$156,$B59,'Startup Checklist'!$K$9:$K$156,"Not applicable")</f>
        <v>1</v>
      </c>
      <c r="G59" s="42" t="n">
        <f aca="false">IF($D59-$F59&lt;=0,"",$E59/($D59-$F59))</f>
        <v>0.285714285714286</v>
      </c>
      <c r="H59" s="41" t="n">
        <f aca="true">COUNTIFS('Startup Checklist'!$C$9:$C$156,$B59,'Startup Checklist'!$J$9:$J$156,"&gt;0",'Startup Checklist'!$J$9:$J$156,"&lt;"&amp;TODAY(),'Startup Checklist'!$K$9:$K$156,"&lt;&gt;Complete",'Startup Checklist'!$K$9:$K$156,"&lt;&gt;Not applicable")</f>
        <v>2</v>
      </c>
      <c r="I59" s="41" t="n">
        <f aca="false">COUNTIFS('Startup Checklist'!$C$9:$C$156,$B59,'Startup Checklist'!$G$9:$G$156,"Mandatory",'Startup Checklist'!$K$9:$K$156,"&lt;&gt;Complete",'Startup Checklist'!$K$9:$K$156,"&lt;&gt;Not applicable")</f>
        <v>4</v>
      </c>
      <c r="J59" s="43" t="str">
        <f aca="false">IF($D59=0,"-",IF($H59&gt;0,"Overdue",IF($D59-$F59=0,"Not applicable",IF($E59=$D59-$F59,"Complete",IF($E59=0,"Not started","In progress")))))</f>
        <v>Overdue</v>
      </c>
    </row>
    <row r="60" customFormat="false" ht="15" hidden="false" customHeight="true" outlineLevel="0" collapsed="false">
      <c r="B60" s="36" t="s">
        <v>105</v>
      </c>
      <c r="C60" s="36"/>
      <c r="D60" s="37" t="n">
        <f aca="false">COUNTIF('Startup Checklist'!$C$9:$C$156,$B60)</f>
        <v>8</v>
      </c>
      <c r="E60" s="37" t="n">
        <f aca="false">COUNTIFS('Startup Checklist'!$C$9:$C$156,$B60,'Startup Checklist'!$K$9:$K$156,"Complete")</f>
        <v>1</v>
      </c>
      <c r="F60" s="37" t="n">
        <f aca="false">COUNTIFS('Startup Checklist'!$C$9:$C$156,$B60,'Startup Checklist'!$K$9:$K$156,"Not applicable")</f>
        <v>0</v>
      </c>
      <c r="G60" s="38" t="n">
        <f aca="false">IF($D60-$F60&lt;=0,"",$E60/($D60-$F60))</f>
        <v>0.125</v>
      </c>
      <c r="H60" s="37" t="n">
        <f aca="true">COUNTIFS('Startup Checklist'!$C$9:$C$156,$B60,'Startup Checklist'!$J$9:$J$156,"&gt;0",'Startup Checklist'!$J$9:$J$156,"&lt;"&amp;TODAY(),'Startup Checklist'!$K$9:$K$156,"&lt;&gt;Complete",'Startup Checklist'!$K$9:$K$156,"&lt;&gt;Not applicable")</f>
        <v>0</v>
      </c>
      <c r="I60" s="37" t="n">
        <f aca="false">COUNTIFS('Startup Checklist'!$C$9:$C$156,$B60,'Startup Checklist'!$G$9:$G$156,"Mandatory",'Startup Checklist'!$K$9:$K$156,"&lt;&gt;Complete",'Startup Checklist'!$K$9:$K$156,"&lt;&gt;Not applicable")</f>
        <v>5</v>
      </c>
      <c r="J60" s="39" t="str">
        <f aca="false">IF($D60=0,"-",IF($H60&gt;0,"Overdue",IF($D60-$F60=0,"Not applicable",IF($E60=$D60-$F60,"Complete",IF($E60=0,"Not started","In progress")))))</f>
        <v>In progress</v>
      </c>
    </row>
    <row r="61" customFormat="false" ht="15" hidden="false" customHeight="true" outlineLevel="0" collapsed="false">
      <c r="B61" s="40" t="s">
        <v>106</v>
      </c>
      <c r="C61" s="40"/>
      <c r="D61" s="41" t="n">
        <f aca="false">COUNTIF('Startup Checklist'!$C$9:$C$156,$B61)</f>
        <v>8</v>
      </c>
      <c r="E61" s="41" t="n">
        <f aca="false">COUNTIFS('Startup Checklist'!$C$9:$C$156,$B61,'Startup Checklist'!$K$9:$K$156,"Complete")</f>
        <v>2</v>
      </c>
      <c r="F61" s="41" t="n">
        <f aca="false">COUNTIFS('Startup Checklist'!$C$9:$C$156,$B61,'Startup Checklist'!$K$9:$K$156,"Not applicable")</f>
        <v>0</v>
      </c>
      <c r="G61" s="42" t="n">
        <f aca="false">IF($D61-$F61&lt;=0,"",$E61/($D61-$F61))</f>
        <v>0.25</v>
      </c>
      <c r="H61" s="41" t="n">
        <f aca="true">COUNTIFS('Startup Checklist'!$C$9:$C$156,$B61,'Startup Checklist'!$J$9:$J$156,"&gt;0",'Startup Checklist'!$J$9:$J$156,"&lt;"&amp;TODAY(),'Startup Checklist'!$K$9:$K$156,"&lt;&gt;Complete",'Startup Checklist'!$K$9:$K$156,"&lt;&gt;Not applicable")</f>
        <v>0</v>
      </c>
      <c r="I61" s="41" t="n">
        <f aca="false">COUNTIFS('Startup Checklist'!$C$9:$C$156,$B61,'Startup Checklist'!$G$9:$G$156,"Mandatory",'Startup Checklist'!$K$9:$K$156,"&lt;&gt;Complete",'Startup Checklist'!$K$9:$K$156,"&lt;&gt;Not applicable")</f>
        <v>5</v>
      </c>
      <c r="J61" s="43" t="str">
        <f aca="false">IF($D61=0,"-",IF($H61&gt;0,"Overdue",IF($D61-$F61=0,"Not applicable",IF($E61=$D61-$F61,"Complete",IF($E61=0,"Not started","In progress")))))</f>
        <v>In progress</v>
      </c>
    </row>
    <row r="62" customFormat="false" ht="15" hidden="false" customHeight="true" outlineLevel="0" collapsed="false">
      <c r="B62" s="36" t="s">
        <v>107</v>
      </c>
      <c r="C62" s="36"/>
      <c r="D62" s="37" t="n">
        <f aca="false">COUNTIF('Startup Checklist'!$C$9:$C$156,$B62)</f>
        <v>10</v>
      </c>
      <c r="E62" s="37" t="n">
        <f aca="false">COUNTIFS('Startup Checklist'!$C$9:$C$156,$B62,'Startup Checklist'!$K$9:$K$156,"Complete")</f>
        <v>1</v>
      </c>
      <c r="F62" s="37" t="n">
        <f aca="false">COUNTIFS('Startup Checklist'!$C$9:$C$156,$B62,'Startup Checklist'!$K$9:$K$156,"Not applicable")</f>
        <v>0</v>
      </c>
      <c r="G62" s="38" t="n">
        <f aca="false">IF($D62-$F62&lt;=0,"",$E62/($D62-$F62))</f>
        <v>0.1</v>
      </c>
      <c r="H62" s="37" t="n">
        <f aca="true">COUNTIFS('Startup Checklist'!$C$9:$C$156,$B62,'Startup Checklist'!$J$9:$J$156,"&gt;0",'Startup Checklist'!$J$9:$J$156,"&lt;"&amp;TODAY(),'Startup Checklist'!$K$9:$K$156,"&lt;&gt;Complete",'Startup Checklist'!$K$9:$K$156,"&lt;&gt;Not applicable")</f>
        <v>0</v>
      </c>
      <c r="I62" s="37" t="n">
        <f aca="false">COUNTIFS('Startup Checklist'!$C$9:$C$156,$B62,'Startup Checklist'!$G$9:$G$156,"Mandatory",'Startup Checklist'!$K$9:$K$156,"&lt;&gt;Complete",'Startup Checklist'!$K$9:$K$156,"&lt;&gt;Not applicable")</f>
        <v>8</v>
      </c>
      <c r="J62" s="39" t="str">
        <f aca="false">IF($D62=0,"-",IF($H62&gt;0,"Overdue",IF($D62-$F62=0,"Not applicable",IF($E62=$D62-$F62,"Complete",IF($E62=0,"Not started","In progress")))))</f>
        <v>In progress</v>
      </c>
    </row>
    <row r="63" customFormat="false" ht="15" hidden="false" customHeight="true" outlineLevel="0" collapsed="false">
      <c r="B63" s="40" t="s">
        <v>108</v>
      </c>
      <c r="C63" s="40"/>
      <c r="D63" s="41" t="n">
        <f aca="false">COUNTIF('Startup Checklist'!$C$9:$C$156,$B63)</f>
        <v>9</v>
      </c>
      <c r="E63" s="41" t="n">
        <f aca="false">COUNTIFS('Startup Checklist'!$C$9:$C$156,$B63,'Startup Checklist'!$K$9:$K$156,"Complete")</f>
        <v>2</v>
      </c>
      <c r="F63" s="41" t="n">
        <f aca="false">COUNTIFS('Startup Checklist'!$C$9:$C$156,$B63,'Startup Checklist'!$K$9:$K$156,"Not applicable")</f>
        <v>0</v>
      </c>
      <c r="G63" s="42" t="n">
        <f aca="false">IF($D63-$F63&lt;=0,"",$E63/($D63-$F63))</f>
        <v>0.222222222222222</v>
      </c>
      <c r="H63" s="41" t="n">
        <f aca="true">COUNTIFS('Startup Checklist'!$C$9:$C$156,$B63,'Startup Checklist'!$J$9:$J$156,"&gt;0",'Startup Checklist'!$J$9:$J$156,"&lt;"&amp;TODAY(),'Startup Checklist'!$K$9:$K$156,"&lt;&gt;Complete",'Startup Checklist'!$K$9:$K$156,"&lt;&gt;Not applicable")</f>
        <v>0</v>
      </c>
      <c r="I63" s="41" t="n">
        <f aca="false">COUNTIFS('Startup Checklist'!$C$9:$C$156,$B63,'Startup Checklist'!$G$9:$G$156,"Mandatory",'Startup Checklist'!$K$9:$K$156,"&lt;&gt;Complete",'Startup Checklist'!$K$9:$K$156,"&lt;&gt;Not applicable")</f>
        <v>4</v>
      </c>
      <c r="J63" s="43" t="str">
        <f aca="false">IF($D63=0,"-",IF($H63&gt;0,"Overdue",IF($D63-$F63=0,"Not applicable",IF($E63=$D63-$F63,"Complete",IF($E63=0,"Not started","In progress")))))</f>
        <v>In progress</v>
      </c>
    </row>
    <row r="64" customFormat="false" ht="15" hidden="false" customHeight="true" outlineLevel="0" collapsed="false">
      <c r="B64" s="36" t="s">
        <v>109</v>
      </c>
      <c r="C64" s="36"/>
      <c r="D64" s="37" t="n">
        <f aca="false">COUNTIF('Startup Checklist'!$C$9:$C$156,$B64)</f>
        <v>8</v>
      </c>
      <c r="E64" s="37" t="n">
        <f aca="false">COUNTIFS('Startup Checklist'!$C$9:$C$156,$B64,'Startup Checklist'!$K$9:$K$156,"Complete")</f>
        <v>0</v>
      </c>
      <c r="F64" s="37" t="n">
        <f aca="false">COUNTIFS('Startup Checklist'!$C$9:$C$156,$B64,'Startup Checklist'!$K$9:$K$156,"Not applicable")</f>
        <v>0</v>
      </c>
      <c r="G64" s="38" t="n">
        <f aca="false">IF($D64-$F64&lt;=0,"",$E64/($D64-$F64))</f>
        <v>0</v>
      </c>
      <c r="H64" s="37" t="n">
        <f aca="true">COUNTIFS('Startup Checklist'!$C$9:$C$156,$B64,'Startup Checklist'!$J$9:$J$156,"&gt;0",'Startup Checklist'!$J$9:$J$156,"&lt;"&amp;TODAY(),'Startup Checklist'!$K$9:$K$156,"&lt;&gt;Complete",'Startup Checklist'!$K$9:$K$156,"&lt;&gt;Not applicable")</f>
        <v>0</v>
      </c>
      <c r="I64" s="37" t="n">
        <f aca="false">COUNTIFS('Startup Checklist'!$C$9:$C$156,$B64,'Startup Checklist'!$G$9:$G$156,"Mandatory",'Startup Checklist'!$K$9:$K$156,"&lt;&gt;Complete",'Startup Checklist'!$K$9:$K$156,"&lt;&gt;Not applicable")</f>
        <v>7</v>
      </c>
      <c r="J64" s="39" t="str">
        <f aca="false">IF($D64=0,"-",IF($H64&gt;0,"Overdue",IF($D64-$F64=0,"Not applicable",IF($E64=$D64-$F64,"Complete",IF($E64=0,"Not started","In progress")))))</f>
        <v>Not started</v>
      </c>
    </row>
    <row r="65" customFormat="false" ht="15" hidden="false" customHeight="true" outlineLevel="0" collapsed="false">
      <c r="B65" s="40" t="s">
        <v>110</v>
      </c>
      <c r="C65" s="40"/>
      <c r="D65" s="41" t="n">
        <f aca="false">COUNTIF('Startup Checklist'!$C$9:$C$156,$B65)</f>
        <v>9</v>
      </c>
      <c r="E65" s="41" t="n">
        <f aca="false">COUNTIFS('Startup Checklist'!$C$9:$C$156,$B65,'Startup Checklist'!$K$9:$K$156,"Complete")</f>
        <v>0</v>
      </c>
      <c r="F65" s="41" t="n">
        <f aca="false">COUNTIFS('Startup Checklist'!$C$9:$C$156,$B65,'Startup Checklist'!$K$9:$K$156,"Not applicable")</f>
        <v>0</v>
      </c>
      <c r="G65" s="42" t="n">
        <f aca="false">IF($D65-$F65&lt;=0,"",$E65/($D65-$F65))</f>
        <v>0</v>
      </c>
      <c r="H65" s="41" t="n">
        <f aca="true">COUNTIFS('Startup Checklist'!$C$9:$C$156,$B65,'Startup Checklist'!$J$9:$J$156,"&gt;0",'Startup Checklist'!$J$9:$J$156,"&lt;"&amp;TODAY(),'Startup Checklist'!$K$9:$K$156,"&lt;&gt;Complete",'Startup Checklist'!$K$9:$K$156,"&lt;&gt;Not applicable")</f>
        <v>0</v>
      </c>
      <c r="I65" s="41" t="n">
        <f aca="false">COUNTIFS('Startup Checklist'!$C$9:$C$156,$B65,'Startup Checklist'!$G$9:$G$156,"Mandatory",'Startup Checklist'!$K$9:$K$156,"&lt;&gt;Complete",'Startup Checklist'!$K$9:$K$156,"&lt;&gt;Not applicable")</f>
        <v>7</v>
      </c>
      <c r="J65" s="43" t="str">
        <f aca="false">IF($D65=0,"-",IF($H65&gt;0,"Overdue",IF($D65-$F65=0,"Not applicable",IF($E65=$D65-$F65,"Complete",IF($E65=0,"Not started","In progress")))))</f>
        <v>Not started</v>
      </c>
    </row>
    <row r="66" customFormat="false" ht="15" hidden="false" customHeight="true" outlineLevel="0" collapsed="false">
      <c r="B66" s="36" t="s">
        <v>111</v>
      </c>
      <c r="C66" s="36"/>
      <c r="D66" s="37" t="n">
        <f aca="false">COUNTIF('Startup Checklist'!$C$9:$C$156,$B66)</f>
        <v>10</v>
      </c>
      <c r="E66" s="37" t="n">
        <f aca="false">COUNTIFS('Startup Checklist'!$C$9:$C$156,$B66,'Startup Checklist'!$K$9:$K$156,"Complete")</f>
        <v>1</v>
      </c>
      <c r="F66" s="37" t="n">
        <f aca="false">COUNTIFS('Startup Checklist'!$C$9:$C$156,$B66,'Startup Checklist'!$K$9:$K$156,"Not applicable")</f>
        <v>0</v>
      </c>
      <c r="G66" s="38" t="n">
        <f aca="false">IF($D66-$F66&lt;=0,"",$E66/($D66-$F66))</f>
        <v>0.1</v>
      </c>
      <c r="H66" s="37" t="n">
        <f aca="true">COUNTIFS('Startup Checklist'!$C$9:$C$156,$B66,'Startup Checklist'!$J$9:$J$156,"&gt;0",'Startup Checklist'!$J$9:$J$156,"&lt;"&amp;TODAY(),'Startup Checklist'!$K$9:$K$156,"&lt;&gt;Complete",'Startup Checklist'!$K$9:$K$156,"&lt;&gt;Not applicable")</f>
        <v>1</v>
      </c>
      <c r="I66" s="37" t="n">
        <f aca="false">COUNTIFS('Startup Checklist'!$C$9:$C$156,$B66,'Startup Checklist'!$G$9:$G$156,"Mandatory",'Startup Checklist'!$K$9:$K$156,"&lt;&gt;Complete",'Startup Checklist'!$K$9:$K$156,"&lt;&gt;Not applicable")</f>
        <v>7</v>
      </c>
      <c r="J66" s="39" t="str">
        <f aca="false">IF($D66=0,"-",IF($H66&gt;0,"Overdue",IF($D66-$F66=0,"Not applicable",IF($E66=$D66-$F66,"Complete",IF($E66=0,"Not started","In progress")))))</f>
        <v>Overdue</v>
      </c>
    </row>
    <row r="67" customFormat="false" ht="15" hidden="false" customHeight="true" outlineLevel="0" collapsed="false">
      <c r="B67" s="40" t="s">
        <v>112</v>
      </c>
      <c r="C67" s="40"/>
      <c r="D67" s="41" t="n">
        <f aca="false">COUNTIF('Startup Checklist'!$C$9:$C$156,$B67)</f>
        <v>8</v>
      </c>
      <c r="E67" s="41" t="n">
        <f aca="false">COUNTIFS('Startup Checklist'!$C$9:$C$156,$B67,'Startup Checklist'!$K$9:$K$156,"Complete")</f>
        <v>1</v>
      </c>
      <c r="F67" s="41" t="n">
        <f aca="false">COUNTIFS('Startup Checklist'!$C$9:$C$156,$B67,'Startup Checklist'!$K$9:$K$156,"Not applicable")</f>
        <v>0</v>
      </c>
      <c r="G67" s="42" t="n">
        <f aca="false">IF($D67-$F67&lt;=0,"",$E67/($D67-$F67))</f>
        <v>0.125</v>
      </c>
      <c r="H67" s="41" t="n">
        <f aca="true">COUNTIFS('Startup Checklist'!$C$9:$C$156,$B67,'Startup Checklist'!$J$9:$J$156,"&gt;0",'Startup Checklist'!$J$9:$J$156,"&lt;"&amp;TODAY(),'Startup Checklist'!$K$9:$K$156,"&lt;&gt;Complete",'Startup Checklist'!$K$9:$K$156,"&lt;&gt;Not applicable")</f>
        <v>0</v>
      </c>
      <c r="I67" s="41" t="n">
        <f aca="false">COUNTIFS('Startup Checklist'!$C$9:$C$156,$B67,'Startup Checklist'!$G$9:$G$156,"Mandatory",'Startup Checklist'!$K$9:$K$156,"&lt;&gt;Complete",'Startup Checklist'!$K$9:$K$156,"&lt;&gt;Not applicable")</f>
        <v>6</v>
      </c>
      <c r="J67" s="43" t="str">
        <f aca="false">IF($D67=0,"-",IF($H67&gt;0,"Overdue",IF($D67-$F67=0,"Not applicable",IF($E67=$D67-$F67,"Complete",IF($E67=0,"Not started","In progress")))))</f>
        <v>In progress</v>
      </c>
    </row>
    <row r="68" customFormat="false" ht="15" hidden="false" customHeight="true" outlineLevel="0" collapsed="false">
      <c r="B68" s="36" t="s">
        <v>113</v>
      </c>
      <c r="C68" s="36"/>
      <c r="D68" s="37" t="n">
        <f aca="false">COUNTIF('Startup Checklist'!$C$9:$C$156,$B68)</f>
        <v>7</v>
      </c>
      <c r="E68" s="37" t="n">
        <f aca="false">COUNTIFS('Startup Checklist'!$C$9:$C$156,$B68,'Startup Checklist'!$K$9:$K$156,"Complete")</f>
        <v>1</v>
      </c>
      <c r="F68" s="37" t="n">
        <f aca="false">COUNTIFS('Startup Checklist'!$C$9:$C$156,$B68,'Startup Checklist'!$K$9:$K$156,"Not applicable")</f>
        <v>0</v>
      </c>
      <c r="G68" s="38" t="n">
        <f aca="false">IF($D68-$F68&lt;=0,"",$E68/($D68-$F68))</f>
        <v>0.142857142857143</v>
      </c>
      <c r="H68" s="37" t="n">
        <f aca="true">COUNTIFS('Startup Checklist'!$C$9:$C$156,$B68,'Startup Checklist'!$J$9:$J$156,"&gt;0",'Startup Checklist'!$J$9:$J$156,"&lt;"&amp;TODAY(),'Startup Checklist'!$K$9:$K$156,"&lt;&gt;Complete",'Startup Checklist'!$K$9:$K$156,"&lt;&gt;Not applicable")</f>
        <v>0</v>
      </c>
      <c r="I68" s="37" t="n">
        <f aca="false">COUNTIFS('Startup Checklist'!$C$9:$C$156,$B68,'Startup Checklist'!$G$9:$G$156,"Mandatory",'Startup Checklist'!$K$9:$K$156,"&lt;&gt;Complete",'Startup Checklist'!$K$9:$K$156,"&lt;&gt;Not applicable")</f>
        <v>5</v>
      </c>
      <c r="J68" s="39" t="str">
        <f aca="false">IF($D68=0,"-",IF($H68&gt;0,"Overdue",IF($D68-$F68=0,"Not applicable",IF($E68=$D68-$F68,"Complete",IF($E68=0,"Not started","In progress")))))</f>
        <v>In progress</v>
      </c>
    </row>
    <row r="69" customFormat="false" ht="15" hidden="false" customHeight="true" outlineLevel="0" collapsed="false">
      <c r="B69" s="40" t="s">
        <v>114</v>
      </c>
      <c r="C69" s="40"/>
      <c r="D69" s="41" t="n">
        <f aca="false">COUNTIF('Startup Checklist'!$C$9:$C$156,$B69)</f>
        <v>7</v>
      </c>
      <c r="E69" s="41" t="n">
        <f aca="false">COUNTIFS('Startup Checklist'!$C$9:$C$156,$B69,'Startup Checklist'!$K$9:$K$156,"Complete")</f>
        <v>0</v>
      </c>
      <c r="F69" s="41" t="n">
        <f aca="false">COUNTIFS('Startup Checklist'!$C$9:$C$156,$B69,'Startup Checklist'!$K$9:$K$156,"Not applicable")</f>
        <v>0</v>
      </c>
      <c r="G69" s="42" t="n">
        <f aca="false">IF($D69-$F69&lt;=0,"",$E69/($D69-$F69))</f>
        <v>0</v>
      </c>
      <c r="H69" s="41" t="n">
        <f aca="true">COUNTIFS('Startup Checklist'!$C$9:$C$156,$B69,'Startup Checklist'!$J$9:$J$156,"&gt;0",'Startup Checklist'!$J$9:$J$156,"&lt;"&amp;TODAY(),'Startup Checklist'!$K$9:$K$156,"&lt;&gt;Complete",'Startup Checklist'!$K$9:$K$156,"&lt;&gt;Not applicable")</f>
        <v>0</v>
      </c>
      <c r="I69" s="41" t="n">
        <f aca="false">COUNTIFS('Startup Checklist'!$C$9:$C$156,$B69,'Startup Checklist'!$G$9:$G$156,"Mandatory",'Startup Checklist'!$K$9:$K$156,"&lt;&gt;Complete",'Startup Checklist'!$K$9:$K$156,"&lt;&gt;Not applicable")</f>
        <v>5</v>
      </c>
      <c r="J69" s="43" t="str">
        <f aca="false">IF($D69=0,"-",IF($H69&gt;0,"Overdue",IF($D69-$F69=0,"Not applicable",IF($E69=$D69-$F69,"Complete",IF($E69=0,"Not started","In progress")))))</f>
        <v>Not started</v>
      </c>
    </row>
    <row r="70" customFormat="false" ht="15" hidden="false" customHeight="true" outlineLevel="0" collapsed="false">
      <c r="B70" s="36" t="s">
        <v>115</v>
      </c>
      <c r="C70" s="36"/>
      <c r="D70" s="37" t="n">
        <f aca="false">COUNTIF('Startup Checklist'!$C$9:$C$156,$B70)</f>
        <v>7</v>
      </c>
      <c r="E70" s="37" t="n">
        <f aca="false">COUNTIFS('Startup Checklist'!$C$9:$C$156,$B70,'Startup Checklist'!$K$9:$K$156,"Complete")</f>
        <v>1</v>
      </c>
      <c r="F70" s="37" t="n">
        <f aca="false">COUNTIFS('Startup Checklist'!$C$9:$C$156,$B70,'Startup Checklist'!$K$9:$K$156,"Not applicable")</f>
        <v>0</v>
      </c>
      <c r="G70" s="38" t="n">
        <f aca="false">IF($D70-$F70&lt;=0,"",$E70/($D70-$F70))</f>
        <v>0.142857142857143</v>
      </c>
      <c r="H70" s="37" t="n">
        <f aca="true">COUNTIFS('Startup Checklist'!$C$9:$C$156,$B70,'Startup Checklist'!$J$9:$J$156,"&gt;0",'Startup Checklist'!$J$9:$J$156,"&lt;"&amp;TODAY(),'Startup Checklist'!$K$9:$K$156,"&lt;&gt;Complete",'Startup Checklist'!$K$9:$K$156,"&lt;&gt;Not applicable")</f>
        <v>0</v>
      </c>
      <c r="I70" s="37" t="n">
        <f aca="false">COUNTIFS('Startup Checklist'!$C$9:$C$156,$B70,'Startup Checklist'!$G$9:$G$156,"Mandatory",'Startup Checklist'!$K$9:$K$156,"&lt;&gt;Complete",'Startup Checklist'!$K$9:$K$156,"&lt;&gt;Not applicable")</f>
        <v>3</v>
      </c>
      <c r="J70" s="39" t="str">
        <f aca="false">IF($D70=0,"-",IF($H70&gt;0,"Overdue",IF($D70-$F70=0,"Not applicable",IF($E70=$D70-$F70,"Complete",IF($E70=0,"Not started","In progress")))))</f>
        <v>In progress</v>
      </c>
    </row>
    <row r="71" customFormat="false" ht="15" hidden="false" customHeight="true" outlineLevel="0" collapsed="false">
      <c r="B71" s="40" t="s">
        <v>116</v>
      </c>
      <c r="C71" s="40"/>
      <c r="D71" s="41" t="n">
        <f aca="false">COUNTIF('Startup Checklist'!$C$9:$C$156,$B71)</f>
        <v>7</v>
      </c>
      <c r="E71" s="41" t="n">
        <f aca="false">COUNTIFS('Startup Checklist'!$C$9:$C$156,$B71,'Startup Checklist'!$K$9:$K$156,"Complete")</f>
        <v>1</v>
      </c>
      <c r="F71" s="41" t="n">
        <f aca="false">COUNTIFS('Startup Checklist'!$C$9:$C$156,$B71,'Startup Checklist'!$K$9:$K$156,"Not applicable")</f>
        <v>1</v>
      </c>
      <c r="G71" s="42" t="n">
        <f aca="false">IF($D71-$F71&lt;=0,"",$E71/($D71-$F71))</f>
        <v>0.166666666666667</v>
      </c>
      <c r="H71" s="41" t="n">
        <f aca="true">COUNTIFS('Startup Checklist'!$C$9:$C$156,$B71,'Startup Checklist'!$J$9:$J$156,"&gt;0",'Startup Checklist'!$J$9:$J$156,"&lt;"&amp;TODAY(),'Startup Checklist'!$K$9:$K$156,"&lt;&gt;Complete",'Startup Checklist'!$K$9:$K$156,"&lt;&gt;Not applicable")</f>
        <v>0</v>
      </c>
      <c r="I71" s="41" t="n">
        <f aca="false">COUNTIFS('Startup Checklist'!$C$9:$C$156,$B71,'Startup Checklist'!$G$9:$G$156,"Mandatory",'Startup Checklist'!$K$9:$K$156,"&lt;&gt;Complete",'Startup Checklist'!$K$9:$K$156,"&lt;&gt;Not applicable")</f>
        <v>4</v>
      </c>
      <c r="J71" s="43" t="str">
        <f aca="false">IF($D71=0,"-",IF($H71&gt;0,"Overdue",IF($D71-$F71=0,"Not applicable",IF($E71=$D71-$F71,"Complete",IF($E71=0,"Not started","In progress")))))</f>
        <v>In progress</v>
      </c>
    </row>
    <row r="72" customFormat="false" ht="15" hidden="false" customHeight="true" outlineLevel="0" collapsed="false">
      <c r="B72" s="36" t="s">
        <v>117</v>
      </c>
      <c r="C72" s="36"/>
      <c r="D72" s="37" t="n">
        <f aca="false">COUNTIF('Startup Checklist'!$C$9:$C$156,$B72)</f>
        <v>8</v>
      </c>
      <c r="E72" s="37" t="n">
        <f aca="false">COUNTIFS('Startup Checklist'!$C$9:$C$156,$B72,'Startup Checklist'!$K$9:$K$156,"Complete")</f>
        <v>0</v>
      </c>
      <c r="F72" s="37" t="n">
        <f aca="false">COUNTIFS('Startup Checklist'!$C$9:$C$156,$B72,'Startup Checklist'!$K$9:$K$156,"Not applicable")</f>
        <v>0</v>
      </c>
      <c r="G72" s="38" t="n">
        <f aca="false">IF($D72-$F72&lt;=0,"",$E72/($D72-$F72))</f>
        <v>0</v>
      </c>
      <c r="H72" s="37" t="n">
        <f aca="true">COUNTIFS('Startup Checklist'!$C$9:$C$156,$B72,'Startup Checklist'!$J$9:$J$156,"&gt;0",'Startup Checklist'!$J$9:$J$156,"&lt;"&amp;TODAY(),'Startup Checklist'!$K$9:$K$156,"&lt;&gt;Complete",'Startup Checklist'!$K$9:$K$156,"&lt;&gt;Not applicable")</f>
        <v>0</v>
      </c>
      <c r="I72" s="37" t="n">
        <f aca="false">COUNTIFS('Startup Checklist'!$C$9:$C$156,$B72,'Startup Checklist'!$G$9:$G$156,"Mandatory",'Startup Checklist'!$K$9:$K$156,"&lt;&gt;Complete",'Startup Checklist'!$K$9:$K$156,"&lt;&gt;Not applicable")</f>
        <v>6</v>
      </c>
      <c r="J72" s="39" t="str">
        <f aca="false">IF($D72=0,"-",IF($H72&gt;0,"Overdue",IF($D72-$F72=0,"Not applicable",IF($E72=$D72-$F72,"Complete",IF($E72=0,"Not started","In progress")))))</f>
        <v>Not started</v>
      </c>
    </row>
    <row r="73" customFormat="false" ht="15" hidden="false" customHeight="true" outlineLevel="0" collapsed="false">
      <c r="B73" s="40" t="s">
        <v>118</v>
      </c>
      <c r="C73" s="40"/>
      <c r="D73" s="41" t="n">
        <f aca="false">COUNTIF('Startup Checklist'!$C$9:$C$156,$B73)</f>
        <v>6</v>
      </c>
      <c r="E73" s="41" t="n">
        <f aca="false">COUNTIFS('Startup Checklist'!$C$9:$C$156,$B73,'Startup Checklist'!$K$9:$K$156,"Complete")</f>
        <v>0</v>
      </c>
      <c r="F73" s="41" t="n">
        <f aca="false">COUNTIFS('Startup Checklist'!$C$9:$C$156,$B73,'Startup Checklist'!$K$9:$K$156,"Not applicable")</f>
        <v>0</v>
      </c>
      <c r="G73" s="42" t="n">
        <f aca="false">IF($D73-$F73&lt;=0,"",$E73/($D73-$F73))</f>
        <v>0</v>
      </c>
      <c r="H73" s="41" t="n">
        <f aca="true">COUNTIFS('Startup Checklist'!$C$9:$C$156,$B73,'Startup Checklist'!$J$9:$J$156,"&gt;0",'Startup Checklist'!$J$9:$J$156,"&lt;"&amp;TODAY(),'Startup Checklist'!$K$9:$K$156,"&lt;&gt;Complete",'Startup Checklist'!$K$9:$K$156,"&lt;&gt;Not applicable")</f>
        <v>0</v>
      </c>
      <c r="I73" s="41" t="n">
        <f aca="false">COUNTIFS('Startup Checklist'!$C$9:$C$156,$B73,'Startup Checklist'!$G$9:$G$156,"Mandatory",'Startup Checklist'!$K$9:$K$156,"&lt;&gt;Complete",'Startup Checklist'!$K$9:$K$156,"&lt;&gt;Not applicable")</f>
        <v>2</v>
      </c>
      <c r="J73" s="43" t="str">
        <f aca="false">IF($D73=0,"-",IF($H73&gt;0,"Overdue",IF($D73-$F73=0,"Not applicable",IF($E73=$D73-$F73,"Complete",IF($E73=0,"Not started","In progress")))))</f>
        <v>Not started</v>
      </c>
    </row>
    <row r="74" customFormat="false" ht="16.5" hidden="false" customHeight="true" outlineLevel="0" collapsed="false">
      <c r="B74" s="44" t="s">
        <v>100</v>
      </c>
      <c r="C74" s="44"/>
      <c r="D74" s="45" t="n">
        <f aca="false">SUM(D58:D73)</f>
        <v>128</v>
      </c>
      <c r="E74" s="45" t="n">
        <f aca="false">SUM(E58:E73)</f>
        <v>16</v>
      </c>
      <c r="F74" s="45" t="n">
        <f aca="false">SUM(F58:F73)</f>
        <v>2</v>
      </c>
      <c r="G74" s="46" t="n">
        <f aca="false">IF($D74-$F74&lt;=0,"",$E74/($D74-$F74))</f>
        <v>0.126984126984127</v>
      </c>
      <c r="H74" s="45" t="n">
        <f aca="false">SUM(H58:H73)</f>
        <v>4</v>
      </c>
      <c r="I74" s="45" t="n">
        <f aca="false">SUM(I58:I73)</f>
        <v>83</v>
      </c>
      <c r="J74" s="47"/>
    </row>
    <row r="76" customFormat="false" ht="25.5" hidden="false" customHeight="true" outlineLevel="0" collapsed="false">
      <c r="B76" s="24" t="s">
        <v>119</v>
      </c>
      <c r="C76" s="24"/>
      <c r="D76" s="24"/>
      <c r="E76" s="24"/>
      <c r="F76" s="24"/>
      <c r="G76" s="24"/>
      <c r="H76" s="24"/>
      <c r="I76" s="24"/>
      <c r="J76" s="24"/>
    </row>
    <row r="78" customFormat="false" ht="15" hidden="false" customHeight="false" outlineLevel="0" collapsed="false">
      <c r="B78" s="15" t="s">
        <v>22</v>
      </c>
      <c r="C78" s="15"/>
      <c r="D78" s="15"/>
      <c r="E78" s="15"/>
      <c r="F78" s="15"/>
      <c r="G78" s="15"/>
      <c r="H78" s="15"/>
      <c r="I78" s="15"/>
      <c r="J78" s="15"/>
    </row>
  </sheetData>
  <mergeCells count="112">
    <mergeCell ref="A1:J1"/>
    <mergeCell ref="D2:J2"/>
    <mergeCell ref="D3:J3"/>
    <mergeCell ref="A4:J4"/>
    <mergeCell ref="A5:J5"/>
    <mergeCell ref="B7:J7"/>
    <mergeCell ref="B8:C8"/>
    <mergeCell ref="D8:G8"/>
    <mergeCell ref="H8:J8"/>
    <mergeCell ref="B9:C9"/>
    <mergeCell ref="D9:G9"/>
    <mergeCell ref="B10:C10"/>
    <mergeCell ref="D10:G10"/>
    <mergeCell ref="B11:C11"/>
    <mergeCell ref="D11:G11"/>
    <mergeCell ref="B12:C12"/>
    <mergeCell ref="D12:G12"/>
    <mergeCell ref="B13:C13"/>
    <mergeCell ref="D13:G13"/>
    <mergeCell ref="B14:C14"/>
    <mergeCell ref="D14:G14"/>
    <mergeCell ref="H14:J14"/>
    <mergeCell ref="B15:C15"/>
    <mergeCell ref="D15:G15"/>
    <mergeCell ref="B16:C16"/>
    <mergeCell ref="D16:G16"/>
    <mergeCell ref="B17:C17"/>
    <mergeCell ref="D17:G17"/>
    <mergeCell ref="B19:J19"/>
    <mergeCell ref="B20:J20"/>
    <mergeCell ref="B21:C21"/>
    <mergeCell ref="D21:G21"/>
    <mergeCell ref="H21:J21"/>
    <mergeCell ref="B22:C22"/>
    <mergeCell ref="D22:G22"/>
    <mergeCell ref="H22:J22"/>
    <mergeCell ref="B23:C23"/>
    <mergeCell ref="D23:G23"/>
    <mergeCell ref="H23:J23"/>
    <mergeCell ref="B24:C24"/>
    <mergeCell ref="D24:G24"/>
    <mergeCell ref="H24:J24"/>
    <mergeCell ref="B25:C25"/>
    <mergeCell ref="D25:G25"/>
    <mergeCell ref="H25:J25"/>
    <mergeCell ref="B26:C26"/>
    <mergeCell ref="D26:G26"/>
    <mergeCell ref="B27:C27"/>
    <mergeCell ref="D27:G27"/>
    <mergeCell ref="H27:J27"/>
    <mergeCell ref="B28:C28"/>
    <mergeCell ref="D28:G28"/>
    <mergeCell ref="B29:C29"/>
    <mergeCell ref="D29:G29"/>
    <mergeCell ref="H29:J29"/>
    <mergeCell ref="B30:C30"/>
    <mergeCell ref="D30:G30"/>
    <mergeCell ref="B32:J32"/>
    <mergeCell ref="B33:C33"/>
    <mergeCell ref="D33:G33"/>
    <mergeCell ref="B34:C34"/>
    <mergeCell ref="D34:G34"/>
    <mergeCell ref="B35:C35"/>
    <mergeCell ref="D35:G35"/>
    <mergeCell ref="B36:C36"/>
    <mergeCell ref="D36:G36"/>
    <mergeCell ref="B37:C37"/>
    <mergeCell ref="D37:G37"/>
    <mergeCell ref="B38:C38"/>
    <mergeCell ref="D38:G38"/>
    <mergeCell ref="B39:C39"/>
    <mergeCell ref="D39:G39"/>
    <mergeCell ref="B40:C40"/>
    <mergeCell ref="D40:G40"/>
    <mergeCell ref="B41:C41"/>
    <mergeCell ref="D41:G41"/>
    <mergeCell ref="B43:J43"/>
    <mergeCell ref="B44:J44"/>
    <mergeCell ref="B45:C45"/>
    <mergeCell ref="D45:E45"/>
    <mergeCell ref="F45:G45"/>
    <mergeCell ref="B46:C46"/>
    <mergeCell ref="D46:E46"/>
    <mergeCell ref="F46:G46"/>
    <mergeCell ref="B48:J48"/>
    <mergeCell ref="B49:C49"/>
    <mergeCell ref="B50:C50"/>
    <mergeCell ref="B51:C51"/>
    <mergeCell ref="B52:C52"/>
    <mergeCell ref="B53:C53"/>
    <mergeCell ref="B54:C54"/>
    <mergeCell ref="B56:J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6:J76"/>
    <mergeCell ref="B78:J78"/>
  </mergeCells>
  <conditionalFormatting sqref="A5:J5">
    <cfRule type="expression" priority="2" aboveAverage="0" equalAverage="0" bottom="0" percent="0" rank="0" text="" dxfId="0">
      <formula>LEN($A$5)&gt;0</formula>
    </cfRule>
  </conditionalFormatting>
  <conditionalFormatting sqref="H46">
    <cfRule type="expression" priority="3" aboveAverage="0" equalAverage="0" bottom="0" percent="0" rank="0" text="" dxfId="1">
      <formula>$H$46&gt;0</formula>
    </cfRule>
  </conditionalFormatting>
  <conditionalFormatting sqref="I46">
    <cfRule type="expression" priority="4" aboveAverage="0" equalAverage="0" bottom="0" percent="0" rank="0" text="" dxfId="2">
      <formula>$I$46&gt;0</formula>
    </cfRule>
  </conditionalFormatting>
  <conditionalFormatting sqref="J46">
    <cfRule type="expression" priority="5" aboveAverage="0" equalAverage="0" bottom="0" percent="0" rank="0" text="" dxfId="3">
      <formula>$J$46&gt;0</formula>
    </cfRule>
  </conditionalFormatting>
  <conditionalFormatting sqref="F46:G46">
    <cfRule type="expression" priority="6" aboveAverage="0" equalAverage="0" bottom="0" percent="0" rank="0" text="" dxfId="4">
      <formula>$F$46&gt;=1</formula>
    </cfRule>
  </conditionalFormatting>
  <conditionalFormatting sqref="J50:J53">
    <cfRule type="expression" priority="7" aboveAverage="0" equalAverage="0" bottom="0" percent="0" rank="0" text="" dxfId="4">
      <formula>$J50="Complete"</formula>
    </cfRule>
    <cfRule type="expression" priority="8" aboveAverage="0" equalAverage="0" bottom="0" percent="0" rank="0" text="" dxfId="3">
      <formula>$J50="In progress"</formula>
    </cfRule>
    <cfRule type="expression" priority="9" aboveAverage="0" equalAverage="0" bottom="0" percent="0" rank="0" text="" dxfId="1">
      <formula>$J50="Overdue"</formula>
    </cfRule>
    <cfRule type="expression" priority="10" aboveAverage="0" equalAverage="0" bottom="0" percent="0" rank="0" text="" dxfId="5">
      <formula>$J50="Not started"</formula>
    </cfRule>
    <cfRule type="expression" priority="11" aboveAverage="0" equalAverage="0" bottom="0" percent="0" rank="0" text="" dxfId="6">
      <formula>$J50="Not applicable"</formula>
    </cfRule>
  </conditionalFormatting>
  <conditionalFormatting sqref="H50:H53">
    <cfRule type="expression" priority="12" aboveAverage="0" equalAverage="0" bottom="0" percent="0" rank="0" text="" dxfId="7">
      <formula>$H50&gt;0</formula>
    </cfRule>
  </conditionalFormatting>
  <conditionalFormatting sqref="I50:I53">
    <cfRule type="expression" priority="13" aboveAverage="0" equalAverage="0" bottom="0" percent="0" rank="0" text="" dxfId="8">
      <formula>$I50&gt;0</formula>
    </cfRule>
  </conditionalFormatting>
  <conditionalFormatting sqref="G50:G53">
    <cfRule type="expression" priority="14" aboveAverage="0" equalAverage="0" bottom="0" percent="0" rank="0" text="" dxfId="9">
      <formula>$G50&gt;=1</formula>
    </cfRule>
  </conditionalFormatting>
  <conditionalFormatting sqref="J58:J73">
    <cfRule type="expression" priority="15" aboveAverage="0" equalAverage="0" bottom="0" percent="0" rank="0" text="" dxfId="4">
      <formula>$J58="Complete"</formula>
    </cfRule>
    <cfRule type="expression" priority="16" aboveAverage="0" equalAverage="0" bottom="0" percent="0" rank="0" text="" dxfId="3">
      <formula>$J58="In progress"</formula>
    </cfRule>
    <cfRule type="expression" priority="17" aboveAverage="0" equalAverage="0" bottom="0" percent="0" rank="0" text="" dxfId="1">
      <formula>$J58="Overdue"</formula>
    </cfRule>
    <cfRule type="expression" priority="18" aboveAverage="0" equalAverage="0" bottom="0" percent="0" rank="0" text="" dxfId="5">
      <formula>$J58="Not started"</formula>
    </cfRule>
    <cfRule type="expression" priority="19" aboveAverage="0" equalAverage="0" bottom="0" percent="0" rank="0" text="" dxfId="6">
      <formula>$J58="Not applicable"</formula>
    </cfRule>
  </conditionalFormatting>
  <conditionalFormatting sqref="H58:H73">
    <cfRule type="expression" priority="20" aboveAverage="0" equalAverage="0" bottom="0" percent="0" rank="0" text="" dxfId="7">
      <formula>$H58&gt;0</formula>
    </cfRule>
  </conditionalFormatting>
  <conditionalFormatting sqref="I58:I73">
    <cfRule type="expression" priority="21" aboveAverage="0" equalAverage="0" bottom="0" percent="0" rank="0" text="" dxfId="8">
      <formula>$I58&gt;0</formula>
    </cfRule>
  </conditionalFormatting>
  <conditionalFormatting sqref="G58:G73">
    <cfRule type="expression" priority="22" aboveAverage="0" equalAverage="0" bottom="0" percent="0" rank="0" text="" dxfId="9">
      <formula>$G58&gt;=1</formula>
    </cfRule>
  </conditionalFormatting>
  <hyperlinks>
    <hyperlink ref="B78" r:id="rId1" display="Built with Mastt  |  mastt.com"/>
  </hyperlink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rowBreaks count="3" manualBreakCount="3">
    <brk id="31" man="true" max="16383" min="0"/>
    <brk id="42" man="true" max="16383" min="0"/>
    <brk id="55" man="true" max="16383" min="0"/>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A1:O1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4" ySplit="8" topLeftCell="E9" activePane="bottomRight" state="frozen"/>
      <selection pane="topLeft" activeCell="A1" activeCellId="0" sqref="A1"/>
      <selection pane="topRight" activeCell="E1" activeCellId="0" sqref="E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9"/>
    <col collapsed="false" customWidth="true" hidden="false" outlineLevel="0" max="3" min="3" style="0" width="22"/>
    <col collapsed="false" customWidth="true" hidden="false" outlineLevel="0" max="4" min="4" style="0" width="14"/>
    <col collapsed="false" customWidth="true" hidden="false" outlineLevel="0" max="5" min="5" style="0" width="42"/>
    <col collapsed="false" customWidth="true" hidden="false" outlineLevel="0" max="6" min="6" style="0" width="58"/>
    <col collapsed="false" customWidth="true" hidden="false" outlineLevel="0" max="8" min="7" style="0" width="12"/>
    <col collapsed="false" customWidth="true" hidden="false" outlineLevel="0" max="9" min="9" style="0" width="15"/>
    <col collapsed="false" customWidth="true" hidden="false" outlineLevel="0" max="10" min="10" style="0" width="12"/>
    <col collapsed="false" customWidth="true" hidden="false" outlineLevel="0" max="11" min="11" style="0" width="13"/>
    <col collapsed="false" customWidth="true" hidden="false" outlineLevel="0" max="12" min="12" style="0" width="12"/>
    <col collapsed="false" customWidth="true" hidden="false" outlineLevel="0" max="13" min="13" style="0" width="13.5"/>
    <col collapsed="false" customWidth="true" hidden="false" outlineLevel="0" max="14" min="14" style="0" width="18"/>
    <col collapsed="false" customWidth="true" hidden="false" outlineLevel="0" max="15" min="15" style="0" width="25"/>
  </cols>
  <sheetData>
    <row r="1" customFormat="false" ht="6" hidden="false" customHeight="true" outlineLevel="0" collapsed="false">
      <c r="A1" s="1"/>
      <c r="B1" s="1"/>
      <c r="C1" s="1"/>
      <c r="D1" s="1"/>
      <c r="E1" s="1"/>
      <c r="F1" s="1"/>
      <c r="G1" s="1"/>
      <c r="H1" s="1"/>
      <c r="I1" s="1"/>
      <c r="J1" s="1"/>
      <c r="K1" s="1"/>
      <c r="L1" s="1"/>
      <c r="M1" s="1"/>
      <c r="N1" s="1"/>
      <c r="O1" s="1"/>
    </row>
    <row r="2" customFormat="false" ht="24" hidden="false" customHeight="true" outlineLevel="0" collapsed="false">
      <c r="A2" s="16"/>
      <c r="B2" s="16"/>
      <c r="C2" s="16"/>
      <c r="D2" s="17" t="s">
        <v>17</v>
      </c>
      <c r="E2" s="17"/>
      <c r="F2" s="17"/>
      <c r="G2" s="17"/>
      <c r="H2" s="17"/>
      <c r="I2" s="17"/>
      <c r="J2" s="17"/>
      <c r="K2" s="17"/>
      <c r="L2" s="17"/>
      <c r="M2" s="17"/>
      <c r="N2" s="17"/>
      <c r="O2" s="17"/>
    </row>
    <row r="3" customFormat="false" ht="13.5" hidden="false" customHeight="true" outlineLevel="0" collapsed="false">
      <c r="A3" s="16"/>
      <c r="B3" s="16"/>
      <c r="C3" s="16"/>
      <c r="D3" s="18" t="str">
        <f aca="false">IF(Setup!$D$8="","Project not set - go to Setup",Setup!$D$8&amp;"    |    "&amp;Setup!$D$10&amp;"    |    Site possession "&amp;TEXT(Setup!$D$22,"dd mmm yyyy"))</f>
        <v>Northgate Health Precinct - Stage 2    |    NHP-C04 Main Works    |    Site possession 21 Jul 2026</v>
      </c>
      <c r="E3" s="18"/>
      <c r="F3" s="18"/>
      <c r="G3" s="18"/>
      <c r="H3" s="18"/>
      <c r="I3" s="18"/>
      <c r="J3" s="18"/>
      <c r="K3" s="18"/>
      <c r="L3" s="18"/>
      <c r="M3" s="18"/>
      <c r="N3" s="18"/>
      <c r="O3" s="18"/>
    </row>
    <row r="4" customFormat="false" ht="3.75" hidden="false" customHeight="true" outlineLevel="0" collapsed="false">
      <c r="A4" s="4"/>
      <c r="B4" s="4"/>
      <c r="C4" s="4"/>
      <c r="D4" s="4"/>
      <c r="E4" s="4"/>
      <c r="F4" s="4"/>
      <c r="G4" s="4"/>
      <c r="H4" s="4"/>
      <c r="I4" s="4"/>
      <c r="J4" s="4"/>
      <c r="K4" s="4"/>
      <c r="L4" s="4"/>
      <c r="M4" s="4"/>
      <c r="N4" s="4"/>
      <c r="O4" s="4"/>
    </row>
    <row r="5" customFormat="false" ht="16.5" hidden="false" customHeight="true" outlineLevel="0" collapsed="false">
      <c r="A5" s="19" t="str">
        <f aca="false">IF(SUMPRODUCT(--(LEFT('Startup Checklist'!$O$9:$O$156,7)="EXAMPLE"))=0,"","EXAMPLE - delete before use.    "&amp;TEXT(SUMPRODUCT(--(LEFT('Startup Checklist'!$O$9:$O$156,7)="EXAMPLE")),"0")&amp;" rows carry sample data.    Clear columns I to O on the Startup Checklist.")</f>
        <v>EXAMPLE - delete before use.    30 rows carry sample data.    Clear columns I to O on the Startup Checklist.</v>
      </c>
      <c r="B5" s="19"/>
      <c r="C5" s="19"/>
      <c r="D5" s="19"/>
      <c r="E5" s="19"/>
      <c r="F5" s="19"/>
      <c r="G5" s="19"/>
      <c r="H5" s="19"/>
      <c r="I5" s="19"/>
      <c r="J5" s="19"/>
      <c r="K5" s="19"/>
      <c r="L5" s="19"/>
      <c r="M5" s="19"/>
      <c r="N5" s="19"/>
      <c r="O5" s="19"/>
    </row>
    <row r="6" customFormat="false" ht="13.5" hidden="false" customHeight="true" outlineLevel="0" collapsed="false">
      <c r="B6" s="24" t="s">
        <v>120</v>
      </c>
      <c r="C6" s="24"/>
      <c r="D6" s="24"/>
      <c r="E6" s="24"/>
      <c r="F6" s="24"/>
      <c r="G6" s="24"/>
      <c r="H6" s="24"/>
      <c r="I6" s="24"/>
      <c r="J6" s="24"/>
      <c r="K6" s="24"/>
      <c r="L6" s="48" t="str">
        <f aca="true">"Flags calculated at "&amp;TEXT(TODAY(),"dd mmm yyyy")</f>
        <v>Flags calculated at 11 Aug 2026</v>
      </c>
      <c r="M6" s="48"/>
      <c r="N6" s="48"/>
      <c r="O6" s="48"/>
    </row>
    <row r="7" customFormat="false" ht="4.5" hidden="false" customHeight="true" outlineLevel="0" collapsed="false"/>
    <row r="8" customFormat="false" ht="31.5" hidden="false" customHeight="true" outlineLevel="0" collapsed="false">
      <c r="A8" s="49"/>
      <c r="B8" s="10" t="s">
        <v>121</v>
      </c>
      <c r="C8" s="10" t="s">
        <v>102</v>
      </c>
      <c r="D8" s="10" t="s">
        <v>92</v>
      </c>
      <c r="E8" s="10" t="s">
        <v>122</v>
      </c>
      <c r="F8" s="50" t="s">
        <v>123</v>
      </c>
      <c r="G8" s="10" t="s">
        <v>124</v>
      </c>
      <c r="H8" s="10" t="s">
        <v>125</v>
      </c>
      <c r="I8" s="10" t="s">
        <v>126</v>
      </c>
      <c r="J8" s="10" t="s">
        <v>127</v>
      </c>
      <c r="K8" s="10" t="s">
        <v>95</v>
      </c>
      <c r="L8" s="10" t="s">
        <v>128</v>
      </c>
      <c r="M8" s="10" t="s">
        <v>129</v>
      </c>
      <c r="N8" s="10" t="s">
        <v>130</v>
      </c>
      <c r="O8" s="10" t="s">
        <v>131</v>
      </c>
    </row>
    <row r="9" customFormat="false" ht="51.75" hidden="false" customHeight="true" outlineLevel="0" collapsed="false">
      <c r="B9" s="51" t="str">
        <f aca="false">IF($E9="","",IFERROR(INDEX(Reference!$C$10:$C$25,MATCH($C9,Reference!$B$10:$B$25,0)),"GEN")&amp;"-"&amp;TEXT(COUNTIFS($C$9:$C9,$C9),"00"))</f>
        <v>CC-01</v>
      </c>
      <c r="C9" s="52" t="s">
        <v>103</v>
      </c>
      <c r="D9" s="53" t="s">
        <v>96</v>
      </c>
      <c r="E9" s="54" t="s">
        <v>132</v>
      </c>
      <c r="F9" s="55" t="s">
        <v>133</v>
      </c>
      <c r="G9" s="53" t="s">
        <v>134</v>
      </c>
      <c r="H9" s="53" t="s">
        <v>135</v>
      </c>
      <c r="I9" s="21" t="s">
        <v>37</v>
      </c>
      <c r="J9" s="56" t="n">
        <f aca="false">Setup!D22+-21</f>
        <v>46203</v>
      </c>
      <c r="K9" s="57" t="s">
        <v>86</v>
      </c>
      <c r="L9" s="56" t="n">
        <f aca="false">Setup!D22+-23</f>
        <v>46201</v>
      </c>
      <c r="M9" s="58" t="str">
        <f aca="true">IF($E9="","",IF(OR($K9="Complete",$K9="Not applicable"),"",IF($J9="","no date",IF($J9&lt;TODAY(),"OVERDUE "&amp;TEXT(TODAY()-$J9,"0")&amp;"d","in "&amp;TEXT($J9-TODAY(),"0")&amp;"d"))))</f>
        <v/>
      </c>
      <c r="N9" s="21" t="s">
        <v>136</v>
      </c>
      <c r="O9" s="59" t="s">
        <v>137</v>
      </c>
    </row>
    <row r="10" customFormat="false" ht="51.75" hidden="false" customHeight="true" outlineLevel="0" collapsed="false">
      <c r="B10" s="51" t="str">
        <f aca="false">IF($E10="","",IFERROR(INDEX(Reference!$C$10:$C$25,MATCH($C10,Reference!$B$10:$B$25,0)),"GEN")&amp;"-"&amp;TEXT(COUNTIFS($C$9:$C10,$C10),"00"))</f>
        <v>CC-02</v>
      </c>
      <c r="C10" s="52" t="s">
        <v>103</v>
      </c>
      <c r="D10" s="53" t="s">
        <v>96</v>
      </c>
      <c r="E10" s="54" t="s">
        <v>138</v>
      </c>
      <c r="F10" s="55" t="s">
        <v>139</v>
      </c>
      <c r="G10" s="53" t="s">
        <v>134</v>
      </c>
      <c r="H10" s="53" t="s">
        <v>135</v>
      </c>
      <c r="I10" s="21"/>
      <c r="J10" s="56"/>
      <c r="K10" s="57"/>
      <c r="L10" s="56"/>
      <c r="M10" s="58" t="str">
        <f aca="true">IF($E10="","",IF(OR($K10="Complete",$K10="Not applicable"),"",IF($J10="","no date",IF($J10&lt;TODAY(),"OVERDUE "&amp;TEXT(TODAY()-$J10,"0")&amp;"d","in "&amp;TEXT($J10-TODAY(),"0")&amp;"d"))))</f>
        <v>no date</v>
      </c>
      <c r="N10" s="21"/>
      <c r="O10" s="59"/>
    </row>
    <row r="11" customFormat="false" ht="40.5" hidden="false" customHeight="true" outlineLevel="0" collapsed="false">
      <c r="B11" s="51" t="str">
        <f aca="false">IF($E11="","",IFERROR(INDEX(Reference!$C$10:$C$25,MATCH($C11,Reference!$B$10:$B$25,0)),"GEN")&amp;"-"&amp;TEXT(COUNTIFS($C$9:$C11,$C11),"00"))</f>
        <v>CC-03</v>
      </c>
      <c r="C11" s="52" t="s">
        <v>103</v>
      </c>
      <c r="D11" s="53" t="s">
        <v>96</v>
      </c>
      <c r="E11" s="54" t="s">
        <v>140</v>
      </c>
      <c r="F11" s="55" t="s">
        <v>141</v>
      </c>
      <c r="G11" s="53" t="s">
        <v>134</v>
      </c>
      <c r="H11" s="53" t="s">
        <v>126</v>
      </c>
      <c r="I11" s="21" t="s">
        <v>37</v>
      </c>
      <c r="J11" s="56" t="n">
        <f aca="false">Setup!D22+-14</f>
        <v>46210</v>
      </c>
      <c r="K11" s="57" t="s">
        <v>86</v>
      </c>
      <c r="L11" s="56" t="n">
        <f aca="false">Setup!D22+-14</f>
        <v>46210</v>
      </c>
      <c r="M11" s="58" t="str">
        <f aca="true">IF($E11="","",IF(OR($K11="Complete",$K11="Not applicable"),"",IF($J11="","no date",IF($J11&lt;TODAY(),"OVERDUE "&amp;TEXT(TODAY()-$J11,"0")&amp;"d","in "&amp;TEXT($J11-TODAY(),"0")&amp;"d"))))</f>
        <v/>
      </c>
      <c r="N11" s="21" t="s">
        <v>142</v>
      </c>
      <c r="O11" s="59" t="s">
        <v>143</v>
      </c>
    </row>
    <row r="12" customFormat="false" ht="40.5" hidden="false" customHeight="true" outlineLevel="0" collapsed="false">
      <c r="B12" s="51" t="str">
        <f aca="false">IF($E12="","",IFERROR(INDEX(Reference!$C$10:$C$25,MATCH($C12,Reference!$B$10:$B$25,0)),"GEN")&amp;"-"&amp;TEXT(COUNTIFS($C$9:$C12,$C12),"00"))</f>
        <v>CC-04</v>
      </c>
      <c r="C12" s="52" t="s">
        <v>103</v>
      </c>
      <c r="D12" s="53" t="s">
        <v>96</v>
      </c>
      <c r="E12" s="54" t="s">
        <v>144</v>
      </c>
      <c r="F12" s="55" t="s">
        <v>145</v>
      </c>
      <c r="G12" s="53" t="s">
        <v>134</v>
      </c>
      <c r="H12" s="53" t="s">
        <v>126</v>
      </c>
      <c r="I12" s="21"/>
      <c r="J12" s="56"/>
      <c r="K12" s="57"/>
      <c r="L12" s="56"/>
      <c r="M12" s="58" t="str">
        <f aca="true">IF($E12="","",IF(OR($K12="Complete",$K12="Not applicable"),"",IF($J12="","no date",IF($J12&lt;TODAY(),"OVERDUE "&amp;TEXT(TODAY()-$J12,"0")&amp;"d","in "&amp;TEXT($J12-TODAY(),"0")&amp;"d"))))</f>
        <v>no date</v>
      </c>
      <c r="N12" s="21"/>
      <c r="O12" s="59"/>
    </row>
    <row r="13" customFormat="false" ht="40.5" hidden="false" customHeight="true" outlineLevel="0" collapsed="false">
      <c r="B13" s="51" t="str">
        <f aca="false">IF($E13="","",IFERROR(INDEX(Reference!$C$10:$C$25,MATCH($C13,Reference!$B$10:$B$25,0)),"GEN")&amp;"-"&amp;TEXT(COUNTIFS($C$9:$C13,$C13),"00"))</f>
        <v>CC-05</v>
      </c>
      <c r="C13" s="52" t="s">
        <v>103</v>
      </c>
      <c r="D13" s="53" t="s">
        <v>96</v>
      </c>
      <c r="E13" s="54" t="s">
        <v>146</v>
      </c>
      <c r="F13" s="55" t="s">
        <v>147</v>
      </c>
      <c r="G13" s="53" t="s">
        <v>134</v>
      </c>
      <c r="H13" s="53" t="s">
        <v>135</v>
      </c>
      <c r="I13" s="21" t="s">
        <v>37</v>
      </c>
      <c r="J13" s="56" t="n">
        <f aca="false">Setup!D22+-7</f>
        <v>46217</v>
      </c>
      <c r="K13" s="57" t="s">
        <v>86</v>
      </c>
      <c r="L13" s="56" t="n">
        <f aca="false">Setup!D22+-8</f>
        <v>46216</v>
      </c>
      <c r="M13" s="58" t="str">
        <f aca="true">IF($E13="","",IF(OR($K13="Complete",$K13="Not applicable"),"",IF($J13="","no date",IF($J13&lt;TODAY(),"OVERDUE "&amp;TEXT(TODAY()-$J13,"0")&amp;"d","in "&amp;TEXT($J13-TODAY(),"0")&amp;"d"))))</f>
        <v/>
      </c>
      <c r="N13" s="21" t="s">
        <v>148</v>
      </c>
      <c r="O13" s="59" t="s">
        <v>149</v>
      </c>
    </row>
    <row r="14" customFormat="false" ht="51.75" hidden="false" customHeight="true" outlineLevel="0" collapsed="false">
      <c r="B14" s="51" t="str">
        <f aca="false">IF($E14="","",IFERROR(INDEX(Reference!$C$10:$C$25,MATCH($C14,Reference!$B$10:$B$25,0)),"GEN")&amp;"-"&amp;TEXT(COUNTIFS($C$9:$C14,$C14),"00"))</f>
        <v>CC-06</v>
      </c>
      <c r="C14" s="52" t="s">
        <v>103</v>
      </c>
      <c r="D14" s="53" t="s">
        <v>96</v>
      </c>
      <c r="E14" s="54" t="s">
        <v>150</v>
      </c>
      <c r="F14" s="55" t="s">
        <v>151</v>
      </c>
      <c r="G14" s="53" t="s">
        <v>134</v>
      </c>
      <c r="H14" s="53" t="s">
        <v>135</v>
      </c>
      <c r="I14" s="21"/>
      <c r="J14" s="56"/>
      <c r="K14" s="57"/>
      <c r="L14" s="56"/>
      <c r="M14" s="58" t="str">
        <f aca="true">IF($E14="","",IF(OR($K14="Complete",$K14="Not applicable"),"",IF($J14="","no date",IF($J14&lt;TODAY(),"OVERDUE "&amp;TEXT(TODAY()-$J14,"0")&amp;"d","in "&amp;TEXT($J14-TODAY(),"0")&amp;"d"))))</f>
        <v>no date</v>
      </c>
      <c r="N14" s="21"/>
      <c r="O14" s="59"/>
    </row>
    <row r="15" customFormat="false" ht="51.75" hidden="false" customHeight="true" outlineLevel="0" collapsed="false">
      <c r="B15" s="51" t="str">
        <f aca="false">IF($E15="","",IFERROR(INDEX(Reference!$C$10:$C$25,MATCH($C15,Reference!$B$10:$B$25,0)),"GEN")&amp;"-"&amp;TEXT(COUNTIFS($C$9:$C15,$C15),"00"))</f>
        <v>CC-07</v>
      </c>
      <c r="C15" s="52" t="s">
        <v>103</v>
      </c>
      <c r="D15" s="53" t="s">
        <v>97</v>
      </c>
      <c r="E15" s="54" t="s">
        <v>152</v>
      </c>
      <c r="F15" s="55" t="s">
        <v>153</v>
      </c>
      <c r="G15" s="53" t="s">
        <v>134</v>
      </c>
      <c r="H15" s="53" t="s">
        <v>135</v>
      </c>
      <c r="I15" s="21" t="s">
        <v>68</v>
      </c>
      <c r="J15" s="56" t="n">
        <f aca="false">Setup!D22+12</f>
        <v>46236</v>
      </c>
      <c r="K15" s="57" t="s">
        <v>154</v>
      </c>
      <c r="L15" s="56"/>
      <c r="M15" s="58" t="str">
        <f aca="true">IF($E15="","",IF(OR($K15="Complete",$K15="Not applicable"),"",IF($J15="","no date",IF($J15&lt;TODAY(),"OVERDUE "&amp;TEXT(TODAY()-$J15,"0")&amp;"d","in "&amp;TEXT($J15-TODAY(),"0")&amp;"d"))))</f>
        <v>OVERDUE 9d</v>
      </c>
      <c r="N15" s="21" t="s">
        <v>155</v>
      </c>
      <c r="O15" s="59" t="s">
        <v>156</v>
      </c>
    </row>
    <row r="16" customFormat="false" ht="40.5" hidden="false" customHeight="true" outlineLevel="0" collapsed="false">
      <c r="B16" s="51" t="str">
        <f aca="false">IF($E16="","",IFERROR(INDEX(Reference!$C$10:$C$25,MATCH($C16,Reference!$B$10:$B$25,0)),"GEN")&amp;"-"&amp;TEXT(COUNTIFS($C$9:$C16,$C16),"00"))</f>
        <v>CC-08</v>
      </c>
      <c r="C16" s="52" t="s">
        <v>103</v>
      </c>
      <c r="D16" s="53" t="s">
        <v>98</v>
      </c>
      <c r="E16" s="54" t="s">
        <v>157</v>
      </c>
      <c r="F16" s="55" t="s">
        <v>158</v>
      </c>
      <c r="G16" s="53" t="s">
        <v>134</v>
      </c>
      <c r="H16" s="53" t="s">
        <v>135</v>
      </c>
      <c r="I16" s="21"/>
      <c r="J16" s="56"/>
      <c r="K16" s="57"/>
      <c r="L16" s="56"/>
      <c r="M16" s="58" t="str">
        <f aca="true">IF($E16="","",IF(OR($K16="Complete",$K16="Not applicable"),"",IF($J16="","no date",IF($J16&lt;TODAY(),"OVERDUE "&amp;TEXT(TODAY()-$J16,"0")&amp;"d","in "&amp;TEXT($J16-TODAY(),"0")&amp;"d"))))</f>
        <v>no date</v>
      </c>
      <c r="N16" s="21"/>
      <c r="O16" s="59"/>
    </row>
    <row r="17" customFormat="false" ht="40.5" hidden="false" customHeight="true" outlineLevel="0" collapsed="false">
      <c r="B17" s="51" t="str">
        <f aca="false">IF($E17="","",IFERROR(INDEX(Reference!$C$10:$C$25,MATCH($C17,Reference!$B$10:$B$25,0)),"GEN")&amp;"-"&amp;TEXT(COUNTIFS($C$9:$C17,$C17),"00"))</f>
        <v>IB-01</v>
      </c>
      <c r="C17" s="60" t="s">
        <v>104</v>
      </c>
      <c r="D17" s="61" t="s">
        <v>96</v>
      </c>
      <c r="E17" s="62" t="s">
        <v>159</v>
      </c>
      <c r="F17" s="63" t="s">
        <v>160</v>
      </c>
      <c r="G17" s="61" t="s">
        <v>134</v>
      </c>
      <c r="H17" s="61" t="s">
        <v>161</v>
      </c>
      <c r="I17" s="21" t="s">
        <v>74</v>
      </c>
      <c r="J17" s="56" t="n">
        <f aca="false">Setup!D22+-10</f>
        <v>46214</v>
      </c>
      <c r="K17" s="57" t="s">
        <v>86</v>
      </c>
      <c r="L17" s="56" t="n">
        <f aca="false">Setup!D22+-12</f>
        <v>46212</v>
      </c>
      <c r="M17" s="58" t="str">
        <f aca="true">IF($E17="","",IF(OR($K17="Complete",$K17="Not applicable"),"",IF($J17="","no date",IF($J17&lt;TODAY(),"OVERDUE "&amp;TEXT(TODAY()-$J17,"0")&amp;"d","in "&amp;TEXT($J17-TODAY(),"0")&amp;"d"))))</f>
        <v/>
      </c>
      <c r="N17" s="21" t="s">
        <v>162</v>
      </c>
      <c r="O17" s="59" t="s">
        <v>163</v>
      </c>
    </row>
    <row r="18" customFormat="false" ht="40.5" hidden="false" customHeight="true" outlineLevel="0" collapsed="false">
      <c r="B18" s="51" t="str">
        <f aca="false">IF($E18="","",IFERROR(INDEX(Reference!$C$10:$C$25,MATCH($C18,Reference!$B$10:$B$25,0)),"GEN")&amp;"-"&amp;TEXT(COUNTIFS($C$9:$C18,$C18),"00"))</f>
        <v>IB-02</v>
      </c>
      <c r="C18" s="60" t="s">
        <v>104</v>
      </c>
      <c r="D18" s="61" t="s">
        <v>96</v>
      </c>
      <c r="E18" s="62" t="s">
        <v>164</v>
      </c>
      <c r="F18" s="63" t="s">
        <v>165</v>
      </c>
      <c r="G18" s="61" t="s">
        <v>134</v>
      </c>
      <c r="H18" s="61" t="s">
        <v>161</v>
      </c>
      <c r="I18" s="21"/>
      <c r="J18" s="56"/>
      <c r="K18" s="57"/>
      <c r="L18" s="56"/>
      <c r="M18" s="58" t="str">
        <f aca="true">IF($E18="","",IF(OR($K18="Complete",$K18="Not applicable"),"",IF($J18="","no date",IF($J18&lt;TODAY(),"OVERDUE "&amp;TEXT(TODAY()-$J18,"0")&amp;"d","in "&amp;TEXT($J18-TODAY(),"0")&amp;"d"))))</f>
        <v>no date</v>
      </c>
      <c r="N18" s="21"/>
      <c r="O18" s="59"/>
    </row>
    <row r="19" customFormat="false" ht="40.5" hidden="false" customHeight="true" outlineLevel="0" collapsed="false">
      <c r="B19" s="51" t="str">
        <f aca="false">IF($E19="","",IFERROR(INDEX(Reference!$C$10:$C$25,MATCH($C19,Reference!$B$10:$B$25,0)),"GEN")&amp;"-"&amp;TEXT(COUNTIFS($C$9:$C19,$C19),"00"))</f>
        <v>IB-03</v>
      </c>
      <c r="C19" s="60" t="s">
        <v>104</v>
      </c>
      <c r="D19" s="61" t="s">
        <v>96</v>
      </c>
      <c r="E19" s="62" t="s">
        <v>166</v>
      </c>
      <c r="F19" s="63" t="s">
        <v>167</v>
      </c>
      <c r="G19" s="61" t="s">
        <v>134</v>
      </c>
      <c r="H19" s="61" t="s">
        <v>161</v>
      </c>
      <c r="I19" s="21" t="s">
        <v>74</v>
      </c>
      <c r="J19" s="56" t="n">
        <f aca="false">Setup!D22+-10</f>
        <v>46214</v>
      </c>
      <c r="K19" s="57" t="s">
        <v>86</v>
      </c>
      <c r="L19" s="56" t="n">
        <f aca="false">Setup!D22+-11</f>
        <v>46213</v>
      </c>
      <c r="M19" s="58" t="str">
        <f aca="true">IF($E19="","",IF(OR($K19="Complete",$K19="Not applicable"),"",IF($J19="","no date",IF($J19&lt;TODAY(),"OVERDUE "&amp;TEXT(TODAY()-$J19,"0")&amp;"d","in "&amp;TEXT($J19-TODAY(),"0")&amp;"d"))))</f>
        <v/>
      </c>
      <c r="N19" s="21" t="s">
        <v>168</v>
      </c>
      <c r="O19" s="59" t="s">
        <v>169</v>
      </c>
    </row>
    <row r="20" customFormat="false" ht="40.5" hidden="false" customHeight="true" outlineLevel="0" collapsed="false">
      <c r="B20" s="51" t="str">
        <f aca="false">IF($E20="","",IFERROR(INDEX(Reference!$C$10:$C$25,MATCH($C20,Reference!$B$10:$B$25,0)),"GEN")&amp;"-"&amp;TEXT(COUNTIFS($C$9:$C20,$C20),"00"))</f>
        <v>IB-04</v>
      </c>
      <c r="C20" s="60" t="s">
        <v>104</v>
      </c>
      <c r="D20" s="61" t="s">
        <v>96</v>
      </c>
      <c r="E20" s="62" t="s">
        <v>170</v>
      </c>
      <c r="F20" s="63" t="s">
        <v>171</v>
      </c>
      <c r="G20" s="61" t="s">
        <v>134</v>
      </c>
      <c r="H20" s="61" t="s">
        <v>135</v>
      </c>
      <c r="I20" s="21"/>
      <c r="J20" s="56"/>
      <c r="K20" s="57"/>
      <c r="L20" s="56"/>
      <c r="M20" s="58" t="str">
        <f aca="true">IF($E20="","",IF(OR($K20="Complete",$K20="Not applicable"),"",IF($J20="","no date",IF($J20&lt;TODAY(),"OVERDUE "&amp;TEXT(TODAY()-$J20,"0")&amp;"d","in "&amp;TEXT($J20-TODAY(),"0")&amp;"d"))))</f>
        <v>no date</v>
      </c>
      <c r="N20" s="21"/>
      <c r="O20" s="59"/>
    </row>
    <row r="21" customFormat="false" ht="51.75" hidden="false" customHeight="true" outlineLevel="0" collapsed="false">
      <c r="B21" s="51" t="str">
        <f aca="false">IF($E21="","",IFERROR(INDEX(Reference!$C$10:$C$25,MATCH($C21,Reference!$B$10:$B$25,0)),"GEN")&amp;"-"&amp;TEXT(COUNTIFS($C$9:$C21,$C21),"00"))</f>
        <v>IB-05</v>
      </c>
      <c r="C21" s="60" t="s">
        <v>104</v>
      </c>
      <c r="D21" s="61" t="s">
        <v>96</v>
      </c>
      <c r="E21" s="62" t="s">
        <v>172</v>
      </c>
      <c r="F21" s="63" t="s">
        <v>173</v>
      </c>
      <c r="G21" s="61" t="s">
        <v>134</v>
      </c>
      <c r="H21" s="61" t="s">
        <v>161</v>
      </c>
      <c r="I21" s="21" t="s">
        <v>68</v>
      </c>
      <c r="J21" s="56" t="n">
        <f aca="false">Setup!D22+5</f>
        <v>46229</v>
      </c>
      <c r="K21" s="57" t="s">
        <v>174</v>
      </c>
      <c r="L21" s="56"/>
      <c r="M21" s="58" t="str">
        <f aca="true">IF($E21="","",IF(OR($K21="Complete",$K21="Not applicable"),"",IF($J21="","no date",IF($J21&lt;TODAY(),"OVERDUE "&amp;TEXT(TODAY()-$J21,"0")&amp;"d","in "&amp;TEXT($J21-TODAY(),"0")&amp;"d"))))</f>
        <v>OVERDUE 16d</v>
      </c>
      <c r="N21" s="21" t="s">
        <v>175</v>
      </c>
      <c r="O21" s="59" t="s">
        <v>176</v>
      </c>
    </row>
    <row r="22" customFormat="false" ht="40.5" hidden="false" customHeight="true" outlineLevel="0" collapsed="false">
      <c r="B22" s="51" t="str">
        <f aca="false">IF($E22="","",IFERROR(INDEX(Reference!$C$10:$C$25,MATCH($C22,Reference!$B$10:$B$25,0)),"GEN")&amp;"-"&amp;TEXT(COUNTIFS($C$9:$C22,$C22),"00"))</f>
        <v>IB-06</v>
      </c>
      <c r="C22" s="60" t="s">
        <v>104</v>
      </c>
      <c r="D22" s="61" t="s">
        <v>96</v>
      </c>
      <c r="E22" s="62" t="s">
        <v>177</v>
      </c>
      <c r="F22" s="63" t="s">
        <v>178</v>
      </c>
      <c r="G22" s="61" t="s">
        <v>179</v>
      </c>
      <c r="H22" s="61" t="s">
        <v>161</v>
      </c>
      <c r="I22" s="21" t="s">
        <v>68</v>
      </c>
      <c r="J22" s="56"/>
      <c r="K22" s="57" t="s">
        <v>180</v>
      </c>
      <c r="L22" s="56"/>
      <c r="M22" s="58" t="str">
        <f aca="true">IF($E22="","",IF(OR($K22="Complete",$K22="Not applicable"),"",IF($J22="","no date",IF($J22&lt;TODAY(),"OVERDUE "&amp;TEXT(TODAY()-$J22,"0")&amp;"d","in "&amp;TEXT($J22-TODAY(),"0")&amp;"d"))))</f>
        <v/>
      </c>
      <c r="N22" s="21"/>
      <c r="O22" s="59" t="s">
        <v>181</v>
      </c>
    </row>
    <row r="23" customFormat="false" ht="40.5" hidden="false" customHeight="true" outlineLevel="0" collapsed="false">
      <c r="B23" s="51" t="str">
        <f aca="false">IF($E23="","",IFERROR(INDEX(Reference!$C$10:$C$25,MATCH($C23,Reference!$B$10:$B$25,0)),"GEN")&amp;"-"&amp;TEXT(COUNTIFS($C$9:$C23,$C23),"00"))</f>
        <v>IB-07</v>
      </c>
      <c r="C23" s="60" t="s">
        <v>104</v>
      </c>
      <c r="D23" s="61" t="s">
        <v>96</v>
      </c>
      <c r="E23" s="62" t="s">
        <v>182</v>
      </c>
      <c r="F23" s="63" t="s">
        <v>183</v>
      </c>
      <c r="G23" s="61" t="s">
        <v>179</v>
      </c>
      <c r="H23" s="61" t="s">
        <v>126</v>
      </c>
      <c r="I23" s="21"/>
      <c r="J23" s="56"/>
      <c r="K23" s="57"/>
      <c r="L23" s="56"/>
      <c r="M23" s="58" t="str">
        <f aca="true">IF($E23="","",IF(OR($K23="Complete",$K23="Not applicable"),"",IF($J23="","no date",IF($J23&lt;TODAY(),"OVERDUE "&amp;TEXT(TODAY()-$J23,"0")&amp;"d","in "&amp;TEXT($J23-TODAY(),"0")&amp;"d"))))</f>
        <v>no date</v>
      </c>
      <c r="N23" s="21"/>
      <c r="O23" s="59"/>
    </row>
    <row r="24" customFormat="false" ht="40.5" hidden="false" customHeight="true" outlineLevel="0" collapsed="false">
      <c r="B24" s="51" t="str">
        <f aca="false">IF($E24="","",IFERROR(INDEX(Reference!$C$10:$C$25,MATCH($C24,Reference!$B$10:$B$25,0)),"GEN")&amp;"-"&amp;TEXT(COUNTIFS($C$9:$C24,$C24),"00"))</f>
        <v>IB-08</v>
      </c>
      <c r="C24" s="60" t="s">
        <v>104</v>
      </c>
      <c r="D24" s="61" t="s">
        <v>98</v>
      </c>
      <c r="E24" s="62" t="s">
        <v>184</v>
      </c>
      <c r="F24" s="63" t="s">
        <v>185</v>
      </c>
      <c r="G24" s="61" t="s">
        <v>134</v>
      </c>
      <c r="H24" s="61" t="s">
        <v>126</v>
      </c>
      <c r="I24" s="21" t="s">
        <v>68</v>
      </c>
      <c r="J24" s="56" t="n">
        <f aca="false">Setup!D22+16</f>
        <v>46240</v>
      </c>
      <c r="K24" s="57" t="s">
        <v>186</v>
      </c>
      <c r="L24" s="56"/>
      <c r="M24" s="58" t="str">
        <f aca="true">IF($E24="","",IF(OR($K24="Complete",$K24="Not applicable"),"",IF($J24="","no date",IF($J24&lt;TODAY(),"OVERDUE "&amp;TEXT(TODAY()-$J24,"0")&amp;"d","in "&amp;TEXT($J24-TODAY(),"0")&amp;"d"))))</f>
        <v>OVERDUE 5d</v>
      </c>
      <c r="N24" s="21"/>
      <c r="O24" s="59" t="s">
        <v>187</v>
      </c>
    </row>
    <row r="25" customFormat="false" ht="51.75" hidden="false" customHeight="true" outlineLevel="0" collapsed="false">
      <c r="B25" s="51" t="str">
        <f aca="false">IF($E25="","",IFERROR(INDEX(Reference!$C$10:$C$25,MATCH($C25,Reference!$B$10:$B$25,0)),"GEN")&amp;"-"&amp;TEXT(COUNTIFS($C$9:$C25,$C25),"00"))</f>
        <v>PL-01</v>
      </c>
      <c r="C25" s="52" t="s">
        <v>105</v>
      </c>
      <c r="D25" s="53" t="s">
        <v>96</v>
      </c>
      <c r="E25" s="54" t="s">
        <v>188</v>
      </c>
      <c r="F25" s="55" t="s">
        <v>189</v>
      </c>
      <c r="G25" s="53" t="s">
        <v>134</v>
      </c>
      <c r="H25" s="53" t="s">
        <v>126</v>
      </c>
      <c r="I25" s="21" t="s">
        <v>80</v>
      </c>
      <c r="J25" s="56" t="n">
        <f aca="false">Setup!D22+-18</f>
        <v>46206</v>
      </c>
      <c r="K25" s="57" t="s">
        <v>86</v>
      </c>
      <c r="L25" s="56" t="n">
        <f aca="false">Setup!D22+-19</f>
        <v>46205</v>
      </c>
      <c r="M25" s="58" t="str">
        <f aca="true">IF($E25="","",IF(OR($K25="Complete",$K25="Not applicable"),"",IF($J25="","no date",IF($J25&lt;TODAY(),"OVERDUE "&amp;TEXT(TODAY()-$J25,"0")&amp;"d","in "&amp;TEXT($J25-TODAY(),"0")&amp;"d"))))</f>
        <v/>
      </c>
      <c r="N25" s="21" t="s">
        <v>190</v>
      </c>
      <c r="O25" s="59" t="s">
        <v>191</v>
      </c>
    </row>
    <row r="26" customFormat="false" ht="40.5" hidden="false" customHeight="true" outlineLevel="0" collapsed="false">
      <c r="B26" s="51" t="str">
        <f aca="false">IF($E26="","",IFERROR(INDEX(Reference!$C$10:$C$25,MATCH($C26,Reference!$B$10:$B$25,0)),"GEN")&amp;"-"&amp;TEXT(COUNTIFS($C$9:$C26,$C26),"00"))</f>
        <v>PL-02</v>
      </c>
      <c r="C26" s="52" t="s">
        <v>105</v>
      </c>
      <c r="D26" s="53" t="s">
        <v>96</v>
      </c>
      <c r="E26" s="54" t="s">
        <v>192</v>
      </c>
      <c r="F26" s="55" t="s">
        <v>193</v>
      </c>
      <c r="G26" s="53" t="s">
        <v>134</v>
      </c>
      <c r="H26" s="53" t="s">
        <v>126</v>
      </c>
      <c r="I26" s="21"/>
      <c r="J26" s="56"/>
      <c r="K26" s="57"/>
      <c r="L26" s="56"/>
      <c r="M26" s="58" t="str">
        <f aca="true">IF($E26="","",IF(OR($K26="Complete",$K26="Not applicable"),"",IF($J26="","no date",IF($J26&lt;TODAY(),"OVERDUE "&amp;TEXT(TODAY()-$J26,"0")&amp;"d","in "&amp;TEXT($J26-TODAY(),"0")&amp;"d"))))</f>
        <v>no date</v>
      </c>
      <c r="N26" s="21"/>
      <c r="O26" s="59"/>
    </row>
    <row r="27" customFormat="false" ht="40.5" hidden="false" customHeight="true" outlineLevel="0" collapsed="false">
      <c r="B27" s="51" t="str">
        <f aca="false">IF($E27="","",IFERROR(INDEX(Reference!$C$10:$C$25,MATCH($C27,Reference!$B$10:$B$25,0)),"GEN")&amp;"-"&amp;TEXT(COUNTIFS($C$9:$C27,$C27),"00"))</f>
        <v>PL-03</v>
      </c>
      <c r="C27" s="52" t="s">
        <v>105</v>
      </c>
      <c r="D27" s="53" t="s">
        <v>97</v>
      </c>
      <c r="E27" s="54" t="s">
        <v>194</v>
      </c>
      <c r="F27" s="55" t="s">
        <v>195</v>
      </c>
      <c r="G27" s="53" t="s">
        <v>134</v>
      </c>
      <c r="H27" s="53" t="s">
        <v>161</v>
      </c>
      <c r="I27" s="21" t="s">
        <v>72</v>
      </c>
      <c r="J27" s="56" t="n">
        <f aca="false">Setup!D22+24</f>
        <v>46248</v>
      </c>
      <c r="K27" s="57" t="s">
        <v>154</v>
      </c>
      <c r="L27" s="56"/>
      <c r="M27" s="58" t="str">
        <f aca="true">IF($E27="","",IF(OR($K27="Complete",$K27="Not applicable"),"",IF($J27="","no date",IF($J27&lt;TODAY(),"OVERDUE "&amp;TEXT(TODAY()-$J27,"0")&amp;"d","in "&amp;TEXT($J27-TODAY(),"0")&amp;"d"))))</f>
        <v>in 3d</v>
      </c>
      <c r="N27" s="21" t="s">
        <v>196</v>
      </c>
      <c r="O27" s="59" t="s">
        <v>197</v>
      </c>
    </row>
    <row r="28" customFormat="false" ht="40.5" hidden="false" customHeight="true" outlineLevel="0" collapsed="false">
      <c r="B28" s="51" t="str">
        <f aca="false">IF($E28="","",IFERROR(INDEX(Reference!$C$10:$C$25,MATCH($C28,Reference!$B$10:$B$25,0)),"GEN")&amp;"-"&amp;TEXT(COUNTIFS($C$9:$C28,$C28),"00"))</f>
        <v>PL-04</v>
      </c>
      <c r="C28" s="52" t="s">
        <v>105</v>
      </c>
      <c r="D28" s="53" t="s">
        <v>97</v>
      </c>
      <c r="E28" s="54" t="s">
        <v>198</v>
      </c>
      <c r="F28" s="55" t="s">
        <v>199</v>
      </c>
      <c r="G28" s="53" t="s">
        <v>134</v>
      </c>
      <c r="H28" s="53" t="s">
        <v>161</v>
      </c>
      <c r="I28" s="21"/>
      <c r="J28" s="56"/>
      <c r="K28" s="57"/>
      <c r="L28" s="56"/>
      <c r="M28" s="58" t="str">
        <f aca="true">IF($E28="","",IF(OR($K28="Complete",$K28="Not applicable"),"",IF($J28="","no date",IF($J28&lt;TODAY(),"OVERDUE "&amp;TEXT(TODAY()-$J28,"0")&amp;"d","in "&amp;TEXT($J28-TODAY(),"0")&amp;"d"))))</f>
        <v>no date</v>
      </c>
      <c r="N28" s="21"/>
      <c r="O28" s="59"/>
    </row>
    <row r="29" customFormat="false" ht="40.5" hidden="false" customHeight="true" outlineLevel="0" collapsed="false">
      <c r="B29" s="51" t="str">
        <f aca="false">IF($E29="","",IFERROR(INDEX(Reference!$C$10:$C$25,MATCH($C29,Reference!$B$10:$B$25,0)),"GEN")&amp;"-"&amp;TEXT(COUNTIFS($C$9:$C29,$C29),"00"))</f>
        <v>PL-05</v>
      </c>
      <c r="C29" s="52" t="s">
        <v>105</v>
      </c>
      <c r="D29" s="53" t="s">
        <v>97</v>
      </c>
      <c r="E29" s="54" t="s">
        <v>200</v>
      </c>
      <c r="F29" s="55" t="s">
        <v>201</v>
      </c>
      <c r="G29" s="53" t="s">
        <v>179</v>
      </c>
      <c r="H29" s="53" t="s">
        <v>161</v>
      </c>
      <c r="I29" s="21"/>
      <c r="J29" s="56"/>
      <c r="K29" s="57"/>
      <c r="L29" s="56"/>
      <c r="M29" s="58" t="str">
        <f aca="true">IF($E29="","",IF(OR($K29="Complete",$K29="Not applicable"),"",IF($J29="","no date",IF($J29&lt;TODAY(),"OVERDUE "&amp;TEXT(TODAY()-$J29,"0")&amp;"d","in "&amp;TEXT($J29-TODAY(),"0")&amp;"d"))))</f>
        <v>no date</v>
      </c>
      <c r="N29" s="21"/>
      <c r="O29" s="59"/>
    </row>
    <row r="30" customFormat="false" ht="40.5" hidden="false" customHeight="true" outlineLevel="0" collapsed="false">
      <c r="B30" s="51" t="str">
        <f aca="false">IF($E30="","",IFERROR(INDEX(Reference!$C$10:$C$25,MATCH($C30,Reference!$B$10:$B$25,0)),"GEN")&amp;"-"&amp;TEXT(COUNTIFS($C$9:$C30,$C30),"00"))</f>
        <v>PL-06</v>
      </c>
      <c r="C30" s="52" t="s">
        <v>105</v>
      </c>
      <c r="D30" s="53" t="s">
        <v>96</v>
      </c>
      <c r="E30" s="54" t="s">
        <v>202</v>
      </c>
      <c r="F30" s="55" t="s">
        <v>203</v>
      </c>
      <c r="G30" s="53" t="s">
        <v>179</v>
      </c>
      <c r="H30" s="53" t="s">
        <v>161</v>
      </c>
      <c r="I30" s="21"/>
      <c r="J30" s="56"/>
      <c r="K30" s="57"/>
      <c r="L30" s="56"/>
      <c r="M30" s="58" t="str">
        <f aca="true">IF($E30="","",IF(OR($K30="Complete",$K30="Not applicable"),"",IF($J30="","no date",IF($J30&lt;TODAY(),"OVERDUE "&amp;TEXT(TODAY()-$J30,"0")&amp;"d","in "&amp;TEXT($J30-TODAY(),"0")&amp;"d"))))</f>
        <v>no date</v>
      </c>
      <c r="N30" s="21"/>
      <c r="O30" s="59"/>
    </row>
    <row r="31" customFormat="false" ht="40.5" hidden="false" customHeight="true" outlineLevel="0" collapsed="false">
      <c r="B31" s="51" t="str">
        <f aca="false">IF($E31="","",IFERROR(INDEX(Reference!$C$10:$C$25,MATCH($C31,Reference!$B$10:$B$25,0)),"GEN")&amp;"-"&amp;TEXT(COUNTIFS($C$9:$C31,$C31),"00"))</f>
        <v>PL-07</v>
      </c>
      <c r="C31" s="52" t="s">
        <v>105</v>
      </c>
      <c r="D31" s="53" t="s">
        <v>96</v>
      </c>
      <c r="E31" s="54" t="s">
        <v>204</v>
      </c>
      <c r="F31" s="55" t="s">
        <v>205</v>
      </c>
      <c r="G31" s="53" t="s">
        <v>134</v>
      </c>
      <c r="H31" s="53" t="s">
        <v>126</v>
      </c>
      <c r="I31" s="21"/>
      <c r="J31" s="56"/>
      <c r="K31" s="57"/>
      <c r="L31" s="56"/>
      <c r="M31" s="58" t="str">
        <f aca="true">IF($E31="","",IF(OR($K31="Complete",$K31="Not applicable"),"",IF($J31="","no date",IF($J31&lt;TODAY(),"OVERDUE "&amp;TEXT(TODAY()-$J31,"0")&amp;"d","in "&amp;TEXT($J31-TODAY(),"0")&amp;"d"))))</f>
        <v>no date</v>
      </c>
      <c r="N31" s="21"/>
      <c r="O31" s="59"/>
    </row>
    <row r="32" customFormat="false" ht="29.25" hidden="false" customHeight="true" outlineLevel="0" collapsed="false">
      <c r="B32" s="51" t="str">
        <f aca="false">IF($E32="","",IFERROR(INDEX(Reference!$C$10:$C$25,MATCH($C32,Reference!$B$10:$B$25,0)),"GEN")&amp;"-"&amp;TEXT(COUNTIFS($C$9:$C32,$C32),"00"))</f>
        <v>PL-08</v>
      </c>
      <c r="C32" s="52" t="s">
        <v>105</v>
      </c>
      <c r="D32" s="53" t="s">
        <v>97</v>
      </c>
      <c r="E32" s="54" t="s">
        <v>206</v>
      </c>
      <c r="F32" s="55" t="s">
        <v>207</v>
      </c>
      <c r="G32" s="53" t="s">
        <v>134</v>
      </c>
      <c r="H32" s="53" t="s">
        <v>161</v>
      </c>
      <c r="I32" s="21"/>
      <c r="J32" s="56"/>
      <c r="K32" s="57"/>
      <c r="L32" s="56"/>
      <c r="M32" s="58" t="str">
        <f aca="true">IF($E32="","",IF(OR($K32="Complete",$K32="Not applicable"),"",IF($J32="","no date",IF($J32&lt;TODAY(),"OVERDUE "&amp;TEXT(TODAY()-$J32,"0")&amp;"d","in "&amp;TEXT($J32-TODAY(),"0")&amp;"d"))))</f>
        <v>no date</v>
      </c>
      <c r="N32" s="21"/>
      <c r="O32" s="59"/>
    </row>
    <row r="33" customFormat="false" ht="51.75" hidden="false" customHeight="true" outlineLevel="0" collapsed="false">
      <c r="B33" s="51" t="str">
        <f aca="false">IF($E33="","",IFERROR(INDEX(Reference!$C$10:$C$25,MATCH($C33,Reference!$B$10:$B$25,0)),"GEN")&amp;"-"&amp;TEXT(COUNTIFS($C$9:$C33,$C33),"00"))</f>
        <v>SE-01</v>
      </c>
      <c r="C33" s="60" t="s">
        <v>106</v>
      </c>
      <c r="D33" s="61" t="s">
        <v>97</v>
      </c>
      <c r="E33" s="62" t="s">
        <v>208</v>
      </c>
      <c r="F33" s="63" t="s">
        <v>209</v>
      </c>
      <c r="G33" s="61" t="s">
        <v>134</v>
      </c>
      <c r="H33" s="61" t="s">
        <v>135</v>
      </c>
      <c r="I33" s="21" t="s">
        <v>72</v>
      </c>
      <c r="J33" s="56" t="n">
        <f aca="false">Setup!D22+0</f>
        <v>46224</v>
      </c>
      <c r="K33" s="57" t="s">
        <v>86</v>
      </c>
      <c r="L33" s="56" t="n">
        <f aca="false">Setup!D22+0</f>
        <v>46224</v>
      </c>
      <c r="M33" s="58" t="str">
        <f aca="true">IF($E33="","",IF(OR($K33="Complete",$K33="Not applicable"),"",IF($J33="","no date",IF($J33&lt;TODAY(),"OVERDUE "&amp;TEXT(TODAY()-$J33,"0")&amp;"d","in "&amp;TEXT($J33-TODAY(),"0")&amp;"d"))))</f>
        <v/>
      </c>
      <c r="N33" s="21" t="s">
        <v>210</v>
      </c>
      <c r="O33" s="59" t="s">
        <v>211</v>
      </c>
    </row>
    <row r="34" customFormat="false" ht="40.5" hidden="false" customHeight="true" outlineLevel="0" collapsed="false">
      <c r="B34" s="51" t="str">
        <f aca="false">IF($E34="","",IFERROR(INDEX(Reference!$C$10:$C$25,MATCH($C34,Reference!$B$10:$B$25,0)),"GEN")&amp;"-"&amp;TEXT(COUNTIFS($C$9:$C34,$C34),"00"))</f>
        <v>SE-02</v>
      </c>
      <c r="C34" s="60" t="s">
        <v>106</v>
      </c>
      <c r="D34" s="61" t="s">
        <v>96</v>
      </c>
      <c r="E34" s="62" t="s">
        <v>212</v>
      </c>
      <c r="F34" s="63" t="s">
        <v>213</v>
      </c>
      <c r="G34" s="61" t="s">
        <v>134</v>
      </c>
      <c r="H34" s="61" t="s">
        <v>161</v>
      </c>
      <c r="I34" s="21" t="s">
        <v>72</v>
      </c>
      <c r="J34" s="56" t="n">
        <f aca="false">Setup!D22+-3</f>
        <v>46221</v>
      </c>
      <c r="K34" s="57" t="s">
        <v>86</v>
      </c>
      <c r="L34" s="56" t="n">
        <f aca="false">Setup!D22+-4</f>
        <v>46220</v>
      </c>
      <c r="M34" s="58" t="str">
        <f aca="true">IF($E34="","",IF(OR($K34="Complete",$K34="Not applicable"),"",IF($J34="","no date",IF($J34&lt;TODAY(),"OVERDUE "&amp;TEXT(TODAY()-$J34,"0")&amp;"d","in "&amp;TEXT($J34-TODAY(),"0")&amp;"d"))))</f>
        <v/>
      </c>
      <c r="N34" s="21" t="s">
        <v>214</v>
      </c>
      <c r="O34" s="59" t="s">
        <v>215</v>
      </c>
    </row>
    <row r="35" customFormat="false" ht="40.5" hidden="false" customHeight="true" outlineLevel="0" collapsed="false">
      <c r="B35" s="51" t="str">
        <f aca="false">IF($E35="","",IFERROR(INDEX(Reference!$C$10:$C$25,MATCH($C35,Reference!$B$10:$B$25,0)),"GEN")&amp;"-"&amp;TEXT(COUNTIFS($C$9:$C35,$C35),"00"))</f>
        <v>SE-03</v>
      </c>
      <c r="C35" s="60" t="s">
        <v>106</v>
      </c>
      <c r="D35" s="61" t="s">
        <v>97</v>
      </c>
      <c r="E35" s="62" t="s">
        <v>216</v>
      </c>
      <c r="F35" s="63" t="s">
        <v>217</v>
      </c>
      <c r="G35" s="61" t="s">
        <v>134</v>
      </c>
      <c r="H35" s="61" t="s">
        <v>161</v>
      </c>
      <c r="I35" s="21"/>
      <c r="J35" s="56"/>
      <c r="K35" s="57"/>
      <c r="L35" s="56"/>
      <c r="M35" s="58" t="str">
        <f aca="true">IF($E35="","",IF(OR($K35="Complete",$K35="Not applicable"),"",IF($J35="","no date",IF($J35&lt;TODAY(),"OVERDUE "&amp;TEXT(TODAY()-$J35,"0")&amp;"d","in "&amp;TEXT($J35-TODAY(),"0")&amp;"d"))))</f>
        <v>no date</v>
      </c>
      <c r="N35" s="21"/>
      <c r="O35" s="59"/>
    </row>
    <row r="36" customFormat="false" ht="40.5" hidden="false" customHeight="true" outlineLevel="0" collapsed="false">
      <c r="B36" s="51" t="str">
        <f aca="false">IF($E36="","",IFERROR(INDEX(Reference!$C$10:$C$25,MATCH($C36,Reference!$B$10:$B$25,0)),"GEN")&amp;"-"&amp;TEXT(COUNTIFS($C$9:$C36,$C36),"00"))</f>
        <v>SE-04</v>
      </c>
      <c r="C36" s="60" t="s">
        <v>106</v>
      </c>
      <c r="D36" s="61" t="s">
        <v>97</v>
      </c>
      <c r="E36" s="62" t="s">
        <v>218</v>
      </c>
      <c r="F36" s="63" t="s">
        <v>219</v>
      </c>
      <c r="G36" s="61" t="s">
        <v>134</v>
      </c>
      <c r="H36" s="61" t="s">
        <v>161</v>
      </c>
      <c r="I36" s="21"/>
      <c r="J36" s="56"/>
      <c r="K36" s="57"/>
      <c r="L36" s="56"/>
      <c r="M36" s="58" t="str">
        <f aca="true">IF($E36="","",IF(OR($K36="Complete",$K36="Not applicable"),"",IF($J36="","no date",IF($J36&lt;TODAY(),"OVERDUE "&amp;TEXT(TODAY()-$J36,"0")&amp;"d","in "&amp;TEXT($J36-TODAY(),"0")&amp;"d"))))</f>
        <v>no date</v>
      </c>
      <c r="N36" s="21"/>
      <c r="O36" s="59"/>
    </row>
    <row r="37" customFormat="false" ht="29.25" hidden="false" customHeight="true" outlineLevel="0" collapsed="false">
      <c r="B37" s="51" t="str">
        <f aca="false">IF($E37="","",IFERROR(INDEX(Reference!$C$10:$C$25,MATCH($C37,Reference!$B$10:$B$25,0)),"GEN")&amp;"-"&amp;TEXT(COUNTIFS($C$9:$C37,$C37),"00"))</f>
        <v>SE-05</v>
      </c>
      <c r="C37" s="60" t="s">
        <v>106</v>
      </c>
      <c r="D37" s="61" t="s">
        <v>97</v>
      </c>
      <c r="E37" s="62" t="s">
        <v>220</v>
      </c>
      <c r="F37" s="63" t="s">
        <v>221</v>
      </c>
      <c r="G37" s="61" t="s">
        <v>134</v>
      </c>
      <c r="H37" s="61" t="s">
        <v>161</v>
      </c>
      <c r="I37" s="21"/>
      <c r="J37" s="56"/>
      <c r="K37" s="57"/>
      <c r="L37" s="56"/>
      <c r="M37" s="58" t="str">
        <f aca="true">IF($E37="","",IF(OR($K37="Complete",$K37="Not applicable"),"",IF($J37="","no date",IF($J37&lt;TODAY(),"OVERDUE "&amp;TEXT(TODAY()-$J37,"0")&amp;"d","in "&amp;TEXT($J37-TODAY(),"0")&amp;"d"))))</f>
        <v>no date</v>
      </c>
      <c r="N37" s="21"/>
      <c r="O37" s="59"/>
    </row>
    <row r="38" customFormat="false" ht="40.5" hidden="false" customHeight="true" outlineLevel="0" collapsed="false">
      <c r="B38" s="51" t="str">
        <f aca="false">IF($E38="","",IFERROR(INDEX(Reference!$C$10:$C$25,MATCH($C38,Reference!$B$10:$B$25,0)),"GEN")&amp;"-"&amp;TEXT(COUNTIFS($C$9:$C38,$C38),"00"))</f>
        <v>SE-06</v>
      </c>
      <c r="C38" s="60" t="s">
        <v>106</v>
      </c>
      <c r="D38" s="61" t="s">
        <v>97</v>
      </c>
      <c r="E38" s="62" t="s">
        <v>222</v>
      </c>
      <c r="F38" s="63" t="s">
        <v>223</v>
      </c>
      <c r="G38" s="61" t="s">
        <v>134</v>
      </c>
      <c r="H38" s="61" t="s">
        <v>161</v>
      </c>
      <c r="I38" s="21"/>
      <c r="J38" s="56"/>
      <c r="K38" s="57"/>
      <c r="L38" s="56"/>
      <c r="M38" s="58" t="str">
        <f aca="true">IF($E38="","",IF(OR($K38="Complete",$K38="Not applicable"),"",IF($J38="","no date",IF($J38&lt;TODAY(),"OVERDUE "&amp;TEXT(TODAY()-$J38,"0")&amp;"d","in "&amp;TEXT($J38-TODAY(),"0")&amp;"d"))))</f>
        <v>no date</v>
      </c>
      <c r="N38" s="21"/>
      <c r="O38" s="59"/>
    </row>
    <row r="39" customFormat="false" ht="40.5" hidden="false" customHeight="true" outlineLevel="0" collapsed="false">
      <c r="B39" s="51" t="str">
        <f aca="false">IF($E39="","",IFERROR(INDEX(Reference!$C$10:$C$25,MATCH($C39,Reference!$B$10:$B$25,0)),"GEN")&amp;"-"&amp;TEXT(COUNTIFS($C$9:$C39,$C39),"00"))</f>
        <v>SE-07</v>
      </c>
      <c r="C39" s="60" t="s">
        <v>106</v>
      </c>
      <c r="D39" s="61" t="s">
        <v>97</v>
      </c>
      <c r="E39" s="62" t="s">
        <v>224</v>
      </c>
      <c r="F39" s="63" t="s">
        <v>225</v>
      </c>
      <c r="G39" s="61" t="s">
        <v>134</v>
      </c>
      <c r="H39" s="61" t="s">
        <v>161</v>
      </c>
      <c r="I39" s="21"/>
      <c r="J39" s="56"/>
      <c r="K39" s="57"/>
      <c r="L39" s="56"/>
      <c r="M39" s="58" t="str">
        <f aca="true">IF($E39="","",IF(OR($K39="Complete",$K39="Not applicable"),"",IF($J39="","no date",IF($J39&lt;TODAY(),"OVERDUE "&amp;TEXT(TODAY()-$J39,"0")&amp;"d","in "&amp;TEXT($J39-TODAY(),"0")&amp;"d"))))</f>
        <v>no date</v>
      </c>
      <c r="N39" s="21"/>
      <c r="O39" s="59"/>
    </row>
    <row r="40" customFormat="false" ht="40.5" hidden="false" customHeight="true" outlineLevel="0" collapsed="false">
      <c r="B40" s="51" t="str">
        <f aca="false">IF($E40="","",IFERROR(INDEX(Reference!$C$10:$C$25,MATCH($C40,Reference!$B$10:$B$25,0)),"GEN")&amp;"-"&amp;TEXT(COUNTIFS($C$9:$C40,$C40),"00"))</f>
        <v>SE-08</v>
      </c>
      <c r="C40" s="60" t="s">
        <v>106</v>
      </c>
      <c r="D40" s="61" t="s">
        <v>98</v>
      </c>
      <c r="E40" s="62" t="s">
        <v>226</v>
      </c>
      <c r="F40" s="63" t="s">
        <v>227</v>
      </c>
      <c r="G40" s="61" t="s">
        <v>228</v>
      </c>
      <c r="H40" s="61" t="s">
        <v>161</v>
      </c>
      <c r="I40" s="21"/>
      <c r="J40" s="56"/>
      <c r="K40" s="57"/>
      <c r="L40" s="56"/>
      <c r="M40" s="58" t="str">
        <f aca="true">IF($E40="","",IF(OR($K40="Complete",$K40="Not applicable"),"",IF($J40="","no date",IF($J40&lt;TODAY(),"OVERDUE "&amp;TEXT(TODAY()-$J40,"0")&amp;"d","in "&amp;TEXT($J40-TODAY(),"0")&amp;"d"))))</f>
        <v>no date</v>
      </c>
      <c r="N40" s="21"/>
      <c r="O40" s="59"/>
    </row>
    <row r="41" customFormat="false" ht="51.75" hidden="false" customHeight="true" outlineLevel="0" collapsed="false">
      <c r="B41" s="51" t="str">
        <f aca="false">IF($E41="","",IFERROR(INDEX(Reference!$C$10:$C$25,MATCH($C41,Reference!$B$10:$B$25,0)),"GEN")&amp;"-"&amp;TEXT(COUNTIFS($C$9:$C41,$C41),"00"))</f>
        <v>HS-01</v>
      </c>
      <c r="C41" s="52" t="s">
        <v>107</v>
      </c>
      <c r="D41" s="53" t="s">
        <v>96</v>
      </c>
      <c r="E41" s="54" t="s">
        <v>229</v>
      </c>
      <c r="F41" s="55" t="s">
        <v>230</v>
      </c>
      <c r="G41" s="53" t="s">
        <v>134</v>
      </c>
      <c r="H41" s="53" t="s">
        <v>135</v>
      </c>
      <c r="I41" s="21" t="s">
        <v>70</v>
      </c>
      <c r="J41" s="56" t="n">
        <f aca="false">Setup!D22+-12</f>
        <v>46212</v>
      </c>
      <c r="K41" s="57" t="s">
        <v>86</v>
      </c>
      <c r="L41" s="56" t="n">
        <f aca="false">Setup!D22+-15</f>
        <v>46209</v>
      </c>
      <c r="M41" s="58" t="str">
        <f aca="true">IF($E41="","",IF(OR($K41="Complete",$K41="Not applicable"),"",IF($J41="","no date",IF($J41&lt;TODAY(),"OVERDUE "&amp;TEXT(TODAY()-$J41,"0")&amp;"d","in "&amp;TEXT($J41-TODAY(),"0")&amp;"d"))))</f>
        <v/>
      </c>
      <c r="N41" s="21" t="s">
        <v>231</v>
      </c>
      <c r="O41" s="59" t="s">
        <v>232</v>
      </c>
    </row>
    <row r="42" customFormat="false" ht="40.5" hidden="false" customHeight="true" outlineLevel="0" collapsed="false">
      <c r="B42" s="51" t="str">
        <f aca="false">IF($E42="","",IFERROR(INDEX(Reference!$C$10:$C$25,MATCH($C42,Reference!$B$10:$B$25,0)),"GEN")&amp;"-"&amp;TEXT(COUNTIFS($C$9:$C42,$C42),"00"))</f>
        <v>HS-02</v>
      </c>
      <c r="C42" s="52" t="s">
        <v>107</v>
      </c>
      <c r="D42" s="53" t="s">
        <v>96</v>
      </c>
      <c r="E42" s="54" t="s">
        <v>233</v>
      </c>
      <c r="F42" s="55" t="s">
        <v>234</v>
      </c>
      <c r="G42" s="53" t="s">
        <v>134</v>
      </c>
      <c r="H42" s="53" t="s">
        <v>126</v>
      </c>
      <c r="I42" s="21"/>
      <c r="J42" s="56"/>
      <c r="K42" s="57"/>
      <c r="L42" s="56"/>
      <c r="M42" s="58" t="str">
        <f aca="true">IF($E42="","",IF(OR($K42="Complete",$K42="Not applicable"),"",IF($J42="","no date",IF($J42&lt;TODAY(),"OVERDUE "&amp;TEXT(TODAY()-$J42,"0")&amp;"d","in "&amp;TEXT($J42-TODAY(),"0")&amp;"d"))))</f>
        <v>no date</v>
      </c>
      <c r="N42" s="21"/>
      <c r="O42" s="59"/>
    </row>
    <row r="43" customFormat="false" ht="40.5" hidden="false" customHeight="true" outlineLevel="0" collapsed="false">
      <c r="B43" s="51" t="str">
        <f aca="false">IF($E43="","",IFERROR(INDEX(Reference!$C$10:$C$25,MATCH($C43,Reference!$B$10:$B$25,0)),"GEN")&amp;"-"&amp;TEXT(COUNTIFS($C$9:$C43,$C43),"00"))</f>
        <v>HS-03</v>
      </c>
      <c r="C43" s="52" t="s">
        <v>107</v>
      </c>
      <c r="D43" s="53" t="s">
        <v>96</v>
      </c>
      <c r="E43" s="54" t="s">
        <v>235</v>
      </c>
      <c r="F43" s="55" t="s">
        <v>236</v>
      </c>
      <c r="G43" s="53" t="s">
        <v>134</v>
      </c>
      <c r="H43" s="53" t="s">
        <v>237</v>
      </c>
      <c r="I43" s="21"/>
      <c r="J43" s="56"/>
      <c r="K43" s="57"/>
      <c r="L43" s="56"/>
      <c r="M43" s="58" t="str">
        <f aca="true">IF($E43="","",IF(OR($K43="Complete",$K43="Not applicable"),"",IF($J43="","no date",IF($J43&lt;TODAY(),"OVERDUE "&amp;TEXT(TODAY()-$J43,"0")&amp;"d","in "&amp;TEXT($J43-TODAY(),"0")&amp;"d"))))</f>
        <v>no date</v>
      </c>
      <c r="N43" s="21"/>
      <c r="O43" s="59"/>
    </row>
    <row r="44" customFormat="false" ht="40.5" hidden="false" customHeight="true" outlineLevel="0" collapsed="false">
      <c r="B44" s="51" t="str">
        <f aca="false">IF($E44="","",IFERROR(INDEX(Reference!$C$10:$C$25,MATCH($C44,Reference!$B$10:$B$25,0)),"GEN")&amp;"-"&amp;TEXT(COUNTIFS($C$9:$C44,$C44),"00"))</f>
        <v>HS-04</v>
      </c>
      <c r="C44" s="52" t="s">
        <v>107</v>
      </c>
      <c r="D44" s="53" t="s">
        <v>96</v>
      </c>
      <c r="E44" s="54" t="s">
        <v>238</v>
      </c>
      <c r="F44" s="55" t="s">
        <v>239</v>
      </c>
      <c r="G44" s="53" t="s">
        <v>134</v>
      </c>
      <c r="H44" s="53" t="s">
        <v>135</v>
      </c>
      <c r="I44" s="21"/>
      <c r="J44" s="56"/>
      <c r="K44" s="57"/>
      <c r="L44" s="56"/>
      <c r="M44" s="58" t="str">
        <f aca="true">IF($E44="","",IF(OR($K44="Complete",$K44="Not applicable"),"",IF($J44="","no date",IF($J44&lt;TODAY(),"OVERDUE "&amp;TEXT(TODAY()-$J44,"0")&amp;"d","in "&amp;TEXT($J44-TODAY(),"0")&amp;"d"))))</f>
        <v>no date</v>
      </c>
      <c r="N44" s="21"/>
      <c r="O44" s="59"/>
    </row>
    <row r="45" customFormat="false" ht="40.5" hidden="false" customHeight="true" outlineLevel="0" collapsed="false">
      <c r="B45" s="51" t="str">
        <f aca="false">IF($E45="","",IFERROR(INDEX(Reference!$C$10:$C$25,MATCH($C45,Reference!$B$10:$B$25,0)),"GEN")&amp;"-"&amp;TEXT(COUNTIFS($C$9:$C45,$C45),"00"))</f>
        <v>HS-05</v>
      </c>
      <c r="C45" s="52" t="s">
        <v>107</v>
      </c>
      <c r="D45" s="53" t="s">
        <v>97</v>
      </c>
      <c r="E45" s="54" t="s">
        <v>240</v>
      </c>
      <c r="F45" s="55" t="s">
        <v>241</v>
      </c>
      <c r="G45" s="53" t="s">
        <v>134</v>
      </c>
      <c r="H45" s="53" t="s">
        <v>161</v>
      </c>
      <c r="I45" s="21" t="s">
        <v>70</v>
      </c>
      <c r="J45" s="56" t="n">
        <f aca="false">Setup!D22+21</f>
        <v>46245</v>
      </c>
      <c r="K45" s="57" t="s">
        <v>154</v>
      </c>
      <c r="L45" s="56"/>
      <c r="M45" s="58" t="str">
        <f aca="true">IF($E45="","",IF(OR($K45="Complete",$K45="Not applicable"),"",IF($J45="","no date",IF($J45&lt;TODAY(),"OVERDUE "&amp;TEXT(TODAY()-$J45,"0")&amp;"d","in "&amp;TEXT($J45-TODAY(),"0")&amp;"d"))))</f>
        <v>in 0d</v>
      </c>
      <c r="N45" s="21" t="s">
        <v>242</v>
      </c>
      <c r="O45" s="59" t="s">
        <v>243</v>
      </c>
    </row>
    <row r="46" customFormat="false" ht="40.5" hidden="false" customHeight="true" outlineLevel="0" collapsed="false">
      <c r="B46" s="51" t="str">
        <f aca="false">IF($E46="","",IFERROR(INDEX(Reference!$C$10:$C$25,MATCH($C46,Reference!$B$10:$B$25,0)),"GEN")&amp;"-"&amp;TEXT(COUNTIFS($C$9:$C46,$C46),"00"))</f>
        <v>HS-06</v>
      </c>
      <c r="C46" s="52" t="s">
        <v>107</v>
      </c>
      <c r="D46" s="53" t="s">
        <v>97</v>
      </c>
      <c r="E46" s="54" t="s">
        <v>244</v>
      </c>
      <c r="F46" s="55" t="s">
        <v>245</v>
      </c>
      <c r="G46" s="53" t="s">
        <v>134</v>
      </c>
      <c r="H46" s="53" t="s">
        <v>161</v>
      </c>
      <c r="I46" s="21"/>
      <c r="J46" s="56"/>
      <c r="K46" s="57"/>
      <c r="L46" s="56"/>
      <c r="M46" s="58" t="str">
        <f aca="true">IF($E46="","",IF(OR($K46="Complete",$K46="Not applicable"),"",IF($J46="","no date",IF($J46&lt;TODAY(),"OVERDUE "&amp;TEXT(TODAY()-$J46,"0")&amp;"d","in "&amp;TEXT($J46-TODAY(),"0")&amp;"d"))))</f>
        <v>no date</v>
      </c>
      <c r="N46" s="21"/>
      <c r="O46" s="59"/>
    </row>
    <row r="47" customFormat="false" ht="40.5" hidden="false" customHeight="true" outlineLevel="0" collapsed="false">
      <c r="B47" s="51" t="str">
        <f aca="false">IF($E47="","",IFERROR(INDEX(Reference!$C$10:$C$25,MATCH($C47,Reference!$B$10:$B$25,0)),"GEN")&amp;"-"&amp;TEXT(COUNTIFS($C$9:$C47,$C47),"00"))</f>
        <v>HS-07</v>
      </c>
      <c r="C47" s="52" t="s">
        <v>107</v>
      </c>
      <c r="D47" s="53" t="s">
        <v>97</v>
      </c>
      <c r="E47" s="54" t="s">
        <v>246</v>
      </c>
      <c r="F47" s="55" t="s">
        <v>247</v>
      </c>
      <c r="G47" s="53" t="s">
        <v>134</v>
      </c>
      <c r="H47" s="53" t="s">
        <v>161</v>
      </c>
      <c r="I47" s="21"/>
      <c r="J47" s="56"/>
      <c r="K47" s="57"/>
      <c r="L47" s="56"/>
      <c r="M47" s="58" t="str">
        <f aca="true">IF($E47="","",IF(OR($K47="Complete",$K47="Not applicable"),"",IF($J47="","no date",IF($J47&lt;TODAY(),"OVERDUE "&amp;TEXT(TODAY()-$J47,"0")&amp;"d","in "&amp;TEXT($J47-TODAY(),"0")&amp;"d"))))</f>
        <v>no date</v>
      </c>
      <c r="N47" s="21"/>
      <c r="O47" s="59"/>
    </row>
    <row r="48" customFormat="false" ht="40.5" hidden="false" customHeight="true" outlineLevel="0" collapsed="false">
      <c r="B48" s="51" t="str">
        <f aca="false">IF($E48="","",IFERROR(INDEX(Reference!$C$10:$C$25,MATCH($C48,Reference!$B$10:$B$25,0)),"GEN")&amp;"-"&amp;TEXT(COUNTIFS($C$9:$C48,$C48),"00"))</f>
        <v>HS-08</v>
      </c>
      <c r="C48" s="52" t="s">
        <v>107</v>
      </c>
      <c r="D48" s="53" t="s">
        <v>98</v>
      </c>
      <c r="E48" s="54" t="s">
        <v>248</v>
      </c>
      <c r="F48" s="55" t="s">
        <v>249</v>
      </c>
      <c r="G48" s="53" t="s">
        <v>134</v>
      </c>
      <c r="H48" s="53" t="s">
        <v>161</v>
      </c>
      <c r="I48" s="21"/>
      <c r="J48" s="56"/>
      <c r="K48" s="57"/>
      <c r="L48" s="56"/>
      <c r="M48" s="58" t="str">
        <f aca="true">IF($E48="","",IF(OR($K48="Complete",$K48="Not applicable"),"",IF($J48="","no date",IF($J48&lt;TODAY(),"OVERDUE "&amp;TEXT(TODAY()-$J48,"0")&amp;"d","in "&amp;TEXT($J48-TODAY(),"0")&amp;"d"))))</f>
        <v>no date</v>
      </c>
      <c r="N48" s="21"/>
      <c r="O48" s="59"/>
    </row>
    <row r="49" customFormat="false" ht="40.5" hidden="false" customHeight="true" outlineLevel="0" collapsed="false">
      <c r="B49" s="51" t="str">
        <f aca="false">IF($E49="","",IFERROR(INDEX(Reference!$C$10:$C$25,MATCH($C49,Reference!$B$10:$B$25,0)),"GEN")&amp;"-"&amp;TEXT(COUNTIFS($C$9:$C49,$C49),"00"))</f>
        <v>HS-09</v>
      </c>
      <c r="C49" s="52" t="s">
        <v>107</v>
      </c>
      <c r="D49" s="53" t="s">
        <v>98</v>
      </c>
      <c r="E49" s="54" t="s">
        <v>250</v>
      </c>
      <c r="F49" s="55" t="s">
        <v>251</v>
      </c>
      <c r="G49" s="53" t="s">
        <v>134</v>
      </c>
      <c r="H49" s="53" t="s">
        <v>161</v>
      </c>
      <c r="I49" s="21"/>
      <c r="J49" s="56"/>
      <c r="K49" s="57"/>
      <c r="L49" s="56"/>
      <c r="M49" s="58" t="str">
        <f aca="true">IF($E49="","",IF(OR($K49="Complete",$K49="Not applicable"),"",IF($J49="","no date",IF($J49&lt;TODAY(),"OVERDUE "&amp;TEXT(TODAY()-$J49,"0")&amp;"d","in "&amp;TEXT($J49-TODAY(),"0")&amp;"d"))))</f>
        <v>no date</v>
      </c>
      <c r="N49" s="21"/>
      <c r="O49" s="59"/>
    </row>
    <row r="50" customFormat="false" ht="40.5" hidden="false" customHeight="true" outlineLevel="0" collapsed="false">
      <c r="B50" s="51" t="str">
        <f aca="false">IF($E50="","",IFERROR(INDEX(Reference!$C$10:$C$25,MATCH($C50,Reference!$B$10:$B$25,0)),"GEN")&amp;"-"&amp;TEXT(COUNTIFS($C$9:$C50,$C50),"00"))</f>
        <v>HS-10</v>
      </c>
      <c r="C50" s="52" t="s">
        <v>107</v>
      </c>
      <c r="D50" s="53" t="s">
        <v>98</v>
      </c>
      <c r="E50" s="54" t="s">
        <v>252</v>
      </c>
      <c r="F50" s="55" t="s">
        <v>253</v>
      </c>
      <c r="G50" s="53" t="s">
        <v>228</v>
      </c>
      <c r="H50" s="53" t="s">
        <v>126</v>
      </c>
      <c r="I50" s="21"/>
      <c r="J50" s="56"/>
      <c r="K50" s="57"/>
      <c r="L50" s="56"/>
      <c r="M50" s="58" t="str">
        <f aca="true">IF($E50="","",IF(OR($K50="Complete",$K50="Not applicable"),"",IF($J50="","no date",IF($J50&lt;TODAY(),"OVERDUE "&amp;TEXT(TODAY()-$J50,"0")&amp;"d","in "&amp;TEXT($J50-TODAY(),"0")&amp;"d"))))</f>
        <v>no date</v>
      </c>
      <c r="N50" s="21"/>
      <c r="O50" s="59"/>
    </row>
    <row r="51" customFormat="false" ht="40.5" hidden="false" customHeight="true" outlineLevel="0" collapsed="false">
      <c r="B51" s="51" t="str">
        <f aca="false">IF($E51="","",IFERROR(INDEX(Reference!$C$10:$C$25,MATCH($C51,Reference!$B$10:$B$25,0)),"GEN")&amp;"-"&amp;TEXT(COUNTIFS($C$9:$C51,$C51),"00"))</f>
        <v>EC-01</v>
      </c>
      <c r="C51" s="60" t="s">
        <v>108</v>
      </c>
      <c r="D51" s="61" t="s">
        <v>96</v>
      </c>
      <c r="E51" s="62" t="s">
        <v>254</v>
      </c>
      <c r="F51" s="63" t="s">
        <v>255</v>
      </c>
      <c r="G51" s="61" t="s">
        <v>134</v>
      </c>
      <c r="H51" s="61" t="s">
        <v>161</v>
      </c>
      <c r="I51" s="21" t="s">
        <v>80</v>
      </c>
      <c r="J51" s="56" t="n">
        <f aca="false">Setup!D22+-6</f>
        <v>46218</v>
      </c>
      <c r="K51" s="57" t="s">
        <v>86</v>
      </c>
      <c r="L51" s="56" t="n">
        <f aca="false">Setup!D22+-6</f>
        <v>46218</v>
      </c>
      <c r="M51" s="58" t="str">
        <f aca="true">IF($E51="","",IF(OR($K51="Complete",$K51="Not applicable"),"",IF($J51="","no date",IF($J51&lt;TODAY(),"OVERDUE "&amp;TEXT(TODAY()-$J51,"0")&amp;"d","in "&amp;TEXT($J51-TODAY(),"0")&amp;"d"))))</f>
        <v/>
      </c>
      <c r="N51" s="21" t="s">
        <v>256</v>
      </c>
      <c r="O51" s="59" t="s">
        <v>257</v>
      </c>
    </row>
    <row r="52" customFormat="false" ht="40.5" hidden="false" customHeight="true" outlineLevel="0" collapsed="false">
      <c r="B52" s="51" t="str">
        <f aca="false">IF($E52="","",IFERROR(INDEX(Reference!$C$10:$C$25,MATCH($C52,Reference!$B$10:$B$25,0)),"GEN")&amp;"-"&amp;TEXT(COUNTIFS($C$9:$C52,$C52),"00"))</f>
        <v>EC-02</v>
      </c>
      <c r="C52" s="60" t="s">
        <v>108</v>
      </c>
      <c r="D52" s="61" t="s">
        <v>96</v>
      </c>
      <c r="E52" s="62" t="s">
        <v>258</v>
      </c>
      <c r="F52" s="63" t="s">
        <v>259</v>
      </c>
      <c r="G52" s="61" t="s">
        <v>134</v>
      </c>
      <c r="H52" s="61" t="s">
        <v>126</v>
      </c>
      <c r="I52" s="21" t="s">
        <v>80</v>
      </c>
      <c r="J52" s="56" t="n">
        <f aca="false">Setup!D22+-20</f>
        <v>46204</v>
      </c>
      <c r="K52" s="57" t="s">
        <v>86</v>
      </c>
      <c r="L52" s="56" t="n">
        <f aca="false">Setup!D22+-22</f>
        <v>46202</v>
      </c>
      <c r="M52" s="58" t="str">
        <f aca="true">IF($E52="","",IF(OR($K52="Complete",$K52="Not applicable"),"",IF($J52="","no date",IF($J52&lt;TODAY(),"OVERDUE "&amp;TEXT(TODAY()-$J52,"0")&amp;"d","in "&amp;TEXT($J52-TODAY(),"0")&amp;"d"))))</f>
        <v/>
      </c>
      <c r="N52" s="21" t="s">
        <v>260</v>
      </c>
      <c r="O52" s="59" t="s">
        <v>261</v>
      </c>
    </row>
    <row r="53" customFormat="false" ht="40.5" hidden="false" customHeight="true" outlineLevel="0" collapsed="false">
      <c r="B53" s="51" t="str">
        <f aca="false">IF($E53="","",IFERROR(INDEX(Reference!$C$10:$C$25,MATCH($C53,Reference!$B$10:$B$25,0)),"GEN")&amp;"-"&amp;TEXT(COUNTIFS($C$9:$C53,$C53),"00"))</f>
        <v>EC-03</v>
      </c>
      <c r="C53" s="60" t="s">
        <v>108</v>
      </c>
      <c r="D53" s="61" t="s">
        <v>96</v>
      </c>
      <c r="E53" s="62" t="s">
        <v>262</v>
      </c>
      <c r="F53" s="63" t="s">
        <v>263</v>
      </c>
      <c r="G53" s="61" t="s">
        <v>134</v>
      </c>
      <c r="H53" s="61" t="s">
        <v>126</v>
      </c>
      <c r="I53" s="21"/>
      <c r="J53" s="56"/>
      <c r="K53" s="57"/>
      <c r="L53" s="56"/>
      <c r="M53" s="58" t="str">
        <f aca="true">IF($E53="","",IF(OR($K53="Complete",$K53="Not applicable"),"",IF($J53="","no date",IF($J53&lt;TODAY(),"OVERDUE "&amp;TEXT(TODAY()-$J53,"0")&amp;"d","in "&amp;TEXT($J53-TODAY(),"0")&amp;"d"))))</f>
        <v>no date</v>
      </c>
      <c r="N53" s="21"/>
      <c r="O53" s="59"/>
    </row>
    <row r="54" customFormat="false" ht="40.5" hidden="false" customHeight="true" outlineLevel="0" collapsed="false">
      <c r="B54" s="51" t="str">
        <f aca="false">IF($E54="","",IFERROR(INDEX(Reference!$C$10:$C$25,MATCH($C54,Reference!$B$10:$B$25,0)),"GEN")&amp;"-"&amp;TEXT(COUNTIFS($C$9:$C54,$C54),"00"))</f>
        <v>EC-04</v>
      </c>
      <c r="C54" s="60" t="s">
        <v>108</v>
      </c>
      <c r="D54" s="61" t="s">
        <v>96</v>
      </c>
      <c r="E54" s="62" t="s">
        <v>264</v>
      </c>
      <c r="F54" s="63" t="s">
        <v>265</v>
      </c>
      <c r="G54" s="61" t="s">
        <v>179</v>
      </c>
      <c r="H54" s="61" t="s">
        <v>126</v>
      </c>
      <c r="I54" s="21"/>
      <c r="J54" s="56"/>
      <c r="K54" s="57"/>
      <c r="L54" s="56"/>
      <c r="M54" s="58" t="str">
        <f aca="true">IF($E54="","",IF(OR($K54="Complete",$K54="Not applicable"),"",IF($J54="","no date",IF($J54&lt;TODAY(),"OVERDUE "&amp;TEXT(TODAY()-$J54,"0")&amp;"d","in "&amp;TEXT($J54-TODAY(),"0")&amp;"d"))))</f>
        <v>no date</v>
      </c>
      <c r="N54" s="21"/>
      <c r="O54" s="59"/>
    </row>
    <row r="55" customFormat="false" ht="29.25" hidden="false" customHeight="true" outlineLevel="0" collapsed="false">
      <c r="B55" s="51" t="str">
        <f aca="false">IF($E55="","",IFERROR(INDEX(Reference!$C$10:$C$25,MATCH($C55,Reference!$B$10:$B$25,0)),"GEN")&amp;"-"&amp;TEXT(COUNTIFS($C$9:$C55,$C55),"00"))</f>
        <v>EC-05</v>
      </c>
      <c r="C55" s="60" t="s">
        <v>108</v>
      </c>
      <c r="D55" s="61" t="s">
        <v>97</v>
      </c>
      <c r="E55" s="62" t="s">
        <v>266</v>
      </c>
      <c r="F55" s="63" t="s">
        <v>267</v>
      </c>
      <c r="G55" s="61" t="s">
        <v>134</v>
      </c>
      <c r="H55" s="61" t="s">
        <v>161</v>
      </c>
      <c r="I55" s="21"/>
      <c r="J55" s="56"/>
      <c r="K55" s="57"/>
      <c r="L55" s="56"/>
      <c r="M55" s="58" t="str">
        <f aca="true">IF($E55="","",IF(OR($K55="Complete",$K55="Not applicable"),"",IF($J55="","no date",IF($J55&lt;TODAY(),"OVERDUE "&amp;TEXT(TODAY()-$J55,"0")&amp;"d","in "&amp;TEXT($J55-TODAY(),"0")&amp;"d"))))</f>
        <v>no date</v>
      </c>
      <c r="N55" s="21"/>
      <c r="O55" s="59"/>
    </row>
    <row r="56" customFormat="false" ht="40.5" hidden="false" customHeight="true" outlineLevel="0" collapsed="false">
      <c r="B56" s="51" t="str">
        <f aca="false">IF($E56="","",IFERROR(INDEX(Reference!$C$10:$C$25,MATCH($C56,Reference!$B$10:$B$25,0)),"GEN")&amp;"-"&amp;TEXT(COUNTIFS($C$9:$C56,$C56),"00"))</f>
        <v>EC-06</v>
      </c>
      <c r="C56" s="60" t="s">
        <v>108</v>
      </c>
      <c r="D56" s="61" t="s">
        <v>97</v>
      </c>
      <c r="E56" s="62" t="s">
        <v>268</v>
      </c>
      <c r="F56" s="63" t="s">
        <v>269</v>
      </c>
      <c r="G56" s="61" t="s">
        <v>134</v>
      </c>
      <c r="H56" s="61" t="s">
        <v>135</v>
      </c>
      <c r="I56" s="21"/>
      <c r="J56" s="56"/>
      <c r="K56" s="57"/>
      <c r="L56" s="56"/>
      <c r="M56" s="58" t="str">
        <f aca="true">IF($E56="","",IF(OR($K56="Complete",$K56="Not applicable"),"",IF($J56="","no date",IF($J56&lt;TODAY(),"OVERDUE "&amp;TEXT(TODAY()-$J56,"0")&amp;"d","in "&amp;TEXT($J56-TODAY(),"0")&amp;"d"))))</f>
        <v>no date</v>
      </c>
      <c r="N56" s="21"/>
      <c r="O56" s="59"/>
    </row>
    <row r="57" customFormat="false" ht="40.5" hidden="false" customHeight="true" outlineLevel="0" collapsed="false">
      <c r="B57" s="51" t="str">
        <f aca="false">IF($E57="","",IFERROR(INDEX(Reference!$C$10:$C$25,MATCH($C57,Reference!$B$10:$B$25,0)),"GEN")&amp;"-"&amp;TEXT(COUNTIFS($C$9:$C57,$C57),"00"))</f>
        <v>EC-07</v>
      </c>
      <c r="C57" s="60" t="s">
        <v>108</v>
      </c>
      <c r="D57" s="61" t="s">
        <v>97</v>
      </c>
      <c r="E57" s="62" t="s">
        <v>270</v>
      </c>
      <c r="F57" s="63" t="s">
        <v>271</v>
      </c>
      <c r="G57" s="61" t="s">
        <v>134</v>
      </c>
      <c r="H57" s="61" t="s">
        <v>135</v>
      </c>
      <c r="I57" s="21"/>
      <c r="J57" s="56"/>
      <c r="K57" s="57"/>
      <c r="L57" s="56"/>
      <c r="M57" s="58" t="str">
        <f aca="true">IF($E57="","",IF(OR($K57="Complete",$K57="Not applicable"),"",IF($J57="","no date",IF($J57&lt;TODAY(),"OVERDUE "&amp;TEXT(TODAY()-$J57,"0")&amp;"d","in "&amp;TEXT($J57-TODAY(),"0")&amp;"d"))))</f>
        <v>no date</v>
      </c>
      <c r="N57" s="21"/>
      <c r="O57" s="59"/>
    </row>
    <row r="58" customFormat="false" ht="40.5" hidden="false" customHeight="true" outlineLevel="0" collapsed="false">
      <c r="B58" s="51" t="str">
        <f aca="false">IF($E58="","",IFERROR(INDEX(Reference!$C$10:$C$25,MATCH($C58,Reference!$B$10:$B$25,0)),"GEN")&amp;"-"&amp;TEXT(COUNTIFS($C$9:$C58,$C58),"00"))</f>
        <v>EC-08</v>
      </c>
      <c r="C58" s="60" t="s">
        <v>108</v>
      </c>
      <c r="D58" s="61" t="s">
        <v>97</v>
      </c>
      <c r="E58" s="62" t="s">
        <v>272</v>
      </c>
      <c r="F58" s="63" t="s">
        <v>273</v>
      </c>
      <c r="G58" s="61" t="s">
        <v>179</v>
      </c>
      <c r="H58" s="61" t="s">
        <v>161</v>
      </c>
      <c r="I58" s="21"/>
      <c r="J58" s="56"/>
      <c r="K58" s="57"/>
      <c r="L58" s="56"/>
      <c r="M58" s="58" t="str">
        <f aca="true">IF($E58="","",IF(OR($K58="Complete",$K58="Not applicable"),"",IF($J58="","no date",IF($J58&lt;TODAY(),"OVERDUE "&amp;TEXT(TODAY()-$J58,"0")&amp;"d","in "&amp;TEXT($J58-TODAY(),"0")&amp;"d"))))</f>
        <v>no date</v>
      </c>
      <c r="N58" s="21"/>
      <c r="O58" s="59"/>
    </row>
    <row r="59" customFormat="false" ht="40.5" hidden="false" customHeight="true" outlineLevel="0" collapsed="false">
      <c r="B59" s="51" t="str">
        <f aca="false">IF($E59="","",IFERROR(INDEX(Reference!$C$10:$C$25,MATCH($C59,Reference!$B$10:$B$25,0)),"GEN")&amp;"-"&amp;TEXT(COUNTIFS($C$9:$C59,$C59),"00"))</f>
        <v>EC-09</v>
      </c>
      <c r="C59" s="60" t="s">
        <v>108</v>
      </c>
      <c r="D59" s="61" t="s">
        <v>97</v>
      </c>
      <c r="E59" s="62" t="s">
        <v>274</v>
      </c>
      <c r="F59" s="63" t="s">
        <v>275</v>
      </c>
      <c r="G59" s="61" t="s">
        <v>179</v>
      </c>
      <c r="H59" s="61" t="s">
        <v>161</v>
      </c>
      <c r="I59" s="21"/>
      <c r="J59" s="56"/>
      <c r="K59" s="57"/>
      <c r="L59" s="56"/>
      <c r="M59" s="58" t="str">
        <f aca="true">IF($E59="","",IF(OR($K59="Complete",$K59="Not applicable"),"",IF($J59="","no date",IF($J59&lt;TODAY(),"OVERDUE "&amp;TEXT(TODAY()-$J59,"0")&amp;"d","in "&amp;TEXT($J59-TODAY(),"0")&amp;"d"))))</f>
        <v>no date</v>
      </c>
      <c r="N59" s="21"/>
      <c r="O59" s="59"/>
    </row>
    <row r="60" customFormat="false" ht="40.5" hidden="false" customHeight="true" outlineLevel="0" collapsed="false">
      <c r="B60" s="51" t="str">
        <f aca="false">IF($E60="","",IFERROR(INDEX(Reference!$C$10:$C$25,MATCH($C60,Reference!$B$10:$B$25,0)),"GEN")&amp;"-"&amp;TEXT(COUNTIFS($C$9:$C60,$C60),"00"))</f>
        <v>QA-01</v>
      </c>
      <c r="C60" s="52" t="s">
        <v>109</v>
      </c>
      <c r="D60" s="53" t="s">
        <v>96</v>
      </c>
      <c r="E60" s="54" t="s">
        <v>276</v>
      </c>
      <c r="F60" s="55" t="s">
        <v>277</v>
      </c>
      <c r="G60" s="53" t="s">
        <v>134</v>
      </c>
      <c r="H60" s="53" t="s">
        <v>161</v>
      </c>
      <c r="I60" s="21" t="s">
        <v>78</v>
      </c>
      <c r="J60" s="56" t="n">
        <f aca="false">Setup!D22+27</f>
        <v>46251</v>
      </c>
      <c r="K60" s="57" t="s">
        <v>186</v>
      </c>
      <c r="L60" s="56"/>
      <c r="M60" s="58" t="str">
        <f aca="true">IF($E60="","",IF(OR($K60="Complete",$K60="Not applicable"),"",IF($J60="","no date",IF($J60&lt;TODAY(),"OVERDUE "&amp;TEXT(TODAY()-$J60,"0")&amp;"d","in "&amp;TEXT($J60-TODAY(),"0")&amp;"d"))))</f>
        <v>in 6d</v>
      </c>
      <c r="N60" s="21"/>
      <c r="O60" s="59" t="s">
        <v>278</v>
      </c>
    </row>
    <row r="61" customFormat="false" ht="40.5" hidden="false" customHeight="true" outlineLevel="0" collapsed="false">
      <c r="B61" s="51" t="str">
        <f aca="false">IF($E61="","",IFERROR(INDEX(Reference!$C$10:$C$25,MATCH($C61,Reference!$B$10:$B$25,0)),"GEN")&amp;"-"&amp;TEXT(COUNTIFS($C$9:$C61,$C61),"00"))</f>
        <v>QA-02</v>
      </c>
      <c r="C61" s="52" t="s">
        <v>109</v>
      </c>
      <c r="D61" s="53" t="s">
        <v>96</v>
      </c>
      <c r="E61" s="54" t="s">
        <v>279</v>
      </c>
      <c r="F61" s="55" t="s">
        <v>280</v>
      </c>
      <c r="G61" s="53" t="s">
        <v>134</v>
      </c>
      <c r="H61" s="53" t="s">
        <v>135</v>
      </c>
      <c r="I61" s="21"/>
      <c r="J61" s="56"/>
      <c r="K61" s="57"/>
      <c r="L61" s="56"/>
      <c r="M61" s="58" t="str">
        <f aca="true">IF($E61="","",IF(OR($K61="Complete",$K61="Not applicable"),"",IF($J61="","no date",IF($J61&lt;TODAY(),"OVERDUE "&amp;TEXT(TODAY()-$J61,"0")&amp;"d","in "&amp;TEXT($J61-TODAY(),"0")&amp;"d"))))</f>
        <v>no date</v>
      </c>
      <c r="N61" s="21"/>
      <c r="O61" s="59"/>
    </row>
    <row r="62" customFormat="false" ht="40.5" hidden="false" customHeight="true" outlineLevel="0" collapsed="false">
      <c r="B62" s="51" t="str">
        <f aca="false">IF($E62="","",IFERROR(INDEX(Reference!$C$10:$C$25,MATCH($C62,Reference!$B$10:$B$25,0)),"GEN")&amp;"-"&amp;TEXT(COUNTIFS($C$9:$C62,$C62),"00"))</f>
        <v>QA-03</v>
      </c>
      <c r="C62" s="52" t="s">
        <v>109</v>
      </c>
      <c r="D62" s="53" t="s">
        <v>96</v>
      </c>
      <c r="E62" s="54" t="s">
        <v>281</v>
      </c>
      <c r="F62" s="55" t="s">
        <v>282</v>
      </c>
      <c r="G62" s="53" t="s">
        <v>134</v>
      </c>
      <c r="H62" s="53" t="s">
        <v>161</v>
      </c>
      <c r="I62" s="21"/>
      <c r="J62" s="56"/>
      <c r="K62" s="57"/>
      <c r="L62" s="56"/>
      <c r="M62" s="58" t="str">
        <f aca="true">IF($E62="","",IF(OR($K62="Complete",$K62="Not applicable"),"",IF($J62="","no date",IF($J62&lt;TODAY(),"OVERDUE "&amp;TEXT(TODAY()-$J62,"0")&amp;"d","in "&amp;TEXT($J62-TODAY(),"0")&amp;"d"))))</f>
        <v>no date</v>
      </c>
      <c r="N62" s="21"/>
      <c r="O62" s="59"/>
    </row>
    <row r="63" customFormat="false" ht="40.5" hidden="false" customHeight="true" outlineLevel="0" collapsed="false">
      <c r="B63" s="51" t="str">
        <f aca="false">IF($E63="","",IFERROR(INDEX(Reference!$C$10:$C$25,MATCH($C63,Reference!$B$10:$B$25,0)),"GEN")&amp;"-"&amp;TEXT(COUNTIFS($C$9:$C63,$C63),"00"))</f>
        <v>QA-04</v>
      </c>
      <c r="C63" s="52" t="s">
        <v>109</v>
      </c>
      <c r="D63" s="53" t="s">
        <v>96</v>
      </c>
      <c r="E63" s="54" t="s">
        <v>283</v>
      </c>
      <c r="F63" s="55" t="s">
        <v>284</v>
      </c>
      <c r="G63" s="53" t="s">
        <v>134</v>
      </c>
      <c r="H63" s="53" t="s">
        <v>135</v>
      </c>
      <c r="I63" s="21"/>
      <c r="J63" s="56"/>
      <c r="K63" s="57"/>
      <c r="L63" s="56"/>
      <c r="M63" s="58" t="str">
        <f aca="true">IF($E63="","",IF(OR($K63="Complete",$K63="Not applicable"),"",IF($J63="","no date",IF($J63&lt;TODAY(),"OVERDUE "&amp;TEXT(TODAY()-$J63,"0")&amp;"d","in "&amp;TEXT($J63-TODAY(),"0")&amp;"d"))))</f>
        <v>no date</v>
      </c>
      <c r="N63" s="21"/>
      <c r="O63" s="59"/>
    </row>
    <row r="64" customFormat="false" ht="40.5" hidden="false" customHeight="true" outlineLevel="0" collapsed="false">
      <c r="B64" s="51" t="str">
        <f aca="false">IF($E64="","",IFERROR(INDEX(Reference!$C$10:$C$25,MATCH($C64,Reference!$B$10:$B$25,0)),"GEN")&amp;"-"&amp;TEXT(COUNTIFS($C$9:$C64,$C64),"00"))</f>
        <v>QA-05</v>
      </c>
      <c r="C64" s="52" t="s">
        <v>109</v>
      </c>
      <c r="D64" s="53" t="s">
        <v>96</v>
      </c>
      <c r="E64" s="54" t="s">
        <v>285</v>
      </c>
      <c r="F64" s="55" t="s">
        <v>286</v>
      </c>
      <c r="G64" s="53" t="s">
        <v>134</v>
      </c>
      <c r="H64" s="53" t="s">
        <v>237</v>
      </c>
      <c r="I64" s="21"/>
      <c r="J64" s="56"/>
      <c r="K64" s="57"/>
      <c r="L64" s="56"/>
      <c r="M64" s="58" t="str">
        <f aca="true">IF($E64="","",IF(OR($K64="Complete",$K64="Not applicable"),"",IF($J64="","no date",IF($J64&lt;TODAY(),"OVERDUE "&amp;TEXT(TODAY()-$J64,"0")&amp;"d","in "&amp;TEXT($J64-TODAY(),"0")&amp;"d"))))</f>
        <v>no date</v>
      </c>
      <c r="N64" s="21"/>
      <c r="O64" s="59"/>
    </row>
    <row r="65" customFormat="false" ht="40.5" hidden="false" customHeight="true" outlineLevel="0" collapsed="false">
      <c r="B65" s="51" t="str">
        <f aca="false">IF($E65="","",IFERROR(INDEX(Reference!$C$10:$C$25,MATCH($C65,Reference!$B$10:$B$25,0)),"GEN")&amp;"-"&amp;TEXT(COUNTIFS($C$9:$C65,$C65),"00"))</f>
        <v>QA-06</v>
      </c>
      <c r="C65" s="52" t="s">
        <v>109</v>
      </c>
      <c r="D65" s="53" t="s">
        <v>97</v>
      </c>
      <c r="E65" s="54" t="s">
        <v>287</v>
      </c>
      <c r="F65" s="55" t="s">
        <v>288</v>
      </c>
      <c r="G65" s="53" t="s">
        <v>134</v>
      </c>
      <c r="H65" s="53" t="s">
        <v>161</v>
      </c>
      <c r="I65" s="21"/>
      <c r="J65" s="56"/>
      <c r="K65" s="57"/>
      <c r="L65" s="56"/>
      <c r="M65" s="58" t="str">
        <f aca="true">IF($E65="","",IF(OR($K65="Complete",$K65="Not applicable"),"",IF($J65="","no date",IF($J65&lt;TODAY(),"OVERDUE "&amp;TEXT(TODAY()-$J65,"0")&amp;"d","in "&amp;TEXT($J65-TODAY(),"0")&amp;"d"))))</f>
        <v>no date</v>
      </c>
      <c r="N65" s="21"/>
      <c r="O65" s="59"/>
    </row>
    <row r="66" customFormat="false" ht="40.5" hidden="false" customHeight="true" outlineLevel="0" collapsed="false">
      <c r="B66" s="51" t="str">
        <f aca="false">IF($E66="","",IFERROR(INDEX(Reference!$C$10:$C$25,MATCH($C66,Reference!$B$10:$B$25,0)),"GEN")&amp;"-"&amp;TEXT(COUNTIFS($C$9:$C66,$C66),"00"))</f>
        <v>QA-07</v>
      </c>
      <c r="C66" s="52" t="s">
        <v>109</v>
      </c>
      <c r="D66" s="53" t="s">
        <v>98</v>
      </c>
      <c r="E66" s="54" t="s">
        <v>289</v>
      </c>
      <c r="F66" s="55" t="s">
        <v>290</v>
      </c>
      <c r="G66" s="53" t="s">
        <v>134</v>
      </c>
      <c r="H66" s="53" t="s">
        <v>161</v>
      </c>
      <c r="I66" s="21"/>
      <c r="J66" s="56"/>
      <c r="K66" s="57"/>
      <c r="L66" s="56"/>
      <c r="M66" s="58" t="str">
        <f aca="true">IF($E66="","",IF(OR($K66="Complete",$K66="Not applicable"),"",IF($J66="","no date",IF($J66&lt;TODAY(),"OVERDUE "&amp;TEXT(TODAY()-$J66,"0")&amp;"d","in "&amp;TEXT($J66-TODAY(),"0")&amp;"d"))))</f>
        <v>no date</v>
      </c>
      <c r="N66" s="21"/>
      <c r="O66" s="59"/>
    </row>
    <row r="67" customFormat="false" ht="40.5" hidden="false" customHeight="true" outlineLevel="0" collapsed="false">
      <c r="B67" s="51" t="str">
        <f aca="false">IF($E67="","",IFERROR(INDEX(Reference!$C$10:$C$25,MATCH($C67,Reference!$B$10:$B$25,0)),"GEN")&amp;"-"&amp;TEXT(COUNTIFS($C$9:$C67,$C67),"00"))</f>
        <v>QA-08</v>
      </c>
      <c r="C67" s="52" t="s">
        <v>109</v>
      </c>
      <c r="D67" s="53" t="s">
        <v>98</v>
      </c>
      <c r="E67" s="54" t="s">
        <v>291</v>
      </c>
      <c r="F67" s="55" t="s">
        <v>292</v>
      </c>
      <c r="G67" s="53" t="s">
        <v>228</v>
      </c>
      <c r="H67" s="53" t="s">
        <v>161</v>
      </c>
      <c r="I67" s="21"/>
      <c r="J67" s="56"/>
      <c r="K67" s="57"/>
      <c r="L67" s="56"/>
      <c r="M67" s="58" t="str">
        <f aca="true">IF($E67="","",IF(OR($K67="Complete",$K67="Not applicable"),"",IF($J67="","no date",IF($J67&lt;TODAY(),"OVERDUE "&amp;TEXT(TODAY()-$J67,"0")&amp;"d","in "&amp;TEXT($J67-TODAY(),"0")&amp;"d"))))</f>
        <v>no date</v>
      </c>
      <c r="N67" s="21"/>
      <c r="O67" s="59"/>
    </row>
    <row r="68" customFormat="false" ht="40.5" hidden="false" customHeight="true" outlineLevel="0" collapsed="false">
      <c r="B68" s="51" t="str">
        <f aca="false">IF($E68="","",IFERROR(INDEX(Reference!$C$10:$C$25,MATCH($C68,Reference!$B$10:$B$25,0)),"GEN")&amp;"-"&amp;TEXT(COUNTIFS($C$9:$C68,$C68),"00"))</f>
        <v>PR-01</v>
      </c>
      <c r="C68" s="60" t="s">
        <v>110</v>
      </c>
      <c r="D68" s="61" t="s">
        <v>96</v>
      </c>
      <c r="E68" s="62" t="s">
        <v>293</v>
      </c>
      <c r="F68" s="63" t="s">
        <v>294</v>
      </c>
      <c r="G68" s="61" t="s">
        <v>134</v>
      </c>
      <c r="H68" s="61" t="s">
        <v>161</v>
      </c>
      <c r="I68" s="21" t="s">
        <v>76</v>
      </c>
      <c r="J68" s="56" t="n">
        <f aca="false">Setup!D22+35</f>
        <v>46259</v>
      </c>
      <c r="K68" s="57" t="s">
        <v>154</v>
      </c>
      <c r="L68" s="56"/>
      <c r="M68" s="58" t="str">
        <f aca="true">IF($E68="","",IF(OR($K68="Complete",$K68="Not applicable"),"",IF($J68="","no date",IF($J68&lt;TODAY(),"OVERDUE "&amp;TEXT(TODAY()-$J68,"0")&amp;"d","in "&amp;TEXT($J68-TODAY(),"0")&amp;"d"))))</f>
        <v>in 14d</v>
      </c>
      <c r="N68" s="21" t="s">
        <v>295</v>
      </c>
      <c r="O68" s="59" t="s">
        <v>296</v>
      </c>
    </row>
    <row r="69" customFormat="false" ht="40.5" hidden="false" customHeight="true" outlineLevel="0" collapsed="false">
      <c r="B69" s="51" t="str">
        <f aca="false">IF($E69="","",IFERROR(INDEX(Reference!$C$10:$C$25,MATCH($C69,Reference!$B$10:$B$25,0)),"GEN")&amp;"-"&amp;TEXT(COUNTIFS($C$9:$C69,$C69),"00"))</f>
        <v>PR-02</v>
      </c>
      <c r="C69" s="60" t="s">
        <v>110</v>
      </c>
      <c r="D69" s="61" t="s">
        <v>96</v>
      </c>
      <c r="E69" s="62" t="s">
        <v>297</v>
      </c>
      <c r="F69" s="63" t="s">
        <v>298</v>
      </c>
      <c r="G69" s="61" t="s">
        <v>134</v>
      </c>
      <c r="H69" s="61" t="s">
        <v>135</v>
      </c>
      <c r="I69" s="21"/>
      <c r="J69" s="56"/>
      <c r="K69" s="57"/>
      <c r="L69" s="56"/>
      <c r="M69" s="58" t="str">
        <f aca="true">IF($E69="","",IF(OR($K69="Complete",$K69="Not applicable"),"",IF($J69="","no date",IF($J69&lt;TODAY(),"OVERDUE "&amp;TEXT(TODAY()-$J69,"0")&amp;"d","in "&amp;TEXT($J69-TODAY(),"0")&amp;"d"))))</f>
        <v>no date</v>
      </c>
      <c r="N69" s="21"/>
      <c r="O69" s="59"/>
    </row>
    <row r="70" customFormat="false" ht="40.5" hidden="false" customHeight="true" outlineLevel="0" collapsed="false">
      <c r="B70" s="51" t="str">
        <f aca="false">IF($E70="","",IFERROR(INDEX(Reference!$C$10:$C$25,MATCH($C70,Reference!$B$10:$B$25,0)),"GEN")&amp;"-"&amp;TEXT(COUNTIFS($C$9:$C70,$C70),"00"))</f>
        <v>PR-03</v>
      </c>
      <c r="C70" s="60" t="s">
        <v>110</v>
      </c>
      <c r="D70" s="61" t="s">
        <v>96</v>
      </c>
      <c r="E70" s="62" t="s">
        <v>299</v>
      </c>
      <c r="F70" s="63" t="s">
        <v>300</v>
      </c>
      <c r="G70" s="61" t="s">
        <v>134</v>
      </c>
      <c r="H70" s="61" t="s">
        <v>135</v>
      </c>
      <c r="I70" s="21"/>
      <c r="J70" s="56"/>
      <c r="K70" s="57"/>
      <c r="L70" s="56"/>
      <c r="M70" s="58" t="str">
        <f aca="true">IF($E70="","",IF(OR($K70="Complete",$K70="Not applicable"),"",IF($J70="","no date",IF($J70&lt;TODAY(),"OVERDUE "&amp;TEXT(TODAY()-$J70,"0")&amp;"d","in "&amp;TEXT($J70-TODAY(),"0")&amp;"d"))))</f>
        <v>no date</v>
      </c>
      <c r="N70" s="21"/>
      <c r="O70" s="59"/>
    </row>
    <row r="71" customFormat="false" ht="40.5" hidden="false" customHeight="true" outlineLevel="0" collapsed="false">
      <c r="B71" s="51" t="str">
        <f aca="false">IF($E71="","",IFERROR(INDEX(Reference!$C$10:$C$25,MATCH($C71,Reference!$B$10:$B$25,0)),"GEN")&amp;"-"&amp;TEXT(COUNTIFS($C$9:$C71,$C71),"00"))</f>
        <v>PR-04</v>
      </c>
      <c r="C71" s="60" t="s">
        <v>110</v>
      </c>
      <c r="D71" s="61" t="s">
        <v>97</v>
      </c>
      <c r="E71" s="62" t="s">
        <v>301</v>
      </c>
      <c r="F71" s="63" t="s">
        <v>302</v>
      </c>
      <c r="G71" s="61" t="s">
        <v>134</v>
      </c>
      <c r="H71" s="61" t="s">
        <v>161</v>
      </c>
      <c r="I71" s="21"/>
      <c r="J71" s="56"/>
      <c r="K71" s="57"/>
      <c r="L71" s="56"/>
      <c r="M71" s="58" t="str">
        <f aca="true">IF($E71="","",IF(OR($K71="Complete",$K71="Not applicable"),"",IF($J71="","no date",IF($J71&lt;TODAY(),"OVERDUE "&amp;TEXT(TODAY()-$J71,"0")&amp;"d","in "&amp;TEXT($J71-TODAY(),"0")&amp;"d"))))</f>
        <v>no date</v>
      </c>
      <c r="N71" s="21"/>
      <c r="O71" s="59"/>
    </row>
    <row r="72" customFormat="false" ht="51.75" hidden="false" customHeight="true" outlineLevel="0" collapsed="false">
      <c r="B72" s="51" t="str">
        <f aca="false">IF($E72="","",IFERROR(INDEX(Reference!$C$10:$C$25,MATCH($C72,Reference!$B$10:$B$25,0)),"GEN")&amp;"-"&amp;TEXT(COUNTIFS($C$9:$C72,$C72),"00"))</f>
        <v>PR-05</v>
      </c>
      <c r="C72" s="60" t="s">
        <v>110</v>
      </c>
      <c r="D72" s="61" t="s">
        <v>98</v>
      </c>
      <c r="E72" s="62" t="s">
        <v>303</v>
      </c>
      <c r="F72" s="63" t="s">
        <v>304</v>
      </c>
      <c r="G72" s="61" t="s">
        <v>134</v>
      </c>
      <c r="H72" s="61" t="s">
        <v>126</v>
      </c>
      <c r="I72" s="21" t="s">
        <v>76</v>
      </c>
      <c r="J72" s="56" t="n">
        <f aca="false">Setup!D22+49</f>
        <v>46273</v>
      </c>
      <c r="K72" s="57" t="s">
        <v>186</v>
      </c>
      <c r="L72" s="56"/>
      <c r="M72" s="58" t="str">
        <f aca="true">IF($E72="","",IF(OR($K72="Complete",$K72="Not applicable"),"",IF($J72="","no date",IF($J72&lt;TODAY(),"OVERDUE "&amp;TEXT(TODAY()-$J72,"0")&amp;"d","in "&amp;TEXT($J72-TODAY(),"0")&amp;"d"))))</f>
        <v>in 28d</v>
      </c>
      <c r="N72" s="21"/>
      <c r="O72" s="59" t="s">
        <v>305</v>
      </c>
    </row>
    <row r="73" customFormat="false" ht="40.5" hidden="false" customHeight="true" outlineLevel="0" collapsed="false">
      <c r="B73" s="51" t="str">
        <f aca="false">IF($E73="","",IFERROR(INDEX(Reference!$C$10:$C$25,MATCH($C73,Reference!$B$10:$B$25,0)),"GEN")&amp;"-"&amp;TEXT(COUNTIFS($C$9:$C73,$C73),"00"))</f>
        <v>PR-06</v>
      </c>
      <c r="C73" s="60" t="s">
        <v>110</v>
      </c>
      <c r="D73" s="61" t="s">
        <v>98</v>
      </c>
      <c r="E73" s="62" t="s">
        <v>306</v>
      </c>
      <c r="F73" s="63" t="s">
        <v>307</v>
      </c>
      <c r="G73" s="61" t="s">
        <v>134</v>
      </c>
      <c r="H73" s="61" t="s">
        <v>135</v>
      </c>
      <c r="I73" s="21"/>
      <c r="J73" s="56"/>
      <c r="K73" s="57"/>
      <c r="L73" s="56"/>
      <c r="M73" s="58" t="str">
        <f aca="true">IF($E73="","",IF(OR($K73="Complete",$K73="Not applicable"),"",IF($J73="","no date",IF($J73&lt;TODAY(),"OVERDUE "&amp;TEXT(TODAY()-$J73,"0")&amp;"d","in "&amp;TEXT($J73-TODAY(),"0")&amp;"d"))))</f>
        <v>no date</v>
      </c>
      <c r="N73" s="21"/>
      <c r="O73" s="59"/>
    </row>
    <row r="74" customFormat="false" ht="40.5" hidden="false" customHeight="true" outlineLevel="0" collapsed="false">
      <c r="B74" s="51" t="str">
        <f aca="false">IF($E74="","",IFERROR(INDEX(Reference!$C$10:$C$25,MATCH($C74,Reference!$B$10:$B$25,0)),"GEN")&amp;"-"&amp;TEXT(COUNTIFS($C$9:$C74,$C74),"00"))</f>
        <v>PR-07</v>
      </c>
      <c r="C74" s="60" t="s">
        <v>110</v>
      </c>
      <c r="D74" s="61" t="s">
        <v>98</v>
      </c>
      <c r="E74" s="62" t="s">
        <v>308</v>
      </c>
      <c r="F74" s="63" t="s">
        <v>309</v>
      </c>
      <c r="G74" s="61" t="s">
        <v>134</v>
      </c>
      <c r="H74" s="61" t="s">
        <v>161</v>
      </c>
      <c r="I74" s="21"/>
      <c r="J74" s="56"/>
      <c r="K74" s="57"/>
      <c r="L74" s="56"/>
      <c r="M74" s="58" t="str">
        <f aca="true">IF($E74="","",IF(OR($K74="Complete",$K74="Not applicable"),"",IF($J74="","no date",IF($J74&lt;TODAY(),"OVERDUE "&amp;TEXT(TODAY()-$J74,"0")&amp;"d","in "&amp;TEXT($J74-TODAY(),"0")&amp;"d"))))</f>
        <v>no date</v>
      </c>
      <c r="N74" s="21"/>
      <c r="O74" s="59"/>
    </row>
    <row r="75" customFormat="false" ht="29.25" hidden="false" customHeight="true" outlineLevel="0" collapsed="false">
      <c r="B75" s="51" t="str">
        <f aca="false">IF($E75="","",IFERROR(INDEX(Reference!$C$10:$C$25,MATCH($C75,Reference!$B$10:$B$25,0)),"GEN")&amp;"-"&amp;TEXT(COUNTIFS($C$9:$C75,$C75),"00"))</f>
        <v>PR-08</v>
      </c>
      <c r="C75" s="60" t="s">
        <v>110</v>
      </c>
      <c r="D75" s="61" t="s">
        <v>98</v>
      </c>
      <c r="E75" s="62" t="s">
        <v>310</v>
      </c>
      <c r="F75" s="63" t="s">
        <v>311</v>
      </c>
      <c r="G75" s="61" t="s">
        <v>228</v>
      </c>
      <c r="H75" s="61" t="s">
        <v>135</v>
      </c>
      <c r="I75" s="21"/>
      <c r="J75" s="56"/>
      <c r="K75" s="57"/>
      <c r="L75" s="56"/>
      <c r="M75" s="58" t="str">
        <f aca="true">IF($E75="","",IF(OR($K75="Complete",$K75="Not applicable"),"",IF($J75="","no date",IF($J75&lt;TODAY(),"OVERDUE "&amp;TEXT(TODAY()-$J75,"0")&amp;"d","in "&amp;TEXT($J75-TODAY(),"0")&amp;"d"))))</f>
        <v>no date</v>
      </c>
      <c r="N75" s="21"/>
      <c r="O75" s="59"/>
    </row>
    <row r="76" customFormat="false" ht="40.5" hidden="false" customHeight="true" outlineLevel="0" collapsed="false">
      <c r="B76" s="51" t="str">
        <f aca="false">IF($E76="","",IFERROR(INDEX(Reference!$C$10:$C$25,MATCH($C76,Reference!$B$10:$B$25,0)),"GEN")&amp;"-"&amp;TEXT(COUNTIFS($C$9:$C76,$C76),"00"))</f>
        <v>PR-09</v>
      </c>
      <c r="C76" s="60" t="s">
        <v>110</v>
      </c>
      <c r="D76" s="61" t="s">
        <v>98</v>
      </c>
      <c r="E76" s="62" t="s">
        <v>312</v>
      </c>
      <c r="F76" s="63" t="s">
        <v>313</v>
      </c>
      <c r="G76" s="61" t="s">
        <v>228</v>
      </c>
      <c r="H76" s="61" t="s">
        <v>161</v>
      </c>
      <c r="I76" s="21"/>
      <c r="J76" s="56"/>
      <c r="K76" s="57"/>
      <c r="L76" s="56"/>
      <c r="M76" s="58" t="str">
        <f aca="true">IF($E76="","",IF(OR($K76="Complete",$K76="Not applicable"),"",IF($J76="","no date",IF($J76&lt;TODAY(),"OVERDUE "&amp;TEXT(TODAY()-$J76,"0")&amp;"d","in "&amp;TEXT($J76-TODAY(),"0")&amp;"d"))))</f>
        <v>no date</v>
      </c>
      <c r="N76" s="21"/>
      <c r="O76" s="59"/>
    </row>
    <row r="77" customFormat="false" ht="40.5" hidden="false" customHeight="true" outlineLevel="0" collapsed="false">
      <c r="B77" s="51" t="str">
        <f aca="false">IF($E77="","",IFERROR(INDEX(Reference!$C$10:$C$25,MATCH($C77,Reference!$B$10:$B$25,0)),"GEN")&amp;"-"&amp;TEXT(COUNTIFS($C$9:$C77,$C77),"00"))</f>
        <v>CP-01</v>
      </c>
      <c r="C77" s="52" t="s">
        <v>111</v>
      </c>
      <c r="D77" s="53" t="s">
        <v>96</v>
      </c>
      <c r="E77" s="54" t="s">
        <v>314</v>
      </c>
      <c r="F77" s="55" t="s">
        <v>315</v>
      </c>
      <c r="G77" s="53" t="s">
        <v>134</v>
      </c>
      <c r="H77" s="53" t="s">
        <v>126</v>
      </c>
      <c r="I77" s="21" t="s">
        <v>68</v>
      </c>
      <c r="J77" s="56" t="n">
        <f aca="false">Setup!D22+-4</f>
        <v>46220</v>
      </c>
      <c r="K77" s="57" t="s">
        <v>86</v>
      </c>
      <c r="L77" s="56" t="n">
        <f aca="false">Setup!D22+-5</f>
        <v>46219</v>
      </c>
      <c r="M77" s="58" t="str">
        <f aca="true">IF($E77="","",IF(OR($K77="Complete",$K77="Not applicable"),"",IF($J77="","no date",IF($J77&lt;TODAY(),"OVERDUE "&amp;TEXT(TODAY()-$J77,"0")&amp;"d","in "&amp;TEXT($J77-TODAY(),"0")&amp;"d"))))</f>
        <v/>
      </c>
      <c r="N77" s="21" t="s">
        <v>316</v>
      </c>
      <c r="O77" s="59" t="s">
        <v>317</v>
      </c>
    </row>
    <row r="78" customFormat="false" ht="40.5" hidden="false" customHeight="true" outlineLevel="0" collapsed="false">
      <c r="B78" s="51" t="str">
        <f aca="false">IF($E78="","",IFERROR(INDEX(Reference!$C$10:$C$25,MATCH($C78,Reference!$B$10:$B$25,0)),"GEN")&amp;"-"&amp;TEXT(COUNTIFS($C$9:$C78,$C78),"00"))</f>
        <v>CP-02</v>
      </c>
      <c r="C78" s="52" t="s">
        <v>111</v>
      </c>
      <c r="D78" s="53" t="s">
        <v>96</v>
      </c>
      <c r="E78" s="54" t="s">
        <v>318</v>
      </c>
      <c r="F78" s="55" t="s">
        <v>319</v>
      </c>
      <c r="G78" s="53" t="s">
        <v>134</v>
      </c>
      <c r="H78" s="53" t="s">
        <v>135</v>
      </c>
      <c r="I78" s="21" t="s">
        <v>68</v>
      </c>
      <c r="J78" s="56" t="n">
        <f aca="false">Setup!D22+18</f>
        <v>46242</v>
      </c>
      <c r="K78" s="57" t="s">
        <v>154</v>
      </c>
      <c r="L78" s="56"/>
      <c r="M78" s="58" t="str">
        <f aca="true">IF($E78="","",IF(OR($K78="Complete",$K78="Not applicable"),"",IF($J78="","no date",IF($J78&lt;TODAY(),"OVERDUE "&amp;TEXT(TODAY()-$J78,"0")&amp;"d","in "&amp;TEXT($J78-TODAY(),"0")&amp;"d"))))</f>
        <v>OVERDUE 3d</v>
      </c>
      <c r="N78" s="21" t="s">
        <v>320</v>
      </c>
      <c r="O78" s="59" t="s">
        <v>321</v>
      </c>
    </row>
    <row r="79" customFormat="false" ht="40.5" hidden="false" customHeight="true" outlineLevel="0" collapsed="false">
      <c r="B79" s="51" t="str">
        <f aca="false">IF($E79="","",IFERROR(INDEX(Reference!$C$10:$C$25,MATCH($C79,Reference!$B$10:$B$25,0)),"GEN")&amp;"-"&amp;TEXT(COUNTIFS($C$9:$C79,$C79),"00"))</f>
        <v>CP-03</v>
      </c>
      <c r="C79" s="52" t="s">
        <v>111</v>
      </c>
      <c r="D79" s="53" t="s">
        <v>96</v>
      </c>
      <c r="E79" s="54" t="s">
        <v>322</v>
      </c>
      <c r="F79" s="55" t="s">
        <v>323</v>
      </c>
      <c r="G79" s="53" t="s">
        <v>134</v>
      </c>
      <c r="H79" s="53" t="s">
        <v>135</v>
      </c>
      <c r="I79" s="21"/>
      <c r="J79" s="56"/>
      <c r="K79" s="57"/>
      <c r="L79" s="56"/>
      <c r="M79" s="58" t="str">
        <f aca="true">IF($E79="","",IF(OR($K79="Complete",$K79="Not applicable"),"",IF($J79="","no date",IF($J79&lt;TODAY(),"OVERDUE "&amp;TEXT(TODAY()-$J79,"0")&amp;"d","in "&amp;TEXT($J79-TODAY(),"0")&amp;"d"))))</f>
        <v>no date</v>
      </c>
      <c r="N79" s="21"/>
      <c r="O79" s="59"/>
    </row>
    <row r="80" customFormat="false" ht="29.25" hidden="false" customHeight="true" outlineLevel="0" collapsed="false">
      <c r="B80" s="51" t="str">
        <f aca="false">IF($E80="","",IFERROR(INDEX(Reference!$C$10:$C$25,MATCH($C80,Reference!$B$10:$B$25,0)),"GEN")&amp;"-"&amp;TEXT(COUNTIFS($C$9:$C80,$C80),"00"))</f>
        <v>CP-04</v>
      </c>
      <c r="C80" s="52" t="s">
        <v>111</v>
      </c>
      <c r="D80" s="53" t="s">
        <v>96</v>
      </c>
      <c r="E80" s="54" t="s">
        <v>324</v>
      </c>
      <c r="F80" s="55" t="s">
        <v>325</v>
      </c>
      <c r="G80" s="53" t="s">
        <v>134</v>
      </c>
      <c r="H80" s="53" t="s">
        <v>126</v>
      </c>
      <c r="I80" s="21"/>
      <c r="J80" s="56"/>
      <c r="K80" s="57"/>
      <c r="L80" s="56"/>
      <c r="M80" s="58" t="str">
        <f aca="true">IF($E80="","",IF(OR($K80="Complete",$K80="Not applicable"),"",IF($J80="","no date",IF($J80&lt;TODAY(),"OVERDUE "&amp;TEXT(TODAY()-$J80,"0")&amp;"d","in "&amp;TEXT($J80-TODAY(),"0")&amp;"d"))))</f>
        <v>no date</v>
      </c>
      <c r="N80" s="21"/>
      <c r="O80" s="59"/>
    </row>
    <row r="81" customFormat="false" ht="40.5" hidden="false" customHeight="true" outlineLevel="0" collapsed="false">
      <c r="B81" s="51" t="str">
        <f aca="false">IF($E81="","",IFERROR(INDEX(Reference!$C$10:$C$25,MATCH($C81,Reference!$B$10:$B$25,0)),"GEN")&amp;"-"&amp;TEXT(COUNTIFS($C$9:$C81,$C81),"00"))</f>
        <v>CP-05</v>
      </c>
      <c r="C81" s="52" t="s">
        <v>111</v>
      </c>
      <c r="D81" s="53" t="s">
        <v>96</v>
      </c>
      <c r="E81" s="54" t="s">
        <v>326</v>
      </c>
      <c r="F81" s="55" t="s">
        <v>327</v>
      </c>
      <c r="G81" s="53" t="s">
        <v>134</v>
      </c>
      <c r="H81" s="53" t="s">
        <v>161</v>
      </c>
      <c r="I81" s="21"/>
      <c r="J81" s="56"/>
      <c r="K81" s="57"/>
      <c r="L81" s="56"/>
      <c r="M81" s="58" t="str">
        <f aca="true">IF($E81="","",IF(OR($K81="Complete",$K81="Not applicable"),"",IF($J81="","no date",IF($J81&lt;TODAY(),"OVERDUE "&amp;TEXT(TODAY()-$J81,"0")&amp;"d","in "&amp;TEXT($J81-TODAY(),"0")&amp;"d"))))</f>
        <v>no date</v>
      </c>
      <c r="N81" s="21"/>
      <c r="O81" s="59"/>
    </row>
    <row r="82" customFormat="false" ht="51.75" hidden="false" customHeight="true" outlineLevel="0" collapsed="false">
      <c r="B82" s="51" t="str">
        <f aca="false">IF($E82="","",IFERROR(INDEX(Reference!$C$10:$C$25,MATCH($C82,Reference!$B$10:$B$25,0)),"GEN")&amp;"-"&amp;TEXT(COUNTIFS($C$9:$C82,$C82),"00"))</f>
        <v>CP-06</v>
      </c>
      <c r="C82" s="52" t="s">
        <v>111</v>
      </c>
      <c r="D82" s="53" t="s">
        <v>97</v>
      </c>
      <c r="E82" s="54" t="s">
        <v>328</v>
      </c>
      <c r="F82" s="55" t="s">
        <v>329</v>
      </c>
      <c r="G82" s="53" t="s">
        <v>134</v>
      </c>
      <c r="H82" s="53" t="s">
        <v>135</v>
      </c>
      <c r="I82" s="21"/>
      <c r="J82" s="56"/>
      <c r="K82" s="57"/>
      <c r="L82" s="56"/>
      <c r="M82" s="58" t="str">
        <f aca="true">IF($E82="","",IF(OR($K82="Complete",$K82="Not applicable"),"",IF($J82="","no date",IF($J82&lt;TODAY(),"OVERDUE "&amp;TEXT(TODAY()-$J82,"0")&amp;"d","in "&amp;TEXT($J82-TODAY(),"0")&amp;"d"))))</f>
        <v>no date</v>
      </c>
      <c r="N82" s="21"/>
      <c r="O82" s="59"/>
    </row>
    <row r="83" customFormat="false" ht="40.5" hidden="false" customHeight="true" outlineLevel="0" collapsed="false">
      <c r="B83" s="51" t="str">
        <f aca="false">IF($E83="","",IFERROR(INDEX(Reference!$C$10:$C$25,MATCH($C83,Reference!$B$10:$B$25,0)),"GEN")&amp;"-"&amp;TEXT(COUNTIFS($C$9:$C83,$C83),"00"))</f>
        <v>CP-07</v>
      </c>
      <c r="C83" s="52" t="s">
        <v>111</v>
      </c>
      <c r="D83" s="53" t="s">
        <v>98</v>
      </c>
      <c r="E83" s="54" t="s">
        <v>330</v>
      </c>
      <c r="F83" s="55" t="s">
        <v>331</v>
      </c>
      <c r="G83" s="53" t="s">
        <v>134</v>
      </c>
      <c r="H83" s="53" t="s">
        <v>135</v>
      </c>
      <c r="I83" s="21"/>
      <c r="J83" s="56"/>
      <c r="K83" s="57"/>
      <c r="L83" s="56"/>
      <c r="M83" s="58" t="str">
        <f aca="true">IF($E83="","",IF(OR($K83="Complete",$K83="Not applicable"),"",IF($J83="","no date",IF($J83&lt;TODAY(),"OVERDUE "&amp;TEXT(TODAY()-$J83,"0")&amp;"d","in "&amp;TEXT($J83-TODAY(),"0")&amp;"d"))))</f>
        <v>no date</v>
      </c>
      <c r="N83" s="21"/>
      <c r="O83" s="59"/>
    </row>
    <row r="84" customFormat="false" ht="51.75" hidden="false" customHeight="true" outlineLevel="0" collapsed="false">
      <c r="B84" s="51" t="str">
        <f aca="false">IF($E84="","",IFERROR(INDEX(Reference!$C$10:$C$25,MATCH($C84,Reference!$B$10:$B$25,0)),"GEN")&amp;"-"&amp;TEXT(COUNTIFS($C$9:$C84,$C84),"00"))</f>
        <v>CP-08</v>
      </c>
      <c r="C84" s="52" t="s">
        <v>111</v>
      </c>
      <c r="D84" s="53" t="s">
        <v>98</v>
      </c>
      <c r="E84" s="54" t="s">
        <v>332</v>
      </c>
      <c r="F84" s="55" t="s">
        <v>333</v>
      </c>
      <c r="G84" s="53" t="s">
        <v>134</v>
      </c>
      <c r="H84" s="53" t="s">
        <v>126</v>
      </c>
      <c r="I84" s="21"/>
      <c r="J84" s="56"/>
      <c r="K84" s="57"/>
      <c r="L84" s="56"/>
      <c r="M84" s="58" t="str">
        <f aca="true">IF($E84="","",IF(OR($K84="Complete",$K84="Not applicable"),"",IF($J84="","no date",IF($J84&lt;TODAY(),"OVERDUE "&amp;TEXT(TODAY()-$J84,"0")&amp;"d","in "&amp;TEXT($J84-TODAY(),"0")&amp;"d"))))</f>
        <v>no date</v>
      </c>
      <c r="N84" s="21"/>
      <c r="O84" s="59"/>
    </row>
    <row r="85" customFormat="false" ht="40.5" hidden="false" customHeight="true" outlineLevel="0" collapsed="false">
      <c r="B85" s="51" t="str">
        <f aca="false">IF($E85="","",IFERROR(INDEX(Reference!$C$10:$C$25,MATCH($C85,Reference!$B$10:$B$25,0)),"GEN")&amp;"-"&amp;TEXT(COUNTIFS($C$9:$C85,$C85),"00"))</f>
        <v>CP-09</v>
      </c>
      <c r="C85" s="52" t="s">
        <v>111</v>
      </c>
      <c r="D85" s="53" t="s">
        <v>98</v>
      </c>
      <c r="E85" s="54" t="s">
        <v>334</v>
      </c>
      <c r="F85" s="55" t="s">
        <v>335</v>
      </c>
      <c r="G85" s="53" t="s">
        <v>179</v>
      </c>
      <c r="H85" s="53" t="s">
        <v>135</v>
      </c>
      <c r="I85" s="21"/>
      <c r="J85" s="56"/>
      <c r="K85" s="57"/>
      <c r="L85" s="56"/>
      <c r="M85" s="58" t="str">
        <f aca="true">IF($E85="","",IF(OR($K85="Complete",$K85="Not applicable"),"",IF($J85="","no date",IF($J85&lt;TODAY(),"OVERDUE "&amp;TEXT(TODAY()-$J85,"0")&amp;"d","in "&amp;TEXT($J85-TODAY(),"0")&amp;"d"))))</f>
        <v>no date</v>
      </c>
      <c r="N85" s="21"/>
      <c r="O85" s="59"/>
    </row>
    <row r="86" customFormat="false" ht="40.5" hidden="false" customHeight="true" outlineLevel="0" collapsed="false">
      <c r="B86" s="51" t="str">
        <f aca="false">IF($E86="","",IFERROR(INDEX(Reference!$C$10:$C$25,MATCH($C86,Reference!$B$10:$B$25,0)),"GEN")&amp;"-"&amp;TEXT(COUNTIFS($C$9:$C86,$C86),"00"))</f>
        <v>CP-10</v>
      </c>
      <c r="C86" s="52" t="s">
        <v>111</v>
      </c>
      <c r="D86" s="53" t="s">
        <v>98</v>
      </c>
      <c r="E86" s="54" t="s">
        <v>336</v>
      </c>
      <c r="F86" s="55" t="s">
        <v>337</v>
      </c>
      <c r="G86" s="53" t="s">
        <v>228</v>
      </c>
      <c r="H86" s="53" t="s">
        <v>135</v>
      </c>
      <c r="I86" s="21"/>
      <c r="J86" s="56"/>
      <c r="K86" s="57"/>
      <c r="L86" s="56"/>
      <c r="M86" s="58" t="str">
        <f aca="true">IF($E86="","",IF(OR($K86="Complete",$K86="Not applicable"),"",IF($J86="","no date",IF($J86&lt;TODAY(),"OVERDUE "&amp;TEXT(TODAY()-$J86,"0")&amp;"d","in "&amp;TEXT($J86-TODAY(),"0")&amp;"d"))))</f>
        <v>no date</v>
      </c>
      <c r="N86" s="21"/>
      <c r="O86" s="59"/>
    </row>
    <row r="87" customFormat="false" ht="40.5" hidden="false" customHeight="true" outlineLevel="0" collapsed="false">
      <c r="B87" s="51" t="str">
        <f aca="false">IF($E87="","",IFERROR(INDEX(Reference!$C$10:$C$25,MATCH($C87,Reference!$B$10:$B$25,0)),"GEN")&amp;"-"&amp;TEXT(COUNTIFS($C$9:$C87,$C87),"00"))</f>
        <v>DM-01</v>
      </c>
      <c r="C87" s="60" t="s">
        <v>112</v>
      </c>
      <c r="D87" s="61" t="s">
        <v>96</v>
      </c>
      <c r="E87" s="62" t="s">
        <v>338</v>
      </c>
      <c r="F87" s="63" t="s">
        <v>339</v>
      </c>
      <c r="G87" s="61" t="s">
        <v>134</v>
      </c>
      <c r="H87" s="61" t="s">
        <v>126</v>
      </c>
      <c r="I87" s="21" t="s">
        <v>82</v>
      </c>
      <c r="J87" s="56" t="n">
        <f aca="false">Setup!D22+-8</f>
        <v>46216</v>
      </c>
      <c r="K87" s="57" t="s">
        <v>86</v>
      </c>
      <c r="L87" s="56" t="n">
        <f aca="false">Setup!D22+-9</f>
        <v>46215</v>
      </c>
      <c r="M87" s="58" t="str">
        <f aca="true">IF($E87="","",IF(OR($K87="Complete",$K87="Not applicable"),"",IF($J87="","no date",IF($J87&lt;TODAY(),"OVERDUE "&amp;TEXT(TODAY()-$J87,"0")&amp;"d","in "&amp;TEXT($J87-TODAY(),"0")&amp;"d"))))</f>
        <v/>
      </c>
      <c r="N87" s="21" t="s">
        <v>340</v>
      </c>
      <c r="O87" s="59" t="s">
        <v>341</v>
      </c>
    </row>
    <row r="88" customFormat="false" ht="40.5" hidden="false" customHeight="true" outlineLevel="0" collapsed="false">
      <c r="B88" s="51" t="str">
        <f aca="false">IF($E88="","",IFERROR(INDEX(Reference!$C$10:$C$25,MATCH($C88,Reference!$B$10:$B$25,0)),"GEN")&amp;"-"&amp;TEXT(COUNTIFS($C$9:$C88,$C88),"00"))</f>
        <v>DM-02</v>
      </c>
      <c r="C88" s="60" t="s">
        <v>112</v>
      </c>
      <c r="D88" s="61" t="s">
        <v>96</v>
      </c>
      <c r="E88" s="62" t="s">
        <v>342</v>
      </c>
      <c r="F88" s="63" t="s">
        <v>343</v>
      </c>
      <c r="G88" s="61" t="s">
        <v>134</v>
      </c>
      <c r="H88" s="61" t="s">
        <v>126</v>
      </c>
      <c r="I88" s="21"/>
      <c r="J88" s="56"/>
      <c r="K88" s="57"/>
      <c r="L88" s="56"/>
      <c r="M88" s="58" t="str">
        <f aca="true">IF($E88="","",IF(OR($K88="Complete",$K88="Not applicable"),"",IF($J88="","no date",IF($J88&lt;TODAY(),"OVERDUE "&amp;TEXT(TODAY()-$J88,"0")&amp;"d","in "&amp;TEXT($J88-TODAY(),"0")&amp;"d"))))</f>
        <v>no date</v>
      </c>
      <c r="N88" s="21"/>
      <c r="O88" s="59"/>
    </row>
    <row r="89" customFormat="false" ht="40.5" hidden="false" customHeight="true" outlineLevel="0" collapsed="false">
      <c r="B89" s="51" t="str">
        <f aca="false">IF($E89="","",IFERROR(INDEX(Reference!$C$10:$C$25,MATCH($C89,Reference!$B$10:$B$25,0)),"GEN")&amp;"-"&amp;TEXT(COUNTIFS($C$9:$C89,$C89),"00"))</f>
        <v>DM-03</v>
      </c>
      <c r="C89" s="60" t="s">
        <v>112</v>
      </c>
      <c r="D89" s="61" t="s">
        <v>97</v>
      </c>
      <c r="E89" s="62" t="s">
        <v>344</v>
      </c>
      <c r="F89" s="63" t="s">
        <v>345</v>
      </c>
      <c r="G89" s="61" t="s">
        <v>134</v>
      </c>
      <c r="H89" s="61" t="s">
        <v>237</v>
      </c>
      <c r="I89" s="21"/>
      <c r="J89" s="56"/>
      <c r="K89" s="57"/>
      <c r="L89" s="56"/>
      <c r="M89" s="58" t="str">
        <f aca="true">IF($E89="","",IF(OR($K89="Complete",$K89="Not applicable"),"",IF($J89="","no date",IF($J89&lt;TODAY(),"OVERDUE "&amp;TEXT(TODAY()-$J89,"0")&amp;"d","in "&amp;TEXT($J89-TODAY(),"0")&amp;"d"))))</f>
        <v>no date</v>
      </c>
      <c r="N89" s="21"/>
      <c r="O89" s="59"/>
    </row>
    <row r="90" customFormat="false" ht="40.5" hidden="false" customHeight="true" outlineLevel="0" collapsed="false">
      <c r="B90" s="51" t="str">
        <f aca="false">IF($E90="","",IFERROR(INDEX(Reference!$C$10:$C$25,MATCH($C90,Reference!$B$10:$B$25,0)),"GEN")&amp;"-"&amp;TEXT(COUNTIFS($C$9:$C90,$C90),"00"))</f>
        <v>DM-04</v>
      </c>
      <c r="C90" s="60" t="s">
        <v>112</v>
      </c>
      <c r="D90" s="61" t="s">
        <v>97</v>
      </c>
      <c r="E90" s="62" t="s">
        <v>346</v>
      </c>
      <c r="F90" s="63" t="s">
        <v>347</v>
      </c>
      <c r="G90" s="61" t="s">
        <v>134</v>
      </c>
      <c r="H90" s="61" t="s">
        <v>135</v>
      </c>
      <c r="I90" s="21"/>
      <c r="J90" s="56"/>
      <c r="K90" s="57"/>
      <c r="L90" s="56"/>
      <c r="M90" s="58" t="str">
        <f aca="true">IF($E90="","",IF(OR($K90="Complete",$K90="Not applicable"),"",IF($J90="","no date",IF($J90&lt;TODAY(),"OVERDUE "&amp;TEXT(TODAY()-$J90,"0")&amp;"d","in "&amp;TEXT($J90-TODAY(),"0")&amp;"d"))))</f>
        <v>no date</v>
      </c>
      <c r="N90" s="21"/>
      <c r="O90" s="59"/>
    </row>
    <row r="91" customFormat="false" ht="40.5" hidden="false" customHeight="true" outlineLevel="0" collapsed="false">
      <c r="B91" s="51" t="str">
        <f aca="false">IF($E91="","",IFERROR(INDEX(Reference!$C$10:$C$25,MATCH($C91,Reference!$B$10:$B$25,0)),"GEN")&amp;"-"&amp;TEXT(COUNTIFS($C$9:$C91,$C91),"00"))</f>
        <v>DM-05</v>
      </c>
      <c r="C91" s="60" t="s">
        <v>112</v>
      </c>
      <c r="D91" s="61" t="s">
        <v>97</v>
      </c>
      <c r="E91" s="62" t="s">
        <v>348</v>
      </c>
      <c r="F91" s="63" t="s">
        <v>349</v>
      </c>
      <c r="G91" s="61" t="s">
        <v>134</v>
      </c>
      <c r="H91" s="61" t="s">
        <v>135</v>
      </c>
      <c r="I91" s="21"/>
      <c r="J91" s="56"/>
      <c r="K91" s="57"/>
      <c r="L91" s="56"/>
      <c r="M91" s="58" t="str">
        <f aca="true">IF($E91="","",IF(OR($K91="Complete",$K91="Not applicable"),"",IF($J91="","no date",IF($J91&lt;TODAY(),"OVERDUE "&amp;TEXT(TODAY()-$J91,"0")&amp;"d","in "&amp;TEXT($J91-TODAY(),"0")&amp;"d"))))</f>
        <v>no date</v>
      </c>
      <c r="N91" s="21"/>
      <c r="O91" s="59"/>
    </row>
    <row r="92" customFormat="false" ht="40.5" hidden="false" customHeight="true" outlineLevel="0" collapsed="false">
      <c r="B92" s="51" t="str">
        <f aca="false">IF($E92="","",IFERROR(INDEX(Reference!$C$10:$C$25,MATCH($C92,Reference!$B$10:$B$25,0)),"GEN")&amp;"-"&amp;TEXT(COUNTIFS($C$9:$C92,$C92),"00"))</f>
        <v>DM-06</v>
      </c>
      <c r="C92" s="60" t="s">
        <v>112</v>
      </c>
      <c r="D92" s="61" t="s">
        <v>97</v>
      </c>
      <c r="E92" s="62" t="s">
        <v>350</v>
      </c>
      <c r="F92" s="63" t="s">
        <v>351</v>
      </c>
      <c r="G92" s="61" t="s">
        <v>134</v>
      </c>
      <c r="H92" s="61" t="s">
        <v>161</v>
      </c>
      <c r="I92" s="21"/>
      <c r="J92" s="56"/>
      <c r="K92" s="57"/>
      <c r="L92" s="56"/>
      <c r="M92" s="58" t="str">
        <f aca="true">IF($E92="","",IF(OR($K92="Complete",$K92="Not applicable"),"",IF($J92="","no date",IF($J92&lt;TODAY(),"OVERDUE "&amp;TEXT(TODAY()-$J92,"0")&amp;"d","in "&amp;TEXT($J92-TODAY(),"0")&amp;"d"))))</f>
        <v>no date</v>
      </c>
      <c r="N92" s="21"/>
      <c r="O92" s="59"/>
    </row>
    <row r="93" customFormat="false" ht="40.5" hidden="false" customHeight="true" outlineLevel="0" collapsed="false">
      <c r="B93" s="51" t="str">
        <f aca="false">IF($E93="","",IFERROR(INDEX(Reference!$C$10:$C$25,MATCH($C93,Reference!$B$10:$B$25,0)),"GEN")&amp;"-"&amp;TEXT(COUNTIFS($C$9:$C93,$C93),"00"))</f>
        <v>DM-07</v>
      </c>
      <c r="C93" s="60" t="s">
        <v>112</v>
      </c>
      <c r="D93" s="61" t="s">
        <v>97</v>
      </c>
      <c r="E93" s="62" t="s">
        <v>352</v>
      </c>
      <c r="F93" s="63" t="s">
        <v>353</v>
      </c>
      <c r="G93" s="61" t="s">
        <v>228</v>
      </c>
      <c r="H93" s="61" t="s">
        <v>161</v>
      </c>
      <c r="I93" s="21"/>
      <c r="J93" s="56"/>
      <c r="K93" s="57"/>
      <c r="L93" s="56"/>
      <c r="M93" s="58" t="str">
        <f aca="true">IF($E93="","",IF(OR($K93="Complete",$K93="Not applicable"),"",IF($J93="","no date",IF($J93&lt;TODAY(),"OVERDUE "&amp;TEXT(TODAY()-$J93,"0")&amp;"d","in "&amp;TEXT($J93-TODAY(),"0")&amp;"d"))))</f>
        <v>no date</v>
      </c>
      <c r="N93" s="21"/>
      <c r="O93" s="59"/>
    </row>
    <row r="94" customFormat="false" ht="40.5" hidden="false" customHeight="true" outlineLevel="0" collapsed="false">
      <c r="B94" s="51" t="str">
        <f aca="false">IF($E94="","",IFERROR(INDEX(Reference!$C$10:$C$25,MATCH($C94,Reference!$B$10:$B$25,0)),"GEN")&amp;"-"&amp;TEXT(COUNTIFS($C$9:$C94,$C94),"00"))</f>
        <v>DM-08</v>
      </c>
      <c r="C94" s="60" t="s">
        <v>112</v>
      </c>
      <c r="D94" s="61" t="s">
        <v>98</v>
      </c>
      <c r="E94" s="62" t="s">
        <v>354</v>
      </c>
      <c r="F94" s="63" t="s">
        <v>355</v>
      </c>
      <c r="G94" s="61" t="s">
        <v>134</v>
      </c>
      <c r="H94" s="61" t="s">
        <v>161</v>
      </c>
      <c r="I94" s="21"/>
      <c r="J94" s="56"/>
      <c r="K94" s="57"/>
      <c r="L94" s="56"/>
      <c r="M94" s="58" t="str">
        <f aca="true">IF($E94="","",IF(OR($K94="Complete",$K94="Not applicable"),"",IF($J94="","no date",IF($J94&lt;TODAY(),"OVERDUE "&amp;TEXT(TODAY()-$J94,"0")&amp;"d","in "&amp;TEXT($J94-TODAY(),"0")&amp;"d"))))</f>
        <v>no date</v>
      </c>
      <c r="N94" s="21"/>
      <c r="O94" s="59"/>
    </row>
    <row r="95" customFormat="false" ht="29.25" hidden="false" customHeight="true" outlineLevel="0" collapsed="false">
      <c r="B95" s="51" t="str">
        <f aca="false">IF($E95="","",IFERROR(INDEX(Reference!$C$10:$C$25,MATCH($C95,Reference!$B$10:$B$25,0)),"GEN")&amp;"-"&amp;TEXT(COUNTIFS($C$9:$C95,$C95),"00"))</f>
        <v>CM-01</v>
      </c>
      <c r="C95" s="52" t="s">
        <v>113</v>
      </c>
      <c r="D95" s="53" t="s">
        <v>96</v>
      </c>
      <c r="E95" s="54" t="s">
        <v>356</v>
      </c>
      <c r="F95" s="55" t="s">
        <v>357</v>
      </c>
      <c r="G95" s="53" t="s">
        <v>134</v>
      </c>
      <c r="H95" s="53" t="s">
        <v>126</v>
      </c>
      <c r="I95" s="21" t="s">
        <v>37</v>
      </c>
      <c r="J95" s="56" t="n">
        <f aca="false">Setup!D22+-11</f>
        <v>46213</v>
      </c>
      <c r="K95" s="57" t="s">
        <v>86</v>
      </c>
      <c r="L95" s="56" t="n">
        <f aca="false">Setup!D22+-11</f>
        <v>46213</v>
      </c>
      <c r="M95" s="58" t="str">
        <f aca="true">IF($E95="","",IF(OR($K95="Complete",$K95="Not applicable"),"",IF($J95="","no date",IF($J95&lt;TODAY(),"OVERDUE "&amp;TEXT(TODAY()-$J95,"0")&amp;"d","in "&amp;TEXT($J95-TODAY(),"0")&amp;"d"))))</f>
        <v/>
      </c>
      <c r="N95" s="21" t="s">
        <v>358</v>
      </c>
      <c r="O95" s="59" t="s">
        <v>359</v>
      </c>
    </row>
    <row r="96" customFormat="false" ht="40.5" hidden="false" customHeight="true" outlineLevel="0" collapsed="false">
      <c r="B96" s="51" t="str">
        <f aca="false">IF($E96="","",IFERROR(INDEX(Reference!$C$10:$C$25,MATCH($C96,Reference!$B$10:$B$25,0)),"GEN")&amp;"-"&amp;TEXT(COUNTIFS($C$9:$C96,$C96),"00"))</f>
        <v>CM-02</v>
      </c>
      <c r="C96" s="52" t="s">
        <v>113</v>
      </c>
      <c r="D96" s="53" t="s">
        <v>96</v>
      </c>
      <c r="E96" s="54" t="s">
        <v>360</v>
      </c>
      <c r="F96" s="55" t="s">
        <v>361</v>
      </c>
      <c r="G96" s="53" t="s">
        <v>134</v>
      </c>
      <c r="H96" s="53" t="s">
        <v>135</v>
      </c>
      <c r="I96" s="21"/>
      <c r="J96" s="56"/>
      <c r="K96" s="57"/>
      <c r="L96" s="56"/>
      <c r="M96" s="58" t="str">
        <f aca="true">IF($E96="","",IF(OR($K96="Complete",$K96="Not applicable"),"",IF($J96="","no date",IF($J96&lt;TODAY(),"OVERDUE "&amp;TEXT(TODAY()-$J96,"0")&amp;"d","in "&amp;TEXT($J96-TODAY(),"0")&amp;"d"))))</f>
        <v>no date</v>
      </c>
      <c r="N96" s="21"/>
      <c r="O96" s="59"/>
    </row>
    <row r="97" customFormat="false" ht="29.25" hidden="false" customHeight="true" outlineLevel="0" collapsed="false">
      <c r="B97" s="51" t="str">
        <f aca="false">IF($E97="","",IFERROR(INDEX(Reference!$C$10:$C$25,MATCH($C97,Reference!$B$10:$B$25,0)),"GEN")&amp;"-"&amp;TEXT(COUNTIFS($C$9:$C97,$C97),"00"))</f>
        <v>CM-03</v>
      </c>
      <c r="C97" s="52" t="s">
        <v>113</v>
      </c>
      <c r="D97" s="53" t="s">
        <v>96</v>
      </c>
      <c r="E97" s="54" t="s">
        <v>362</v>
      </c>
      <c r="F97" s="55" t="s">
        <v>363</v>
      </c>
      <c r="G97" s="53" t="s">
        <v>228</v>
      </c>
      <c r="H97" s="53" t="s">
        <v>135</v>
      </c>
      <c r="I97" s="21"/>
      <c r="J97" s="56"/>
      <c r="K97" s="57"/>
      <c r="L97" s="56"/>
      <c r="M97" s="58" t="str">
        <f aca="true">IF($E97="","",IF(OR($K97="Complete",$K97="Not applicable"),"",IF($J97="","no date",IF($J97&lt;TODAY(),"OVERDUE "&amp;TEXT(TODAY()-$J97,"0")&amp;"d","in "&amp;TEXT($J97-TODAY(),"0")&amp;"d"))))</f>
        <v>no date</v>
      </c>
      <c r="N97" s="21"/>
      <c r="O97" s="59"/>
    </row>
    <row r="98" customFormat="false" ht="40.5" hidden="false" customHeight="true" outlineLevel="0" collapsed="false">
      <c r="B98" s="51" t="str">
        <f aca="false">IF($E98="","",IFERROR(INDEX(Reference!$C$10:$C$25,MATCH($C98,Reference!$B$10:$B$25,0)),"GEN")&amp;"-"&amp;TEXT(COUNTIFS($C$9:$C98,$C98),"00"))</f>
        <v>CM-04</v>
      </c>
      <c r="C98" s="52" t="s">
        <v>113</v>
      </c>
      <c r="D98" s="53" t="s">
        <v>97</v>
      </c>
      <c r="E98" s="54" t="s">
        <v>364</v>
      </c>
      <c r="F98" s="55" t="s">
        <v>365</v>
      </c>
      <c r="G98" s="53" t="s">
        <v>134</v>
      </c>
      <c r="H98" s="53" t="s">
        <v>135</v>
      </c>
      <c r="I98" s="21"/>
      <c r="J98" s="56"/>
      <c r="K98" s="57"/>
      <c r="L98" s="56"/>
      <c r="M98" s="58" t="str">
        <f aca="true">IF($E98="","",IF(OR($K98="Complete",$K98="Not applicable"),"",IF($J98="","no date",IF($J98&lt;TODAY(),"OVERDUE "&amp;TEXT(TODAY()-$J98,"0")&amp;"d","in "&amp;TEXT($J98-TODAY(),"0")&amp;"d"))))</f>
        <v>no date</v>
      </c>
      <c r="N98" s="21"/>
      <c r="O98" s="59"/>
    </row>
    <row r="99" customFormat="false" ht="29.25" hidden="false" customHeight="true" outlineLevel="0" collapsed="false">
      <c r="B99" s="51" t="str">
        <f aca="false">IF($E99="","",IFERROR(INDEX(Reference!$C$10:$C$25,MATCH($C99,Reference!$B$10:$B$25,0)),"GEN")&amp;"-"&amp;TEXT(COUNTIFS($C$9:$C99,$C99),"00"))</f>
        <v>CM-05</v>
      </c>
      <c r="C99" s="52" t="s">
        <v>113</v>
      </c>
      <c r="D99" s="53" t="s">
        <v>97</v>
      </c>
      <c r="E99" s="54" t="s">
        <v>366</v>
      </c>
      <c r="F99" s="55" t="s">
        <v>367</v>
      </c>
      <c r="G99" s="53" t="s">
        <v>134</v>
      </c>
      <c r="H99" s="53" t="s">
        <v>135</v>
      </c>
      <c r="I99" s="21"/>
      <c r="J99" s="56"/>
      <c r="K99" s="57"/>
      <c r="L99" s="56"/>
      <c r="M99" s="58" t="str">
        <f aca="true">IF($E99="","",IF(OR($K99="Complete",$K99="Not applicable"),"",IF($J99="","no date",IF($J99&lt;TODAY(),"OVERDUE "&amp;TEXT(TODAY()-$J99,"0")&amp;"d","in "&amp;TEXT($J99-TODAY(),"0")&amp;"d"))))</f>
        <v>no date</v>
      </c>
      <c r="N99" s="21"/>
      <c r="O99" s="59"/>
    </row>
    <row r="100" customFormat="false" ht="40.5" hidden="false" customHeight="true" outlineLevel="0" collapsed="false">
      <c r="B100" s="51" t="str">
        <f aca="false">IF($E100="","",IFERROR(INDEX(Reference!$C$10:$C$25,MATCH($C100,Reference!$B$10:$B$25,0)),"GEN")&amp;"-"&amp;TEXT(COUNTIFS($C$9:$C100,$C100),"00"))</f>
        <v>CM-06</v>
      </c>
      <c r="C100" s="52" t="s">
        <v>113</v>
      </c>
      <c r="D100" s="53" t="s">
        <v>98</v>
      </c>
      <c r="E100" s="54" t="s">
        <v>368</v>
      </c>
      <c r="F100" s="55" t="s">
        <v>369</v>
      </c>
      <c r="G100" s="53" t="s">
        <v>134</v>
      </c>
      <c r="H100" s="53" t="s">
        <v>135</v>
      </c>
      <c r="I100" s="21"/>
      <c r="J100" s="56"/>
      <c r="K100" s="57"/>
      <c r="L100" s="56"/>
      <c r="M100" s="58" t="str">
        <f aca="true">IF($E100="","",IF(OR($K100="Complete",$K100="Not applicable"),"",IF($J100="","no date",IF($J100&lt;TODAY(),"OVERDUE "&amp;TEXT(TODAY()-$J100,"0")&amp;"d","in "&amp;TEXT($J100-TODAY(),"0")&amp;"d"))))</f>
        <v>no date</v>
      </c>
      <c r="N100" s="21"/>
      <c r="O100" s="59"/>
    </row>
    <row r="101" customFormat="false" ht="40.5" hidden="false" customHeight="true" outlineLevel="0" collapsed="false">
      <c r="B101" s="51" t="str">
        <f aca="false">IF($E101="","",IFERROR(INDEX(Reference!$C$10:$C$25,MATCH($C101,Reference!$B$10:$B$25,0)),"GEN")&amp;"-"&amp;TEXT(COUNTIFS($C$9:$C101,$C101),"00"))</f>
        <v>CM-07</v>
      </c>
      <c r="C101" s="52" t="s">
        <v>113</v>
      </c>
      <c r="D101" s="53" t="s">
        <v>98</v>
      </c>
      <c r="E101" s="54" t="s">
        <v>370</v>
      </c>
      <c r="F101" s="55" t="s">
        <v>371</v>
      </c>
      <c r="G101" s="53" t="s">
        <v>134</v>
      </c>
      <c r="H101" s="53" t="s">
        <v>135</v>
      </c>
      <c r="I101" s="21"/>
      <c r="J101" s="56"/>
      <c r="K101" s="57"/>
      <c r="L101" s="56"/>
      <c r="M101" s="58" t="str">
        <f aca="true">IF($E101="","",IF(OR($K101="Complete",$K101="Not applicable"),"",IF($J101="","no date",IF($J101&lt;TODAY(),"OVERDUE "&amp;TEXT(TODAY()-$J101,"0")&amp;"d","in "&amp;TEXT($J101-TODAY(),"0")&amp;"d"))))</f>
        <v>no date</v>
      </c>
      <c r="N101" s="21"/>
      <c r="O101" s="59"/>
    </row>
    <row r="102" customFormat="false" ht="40.5" hidden="false" customHeight="true" outlineLevel="0" collapsed="false">
      <c r="B102" s="51" t="str">
        <f aca="false">IF($E102="","",IFERROR(INDEX(Reference!$C$10:$C$25,MATCH($C102,Reference!$B$10:$B$25,0)),"GEN")&amp;"-"&amp;TEXT(COUNTIFS($C$9:$C102,$C102),"00"))</f>
        <v>SS-01</v>
      </c>
      <c r="C102" s="60" t="s">
        <v>114</v>
      </c>
      <c r="D102" s="61" t="s">
        <v>96</v>
      </c>
      <c r="E102" s="62" t="s">
        <v>372</v>
      </c>
      <c r="F102" s="63" t="s">
        <v>373</v>
      </c>
      <c r="G102" s="61" t="s">
        <v>134</v>
      </c>
      <c r="H102" s="61" t="s">
        <v>161</v>
      </c>
      <c r="I102" s="21" t="s">
        <v>74</v>
      </c>
      <c r="J102" s="56" t="n">
        <f aca="false">Setup!D22+40</f>
        <v>46264</v>
      </c>
      <c r="K102" s="57" t="s">
        <v>154</v>
      </c>
      <c r="L102" s="56"/>
      <c r="M102" s="58" t="str">
        <f aca="true">IF($E102="","",IF(OR($K102="Complete",$K102="Not applicable"),"",IF($J102="","no date",IF($J102&lt;TODAY(),"OVERDUE "&amp;TEXT(TODAY()-$J102,"0")&amp;"d","in "&amp;TEXT($J102-TODAY(),"0")&amp;"d"))))</f>
        <v>in 19d</v>
      </c>
      <c r="N102" s="21" t="s">
        <v>374</v>
      </c>
      <c r="O102" s="59" t="s">
        <v>375</v>
      </c>
    </row>
    <row r="103" customFormat="false" ht="51.75" hidden="false" customHeight="true" outlineLevel="0" collapsed="false">
      <c r="B103" s="51" t="str">
        <f aca="false">IF($E103="","",IFERROR(INDEX(Reference!$C$10:$C$25,MATCH($C103,Reference!$B$10:$B$25,0)),"GEN")&amp;"-"&amp;TEXT(COUNTIFS($C$9:$C103,$C103),"00"))</f>
        <v>SS-02</v>
      </c>
      <c r="C103" s="60" t="s">
        <v>114</v>
      </c>
      <c r="D103" s="61" t="s">
        <v>96</v>
      </c>
      <c r="E103" s="62" t="s">
        <v>376</v>
      </c>
      <c r="F103" s="63" t="s">
        <v>377</v>
      </c>
      <c r="G103" s="61" t="s">
        <v>134</v>
      </c>
      <c r="H103" s="61" t="s">
        <v>161</v>
      </c>
      <c r="I103" s="21"/>
      <c r="J103" s="56"/>
      <c r="K103" s="57"/>
      <c r="L103" s="56"/>
      <c r="M103" s="58" t="str">
        <f aca="true">IF($E103="","",IF(OR($K103="Complete",$K103="Not applicable"),"",IF($J103="","no date",IF($J103&lt;TODAY(),"OVERDUE "&amp;TEXT(TODAY()-$J103,"0")&amp;"d","in "&amp;TEXT($J103-TODAY(),"0")&amp;"d"))))</f>
        <v>no date</v>
      </c>
      <c r="N103" s="21"/>
      <c r="O103" s="59"/>
    </row>
    <row r="104" customFormat="false" ht="40.5" hidden="false" customHeight="true" outlineLevel="0" collapsed="false">
      <c r="B104" s="51" t="str">
        <f aca="false">IF($E104="","",IFERROR(INDEX(Reference!$C$10:$C$25,MATCH($C104,Reference!$B$10:$B$25,0)),"GEN")&amp;"-"&amp;TEXT(COUNTIFS($C$9:$C104,$C104),"00"))</f>
        <v>SS-03</v>
      </c>
      <c r="C104" s="60" t="s">
        <v>114</v>
      </c>
      <c r="D104" s="61" t="s">
        <v>97</v>
      </c>
      <c r="E104" s="62" t="s">
        <v>378</v>
      </c>
      <c r="F104" s="63" t="s">
        <v>379</v>
      </c>
      <c r="G104" s="61" t="s">
        <v>134</v>
      </c>
      <c r="H104" s="61" t="s">
        <v>161</v>
      </c>
      <c r="I104" s="21"/>
      <c r="J104" s="56"/>
      <c r="K104" s="57"/>
      <c r="L104" s="56"/>
      <c r="M104" s="58" t="str">
        <f aca="true">IF($E104="","",IF(OR($K104="Complete",$K104="Not applicable"),"",IF($J104="","no date",IF($J104&lt;TODAY(),"OVERDUE "&amp;TEXT(TODAY()-$J104,"0")&amp;"d","in "&amp;TEXT($J104-TODAY(),"0")&amp;"d"))))</f>
        <v>no date</v>
      </c>
      <c r="N104" s="21"/>
      <c r="O104" s="59"/>
    </row>
    <row r="105" customFormat="false" ht="40.5" hidden="false" customHeight="true" outlineLevel="0" collapsed="false">
      <c r="B105" s="51" t="str">
        <f aca="false">IF($E105="","",IFERROR(INDEX(Reference!$C$10:$C$25,MATCH($C105,Reference!$B$10:$B$25,0)),"GEN")&amp;"-"&amp;TEXT(COUNTIFS($C$9:$C105,$C105),"00"))</f>
        <v>SS-04</v>
      </c>
      <c r="C105" s="60" t="s">
        <v>114</v>
      </c>
      <c r="D105" s="61" t="s">
        <v>97</v>
      </c>
      <c r="E105" s="62" t="s">
        <v>380</v>
      </c>
      <c r="F105" s="63" t="s">
        <v>381</v>
      </c>
      <c r="G105" s="61" t="s">
        <v>228</v>
      </c>
      <c r="H105" s="61" t="s">
        <v>161</v>
      </c>
      <c r="I105" s="21"/>
      <c r="J105" s="56"/>
      <c r="K105" s="57"/>
      <c r="L105" s="56"/>
      <c r="M105" s="58" t="str">
        <f aca="true">IF($E105="","",IF(OR($K105="Complete",$K105="Not applicable"),"",IF($J105="","no date",IF($J105&lt;TODAY(),"OVERDUE "&amp;TEXT(TODAY()-$J105,"0")&amp;"d","in "&amp;TEXT($J105-TODAY(),"0")&amp;"d"))))</f>
        <v>no date</v>
      </c>
      <c r="N105" s="21"/>
      <c r="O105" s="59"/>
    </row>
    <row r="106" customFormat="false" ht="40.5" hidden="false" customHeight="true" outlineLevel="0" collapsed="false">
      <c r="B106" s="51" t="str">
        <f aca="false">IF($E106="","",IFERROR(INDEX(Reference!$C$10:$C$25,MATCH($C106,Reference!$B$10:$B$25,0)),"GEN")&amp;"-"&amp;TEXT(COUNTIFS($C$9:$C106,$C106),"00"))</f>
        <v>SS-05</v>
      </c>
      <c r="C106" s="60" t="s">
        <v>114</v>
      </c>
      <c r="D106" s="61" t="s">
        <v>98</v>
      </c>
      <c r="E106" s="62" t="s">
        <v>382</v>
      </c>
      <c r="F106" s="63" t="s">
        <v>383</v>
      </c>
      <c r="G106" s="61" t="s">
        <v>134</v>
      </c>
      <c r="H106" s="61" t="s">
        <v>161</v>
      </c>
      <c r="I106" s="21"/>
      <c r="J106" s="56"/>
      <c r="K106" s="57"/>
      <c r="L106" s="56"/>
      <c r="M106" s="58" t="str">
        <f aca="true">IF($E106="","",IF(OR($K106="Complete",$K106="Not applicable"),"",IF($J106="","no date",IF($J106&lt;TODAY(),"OVERDUE "&amp;TEXT(TODAY()-$J106,"0")&amp;"d","in "&amp;TEXT($J106-TODAY(),"0")&amp;"d"))))</f>
        <v>no date</v>
      </c>
      <c r="N106" s="21"/>
      <c r="O106" s="59"/>
    </row>
    <row r="107" customFormat="false" ht="40.5" hidden="false" customHeight="true" outlineLevel="0" collapsed="false">
      <c r="B107" s="51" t="str">
        <f aca="false">IF($E107="","",IFERROR(INDEX(Reference!$C$10:$C$25,MATCH($C107,Reference!$B$10:$B$25,0)),"GEN")&amp;"-"&amp;TEXT(COUNTIFS($C$9:$C107,$C107),"00"))</f>
        <v>SS-06</v>
      </c>
      <c r="C107" s="60" t="s">
        <v>114</v>
      </c>
      <c r="D107" s="61" t="s">
        <v>98</v>
      </c>
      <c r="E107" s="62" t="s">
        <v>384</v>
      </c>
      <c r="F107" s="63" t="s">
        <v>385</v>
      </c>
      <c r="G107" s="61" t="s">
        <v>179</v>
      </c>
      <c r="H107" s="61" t="s">
        <v>161</v>
      </c>
      <c r="I107" s="21"/>
      <c r="J107" s="56"/>
      <c r="K107" s="57"/>
      <c r="L107" s="56"/>
      <c r="M107" s="58" t="str">
        <f aca="true">IF($E107="","",IF(OR($K107="Complete",$K107="Not applicable"),"",IF($J107="","no date",IF($J107&lt;TODAY(),"OVERDUE "&amp;TEXT(TODAY()-$J107,"0")&amp;"d","in "&amp;TEXT($J107-TODAY(),"0")&amp;"d"))))</f>
        <v>no date</v>
      </c>
      <c r="N107" s="21"/>
      <c r="O107" s="59"/>
    </row>
    <row r="108" customFormat="false" ht="40.5" hidden="false" customHeight="true" outlineLevel="0" collapsed="false">
      <c r="B108" s="51" t="str">
        <f aca="false">IF($E108="","",IFERROR(INDEX(Reference!$C$10:$C$25,MATCH($C108,Reference!$B$10:$B$25,0)),"GEN")&amp;"-"&amp;TEXT(COUNTIFS($C$9:$C108,$C108),"00"))</f>
        <v>SS-07</v>
      </c>
      <c r="C108" s="60" t="s">
        <v>114</v>
      </c>
      <c r="D108" s="61" t="s">
        <v>99</v>
      </c>
      <c r="E108" s="62" t="s">
        <v>386</v>
      </c>
      <c r="F108" s="63" t="s">
        <v>387</v>
      </c>
      <c r="G108" s="61" t="s">
        <v>134</v>
      </c>
      <c r="H108" s="61" t="s">
        <v>161</v>
      </c>
      <c r="I108" s="21"/>
      <c r="J108" s="56"/>
      <c r="K108" s="57"/>
      <c r="L108" s="56"/>
      <c r="M108" s="58" t="str">
        <f aca="true">IF($E108="","",IF(OR($K108="Complete",$K108="Not applicable"),"",IF($J108="","no date",IF($J108&lt;TODAY(),"OVERDUE "&amp;TEXT(TODAY()-$J108,"0")&amp;"d","in "&amp;TEXT($J108-TODAY(),"0")&amp;"d"))))</f>
        <v>no date</v>
      </c>
      <c r="N108" s="21"/>
      <c r="O108" s="59"/>
    </row>
    <row r="109" customFormat="false" ht="40.5" hidden="false" customHeight="true" outlineLevel="0" collapsed="false">
      <c r="B109" s="51" t="str">
        <f aca="false">IF($E109="","",IFERROR(INDEX(Reference!$C$10:$C$25,MATCH($C109,Reference!$B$10:$B$25,0)),"GEN")&amp;"-"&amp;TEXT(COUNTIFS($C$9:$C109,$C109),"00"))</f>
        <v>UT-01</v>
      </c>
      <c r="C109" s="52" t="s">
        <v>115</v>
      </c>
      <c r="D109" s="53" t="s">
        <v>96</v>
      </c>
      <c r="E109" s="54" t="s">
        <v>388</v>
      </c>
      <c r="F109" s="55" t="s">
        <v>389</v>
      </c>
      <c r="G109" s="53" t="s">
        <v>134</v>
      </c>
      <c r="H109" s="53" t="s">
        <v>161</v>
      </c>
      <c r="I109" s="21" t="s">
        <v>72</v>
      </c>
      <c r="J109" s="56" t="n">
        <f aca="false">Setup!D22+-9</f>
        <v>46215</v>
      </c>
      <c r="K109" s="57" t="s">
        <v>86</v>
      </c>
      <c r="L109" s="56" t="n">
        <f aca="false">Setup!D22+-10</f>
        <v>46214</v>
      </c>
      <c r="M109" s="58" t="str">
        <f aca="true">IF($E109="","",IF(OR($K109="Complete",$K109="Not applicable"),"",IF($J109="","no date",IF($J109&lt;TODAY(),"OVERDUE "&amp;TEXT(TODAY()-$J109,"0")&amp;"d","in "&amp;TEXT($J109-TODAY(),"0")&amp;"d"))))</f>
        <v/>
      </c>
      <c r="N109" s="21" t="s">
        <v>390</v>
      </c>
      <c r="O109" s="59" t="s">
        <v>391</v>
      </c>
    </row>
    <row r="110" customFormat="false" ht="40.5" hidden="false" customHeight="true" outlineLevel="0" collapsed="false">
      <c r="B110" s="51" t="str">
        <f aca="false">IF($E110="","",IFERROR(INDEX(Reference!$C$10:$C$25,MATCH($C110,Reference!$B$10:$B$25,0)),"GEN")&amp;"-"&amp;TEXT(COUNTIFS($C$9:$C110,$C110),"00"))</f>
        <v>UT-02</v>
      </c>
      <c r="C110" s="52" t="s">
        <v>115</v>
      </c>
      <c r="D110" s="53" t="s">
        <v>96</v>
      </c>
      <c r="E110" s="54" t="s">
        <v>392</v>
      </c>
      <c r="F110" s="55" t="s">
        <v>393</v>
      </c>
      <c r="G110" s="53" t="s">
        <v>134</v>
      </c>
      <c r="H110" s="53" t="s">
        <v>161</v>
      </c>
      <c r="I110" s="21"/>
      <c r="J110" s="56"/>
      <c r="K110" s="57"/>
      <c r="L110" s="56"/>
      <c r="M110" s="58" t="str">
        <f aca="true">IF($E110="","",IF(OR($K110="Complete",$K110="Not applicable"),"",IF($J110="","no date",IF($J110&lt;TODAY(),"OVERDUE "&amp;TEXT(TODAY()-$J110,"0")&amp;"d","in "&amp;TEXT($J110-TODAY(),"0")&amp;"d"))))</f>
        <v>no date</v>
      </c>
      <c r="N110" s="21"/>
      <c r="O110" s="59"/>
    </row>
    <row r="111" customFormat="false" ht="51.75" hidden="false" customHeight="true" outlineLevel="0" collapsed="false">
      <c r="B111" s="51" t="str">
        <f aca="false">IF($E111="","",IFERROR(INDEX(Reference!$C$10:$C$25,MATCH($C111,Reference!$B$10:$B$25,0)),"GEN")&amp;"-"&amp;TEXT(COUNTIFS($C$9:$C111,$C111),"00"))</f>
        <v>UT-03</v>
      </c>
      <c r="C111" s="52" t="s">
        <v>115</v>
      </c>
      <c r="D111" s="53" t="s">
        <v>96</v>
      </c>
      <c r="E111" s="54" t="s">
        <v>394</v>
      </c>
      <c r="F111" s="55" t="s">
        <v>395</v>
      </c>
      <c r="G111" s="53" t="s">
        <v>134</v>
      </c>
      <c r="H111" s="53" t="s">
        <v>135</v>
      </c>
      <c r="I111" s="21"/>
      <c r="J111" s="56"/>
      <c r="K111" s="57"/>
      <c r="L111" s="56"/>
      <c r="M111" s="58" t="str">
        <f aca="true">IF($E111="","",IF(OR($K111="Complete",$K111="Not applicable"),"",IF($J111="","no date",IF($J111&lt;TODAY(),"OVERDUE "&amp;TEXT(TODAY()-$J111,"0")&amp;"d","in "&amp;TEXT($J111-TODAY(),"0")&amp;"d"))))</f>
        <v>no date</v>
      </c>
      <c r="N111" s="21"/>
      <c r="O111" s="59"/>
    </row>
    <row r="112" customFormat="false" ht="40.5" hidden="false" customHeight="true" outlineLevel="0" collapsed="false">
      <c r="B112" s="51" t="str">
        <f aca="false">IF($E112="","",IFERROR(INDEX(Reference!$C$10:$C$25,MATCH($C112,Reference!$B$10:$B$25,0)),"GEN")&amp;"-"&amp;TEXT(COUNTIFS($C$9:$C112,$C112),"00"))</f>
        <v>UT-04</v>
      </c>
      <c r="C112" s="52" t="s">
        <v>115</v>
      </c>
      <c r="D112" s="53" t="s">
        <v>97</v>
      </c>
      <c r="E112" s="54" t="s">
        <v>396</v>
      </c>
      <c r="F112" s="55" t="s">
        <v>397</v>
      </c>
      <c r="G112" s="53" t="s">
        <v>179</v>
      </c>
      <c r="H112" s="53" t="s">
        <v>161</v>
      </c>
      <c r="I112" s="21"/>
      <c r="J112" s="56"/>
      <c r="K112" s="57"/>
      <c r="L112" s="56"/>
      <c r="M112" s="58" t="str">
        <f aca="true">IF($E112="","",IF(OR($K112="Complete",$K112="Not applicable"),"",IF($J112="","no date",IF($J112&lt;TODAY(),"OVERDUE "&amp;TEXT(TODAY()-$J112,"0")&amp;"d","in "&amp;TEXT($J112-TODAY(),"0")&amp;"d"))))</f>
        <v>no date</v>
      </c>
      <c r="N112" s="21"/>
      <c r="O112" s="59"/>
    </row>
    <row r="113" customFormat="false" ht="29.25" hidden="false" customHeight="true" outlineLevel="0" collapsed="false">
      <c r="B113" s="51" t="str">
        <f aca="false">IF($E113="","",IFERROR(INDEX(Reference!$C$10:$C$25,MATCH($C113,Reference!$B$10:$B$25,0)),"GEN")&amp;"-"&amp;TEXT(COUNTIFS($C$9:$C113,$C113),"00"))</f>
        <v>UT-05</v>
      </c>
      <c r="C113" s="52" t="s">
        <v>115</v>
      </c>
      <c r="D113" s="53" t="s">
        <v>98</v>
      </c>
      <c r="E113" s="54" t="s">
        <v>398</v>
      </c>
      <c r="F113" s="55" t="s">
        <v>399</v>
      </c>
      <c r="G113" s="53" t="s">
        <v>134</v>
      </c>
      <c r="H113" s="53" t="s">
        <v>161</v>
      </c>
      <c r="I113" s="21"/>
      <c r="J113" s="56"/>
      <c r="K113" s="57"/>
      <c r="L113" s="56"/>
      <c r="M113" s="58" t="str">
        <f aca="true">IF($E113="","",IF(OR($K113="Complete",$K113="Not applicable"),"",IF($J113="","no date",IF($J113&lt;TODAY(),"OVERDUE "&amp;TEXT(TODAY()-$J113,"0")&amp;"d","in "&amp;TEXT($J113-TODAY(),"0")&amp;"d"))))</f>
        <v>no date</v>
      </c>
      <c r="N113" s="21"/>
      <c r="O113" s="59"/>
    </row>
    <row r="114" customFormat="false" ht="40.5" hidden="false" customHeight="true" outlineLevel="0" collapsed="false">
      <c r="B114" s="51" t="str">
        <f aca="false">IF($E114="","",IFERROR(INDEX(Reference!$C$10:$C$25,MATCH($C114,Reference!$B$10:$B$25,0)),"GEN")&amp;"-"&amp;TEXT(COUNTIFS($C$9:$C114,$C114),"00"))</f>
        <v>UT-06</v>
      </c>
      <c r="C114" s="52" t="s">
        <v>115</v>
      </c>
      <c r="D114" s="53" t="s">
        <v>98</v>
      </c>
      <c r="E114" s="54" t="s">
        <v>400</v>
      </c>
      <c r="F114" s="55" t="s">
        <v>401</v>
      </c>
      <c r="G114" s="53" t="s">
        <v>179</v>
      </c>
      <c r="H114" s="53" t="s">
        <v>126</v>
      </c>
      <c r="I114" s="21"/>
      <c r="J114" s="56"/>
      <c r="K114" s="57"/>
      <c r="L114" s="56"/>
      <c r="M114" s="58" t="str">
        <f aca="true">IF($E114="","",IF(OR($K114="Complete",$K114="Not applicable"),"",IF($J114="","no date",IF($J114&lt;TODAY(),"OVERDUE "&amp;TEXT(TODAY()-$J114,"0")&amp;"d","in "&amp;TEXT($J114-TODAY(),"0")&amp;"d"))))</f>
        <v>no date</v>
      </c>
      <c r="N114" s="21"/>
      <c r="O114" s="59"/>
    </row>
    <row r="115" customFormat="false" ht="29.25" hidden="false" customHeight="true" outlineLevel="0" collapsed="false">
      <c r="B115" s="51" t="str">
        <f aca="false">IF($E115="","",IFERROR(INDEX(Reference!$C$10:$C$25,MATCH($C115,Reference!$B$10:$B$25,0)),"GEN")&amp;"-"&amp;TEXT(COUNTIFS($C$9:$C115,$C115),"00"))</f>
        <v>UT-07</v>
      </c>
      <c r="C115" s="52" t="s">
        <v>115</v>
      </c>
      <c r="D115" s="53" t="s">
        <v>99</v>
      </c>
      <c r="E115" s="54" t="s">
        <v>402</v>
      </c>
      <c r="F115" s="55" t="s">
        <v>403</v>
      </c>
      <c r="G115" s="53" t="s">
        <v>179</v>
      </c>
      <c r="H115" s="53" t="s">
        <v>135</v>
      </c>
      <c r="I115" s="21"/>
      <c r="J115" s="56"/>
      <c r="K115" s="57"/>
      <c r="L115" s="56"/>
      <c r="M115" s="58" t="str">
        <f aca="true">IF($E115="","",IF(OR($K115="Complete",$K115="Not applicable"),"",IF($J115="","no date",IF($J115&lt;TODAY(),"OVERDUE "&amp;TEXT(TODAY()-$J115,"0")&amp;"d","in "&amp;TEXT($J115-TODAY(),"0")&amp;"d"))))</f>
        <v>no date</v>
      </c>
      <c r="N115" s="21"/>
      <c r="O115" s="59"/>
    </row>
    <row r="116" customFormat="false" ht="51.75" hidden="false" customHeight="true" outlineLevel="0" collapsed="false">
      <c r="B116" s="51" t="str">
        <f aca="false">IF($E116="","",IFERROR(INDEX(Reference!$C$10:$C$25,MATCH($C116,Reference!$B$10:$B$25,0)),"GEN")&amp;"-"&amp;TEXT(COUNTIFS($C$9:$C116,$C116),"00"))</f>
        <v>EX-01</v>
      </c>
      <c r="C116" s="60" t="s">
        <v>116</v>
      </c>
      <c r="D116" s="61" t="s">
        <v>96</v>
      </c>
      <c r="E116" s="62" t="s">
        <v>404</v>
      </c>
      <c r="F116" s="63" t="s">
        <v>405</v>
      </c>
      <c r="G116" s="61" t="s">
        <v>134</v>
      </c>
      <c r="H116" s="61" t="s">
        <v>135</v>
      </c>
      <c r="I116" s="21" t="s">
        <v>80</v>
      </c>
      <c r="J116" s="56" t="n">
        <f aca="false">Setup!D22+-16</f>
        <v>46208</v>
      </c>
      <c r="K116" s="57" t="s">
        <v>86</v>
      </c>
      <c r="L116" s="56" t="n">
        <f aca="false">Setup!D22+-17</f>
        <v>46207</v>
      </c>
      <c r="M116" s="58" t="str">
        <f aca="true">IF($E116="","",IF(OR($K116="Complete",$K116="Not applicable"),"",IF($J116="","no date",IF($J116&lt;TODAY(),"OVERDUE "&amp;TEXT(TODAY()-$J116,"0")&amp;"d","in "&amp;TEXT($J116-TODAY(),"0")&amp;"d"))))</f>
        <v/>
      </c>
      <c r="N116" s="21" t="s">
        <v>406</v>
      </c>
      <c r="O116" s="59" t="s">
        <v>407</v>
      </c>
    </row>
    <row r="117" customFormat="false" ht="40.5" hidden="false" customHeight="true" outlineLevel="0" collapsed="false">
      <c r="B117" s="51" t="str">
        <f aca="false">IF($E117="","",IFERROR(INDEX(Reference!$C$10:$C$25,MATCH($C117,Reference!$B$10:$B$25,0)),"GEN")&amp;"-"&amp;TEXT(COUNTIFS($C$9:$C117,$C117),"00"))</f>
        <v>EX-02</v>
      </c>
      <c r="C117" s="60" t="s">
        <v>116</v>
      </c>
      <c r="D117" s="61" t="s">
        <v>96</v>
      </c>
      <c r="E117" s="62" t="s">
        <v>408</v>
      </c>
      <c r="F117" s="63" t="s">
        <v>409</v>
      </c>
      <c r="G117" s="61" t="s">
        <v>134</v>
      </c>
      <c r="H117" s="61" t="s">
        <v>161</v>
      </c>
      <c r="I117" s="21"/>
      <c r="J117" s="56"/>
      <c r="K117" s="57"/>
      <c r="L117" s="56"/>
      <c r="M117" s="58" t="str">
        <f aca="true">IF($E117="","",IF(OR($K117="Complete",$K117="Not applicable"),"",IF($J117="","no date",IF($J117&lt;TODAY(),"OVERDUE "&amp;TEXT(TODAY()-$J117,"0")&amp;"d","in "&amp;TEXT($J117-TODAY(),"0")&amp;"d"))))</f>
        <v>no date</v>
      </c>
      <c r="N117" s="21"/>
      <c r="O117" s="59"/>
    </row>
    <row r="118" customFormat="false" ht="40.5" hidden="false" customHeight="true" outlineLevel="0" collapsed="false">
      <c r="B118" s="51" t="str">
        <f aca="false">IF($E118="","",IFERROR(INDEX(Reference!$C$10:$C$25,MATCH($C118,Reference!$B$10:$B$25,0)),"GEN")&amp;"-"&amp;TEXT(COUNTIFS($C$9:$C118,$C118),"00"))</f>
        <v>EX-03</v>
      </c>
      <c r="C118" s="60" t="s">
        <v>116</v>
      </c>
      <c r="D118" s="61" t="s">
        <v>96</v>
      </c>
      <c r="E118" s="62" t="s">
        <v>410</v>
      </c>
      <c r="F118" s="63" t="s">
        <v>411</v>
      </c>
      <c r="G118" s="61" t="s">
        <v>134</v>
      </c>
      <c r="H118" s="61" t="s">
        <v>126</v>
      </c>
      <c r="I118" s="21"/>
      <c r="J118" s="56"/>
      <c r="K118" s="57"/>
      <c r="L118" s="56"/>
      <c r="M118" s="58" t="str">
        <f aca="true">IF($E118="","",IF(OR($K118="Complete",$K118="Not applicable"),"",IF($J118="","no date",IF($J118&lt;TODAY(),"OVERDUE "&amp;TEXT(TODAY()-$J118,"0")&amp;"d","in "&amp;TEXT($J118-TODAY(),"0")&amp;"d"))))</f>
        <v>no date</v>
      </c>
      <c r="N118" s="21"/>
      <c r="O118" s="59"/>
    </row>
    <row r="119" customFormat="false" ht="40.5" hidden="false" customHeight="true" outlineLevel="0" collapsed="false">
      <c r="B119" s="51" t="str">
        <f aca="false">IF($E119="","",IFERROR(INDEX(Reference!$C$10:$C$25,MATCH($C119,Reference!$B$10:$B$25,0)),"GEN")&amp;"-"&amp;TEXT(COUNTIFS($C$9:$C119,$C119),"00"))</f>
        <v>EX-04</v>
      </c>
      <c r="C119" s="60" t="s">
        <v>116</v>
      </c>
      <c r="D119" s="61" t="s">
        <v>96</v>
      </c>
      <c r="E119" s="62" t="s">
        <v>412</v>
      </c>
      <c r="F119" s="63" t="s">
        <v>413</v>
      </c>
      <c r="G119" s="61" t="s">
        <v>134</v>
      </c>
      <c r="H119" s="61" t="s">
        <v>126</v>
      </c>
      <c r="I119" s="21"/>
      <c r="J119" s="56"/>
      <c r="K119" s="57"/>
      <c r="L119" s="56"/>
      <c r="M119" s="58" t="str">
        <f aca="true">IF($E119="","",IF(OR($K119="Complete",$K119="Not applicable"),"",IF($J119="","no date",IF($J119&lt;TODAY(),"OVERDUE "&amp;TEXT(TODAY()-$J119,"0")&amp;"d","in "&amp;TEXT($J119-TODAY(),"0")&amp;"d"))))</f>
        <v>no date</v>
      </c>
      <c r="N119" s="21"/>
      <c r="O119" s="59"/>
    </row>
    <row r="120" customFormat="false" ht="40.5" hidden="false" customHeight="true" outlineLevel="0" collapsed="false">
      <c r="B120" s="51" t="str">
        <f aca="false">IF($E120="","",IFERROR(INDEX(Reference!$C$10:$C$25,MATCH($C120,Reference!$B$10:$B$25,0)),"GEN")&amp;"-"&amp;TEXT(COUNTIFS($C$9:$C120,$C120),"00"))</f>
        <v>EX-05</v>
      </c>
      <c r="C120" s="60" t="s">
        <v>116</v>
      </c>
      <c r="D120" s="61" t="s">
        <v>96</v>
      </c>
      <c r="E120" s="62" t="s">
        <v>414</v>
      </c>
      <c r="F120" s="63" t="s">
        <v>415</v>
      </c>
      <c r="G120" s="61" t="s">
        <v>134</v>
      </c>
      <c r="H120" s="61" t="s">
        <v>126</v>
      </c>
      <c r="I120" s="21"/>
      <c r="J120" s="56"/>
      <c r="K120" s="57"/>
      <c r="L120" s="56"/>
      <c r="M120" s="58" t="str">
        <f aca="true">IF($E120="","",IF(OR($K120="Complete",$K120="Not applicable"),"",IF($J120="","no date",IF($J120&lt;TODAY(),"OVERDUE "&amp;TEXT(TODAY()-$J120,"0")&amp;"d","in "&amp;TEXT($J120-TODAY(),"0")&amp;"d"))))</f>
        <v>no date</v>
      </c>
      <c r="N120" s="21"/>
      <c r="O120" s="59"/>
    </row>
    <row r="121" customFormat="false" ht="40.5" hidden="false" customHeight="true" outlineLevel="0" collapsed="false">
      <c r="B121" s="51" t="str">
        <f aca="false">IF($E121="","",IFERROR(INDEX(Reference!$C$10:$C$25,MATCH($C121,Reference!$B$10:$B$25,0)),"GEN")&amp;"-"&amp;TEXT(COUNTIFS($C$9:$C121,$C121),"00"))</f>
        <v>EX-06</v>
      </c>
      <c r="C121" s="60" t="s">
        <v>116</v>
      </c>
      <c r="D121" s="61" t="s">
        <v>97</v>
      </c>
      <c r="E121" s="62" t="s">
        <v>416</v>
      </c>
      <c r="F121" s="63" t="s">
        <v>417</v>
      </c>
      <c r="G121" s="61" t="s">
        <v>179</v>
      </c>
      <c r="H121" s="61" t="s">
        <v>161</v>
      </c>
      <c r="I121" s="21" t="s">
        <v>80</v>
      </c>
      <c r="J121" s="56"/>
      <c r="K121" s="57" t="s">
        <v>180</v>
      </c>
      <c r="L121" s="56"/>
      <c r="M121" s="58" t="str">
        <f aca="true">IF($E121="","",IF(OR($K121="Complete",$K121="Not applicable"),"",IF($J121="","no date",IF($J121&lt;TODAY(),"OVERDUE "&amp;TEXT(TODAY()-$J121,"0")&amp;"d","in "&amp;TEXT($J121-TODAY(),"0")&amp;"d"))))</f>
        <v/>
      </c>
      <c r="N121" s="21"/>
      <c r="O121" s="59" t="s">
        <v>418</v>
      </c>
    </row>
    <row r="122" customFormat="false" ht="40.5" hidden="false" customHeight="true" outlineLevel="0" collapsed="false">
      <c r="B122" s="51" t="str">
        <f aca="false">IF($E122="","",IFERROR(INDEX(Reference!$C$10:$C$25,MATCH($C122,Reference!$B$10:$B$25,0)),"GEN")&amp;"-"&amp;TEXT(COUNTIFS($C$9:$C122,$C122),"00"))</f>
        <v>EX-07</v>
      </c>
      <c r="C122" s="60" t="s">
        <v>116</v>
      </c>
      <c r="D122" s="61" t="s">
        <v>97</v>
      </c>
      <c r="E122" s="62" t="s">
        <v>419</v>
      </c>
      <c r="F122" s="63" t="s">
        <v>420</v>
      </c>
      <c r="G122" s="61" t="s">
        <v>228</v>
      </c>
      <c r="H122" s="61" t="s">
        <v>135</v>
      </c>
      <c r="I122" s="21"/>
      <c r="J122" s="56"/>
      <c r="K122" s="57"/>
      <c r="L122" s="56"/>
      <c r="M122" s="58" t="str">
        <f aca="true">IF($E122="","",IF(OR($K122="Complete",$K122="Not applicable"),"",IF($J122="","no date",IF($J122&lt;TODAY(),"OVERDUE "&amp;TEXT(TODAY()-$J122,"0")&amp;"d","in "&amp;TEXT($J122-TODAY(),"0")&amp;"d"))))</f>
        <v>no date</v>
      </c>
      <c r="N122" s="21"/>
      <c r="O122" s="59"/>
    </row>
    <row r="123" customFormat="false" ht="63" hidden="false" customHeight="true" outlineLevel="0" collapsed="false">
      <c r="B123" s="51" t="str">
        <f aca="false">IF($E123="","",IFERROR(INDEX(Reference!$C$10:$C$25,MATCH($C123,Reference!$B$10:$B$25,0)),"GEN")&amp;"-"&amp;TEXT(COUNTIFS($C$9:$C123,$C123),"00"))</f>
        <v>HO-01</v>
      </c>
      <c r="C123" s="52" t="s">
        <v>117</v>
      </c>
      <c r="D123" s="53" t="s">
        <v>96</v>
      </c>
      <c r="E123" s="54" t="s">
        <v>421</v>
      </c>
      <c r="F123" s="55" t="s">
        <v>422</v>
      </c>
      <c r="G123" s="53" t="s">
        <v>134</v>
      </c>
      <c r="H123" s="53" t="s">
        <v>135</v>
      </c>
      <c r="I123" s="21" t="s">
        <v>37</v>
      </c>
      <c r="J123" s="56" t="n">
        <f aca="false">Setup!D22+56</f>
        <v>46280</v>
      </c>
      <c r="K123" s="57" t="s">
        <v>186</v>
      </c>
      <c r="L123" s="56"/>
      <c r="M123" s="58" t="str">
        <f aca="true">IF($E123="","",IF(OR($K123="Complete",$K123="Not applicable"),"",IF($J123="","no date",IF($J123&lt;TODAY(),"OVERDUE "&amp;TEXT(TODAY()-$J123,"0")&amp;"d","in "&amp;TEXT($J123-TODAY(),"0")&amp;"d"))))</f>
        <v>in 35d</v>
      </c>
      <c r="N123" s="21"/>
      <c r="O123" s="59" t="s">
        <v>423</v>
      </c>
    </row>
    <row r="124" customFormat="false" ht="51.75" hidden="false" customHeight="true" outlineLevel="0" collapsed="false">
      <c r="B124" s="51" t="str">
        <f aca="false">IF($E124="","",IFERROR(INDEX(Reference!$C$10:$C$25,MATCH($C124,Reference!$B$10:$B$25,0)),"GEN")&amp;"-"&amp;TEXT(COUNTIFS($C$9:$C124,$C124),"00"))</f>
        <v>HO-02</v>
      </c>
      <c r="C124" s="52" t="s">
        <v>117</v>
      </c>
      <c r="D124" s="53" t="s">
        <v>96</v>
      </c>
      <c r="E124" s="54" t="s">
        <v>424</v>
      </c>
      <c r="F124" s="55" t="s">
        <v>425</v>
      </c>
      <c r="G124" s="53" t="s">
        <v>134</v>
      </c>
      <c r="H124" s="53" t="s">
        <v>126</v>
      </c>
      <c r="I124" s="21"/>
      <c r="J124" s="56"/>
      <c r="K124" s="57"/>
      <c r="L124" s="56"/>
      <c r="M124" s="58" t="str">
        <f aca="true">IF($E124="","",IF(OR($K124="Complete",$K124="Not applicable"),"",IF($J124="","no date",IF($J124&lt;TODAY(),"OVERDUE "&amp;TEXT(TODAY()-$J124,"0")&amp;"d","in "&amp;TEXT($J124-TODAY(),"0")&amp;"d"))))</f>
        <v>no date</v>
      </c>
      <c r="N124" s="21"/>
      <c r="O124" s="59"/>
    </row>
    <row r="125" customFormat="false" ht="51.75" hidden="false" customHeight="true" outlineLevel="0" collapsed="false">
      <c r="B125" s="51" t="str">
        <f aca="false">IF($E125="","",IFERROR(INDEX(Reference!$C$10:$C$25,MATCH($C125,Reference!$B$10:$B$25,0)),"GEN")&amp;"-"&amp;TEXT(COUNTIFS($C$9:$C125,$C125),"00"))</f>
        <v>HO-03</v>
      </c>
      <c r="C125" s="52" t="s">
        <v>117</v>
      </c>
      <c r="D125" s="53" t="s">
        <v>98</v>
      </c>
      <c r="E125" s="54" t="s">
        <v>426</v>
      </c>
      <c r="F125" s="55" t="s">
        <v>427</v>
      </c>
      <c r="G125" s="53" t="s">
        <v>134</v>
      </c>
      <c r="H125" s="53" t="s">
        <v>126</v>
      </c>
      <c r="I125" s="21"/>
      <c r="J125" s="56"/>
      <c r="K125" s="57"/>
      <c r="L125" s="56"/>
      <c r="M125" s="58" t="str">
        <f aca="true">IF($E125="","",IF(OR($K125="Complete",$K125="Not applicable"),"",IF($J125="","no date",IF($J125&lt;TODAY(),"OVERDUE "&amp;TEXT(TODAY()-$J125,"0")&amp;"d","in "&amp;TEXT($J125-TODAY(),"0")&amp;"d"))))</f>
        <v>no date</v>
      </c>
      <c r="N125" s="21"/>
      <c r="O125" s="59"/>
    </row>
    <row r="126" customFormat="false" ht="51.75" hidden="false" customHeight="true" outlineLevel="0" collapsed="false">
      <c r="B126" s="51" t="str">
        <f aca="false">IF($E126="","",IFERROR(INDEX(Reference!$C$10:$C$25,MATCH($C126,Reference!$B$10:$B$25,0)),"GEN")&amp;"-"&amp;TEXT(COUNTIFS($C$9:$C126,$C126),"00"))</f>
        <v>HO-04</v>
      </c>
      <c r="C126" s="52" t="s">
        <v>117</v>
      </c>
      <c r="D126" s="53" t="s">
        <v>98</v>
      </c>
      <c r="E126" s="54" t="s">
        <v>428</v>
      </c>
      <c r="F126" s="55" t="s">
        <v>429</v>
      </c>
      <c r="G126" s="53" t="s">
        <v>134</v>
      </c>
      <c r="H126" s="53" t="s">
        <v>126</v>
      </c>
      <c r="I126" s="21"/>
      <c r="J126" s="56"/>
      <c r="K126" s="57"/>
      <c r="L126" s="56"/>
      <c r="M126" s="58" t="str">
        <f aca="true">IF($E126="","",IF(OR($K126="Complete",$K126="Not applicable"),"",IF($J126="","no date",IF($J126&lt;TODAY(),"OVERDUE "&amp;TEXT(TODAY()-$J126,"0")&amp;"d","in "&amp;TEXT($J126-TODAY(),"0")&amp;"d"))))</f>
        <v>no date</v>
      </c>
      <c r="N126" s="21"/>
      <c r="O126" s="59"/>
    </row>
    <row r="127" customFormat="false" ht="51.75" hidden="false" customHeight="true" outlineLevel="0" collapsed="false">
      <c r="B127" s="51" t="str">
        <f aca="false">IF($E127="","",IFERROR(INDEX(Reference!$C$10:$C$25,MATCH($C127,Reference!$B$10:$B$25,0)),"GEN")&amp;"-"&amp;TEXT(COUNTIFS($C$9:$C127,$C127),"00"))</f>
        <v>HO-05</v>
      </c>
      <c r="C127" s="52" t="s">
        <v>117</v>
      </c>
      <c r="D127" s="53" t="s">
        <v>99</v>
      </c>
      <c r="E127" s="54" t="s">
        <v>430</v>
      </c>
      <c r="F127" s="55" t="s">
        <v>431</v>
      </c>
      <c r="G127" s="53" t="s">
        <v>134</v>
      </c>
      <c r="H127" s="53" t="s">
        <v>161</v>
      </c>
      <c r="I127" s="21"/>
      <c r="J127" s="56"/>
      <c r="K127" s="57"/>
      <c r="L127" s="56"/>
      <c r="M127" s="58" t="str">
        <f aca="true">IF($E127="","",IF(OR($K127="Complete",$K127="Not applicable"),"",IF($J127="","no date",IF($J127&lt;TODAY(),"OVERDUE "&amp;TEXT(TODAY()-$J127,"0")&amp;"d","in "&amp;TEXT($J127-TODAY(),"0")&amp;"d"))))</f>
        <v>no date</v>
      </c>
      <c r="N127" s="21"/>
      <c r="O127" s="59"/>
    </row>
    <row r="128" customFormat="false" ht="40.5" hidden="false" customHeight="true" outlineLevel="0" collapsed="false">
      <c r="B128" s="51" t="str">
        <f aca="false">IF($E128="","",IFERROR(INDEX(Reference!$C$10:$C$25,MATCH($C128,Reference!$B$10:$B$25,0)),"GEN")&amp;"-"&amp;TEXT(COUNTIFS($C$9:$C128,$C128),"00"))</f>
        <v>HO-06</v>
      </c>
      <c r="C128" s="52" t="s">
        <v>117</v>
      </c>
      <c r="D128" s="53" t="s">
        <v>99</v>
      </c>
      <c r="E128" s="54" t="s">
        <v>432</v>
      </c>
      <c r="F128" s="55" t="s">
        <v>433</v>
      </c>
      <c r="G128" s="53" t="s">
        <v>228</v>
      </c>
      <c r="H128" s="53" t="s">
        <v>161</v>
      </c>
      <c r="I128" s="21"/>
      <c r="J128" s="56"/>
      <c r="K128" s="57"/>
      <c r="L128" s="56"/>
      <c r="M128" s="58" t="str">
        <f aca="true">IF($E128="","",IF(OR($K128="Complete",$K128="Not applicable"),"",IF($J128="","no date",IF($J128&lt;TODAY(),"OVERDUE "&amp;TEXT(TODAY()-$J128,"0")&amp;"d","in "&amp;TEXT($J128-TODAY(),"0")&amp;"d"))))</f>
        <v>no date</v>
      </c>
      <c r="N128" s="21"/>
      <c r="O128" s="59"/>
    </row>
    <row r="129" customFormat="false" ht="40.5" hidden="false" customHeight="true" outlineLevel="0" collapsed="false">
      <c r="B129" s="51" t="str">
        <f aca="false">IF($E129="","",IFERROR(INDEX(Reference!$C$10:$C$25,MATCH($C129,Reference!$B$10:$B$25,0)),"GEN")&amp;"-"&amp;TEXT(COUNTIFS($C$9:$C129,$C129),"00"))</f>
        <v>HO-07</v>
      </c>
      <c r="C129" s="52" t="s">
        <v>117</v>
      </c>
      <c r="D129" s="53" t="s">
        <v>99</v>
      </c>
      <c r="E129" s="54" t="s">
        <v>434</v>
      </c>
      <c r="F129" s="55" t="s">
        <v>435</v>
      </c>
      <c r="G129" s="53" t="s">
        <v>134</v>
      </c>
      <c r="H129" s="53" t="s">
        <v>126</v>
      </c>
      <c r="I129" s="21"/>
      <c r="J129" s="56"/>
      <c r="K129" s="57"/>
      <c r="L129" s="56"/>
      <c r="M129" s="58" t="str">
        <f aca="true">IF($E129="","",IF(OR($K129="Complete",$K129="Not applicable"),"",IF($J129="","no date",IF($J129&lt;TODAY(),"OVERDUE "&amp;TEXT(TODAY()-$J129,"0")&amp;"d","in "&amp;TEXT($J129-TODAY(),"0")&amp;"d"))))</f>
        <v>no date</v>
      </c>
      <c r="N129" s="21"/>
      <c r="O129" s="59"/>
    </row>
    <row r="130" customFormat="false" ht="40.5" hidden="false" customHeight="true" outlineLevel="0" collapsed="false">
      <c r="B130" s="51" t="str">
        <f aca="false">IF($E130="","",IFERROR(INDEX(Reference!$C$10:$C$25,MATCH($C130,Reference!$B$10:$B$25,0)),"GEN")&amp;"-"&amp;TEXT(COUNTIFS($C$9:$C130,$C130),"00"))</f>
        <v>HO-08</v>
      </c>
      <c r="C130" s="52" t="s">
        <v>117</v>
      </c>
      <c r="D130" s="53" t="s">
        <v>99</v>
      </c>
      <c r="E130" s="54" t="s">
        <v>436</v>
      </c>
      <c r="F130" s="55" t="s">
        <v>437</v>
      </c>
      <c r="G130" s="53" t="s">
        <v>228</v>
      </c>
      <c r="H130" s="53" t="s">
        <v>126</v>
      </c>
      <c r="I130" s="21"/>
      <c r="J130" s="56"/>
      <c r="K130" s="57"/>
      <c r="L130" s="56"/>
      <c r="M130" s="58" t="str">
        <f aca="true">IF($E130="","",IF(OR($K130="Complete",$K130="Not applicable"),"",IF($J130="","no date",IF($J130&lt;TODAY(),"OVERDUE "&amp;TEXT(TODAY()-$J130,"0")&amp;"d","in "&amp;TEXT($J130-TODAY(),"0")&amp;"d"))))</f>
        <v>no date</v>
      </c>
      <c r="N130" s="21"/>
      <c r="O130" s="59"/>
    </row>
    <row r="131" customFormat="false" ht="40.5" hidden="false" customHeight="true" outlineLevel="0" collapsed="false">
      <c r="B131" s="51" t="str">
        <f aca="false">IF($E131="","",IFERROR(INDEX(Reference!$C$10:$C$25,MATCH($C131,Reference!$B$10:$B$25,0)),"GEN")&amp;"-"&amp;TEXT(COUNTIFS($C$9:$C131,$C131),"00"))</f>
        <v>DS-01</v>
      </c>
      <c r="C131" s="60" t="s">
        <v>118</v>
      </c>
      <c r="D131" s="61" t="s">
        <v>97</v>
      </c>
      <c r="E131" s="62" t="s">
        <v>438</v>
      </c>
      <c r="F131" s="63" t="s">
        <v>439</v>
      </c>
      <c r="G131" s="61" t="s">
        <v>134</v>
      </c>
      <c r="H131" s="61" t="s">
        <v>126</v>
      </c>
      <c r="I131" s="21" t="s">
        <v>82</v>
      </c>
      <c r="J131" s="56" t="n">
        <f aca="false">Setup!D22+30</f>
        <v>46254</v>
      </c>
      <c r="K131" s="57" t="s">
        <v>154</v>
      </c>
      <c r="L131" s="56"/>
      <c r="M131" s="58" t="str">
        <f aca="true">IF($E131="","",IF(OR($K131="Complete",$K131="Not applicable"),"",IF($J131="","no date",IF($J131&lt;TODAY(),"OVERDUE "&amp;TEXT(TODAY()-$J131,"0")&amp;"d","in "&amp;TEXT($J131-TODAY(),"0")&amp;"d"))))</f>
        <v>in 9d</v>
      </c>
      <c r="N131" s="21" t="s">
        <v>440</v>
      </c>
      <c r="O131" s="59" t="s">
        <v>441</v>
      </c>
    </row>
    <row r="132" customFormat="false" ht="40.5" hidden="false" customHeight="true" outlineLevel="0" collapsed="false">
      <c r="B132" s="51" t="str">
        <f aca="false">IF($E132="","",IFERROR(INDEX(Reference!$C$10:$C$25,MATCH($C132,Reference!$B$10:$B$25,0)),"GEN")&amp;"-"&amp;TEXT(COUNTIFS($C$9:$C132,$C132),"00"))</f>
        <v>DS-02</v>
      </c>
      <c r="C132" s="60" t="s">
        <v>118</v>
      </c>
      <c r="D132" s="61" t="s">
        <v>97</v>
      </c>
      <c r="E132" s="62" t="s">
        <v>442</v>
      </c>
      <c r="F132" s="63" t="s">
        <v>443</v>
      </c>
      <c r="G132" s="61" t="s">
        <v>228</v>
      </c>
      <c r="H132" s="61" t="s">
        <v>161</v>
      </c>
      <c r="I132" s="21"/>
      <c r="J132" s="56"/>
      <c r="K132" s="57"/>
      <c r="L132" s="56"/>
      <c r="M132" s="58" t="str">
        <f aca="true">IF($E132="","",IF(OR($K132="Complete",$K132="Not applicable"),"",IF($J132="","no date",IF($J132&lt;TODAY(),"OVERDUE "&amp;TEXT(TODAY()-$J132,"0")&amp;"d","in "&amp;TEXT($J132-TODAY(),"0")&amp;"d"))))</f>
        <v>no date</v>
      </c>
      <c r="N132" s="21"/>
      <c r="O132" s="59"/>
    </row>
    <row r="133" customFormat="false" ht="40.5" hidden="false" customHeight="true" outlineLevel="0" collapsed="false">
      <c r="B133" s="51" t="str">
        <f aca="false">IF($E133="","",IFERROR(INDEX(Reference!$C$10:$C$25,MATCH($C133,Reference!$B$10:$B$25,0)),"GEN")&amp;"-"&amp;TEXT(COUNTIFS($C$9:$C133,$C133),"00"))</f>
        <v>DS-03</v>
      </c>
      <c r="C133" s="60" t="s">
        <v>118</v>
      </c>
      <c r="D133" s="61" t="s">
        <v>98</v>
      </c>
      <c r="E133" s="62" t="s">
        <v>444</v>
      </c>
      <c r="F133" s="63" t="s">
        <v>445</v>
      </c>
      <c r="G133" s="61" t="s">
        <v>134</v>
      </c>
      <c r="H133" s="61" t="s">
        <v>126</v>
      </c>
      <c r="I133" s="21"/>
      <c r="J133" s="56"/>
      <c r="K133" s="57"/>
      <c r="L133" s="56"/>
      <c r="M133" s="58" t="str">
        <f aca="true">IF($E133="","",IF(OR($K133="Complete",$K133="Not applicable"),"",IF($J133="","no date",IF($J133&lt;TODAY(),"OVERDUE "&amp;TEXT(TODAY()-$J133,"0")&amp;"d","in "&amp;TEXT($J133-TODAY(),"0")&amp;"d"))))</f>
        <v>no date</v>
      </c>
      <c r="N133" s="21"/>
      <c r="O133" s="59"/>
    </row>
    <row r="134" customFormat="false" ht="40.5" hidden="false" customHeight="true" outlineLevel="0" collapsed="false">
      <c r="B134" s="51" t="str">
        <f aca="false">IF($E134="","",IFERROR(INDEX(Reference!$C$10:$C$25,MATCH($C134,Reference!$B$10:$B$25,0)),"GEN")&amp;"-"&amp;TEXT(COUNTIFS($C$9:$C134,$C134),"00"))</f>
        <v>DS-04</v>
      </c>
      <c r="C134" s="60" t="s">
        <v>118</v>
      </c>
      <c r="D134" s="61" t="s">
        <v>98</v>
      </c>
      <c r="E134" s="62" t="s">
        <v>446</v>
      </c>
      <c r="F134" s="63" t="s">
        <v>447</v>
      </c>
      <c r="G134" s="61" t="s">
        <v>179</v>
      </c>
      <c r="H134" s="61" t="s">
        <v>135</v>
      </c>
      <c r="I134" s="21"/>
      <c r="J134" s="56"/>
      <c r="K134" s="57"/>
      <c r="L134" s="56"/>
      <c r="M134" s="58" t="str">
        <f aca="true">IF($E134="","",IF(OR($K134="Complete",$K134="Not applicable"),"",IF($J134="","no date",IF($J134&lt;TODAY(),"OVERDUE "&amp;TEXT(TODAY()-$J134,"0")&amp;"d","in "&amp;TEXT($J134-TODAY(),"0")&amp;"d"))))</f>
        <v>no date</v>
      </c>
      <c r="N134" s="21"/>
      <c r="O134" s="59"/>
    </row>
    <row r="135" customFormat="false" ht="40.5" hidden="false" customHeight="true" outlineLevel="0" collapsed="false">
      <c r="B135" s="51" t="str">
        <f aca="false">IF($E135="","",IFERROR(INDEX(Reference!$C$10:$C$25,MATCH($C135,Reference!$B$10:$B$25,0)),"GEN")&amp;"-"&amp;TEXT(COUNTIFS($C$9:$C135,$C135),"00"))</f>
        <v>DS-05</v>
      </c>
      <c r="C135" s="60" t="s">
        <v>118</v>
      </c>
      <c r="D135" s="61" t="s">
        <v>98</v>
      </c>
      <c r="E135" s="62" t="s">
        <v>448</v>
      </c>
      <c r="F135" s="63" t="s">
        <v>449</v>
      </c>
      <c r="G135" s="61" t="s">
        <v>228</v>
      </c>
      <c r="H135" s="61" t="s">
        <v>161</v>
      </c>
      <c r="I135" s="21"/>
      <c r="J135" s="56"/>
      <c r="K135" s="57"/>
      <c r="L135" s="56"/>
      <c r="M135" s="58" t="str">
        <f aca="true">IF($E135="","",IF(OR($K135="Complete",$K135="Not applicable"),"",IF($J135="","no date",IF($J135&lt;TODAY(),"OVERDUE "&amp;TEXT(TODAY()-$J135,"0")&amp;"d","in "&amp;TEXT($J135-TODAY(),"0")&amp;"d"))))</f>
        <v>no date</v>
      </c>
      <c r="N135" s="21"/>
      <c r="O135" s="59"/>
    </row>
    <row r="136" customFormat="false" ht="40.5" hidden="false" customHeight="true" outlineLevel="0" collapsed="false">
      <c r="B136" s="51" t="str">
        <f aca="false">IF($E136="","",IFERROR(INDEX(Reference!$C$10:$C$25,MATCH($C136,Reference!$B$10:$B$25,0)),"GEN")&amp;"-"&amp;TEXT(COUNTIFS($C$9:$C136,$C136),"00"))</f>
        <v>DS-06</v>
      </c>
      <c r="C136" s="60" t="s">
        <v>118</v>
      </c>
      <c r="D136" s="61" t="s">
        <v>99</v>
      </c>
      <c r="E136" s="62" t="s">
        <v>450</v>
      </c>
      <c r="F136" s="63" t="s">
        <v>451</v>
      </c>
      <c r="G136" s="61" t="s">
        <v>228</v>
      </c>
      <c r="H136" s="61" t="s">
        <v>126</v>
      </c>
      <c r="I136" s="21"/>
      <c r="J136" s="56"/>
      <c r="K136" s="57"/>
      <c r="L136" s="56"/>
      <c r="M136" s="58" t="str">
        <f aca="true">IF($E136="","",IF(OR($K136="Complete",$K136="Not applicable"),"",IF($J136="","no date",IF($J136&lt;TODAY(),"OVERDUE "&amp;TEXT(TODAY()-$J136,"0")&amp;"d","in "&amp;TEXT($J136-TODAY(),"0")&amp;"d"))))</f>
        <v>no date</v>
      </c>
      <c r="N136" s="21"/>
      <c r="O136" s="59"/>
    </row>
    <row r="137" customFormat="false" ht="25.5" hidden="false" customHeight="true" outlineLevel="0" collapsed="false">
      <c r="B137" s="51" t="str">
        <f aca="false">IF($E137="","",IFERROR(INDEX(Reference!$C$10:$C$25,MATCH($C137,Reference!$B$10:$B$25,0)),"GEN")&amp;"-"&amp;TEXT(COUNTIFS($C$9:$C137,$C137),"00"))</f>
        <v/>
      </c>
      <c r="C137" s="59"/>
      <c r="D137" s="64"/>
      <c r="E137" s="59"/>
      <c r="F137" s="59"/>
      <c r="G137" s="64"/>
      <c r="H137" s="64"/>
      <c r="I137" s="21"/>
      <c r="J137" s="56"/>
      <c r="K137" s="57"/>
      <c r="L137" s="56"/>
      <c r="M137" s="58" t="str">
        <f aca="true">IF($E137="","",IF(OR($K137="Complete",$K137="Not applicable"),"",IF($J137="","no date",IF($J137&lt;TODAY(),"OVERDUE "&amp;TEXT(TODAY()-$J137,"0")&amp;"d","in "&amp;TEXT($J137-TODAY(),"0")&amp;"d"))))</f>
        <v/>
      </c>
      <c r="N137" s="21"/>
      <c r="O137" s="21"/>
    </row>
    <row r="138" customFormat="false" ht="25.5" hidden="false" customHeight="true" outlineLevel="0" collapsed="false">
      <c r="B138" s="51" t="str">
        <f aca="false">IF($E138="","",IFERROR(INDEX(Reference!$C$10:$C$25,MATCH($C138,Reference!$B$10:$B$25,0)),"GEN")&amp;"-"&amp;TEXT(COUNTIFS($C$9:$C138,$C138),"00"))</f>
        <v/>
      </c>
      <c r="C138" s="59"/>
      <c r="D138" s="64"/>
      <c r="E138" s="59"/>
      <c r="F138" s="59"/>
      <c r="G138" s="64"/>
      <c r="H138" s="64"/>
      <c r="I138" s="21"/>
      <c r="J138" s="56"/>
      <c r="K138" s="57"/>
      <c r="L138" s="56"/>
      <c r="M138" s="58" t="str">
        <f aca="true">IF($E138="","",IF(OR($K138="Complete",$K138="Not applicable"),"",IF($J138="","no date",IF($J138&lt;TODAY(),"OVERDUE "&amp;TEXT(TODAY()-$J138,"0")&amp;"d","in "&amp;TEXT($J138-TODAY(),"0")&amp;"d"))))</f>
        <v/>
      </c>
      <c r="N138" s="21"/>
      <c r="O138" s="21"/>
    </row>
    <row r="139" customFormat="false" ht="25.5" hidden="false" customHeight="true" outlineLevel="0" collapsed="false">
      <c r="B139" s="51" t="str">
        <f aca="false">IF($E139="","",IFERROR(INDEX(Reference!$C$10:$C$25,MATCH($C139,Reference!$B$10:$B$25,0)),"GEN")&amp;"-"&amp;TEXT(COUNTIFS($C$9:$C139,$C139),"00"))</f>
        <v/>
      </c>
      <c r="C139" s="59"/>
      <c r="D139" s="64"/>
      <c r="E139" s="59"/>
      <c r="F139" s="59"/>
      <c r="G139" s="64"/>
      <c r="H139" s="64"/>
      <c r="I139" s="21"/>
      <c r="J139" s="56"/>
      <c r="K139" s="57"/>
      <c r="L139" s="56"/>
      <c r="M139" s="58" t="str">
        <f aca="true">IF($E139="","",IF(OR($K139="Complete",$K139="Not applicable"),"",IF($J139="","no date",IF($J139&lt;TODAY(),"OVERDUE "&amp;TEXT(TODAY()-$J139,"0")&amp;"d","in "&amp;TEXT($J139-TODAY(),"0")&amp;"d"))))</f>
        <v/>
      </c>
      <c r="N139" s="21"/>
      <c r="O139" s="21"/>
    </row>
    <row r="140" customFormat="false" ht="25.5" hidden="false" customHeight="true" outlineLevel="0" collapsed="false">
      <c r="B140" s="51" t="str">
        <f aca="false">IF($E140="","",IFERROR(INDEX(Reference!$C$10:$C$25,MATCH($C140,Reference!$B$10:$B$25,0)),"GEN")&amp;"-"&amp;TEXT(COUNTIFS($C$9:$C140,$C140),"00"))</f>
        <v/>
      </c>
      <c r="C140" s="59"/>
      <c r="D140" s="64"/>
      <c r="E140" s="59"/>
      <c r="F140" s="59"/>
      <c r="G140" s="64"/>
      <c r="H140" s="64"/>
      <c r="I140" s="21"/>
      <c r="J140" s="56"/>
      <c r="K140" s="57"/>
      <c r="L140" s="56"/>
      <c r="M140" s="58" t="str">
        <f aca="true">IF($E140="","",IF(OR($K140="Complete",$K140="Not applicable"),"",IF($J140="","no date",IF($J140&lt;TODAY(),"OVERDUE "&amp;TEXT(TODAY()-$J140,"0")&amp;"d","in "&amp;TEXT($J140-TODAY(),"0")&amp;"d"))))</f>
        <v/>
      </c>
      <c r="N140" s="21"/>
      <c r="O140" s="21"/>
    </row>
    <row r="141" customFormat="false" ht="25.5" hidden="false" customHeight="true" outlineLevel="0" collapsed="false">
      <c r="B141" s="51" t="str">
        <f aca="false">IF($E141="","",IFERROR(INDEX(Reference!$C$10:$C$25,MATCH($C141,Reference!$B$10:$B$25,0)),"GEN")&amp;"-"&amp;TEXT(COUNTIFS($C$9:$C141,$C141),"00"))</f>
        <v/>
      </c>
      <c r="C141" s="59"/>
      <c r="D141" s="64"/>
      <c r="E141" s="59"/>
      <c r="F141" s="59"/>
      <c r="G141" s="64"/>
      <c r="H141" s="64"/>
      <c r="I141" s="21"/>
      <c r="J141" s="56"/>
      <c r="K141" s="57"/>
      <c r="L141" s="56"/>
      <c r="M141" s="58" t="str">
        <f aca="true">IF($E141="","",IF(OR($K141="Complete",$K141="Not applicable"),"",IF($J141="","no date",IF($J141&lt;TODAY(),"OVERDUE "&amp;TEXT(TODAY()-$J141,"0")&amp;"d","in "&amp;TEXT($J141-TODAY(),"0")&amp;"d"))))</f>
        <v/>
      </c>
      <c r="N141" s="21"/>
      <c r="O141" s="21"/>
    </row>
    <row r="142" customFormat="false" ht="25.5" hidden="false" customHeight="true" outlineLevel="0" collapsed="false">
      <c r="B142" s="51" t="str">
        <f aca="false">IF($E142="","",IFERROR(INDEX(Reference!$C$10:$C$25,MATCH($C142,Reference!$B$10:$B$25,0)),"GEN")&amp;"-"&amp;TEXT(COUNTIFS($C$9:$C142,$C142),"00"))</f>
        <v/>
      </c>
      <c r="C142" s="59"/>
      <c r="D142" s="64"/>
      <c r="E142" s="59"/>
      <c r="F142" s="59"/>
      <c r="G142" s="64"/>
      <c r="H142" s="64"/>
      <c r="I142" s="21"/>
      <c r="J142" s="56"/>
      <c r="K142" s="57"/>
      <c r="L142" s="56"/>
      <c r="M142" s="58" t="str">
        <f aca="true">IF($E142="","",IF(OR($K142="Complete",$K142="Not applicable"),"",IF($J142="","no date",IF($J142&lt;TODAY(),"OVERDUE "&amp;TEXT(TODAY()-$J142,"0")&amp;"d","in "&amp;TEXT($J142-TODAY(),"0")&amp;"d"))))</f>
        <v/>
      </c>
      <c r="N142" s="21"/>
      <c r="O142" s="21"/>
    </row>
    <row r="143" customFormat="false" ht="25.5" hidden="false" customHeight="true" outlineLevel="0" collapsed="false">
      <c r="B143" s="51" t="str">
        <f aca="false">IF($E143="","",IFERROR(INDEX(Reference!$C$10:$C$25,MATCH($C143,Reference!$B$10:$B$25,0)),"GEN")&amp;"-"&amp;TEXT(COUNTIFS($C$9:$C143,$C143),"00"))</f>
        <v/>
      </c>
      <c r="C143" s="59"/>
      <c r="D143" s="64"/>
      <c r="E143" s="59"/>
      <c r="F143" s="59"/>
      <c r="G143" s="64"/>
      <c r="H143" s="64"/>
      <c r="I143" s="21"/>
      <c r="J143" s="56"/>
      <c r="K143" s="57"/>
      <c r="L143" s="56"/>
      <c r="M143" s="58" t="str">
        <f aca="true">IF($E143="","",IF(OR($K143="Complete",$K143="Not applicable"),"",IF($J143="","no date",IF($J143&lt;TODAY(),"OVERDUE "&amp;TEXT(TODAY()-$J143,"0")&amp;"d","in "&amp;TEXT($J143-TODAY(),"0")&amp;"d"))))</f>
        <v/>
      </c>
      <c r="N143" s="21"/>
      <c r="O143" s="21"/>
    </row>
    <row r="144" customFormat="false" ht="25.5" hidden="false" customHeight="true" outlineLevel="0" collapsed="false">
      <c r="B144" s="51" t="str">
        <f aca="false">IF($E144="","",IFERROR(INDEX(Reference!$C$10:$C$25,MATCH($C144,Reference!$B$10:$B$25,0)),"GEN")&amp;"-"&amp;TEXT(COUNTIFS($C$9:$C144,$C144),"00"))</f>
        <v/>
      </c>
      <c r="C144" s="59"/>
      <c r="D144" s="64"/>
      <c r="E144" s="59"/>
      <c r="F144" s="59"/>
      <c r="G144" s="64"/>
      <c r="H144" s="64"/>
      <c r="I144" s="21"/>
      <c r="J144" s="56"/>
      <c r="K144" s="57"/>
      <c r="L144" s="56"/>
      <c r="M144" s="58" t="str">
        <f aca="true">IF($E144="","",IF(OR($K144="Complete",$K144="Not applicable"),"",IF($J144="","no date",IF($J144&lt;TODAY(),"OVERDUE "&amp;TEXT(TODAY()-$J144,"0")&amp;"d","in "&amp;TEXT($J144-TODAY(),"0")&amp;"d"))))</f>
        <v/>
      </c>
      <c r="N144" s="21"/>
      <c r="O144" s="21"/>
    </row>
    <row r="145" customFormat="false" ht="25.5" hidden="false" customHeight="true" outlineLevel="0" collapsed="false">
      <c r="B145" s="51" t="str">
        <f aca="false">IF($E145="","",IFERROR(INDEX(Reference!$C$10:$C$25,MATCH($C145,Reference!$B$10:$B$25,0)),"GEN")&amp;"-"&amp;TEXT(COUNTIFS($C$9:$C145,$C145),"00"))</f>
        <v/>
      </c>
      <c r="C145" s="59"/>
      <c r="D145" s="64"/>
      <c r="E145" s="59"/>
      <c r="F145" s="59"/>
      <c r="G145" s="64"/>
      <c r="H145" s="64"/>
      <c r="I145" s="21"/>
      <c r="J145" s="56"/>
      <c r="K145" s="57"/>
      <c r="L145" s="56"/>
      <c r="M145" s="58" t="str">
        <f aca="true">IF($E145="","",IF(OR($K145="Complete",$K145="Not applicable"),"",IF($J145="","no date",IF($J145&lt;TODAY(),"OVERDUE "&amp;TEXT(TODAY()-$J145,"0")&amp;"d","in "&amp;TEXT($J145-TODAY(),"0")&amp;"d"))))</f>
        <v/>
      </c>
      <c r="N145" s="21"/>
      <c r="O145" s="21"/>
    </row>
    <row r="146" customFormat="false" ht="25.5" hidden="false" customHeight="true" outlineLevel="0" collapsed="false">
      <c r="B146" s="51" t="str">
        <f aca="false">IF($E146="","",IFERROR(INDEX(Reference!$C$10:$C$25,MATCH($C146,Reference!$B$10:$B$25,0)),"GEN")&amp;"-"&amp;TEXT(COUNTIFS($C$9:$C146,$C146),"00"))</f>
        <v/>
      </c>
      <c r="C146" s="59"/>
      <c r="D146" s="64"/>
      <c r="E146" s="59"/>
      <c r="F146" s="59"/>
      <c r="G146" s="64"/>
      <c r="H146" s="64"/>
      <c r="I146" s="21"/>
      <c r="J146" s="56"/>
      <c r="K146" s="57"/>
      <c r="L146" s="56"/>
      <c r="M146" s="58" t="str">
        <f aca="true">IF($E146="","",IF(OR($K146="Complete",$K146="Not applicable"),"",IF($J146="","no date",IF($J146&lt;TODAY(),"OVERDUE "&amp;TEXT(TODAY()-$J146,"0")&amp;"d","in "&amp;TEXT($J146-TODAY(),"0")&amp;"d"))))</f>
        <v/>
      </c>
      <c r="N146" s="21"/>
      <c r="O146" s="21"/>
    </row>
    <row r="147" customFormat="false" ht="25.5" hidden="false" customHeight="true" outlineLevel="0" collapsed="false">
      <c r="B147" s="51" t="str">
        <f aca="false">IF($E147="","",IFERROR(INDEX(Reference!$C$10:$C$25,MATCH($C147,Reference!$B$10:$B$25,0)),"GEN")&amp;"-"&amp;TEXT(COUNTIFS($C$9:$C147,$C147),"00"))</f>
        <v/>
      </c>
      <c r="C147" s="59"/>
      <c r="D147" s="64"/>
      <c r="E147" s="59"/>
      <c r="F147" s="59"/>
      <c r="G147" s="64"/>
      <c r="H147" s="64"/>
      <c r="I147" s="21"/>
      <c r="J147" s="56"/>
      <c r="K147" s="57"/>
      <c r="L147" s="56"/>
      <c r="M147" s="58" t="str">
        <f aca="true">IF($E147="","",IF(OR($K147="Complete",$K147="Not applicable"),"",IF($J147="","no date",IF($J147&lt;TODAY(),"OVERDUE "&amp;TEXT(TODAY()-$J147,"0")&amp;"d","in "&amp;TEXT($J147-TODAY(),"0")&amp;"d"))))</f>
        <v/>
      </c>
      <c r="N147" s="21"/>
      <c r="O147" s="21"/>
    </row>
    <row r="148" customFormat="false" ht="25.5" hidden="false" customHeight="true" outlineLevel="0" collapsed="false">
      <c r="B148" s="51" t="str">
        <f aca="false">IF($E148="","",IFERROR(INDEX(Reference!$C$10:$C$25,MATCH($C148,Reference!$B$10:$B$25,0)),"GEN")&amp;"-"&amp;TEXT(COUNTIFS($C$9:$C148,$C148),"00"))</f>
        <v/>
      </c>
      <c r="C148" s="59"/>
      <c r="D148" s="64"/>
      <c r="E148" s="59"/>
      <c r="F148" s="59"/>
      <c r="G148" s="64"/>
      <c r="H148" s="64"/>
      <c r="I148" s="21"/>
      <c r="J148" s="56"/>
      <c r="K148" s="57"/>
      <c r="L148" s="56"/>
      <c r="M148" s="58" t="str">
        <f aca="true">IF($E148="","",IF(OR($K148="Complete",$K148="Not applicable"),"",IF($J148="","no date",IF($J148&lt;TODAY(),"OVERDUE "&amp;TEXT(TODAY()-$J148,"0")&amp;"d","in "&amp;TEXT($J148-TODAY(),"0")&amp;"d"))))</f>
        <v/>
      </c>
      <c r="N148" s="21"/>
      <c r="O148" s="21"/>
    </row>
    <row r="149" customFormat="false" ht="25.5" hidden="false" customHeight="true" outlineLevel="0" collapsed="false">
      <c r="B149" s="51" t="str">
        <f aca="false">IF($E149="","",IFERROR(INDEX(Reference!$C$10:$C$25,MATCH($C149,Reference!$B$10:$B$25,0)),"GEN")&amp;"-"&amp;TEXT(COUNTIFS($C$9:$C149,$C149),"00"))</f>
        <v/>
      </c>
      <c r="C149" s="59"/>
      <c r="D149" s="64"/>
      <c r="E149" s="59"/>
      <c r="F149" s="59"/>
      <c r="G149" s="64"/>
      <c r="H149" s="64"/>
      <c r="I149" s="21"/>
      <c r="J149" s="56"/>
      <c r="K149" s="57"/>
      <c r="L149" s="56"/>
      <c r="M149" s="58" t="str">
        <f aca="true">IF($E149="","",IF(OR($K149="Complete",$K149="Not applicable"),"",IF($J149="","no date",IF($J149&lt;TODAY(),"OVERDUE "&amp;TEXT(TODAY()-$J149,"0")&amp;"d","in "&amp;TEXT($J149-TODAY(),"0")&amp;"d"))))</f>
        <v/>
      </c>
      <c r="N149" s="21"/>
      <c r="O149" s="21"/>
    </row>
    <row r="150" customFormat="false" ht="25.5" hidden="false" customHeight="true" outlineLevel="0" collapsed="false">
      <c r="B150" s="51" t="str">
        <f aca="false">IF($E150="","",IFERROR(INDEX(Reference!$C$10:$C$25,MATCH($C150,Reference!$B$10:$B$25,0)),"GEN")&amp;"-"&amp;TEXT(COUNTIFS($C$9:$C150,$C150),"00"))</f>
        <v/>
      </c>
      <c r="C150" s="59"/>
      <c r="D150" s="64"/>
      <c r="E150" s="59"/>
      <c r="F150" s="59"/>
      <c r="G150" s="64"/>
      <c r="H150" s="64"/>
      <c r="I150" s="21"/>
      <c r="J150" s="56"/>
      <c r="K150" s="57"/>
      <c r="L150" s="56"/>
      <c r="M150" s="58" t="str">
        <f aca="true">IF($E150="","",IF(OR($K150="Complete",$K150="Not applicable"),"",IF($J150="","no date",IF($J150&lt;TODAY(),"OVERDUE "&amp;TEXT(TODAY()-$J150,"0")&amp;"d","in "&amp;TEXT($J150-TODAY(),"0")&amp;"d"))))</f>
        <v/>
      </c>
      <c r="N150" s="21"/>
      <c r="O150" s="21"/>
    </row>
    <row r="151" customFormat="false" ht="25.5" hidden="false" customHeight="true" outlineLevel="0" collapsed="false">
      <c r="B151" s="51" t="str">
        <f aca="false">IF($E151="","",IFERROR(INDEX(Reference!$C$10:$C$25,MATCH($C151,Reference!$B$10:$B$25,0)),"GEN")&amp;"-"&amp;TEXT(COUNTIFS($C$9:$C151,$C151),"00"))</f>
        <v/>
      </c>
      <c r="C151" s="59"/>
      <c r="D151" s="64"/>
      <c r="E151" s="59"/>
      <c r="F151" s="59"/>
      <c r="G151" s="64"/>
      <c r="H151" s="64"/>
      <c r="I151" s="21"/>
      <c r="J151" s="56"/>
      <c r="K151" s="57"/>
      <c r="L151" s="56"/>
      <c r="M151" s="58" t="str">
        <f aca="true">IF($E151="","",IF(OR($K151="Complete",$K151="Not applicable"),"",IF($J151="","no date",IF($J151&lt;TODAY(),"OVERDUE "&amp;TEXT(TODAY()-$J151,"0")&amp;"d","in "&amp;TEXT($J151-TODAY(),"0")&amp;"d"))))</f>
        <v/>
      </c>
      <c r="N151" s="21"/>
      <c r="O151" s="21"/>
    </row>
    <row r="152" customFormat="false" ht="25.5" hidden="false" customHeight="true" outlineLevel="0" collapsed="false">
      <c r="B152" s="51" t="str">
        <f aca="false">IF($E152="","",IFERROR(INDEX(Reference!$C$10:$C$25,MATCH($C152,Reference!$B$10:$B$25,0)),"GEN")&amp;"-"&amp;TEXT(COUNTIFS($C$9:$C152,$C152),"00"))</f>
        <v/>
      </c>
      <c r="C152" s="59"/>
      <c r="D152" s="64"/>
      <c r="E152" s="59"/>
      <c r="F152" s="59"/>
      <c r="G152" s="64"/>
      <c r="H152" s="64"/>
      <c r="I152" s="21"/>
      <c r="J152" s="56"/>
      <c r="K152" s="57"/>
      <c r="L152" s="56"/>
      <c r="M152" s="58" t="str">
        <f aca="true">IF($E152="","",IF(OR($K152="Complete",$K152="Not applicable"),"",IF($J152="","no date",IF($J152&lt;TODAY(),"OVERDUE "&amp;TEXT(TODAY()-$J152,"0")&amp;"d","in "&amp;TEXT($J152-TODAY(),"0")&amp;"d"))))</f>
        <v/>
      </c>
      <c r="N152" s="21"/>
      <c r="O152" s="21"/>
    </row>
    <row r="153" customFormat="false" ht="25.5" hidden="false" customHeight="true" outlineLevel="0" collapsed="false">
      <c r="B153" s="51" t="str">
        <f aca="false">IF($E153="","",IFERROR(INDEX(Reference!$C$10:$C$25,MATCH($C153,Reference!$B$10:$B$25,0)),"GEN")&amp;"-"&amp;TEXT(COUNTIFS($C$9:$C153,$C153),"00"))</f>
        <v/>
      </c>
      <c r="C153" s="59"/>
      <c r="D153" s="64"/>
      <c r="E153" s="59"/>
      <c r="F153" s="59"/>
      <c r="G153" s="64"/>
      <c r="H153" s="64"/>
      <c r="I153" s="21"/>
      <c r="J153" s="56"/>
      <c r="K153" s="57"/>
      <c r="L153" s="56"/>
      <c r="M153" s="58" t="str">
        <f aca="true">IF($E153="","",IF(OR($K153="Complete",$K153="Not applicable"),"",IF($J153="","no date",IF($J153&lt;TODAY(),"OVERDUE "&amp;TEXT(TODAY()-$J153,"0")&amp;"d","in "&amp;TEXT($J153-TODAY(),"0")&amp;"d"))))</f>
        <v/>
      </c>
      <c r="N153" s="21"/>
      <c r="O153" s="21"/>
    </row>
    <row r="154" customFormat="false" ht="25.5" hidden="false" customHeight="true" outlineLevel="0" collapsed="false">
      <c r="B154" s="51" t="str">
        <f aca="false">IF($E154="","",IFERROR(INDEX(Reference!$C$10:$C$25,MATCH($C154,Reference!$B$10:$B$25,0)),"GEN")&amp;"-"&amp;TEXT(COUNTIFS($C$9:$C154,$C154),"00"))</f>
        <v/>
      </c>
      <c r="C154" s="59"/>
      <c r="D154" s="64"/>
      <c r="E154" s="59"/>
      <c r="F154" s="59"/>
      <c r="G154" s="64"/>
      <c r="H154" s="64"/>
      <c r="I154" s="21"/>
      <c r="J154" s="56"/>
      <c r="K154" s="57"/>
      <c r="L154" s="56"/>
      <c r="M154" s="58" t="str">
        <f aca="true">IF($E154="","",IF(OR($K154="Complete",$K154="Not applicable"),"",IF($J154="","no date",IF($J154&lt;TODAY(),"OVERDUE "&amp;TEXT(TODAY()-$J154,"0")&amp;"d","in "&amp;TEXT($J154-TODAY(),"0")&amp;"d"))))</f>
        <v/>
      </c>
      <c r="N154" s="21"/>
      <c r="O154" s="21"/>
    </row>
    <row r="155" customFormat="false" ht="25.5" hidden="false" customHeight="true" outlineLevel="0" collapsed="false">
      <c r="B155" s="51" t="str">
        <f aca="false">IF($E155="","",IFERROR(INDEX(Reference!$C$10:$C$25,MATCH($C155,Reference!$B$10:$B$25,0)),"GEN")&amp;"-"&amp;TEXT(COUNTIFS($C$9:$C155,$C155),"00"))</f>
        <v/>
      </c>
      <c r="C155" s="59"/>
      <c r="D155" s="64"/>
      <c r="E155" s="59"/>
      <c r="F155" s="59"/>
      <c r="G155" s="64"/>
      <c r="H155" s="64"/>
      <c r="I155" s="21"/>
      <c r="J155" s="56"/>
      <c r="K155" s="57"/>
      <c r="L155" s="56"/>
      <c r="M155" s="58" t="str">
        <f aca="true">IF($E155="","",IF(OR($K155="Complete",$K155="Not applicable"),"",IF($J155="","no date",IF($J155&lt;TODAY(),"OVERDUE "&amp;TEXT(TODAY()-$J155,"0")&amp;"d","in "&amp;TEXT($J155-TODAY(),"0")&amp;"d"))))</f>
        <v/>
      </c>
      <c r="N155" s="21"/>
      <c r="O155" s="21"/>
    </row>
    <row r="156" customFormat="false" ht="25.5" hidden="false" customHeight="true" outlineLevel="0" collapsed="false">
      <c r="B156" s="51" t="str">
        <f aca="false">IF($E156="","",IFERROR(INDEX(Reference!$C$10:$C$25,MATCH($C156,Reference!$B$10:$B$25,0)),"GEN")&amp;"-"&amp;TEXT(COUNTIFS($C$9:$C156,$C156),"00"))</f>
        <v/>
      </c>
      <c r="C156" s="59"/>
      <c r="D156" s="64"/>
      <c r="E156" s="59"/>
      <c r="F156" s="59"/>
      <c r="G156" s="64"/>
      <c r="H156" s="64"/>
      <c r="I156" s="21"/>
      <c r="J156" s="56"/>
      <c r="K156" s="57"/>
      <c r="L156" s="56"/>
      <c r="M156" s="58" t="str">
        <f aca="true">IF($E156="","",IF(OR($K156="Complete",$K156="Not applicable"),"",IF($J156="","no date",IF($J156&lt;TODAY(),"OVERDUE "&amp;TEXT(TODAY()-$J156,"0")&amp;"d","in "&amp;TEXT($J156-TODAY(),"0")&amp;"d"))))</f>
        <v/>
      </c>
      <c r="N156" s="21"/>
      <c r="O156" s="21"/>
    </row>
    <row r="158" customFormat="false" ht="13.5" hidden="false" customHeight="true" outlineLevel="0" collapsed="false">
      <c r="B158" s="24" t="s">
        <v>452</v>
      </c>
      <c r="C158" s="24"/>
      <c r="D158" s="24"/>
      <c r="E158" s="24"/>
      <c r="F158" s="24"/>
      <c r="G158" s="24"/>
      <c r="H158" s="24"/>
      <c r="I158" s="24"/>
      <c r="J158" s="24"/>
      <c r="K158" s="24"/>
      <c r="L158" s="24"/>
      <c r="M158" s="24"/>
      <c r="N158" s="24"/>
      <c r="O158" s="24"/>
    </row>
    <row r="160" customFormat="false" ht="15" hidden="false" customHeight="false" outlineLevel="0" collapsed="false">
      <c r="B160" s="15" t="s">
        <v>22</v>
      </c>
      <c r="C160" s="15"/>
      <c r="D160" s="15"/>
      <c r="E160" s="15"/>
      <c r="F160" s="15"/>
      <c r="G160" s="15"/>
      <c r="H160" s="15"/>
      <c r="I160" s="15"/>
      <c r="J160" s="15"/>
      <c r="K160" s="15"/>
      <c r="L160" s="15"/>
      <c r="M160" s="15"/>
      <c r="N160" s="15"/>
      <c r="O160" s="15"/>
    </row>
  </sheetData>
  <autoFilter ref="B8:O156"/>
  <mergeCells count="9">
    <mergeCell ref="A1:O1"/>
    <mergeCell ref="D2:O2"/>
    <mergeCell ref="D3:O3"/>
    <mergeCell ref="A4:O4"/>
    <mergeCell ref="A5:O5"/>
    <mergeCell ref="B6:K6"/>
    <mergeCell ref="L6:O6"/>
    <mergeCell ref="B158:O158"/>
    <mergeCell ref="B160:O160"/>
  </mergeCells>
  <conditionalFormatting sqref="A5:O5">
    <cfRule type="expression" priority="2" aboveAverage="0" equalAverage="0" bottom="0" percent="0" rank="0" text="" dxfId="0">
      <formula>LEN($A$5)&gt;0</formula>
    </cfRule>
  </conditionalFormatting>
  <conditionalFormatting sqref="K9:K156">
    <cfRule type="expression" priority="3" aboveAverage="0" equalAverage="0" bottom="0" percent="0" rank="0" text="" dxfId="4">
      <formula>$K9="Complete"</formula>
    </cfRule>
    <cfRule type="expression" priority="4" aboveAverage="0" equalAverage="0" bottom="0" percent="0" rank="0" text="" dxfId="3">
      <formula>$K9="In progress"</formula>
    </cfRule>
    <cfRule type="expression" priority="5" aboveAverage="0" equalAverage="0" bottom="0" percent="0" rank="0" text="" dxfId="1">
      <formula>$K9="Blocked"</formula>
    </cfRule>
    <cfRule type="expression" priority="6" aboveAverage="0" equalAverage="0" bottom="0" percent="0" rank="0" text="" dxfId="5">
      <formula>$K9="Not started"</formula>
    </cfRule>
    <cfRule type="expression" priority="7" aboveAverage="0" equalAverage="0" bottom="0" percent="0" rank="0" text="" dxfId="25">
      <formula>$K9="Not applicable"</formula>
    </cfRule>
  </conditionalFormatting>
  <conditionalFormatting sqref="M9:M156">
    <cfRule type="expression" priority="8" aboveAverage="0" equalAverage="0" bottom="0" percent="0" rank="0" text="" dxfId="1">
      <formula>LEFT($M9,7)="OVERDUE"</formula>
    </cfRule>
    <cfRule type="expression" priority="9" aboveAverage="0" equalAverage="0" bottom="0" percent="0" rank="0" text="" dxfId="3">
      <formula>AND($M9&lt;&gt;"",$J9&lt;&gt;"",$J9&lt;=TODAY()+7)</formula>
    </cfRule>
    <cfRule type="expression" priority="10" aboveAverage="0" equalAverage="0" bottom="0" percent="0" rank="0" text="" dxfId="26">
      <formula>$M9="no date"</formula>
    </cfRule>
    <cfRule type="expression" priority="11" aboveAverage="0" equalAverage="0" bottom="0" percent="0" rank="0" text="" dxfId="27">
      <formula>AND($M9&lt;&gt;"",$J9&lt;&gt;"")</formula>
    </cfRule>
  </conditionalFormatting>
  <conditionalFormatting sqref="G9:G156">
    <cfRule type="expression" priority="12" aboveAverage="0" equalAverage="0" bottom="0" percent="0" rank="0" text="" dxfId="28">
      <formula>$G9="Mandatory"</formula>
    </cfRule>
    <cfRule type="expression" priority="13" aboveAverage="0" equalAverage="0" bottom="0" percent="0" rank="0" text="" dxfId="29">
      <formula>$G9="If applicable"</formula>
    </cfRule>
  </conditionalFormatting>
  <conditionalFormatting sqref="L9:L156">
    <cfRule type="expression" priority="14" aboveAverage="0" equalAverage="0" bottom="0" percent="0" rank="0" text="" dxfId="0">
      <formula>AND($K9="Complete",$L9="")</formula>
    </cfRule>
  </conditionalFormatting>
  <conditionalFormatting sqref="N9:N156">
    <cfRule type="expression" priority="15" aboveAverage="0" equalAverage="0" bottom="0" percent="0" rank="0" text="" dxfId="0">
      <formula>AND($K9="Complete",$N9="")</formula>
    </cfRule>
  </conditionalFormatting>
  <conditionalFormatting sqref="B9:B156">
    <cfRule type="expression" priority="16" aboveAverage="0" equalAverage="0" bottom="0" percent="0" rank="0" text="" dxfId="30">
      <formula>$K9="Complete"</formula>
    </cfRule>
  </conditionalFormatting>
  <dataValidations count="7">
    <dataValidation allowBlank="true" error="Pick a value from the list on the Reference sheet." errorStyle="stop" errorTitle="Not on the list" operator="between" prompt="Choose from the dropdown." showDropDown="false" showErrorMessage="false" showInputMessage="false" sqref="C9:C156" type="list">
      <formula1>ListSection</formula1>
      <formula2>0</formula2>
    </dataValidation>
    <dataValidation allowBlank="true" error="Pick a value from the list on the Reference sheet." errorStyle="stop" errorTitle="Not on the list" operator="between" prompt="Choose from the dropdown." showDropDown="false" showErrorMessage="false" showInputMessage="false" sqref="D9:D156" type="list">
      <formula1>ListPhase</formula1>
      <formula2>0</formula2>
    </dataValidation>
    <dataValidation allowBlank="true" error="Pick a value from the list on the Reference sheet." errorStyle="stop" errorTitle="Not on the list" operator="between" prompt="Choose from the dropdown." showDropDown="false" showErrorMessage="false" showInputMessage="false" sqref="G9:G156" type="list">
      <formula1>ListType</formula1>
      <formula2>0</formula2>
    </dataValidation>
    <dataValidation allowBlank="true" error="Pick a value from the list on the Reference sheet." errorStyle="stop" errorTitle="Not on the list" operator="between" prompt="Choose from the dropdown." showDropDown="false" showErrorMessage="false" showInputMessage="false" sqref="H9:H156" type="list">
      <formula1>ListResponsible</formula1>
      <formula2>0</formula2>
    </dataValidation>
    <dataValidation allowBlank="true" error="Pick a value from the list on the Reference sheet." errorStyle="stop" errorTitle="Not on the list" operator="between" prompt="Choose from the dropdown." showDropDown="false" showErrorMessage="false" showInputMessage="false" sqref="K9:K156" type="list">
      <formula1>ListStatus</formula1>
      <formula2>0</formula2>
    </dataValidation>
    <dataValidation allowBlank="true" error="Enter a real date, for example 01 Sep 2026." errorStyle="stop" errorTitle="Not a date" operator="between" showDropDown="false" showErrorMessage="false" showInputMessage="false" sqref="J9:J156" type="date">
      <formula1>DATE(2000,1,1)</formula1>
      <formula2>DATE(2100,12,31)</formula2>
    </dataValidation>
    <dataValidation allowBlank="true" error="Enter a real date, for example 01 Sep 2026." errorStyle="stop" errorTitle="Not a date" operator="between" showDropDown="false" showErrorMessage="false" showInputMessage="false" sqref="L9:L156" type="date">
      <formula1>DATE(2000,1,1)</formula1>
      <formula2>DATE(2100,12,31)</formula2>
    </dataValidation>
  </dataValidations>
  <hyperlinks>
    <hyperlink ref="B160" r:id="rId1" display="Built with Mastt  |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A1:L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37"/>
    <col collapsed="false" customWidth="true" hidden="false" outlineLevel="0" max="3" min="3" style="0" width="7"/>
    <col collapsed="false" customWidth="true" hidden="false" outlineLevel="0" max="4" min="4" style="0" width="2"/>
    <col collapsed="false" customWidth="true" hidden="false" outlineLevel="0" max="5" min="5" style="0" width="20"/>
    <col collapsed="false" customWidth="true" hidden="false" outlineLevel="0" max="6" min="6" style="0" width="2"/>
    <col collapsed="false" customWidth="true" hidden="false" outlineLevel="0" max="7" min="7" style="0" width="16"/>
    <col collapsed="false" customWidth="true" hidden="false" outlineLevel="0" max="8" min="8" style="0" width="2"/>
    <col collapsed="false" customWidth="true" hidden="false" outlineLevel="0" max="9" min="9" style="0" width="16"/>
    <col collapsed="false" customWidth="true" hidden="false" outlineLevel="0" max="10" min="10" style="0" width="2"/>
    <col collapsed="false" customWidth="true" hidden="false" outlineLevel="0" max="11" min="11" style="0" width="18"/>
    <col collapsed="false" customWidth="true" hidden="false" outlineLevel="0" max="12" min="12" style="0" width="2"/>
  </cols>
  <sheetData>
    <row r="1" customFormat="false" ht="6" hidden="false" customHeight="true" outlineLevel="0" collapsed="false">
      <c r="A1" s="1"/>
      <c r="B1" s="1"/>
      <c r="C1" s="1"/>
      <c r="D1" s="1"/>
      <c r="E1" s="1"/>
      <c r="F1" s="1"/>
      <c r="G1" s="1"/>
      <c r="H1" s="1"/>
      <c r="I1" s="1"/>
      <c r="J1" s="1"/>
      <c r="K1" s="1"/>
      <c r="L1" s="1"/>
    </row>
    <row r="2" customFormat="false" ht="24" hidden="false" customHeight="true" outlineLevel="0" collapsed="false">
      <c r="A2" s="16"/>
      <c r="B2" s="16"/>
      <c r="C2" s="16"/>
      <c r="D2" s="17" t="s">
        <v>18</v>
      </c>
      <c r="E2" s="17"/>
      <c r="F2" s="17"/>
      <c r="G2" s="17"/>
      <c r="H2" s="17"/>
      <c r="I2" s="17"/>
      <c r="J2" s="17"/>
      <c r="K2" s="17"/>
      <c r="L2" s="17"/>
    </row>
    <row r="3" customFormat="false" ht="13.5" hidden="false" customHeight="true" outlineLevel="0" collapsed="false">
      <c r="A3" s="16"/>
      <c r="B3" s="16"/>
      <c r="C3" s="16"/>
      <c r="D3" s="18" t="s">
        <v>453</v>
      </c>
      <c r="E3" s="18"/>
      <c r="F3" s="18"/>
      <c r="G3" s="18"/>
      <c r="H3" s="18"/>
      <c r="I3" s="18"/>
      <c r="J3" s="18"/>
      <c r="K3" s="18"/>
      <c r="L3" s="18"/>
    </row>
    <row r="4" customFormat="false" ht="3.75" hidden="false" customHeight="true" outlineLevel="0" collapsed="false">
      <c r="A4" s="4"/>
      <c r="B4" s="4"/>
      <c r="C4" s="4"/>
      <c r="D4" s="4"/>
      <c r="E4" s="4"/>
      <c r="F4" s="4"/>
      <c r="G4" s="4"/>
      <c r="H4" s="4"/>
      <c r="I4" s="4"/>
      <c r="J4" s="4"/>
      <c r="K4" s="4"/>
      <c r="L4" s="4"/>
    </row>
    <row r="5" customFormat="false" ht="18" hidden="false" customHeight="true" outlineLevel="0" collapsed="false">
      <c r="A5" s="19" t="str">
        <f aca="false">IF(SUMPRODUCT(--(LEFT('Startup Checklist'!$O$9:$O$156,7)="EXAMPLE"))=0,"","EXAMPLE - delete before use.    "&amp;TEXT(SUMPRODUCT(--(LEFT('Startup Checklist'!$O$9:$O$156,7)="EXAMPLE")),"0")&amp;" rows carry sample data.    Clear columns I to O on the Startup Checklist.")</f>
        <v>EXAMPLE - delete before use.    30 rows carry sample data.    Clear columns I to O on the Startup Checklist.</v>
      </c>
      <c r="B5" s="19"/>
      <c r="C5" s="19"/>
      <c r="D5" s="19"/>
      <c r="E5" s="19"/>
      <c r="F5" s="19"/>
      <c r="G5" s="19"/>
      <c r="H5" s="19"/>
      <c r="I5" s="19"/>
      <c r="J5" s="19"/>
      <c r="K5" s="19"/>
      <c r="L5" s="19"/>
    </row>
    <row r="6" customFormat="false" ht="6" hidden="false" customHeight="true" outlineLevel="0" collapsed="false"/>
    <row r="7" customFormat="false" ht="21.75" hidden="false" customHeight="true" outlineLevel="0" collapsed="false">
      <c r="B7" s="7" t="s">
        <v>454</v>
      </c>
      <c r="C7" s="7"/>
      <c r="D7" s="7"/>
      <c r="E7" s="7"/>
      <c r="F7" s="7"/>
      <c r="G7" s="7"/>
      <c r="H7" s="7"/>
      <c r="I7" s="7"/>
      <c r="J7" s="7"/>
      <c r="K7" s="7"/>
      <c r="L7" s="7"/>
    </row>
    <row r="8" customFormat="false" ht="15" hidden="false" customHeight="true" outlineLevel="0" collapsed="false">
      <c r="B8" s="24" t="s">
        <v>455</v>
      </c>
      <c r="C8" s="24"/>
      <c r="D8" s="24"/>
      <c r="E8" s="24"/>
      <c r="F8" s="24"/>
      <c r="G8" s="24"/>
      <c r="H8" s="24"/>
      <c r="I8" s="24"/>
      <c r="J8" s="24"/>
      <c r="K8" s="24"/>
      <c r="L8" s="24"/>
    </row>
    <row r="9" customFormat="false" ht="25.5" hidden="false" customHeight="true" outlineLevel="0" collapsed="false">
      <c r="B9" s="10" t="s">
        <v>102</v>
      </c>
      <c r="C9" s="10" t="s">
        <v>456</v>
      </c>
      <c r="D9" s="49"/>
      <c r="E9" s="10" t="s">
        <v>92</v>
      </c>
      <c r="F9" s="49"/>
      <c r="G9" s="10" t="s">
        <v>124</v>
      </c>
      <c r="H9" s="49"/>
      <c r="I9" s="10" t="s">
        <v>125</v>
      </c>
      <c r="J9" s="49"/>
      <c r="K9" s="10" t="s">
        <v>95</v>
      </c>
      <c r="L9" s="49"/>
    </row>
    <row r="10" customFormat="false" ht="13.5" hidden="false" customHeight="true" outlineLevel="0" collapsed="false">
      <c r="B10" s="36" t="s">
        <v>103</v>
      </c>
      <c r="C10" s="65" t="s">
        <v>457</v>
      </c>
      <c r="E10" s="36" t="s">
        <v>96</v>
      </c>
      <c r="G10" s="36" t="s">
        <v>134</v>
      </c>
      <c r="I10" s="36" t="s">
        <v>126</v>
      </c>
      <c r="K10" s="36" t="s">
        <v>186</v>
      </c>
    </row>
    <row r="11" customFormat="false" ht="13.5" hidden="false" customHeight="true" outlineLevel="0" collapsed="false">
      <c r="B11" s="40" t="s">
        <v>104</v>
      </c>
      <c r="C11" s="66" t="s">
        <v>458</v>
      </c>
      <c r="E11" s="40" t="s">
        <v>97</v>
      </c>
      <c r="G11" s="40" t="s">
        <v>228</v>
      </c>
      <c r="I11" s="40" t="s">
        <v>161</v>
      </c>
      <c r="K11" s="40" t="s">
        <v>154</v>
      </c>
    </row>
    <row r="12" customFormat="false" ht="13.5" hidden="false" customHeight="true" outlineLevel="0" collapsed="false">
      <c r="B12" s="36" t="s">
        <v>105</v>
      </c>
      <c r="C12" s="65" t="s">
        <v>459</v>
      </c>
      <c r="E12" s="36" t="s">
        <v>98</v>
      </c>
      <c r="G12" s="36" t="s">
        <v>179</v>
      </c>
      <c r="I12" s="36" t="s">
        <v>135</v>
      </c>
      <c r="K12" s="36" t="s">
        <v>86</v>
      </c>
    </row>
    <row r="13" customFormat="false" ht="13.5" hidden="false" customHeight="true" outlineLevel="0" collapsed="false">
      <c r="B13" s="40" t="s">
        <v>106</v>
      </c>
      <c r="C13" s="66" t="s">
        <v>460</v>
      </c>
      <c r="E13" s="40" t="s">
        <v>99</v>
      </c>
      <c r="I13" s="40" t="s">
        <v>237</v>
      </c>
      <c r="K13" s="40" t="s">
        <v>174</v>
      </c>
    </row>
    <row r="14" customFormat="false" ht="13.5" hidden="false" customHeight="true" outlineLevel="0" collapsed="false">
      <c r="B14" s="36" t="s">
        <v>107</v>
      </c>
      <c r="C14" s="65" t="s">
        <v>461</v>
      </c>
      <c r="K14" s="36" t="s">
        <v>180</v>
      </c>
    </row>
    <row r="15" customFormat="false" ht="13.5" hidden="false" customHeight="true" outlineLevel="0" collapsed="false">
      <c r="B15" s="40" t="s">
        <v>108</v>
      </c>
      <c r="C15" s="66" t="s">
        <v>462</v>
      </c>
    </row>
    <row r="16" customFormat="false" ht="13.5" hidden="false" customHeight="true" outlineLevel="0" collapsed="false">
      <c r="B16" s="36" t="s">
        <v>109</v>
      </c>
      <c r="C16" s="65" t="s">
        <v>463</v>
      </c>
    </row>
    <row r="17" customFormat="false" ht="13.5" hidden="false" customHeight="true" outlineLevel="0" collapsed="false">
      <c r="B17" s="40" t="s">
        <v>110</v>
      </c>
      <c r="C17" s="66" t="s">
        <v>464</v>
      </c>
    </row>
    <row r="18" customFormat="false" ht="13.5" hidden="false" customHeight="true" outlineLevel="0" collapsed="false">
      <c r="B18" s="36" t="s">
        <v>111</v>
      </c>
      <c r="C18" s="65" t="s">
        <v>465</v>
      </c>
    </row>
    <row r="19" customFormat="false" ht="13.5" hidden="false" customHeight="true" outlineLevel="0" collapsed="false">
      <c r="B19" s="40" t="s">
        <v>112</v>
      </c>
      <c r="C19" s="66" t="s">
        <v>466</v>
      </c>
    </row>
    <row r="20" customFormat="false" ht="13.5" hidden="false" customHeight="true" outlineLevel="0" collapsed="false">
      <c r="B20" s="36" t="s">
        <v>113</v>
      </c>
      <c r="C20" s="65" t="s">
        <v>467</v>
      </c>
    </row>
    <row r="21" customFormat="false" ht="13.5" hidden="false" customHeight="true" outlineLevel="0" collapsed="false">
      <c r="B21" s="40" t="s">
        <v>114</v>
      </c>
      <c r="C21" s="66" t="s">
        <v>468</v>
      </c>
    </row>
    <row r="22" customFormat="false" ht="13.5" hidden="false" customHeight="true" outlineLevel="0" collapsed="false">
      <c r="B22" s="36" t="s">
        <v>115</v>
      </c>
      <c r="C22" s="65" t="s">
        <v>469</v>
      </c>
    </row>
    <row r="23" customFormat="false" ht="13.5" hidden="false" customHeight="true" outlineLevel="0" collapsed="false">
      <c r="B23" s="40" t="s">
        <v>116</v>
      </c>
      <c r="C23" s="66" t="s">
        <v>470</v>
      </c>
    </row>
    <row r="24" customFormat="false" ht="13.5" hidden="false" customHeight="true" outlineLevel="0" collapsed="false">
      <c r="B24" s="36" t="s">
        <v>117</v>
      </c>
      <c r="C24" s="65" t="s">
        <v>471</v>
      </c>
    </row>
    <row r="25" customFormat="false" ht="13.5" hidden="false" customHeight="true" outlineLevel="0" collapsed="false">
      <c r="B25" s="40" t="s">
        <v>118</v>
      </c>
      <c r="C25" s="66" t="s">
        <v>472</v>
      </c>
    </row>
    <row r="27" customFormat="false" ht="21.75" hidden="false" customHeight="true" outlineLevel="0" collapsed="false">
      <c r="B27" s="7" t="s">
        <v>473</v>
      </c>
      <c r="C27" s="7"/>
      <c r="D27" s="7"/>
      <c r="E27" s="7"/>
      <c r="F27" s="7"/>
      <c r="G27" s="7"/>
      <c r="H27" s="7"/>
      <c r="I27" s="7"/>
      <c r="J27" s="7"/>
      <c r="K27" s="7"/>
      <c r="L27" s="7"/>
    </row>
    <row r="28" customFormat="false" ht="15.75" hidden="false" customHeight="true" outlineLevel="0" collapsed="false">
      <c r="B28" s="21" t="s">
        <v>474</v>
      </c>
      <c r="C28" s="21"/>
      <c r="D28" s="21"/>
      <c r="E28" s="67" t="s">
        <v>475</v>
      </c>
      <c r="F28" s="67"/>
      <c r="G28" s="67"/>
      <c r="H28" s="67"/>
      <c r="I28" s="67"/>
      <c r="J28" s="67"/>
      <c r="K28" s="67"/>
      <c r="L28" s="67"/>
    </row>
    <row r="29" customFormat="false" ht="15.75" hidden="false" customHeight="true" outlineLevel="0" collapsed="false">
      <c r="B29" s="68" t="s">
        <v>476</v>
      </c>
      <c r="C29" s="68"/>
      <c r="D29" s="68"/>
      <c r="E29" s="67" t="s">
        <v>477</v>
      </c>
      <c r="F29" s="67"/>
      <c r="G29" s="67"/>
      <c r="H29" s="67"/>
      <c r="I29" s="67"/>
      <c r="J29" s="67"/>
      <c r="K29" s="67"/>
      <c r="L29" s="67"/>
    </row>
    <row r="30" customFormat="false" ht="15.75" hidden="false" customHeight="true" outlineLevel="0" collapsed="false">
      <c r="B30" s="69" t="s">
        <v>100</v>
      </c>
      <c r="C30" s="69"/>
      <c r="D30" s="69"/>
      <c r="E30" s="67" t="s">
        <v>478</v>
      </c>
      <c r="F30" s="67"/>
      <c r="G30" s="67"/>
      <c r="H30" s="67"/>
      <c r="I30" s="67"/>
      <c r="J30" s="67"/>
      <c r="K30" s="67"/>
      <c r="L30" s="67"/>
    </row>
    <row r="31" customFormat="false" ht="15.75" hidden="false" customHeight="true" outlineLevel="0" collapsed="false">
      <c r="B31" s="70" t="s">
        <v>86</v>
      </c>
      <c r="C31" s="70"/>
      <c r="D31" s="70"/>
      <c r="E31" s="67" t="s">
        <v>479</v>
      </c>
      <c r="F31" s="67"/>
      <c r="G31" s="67"/>
      <c r="H31" s="67"/>
      <c r="I31" s="67"/>
      <c r="J31" s="67"/>
      <c r="K31" s="67"/>
      <c r="L31" s="67"/>
    </row>
    <row r="33" customFormat="false" ht="21.75" hidden="false" customHeight="true" outlineLevel="0" collapsed="false">
      <c r="B33" s="7" t="s">
        <v>480</v>
      </c>
      <c r="C33" s="7"/>
      <c r="D33" s="7"/>
      <c r="E33" s="7"/>
      <c r="F33" s="7"/>
      <c r="G33" s="7"/>
      <c r="H33" s="7"/>
      <c r="I33" s="7"/>
      <c r="J33" s="7"/>
      <c r="K33" s="7"/>
      <c r="L33" s="7"/>
    </row>
    <row r="34" customFormat="false" ht="21.75" hidden="false" customHeight="true" outlineLevel="0" collapsed="false">
      <c r="B34" s="10" t="s">
        <v>95</v>
      </c>
      <c r="C34" s="10"/>
      <c r="D34" s="10"/>
      <c r="E34" s="10" t="s">
        <v>481</v>
      </c>
      <c r="F34" s="10"/>
      <c r="G34" s="10"/>
      <c r="H34" s="10"/>
      <c r="I34" s="10" t="s">
        <v>482</v>
      </c>
      <c r="J34" s="10"/>
      <c r="K34" s="10"/>
      <c r="L34" s="10"/>
    </row>
    <row r="35" customFormat="false" ht="31.5" hidden="false" customHeight="true" outlineLevel="0" collapsed="false">
      <c r="B35" s="71" t="s">
        <v>186</v>
      </c>
      <c r="C35" s="71"/>
      <c r="D35" s="71"/>
      <c r="E35" s="67" t="s">
        <v>483</v>
      </c>
      <c r="F35" s="67"/>
      <c r="G35" s="67"/>
      <c r="H35" s="67"/>
      <c r="I35" s="72" t="s">
        <v>484</v>
      </c>
      <c r="J35" s="72"/>
      <c r="K35" s="72"/>
      <c r="L35" s="72"/>
    </row>
    <row r="36" customFormat="false" ht="31.5" hidden="false" customHeight="true" outlineLevel="0" collapsed="false">
      <c r="B36" s="73" t="s">
        <v>154</v>
      </c>
      <c r="C36" s="73"/>
      <c r="D36" s="73"/>
      <c r="E36" s="67" t="s">
        <v>485</v>
      </c>
      <c r="F36" s="67"/>
      <c r="G36" s="67"/>
      <c r="H36" s="67"/>
      <c r="I36" s="72" t="s">
        <v>484</v>
      </c>
      <c r="J36" s="72"/>
      <c r="K36" s="72"/>
      <c r="L36" s="72"/>
    </row>
    <row r="37" customFormat="false" ht="31.5" hidden="false" customHeight="true" outlineLevel="0" collapsed="false">
      <c r="B37" s="70" t="s">
        <v>86</v>
      </c>
      <c r="C37" s="70"/>
      <c r="D37" s="70"/>
      <c r="E37" s="67" t="s">
        <v>486</v>
      </c>
      <c r="F37" s="67"/>
      <c r="G37" s="67"/>
      <c r="H37" s="67"/>
      <c r="I37" s="72" t="s">
        <v>487</v>
      </c>
      <c r="J37" s="72"/>
      <c r="K37" s="72"/>
      <c r="L37" s="72"/>
    </row>
    <row r="38" customFormat="false" ht="43.5" hidden="false" customHeight="true" outlineLevel="0" collapsed="false">
      <c r="B38" s="74" t="s">
        <v>174</v>
      </c>
      <c r="C38" s="74"/>
      <c r="D38" s="74"/>
      <c r="E38" s="67" t="s">
        <v>488</v>
      </c>
      <c r="F38" s="67"/>
      <c r="G38" s="67"/>
      <c r="H38" s="67"/>
      <c r="I38" s="72" t="s">
        <v>489</v>
      </c>
      <c r="J38" s="72"/>
      <c r="K38" s="72"/>
      <c r="L38" s="72"/>
    </row>
    <row r="39" customFormat="false" ht="31.5" hidden="false" customHeight="true" outlineLevel="0" collapsed="false">
      <c r="B39" s="75" t="s">
        <v>180</v>
      </c>
      <c r="C39" s="75"/>
      <c r="D39" s="75"/>
      <c r="E39" s="67" t="s">
        <v>490</v>
      </c>
      <c r="F39" s="67"/>
      <c r="G39" s="67"/>
      <c r="H39" s="67"/>
      <c r="I39" s="72" t="s">
        <v>491</v>
      </c>
      <c r="J39" s="72"/>
      <c r="K39" s="72"/>
      <c r="L39" s="72"/>
    </row>
    <row r="41" customFormat="false" ht="21.75" hidden="false" customHeight="true" outlineLevel="0" collapsed="false">
      <c r="B41" s="7" t="s">
        <v>492</v>
      </c>
      <c r="C41" s="7"/>
      <c r="D41" s="7"/>
      <c r="E41" s="7"/>
      <c r="F41" s="7"/>
      <c r="G41" s="7"/>
      <c r="H41" s="7"/>
      <c r="I41" s="7"/>
      <c r="J41" s="7"/>
      <c r="K41" s="7"/>
      <c r="L41" s="7"/>
    </row>
    <row r="42" customFormat="false" ht="19.5" hidden="false" customHeight="true" outlineLevel="0" collapsed="false">
      <c r="B42" s="10" t="s">
        <v>493</v>
      </c>
      <c r="C42" s="10"/>
      <c r="D42" s="10"/>
      <c r="E42" s="10" t="s">
        <v>494</v>
      </c>
      <c r="F42" s="10"/>
      <c r="G42" s="10"/>
      <c r="H42" s="10"/>
      <c r="I42" s="10"/>
      <c r="J42" s="10"/>
      <c r="K42" s="10"/>
      <c r="L42" s="10"/>
    </row>
    <row r="43" customFormat="false" ht="19.5" hidden="false" customHeight="true" outlineLevel="0" collapsed="false">
      <c r="B43" s="74" t="s">
        <v>495</v>
      </c>
      <c r="C43" s="74"/>
      <c r="D43" s="74"/>
      <c r="E43" s="67" t="s">
        <v>496</v>
      </c>
      <c r="F43" s="67"/>
      <c r="G43" s="67"/>
      <c r="H43" s="67"/>
      <c r="I43" s="67"/>
      <c r="J43" s="67"/>
      <c r="K43" s="67"/>
      <c r="L43" s="67"/>
    </row>
    <row r="44" customFormat="false" ht="19.5" hidden="false" customHeight="true" outlineLevel="0" collapsed="false">
      <c r="B44" s="73" t="s">
        <v>497</v>
      </c>
      <c r="C44" s="73"/>
      <c r="D44" s="73"/>
      <c r="E44" s="67" t="s">
        <v>498</v>
      </c>
      <c r="F44" s="67"/>
      <c r="G44" s="67"/>
      <c r="H44" s="67"/>
      <c r="I44" s="67"/>
      <c r="J44" s="67"/>
      <c r="K44" s="67"/>
      <c r="L44" s="67"/>
    </row>
    <row r="45" customFormat="false" ht="19.5" hidden="false" customHeight="true" outlineLevel="0" collapsed="false">
      <c r="B45" s="76" t="s">
        <v>499</v>
      </c>
      <c r="C45" s="76"/>
      <c r="D45" s="76"/>
      <c r="E45" s="67" t="s">
        <v>500</v>
      </c>
      <c r="F45" s="67"/>
      <c r="G45" s="67"/>
      <c r="H45" s="67"/>
      <c r="I45" s="67"/>
      <c r="J45" s="67"/>
      <c r="K45" s="67"/>
      <c r="L45" s="67"/>
    </row>
    <row r="46" customFormat="false" ht="31.5" hidden="false" customHeight="true" outlineLevel="0" collapsed="false">
      <c r="B46" s="71" t="s">
        <v>501</v>
      </c>
      <c r="C46" s="71"/>
      <c r="D46" s="71"/>
      <c r="E46" s="67" t="s">
        <v>502</v>
      </c>
      <c r="F46" s="67"/>
      <c r="G46" s="67"/>
      <c r="H46" s="67"/>
      <c r="I46" s="67"/>
      <c r="J46" s="67"/>
      <c r="K46" s="67"/>
      <c r="L46" s="67"/>
    </row>
    <row r="47" customFormat="false" ht="19.5" hidden="false" customHeight="true" outlineLevel="0" collapsed="false">
      <c r="B47" s="70" t="s">
        <v>503</v>
      </c>
      <c r="C47" s="70"/>
      <c r="D47" s="70"/>
      <c r="E47" s="67" t="s">
        <v>504</v>
      </c>
      <c r="F47" s="67"/>
      <c r="G47" s="67"/>
      <c r="H47" s="67"/>
      <c r="I47" s="67"/>
      <c r="J47" s="67"/>
      <c r="K47" s="67"/>
      <c r="L47" s="67"/>
    </row>
    <row r="48" customFormat="false" ht="19.5" hidden="false" customHeight="true" outlineLevel="0" collapsed="false">
      <c r="B48" s="76" t="s">
        <v>134</v>
      </c>
      <c r="C48" s="76"/>
      <c r="D48" s="76"/>
      <c r="E48" s="67" t="s">
        <v>505</v>
      </c>
      <c r="F48" s="67"/>
      <c r="G48" s="67"/>
      <c r="H48" s="67"/>
      <c r="I48" s="67"/>
      <c r="J48" s="67"/>
      <c r="K48" s="67"/>
      <c r="L48" s="67"/>
    </row>
    <row r="49" customFormat="false" ht="19.5" hidden="false" customHeight="true" outlineLevel="0" collapsed="false">
      <c r="B49" s="71" t="s">
        <v>228</v>
      </c>
      <c r="C49" s="71"/>
      <c r="D49" s="71"/>
      <c r="E49" s="67" t="s">
        <v>506</v>
      </c>
      <c r="F49" s="67"/>
      <c r="G49" s="67"/>
      <c r="H49" s="67"/>
      <c r="I49" s="67"/>
      <c r="J49" s="67"/>
      <c r="K49" s="67"/>
      <c r="L49" s="67"/>
    </row>
    <row r="50" customFormat="false" ht="19.5" hidden="false" customHeight="true" outlineLevel="0" collapsed="false">
      <c r="B50" s="71" t="s">
        <v>179</v>
      </c>
      <c r="C50" s="71"/>
      <c r="D50" s="71"/>
      <c r="E50" s="67" t="s">
        <v>507</v>
      </c>
      <c r="F50" s="67"/>
      <c r="G50" s="67"/>
      <c r="H50" s="67"/>
      <c r="I50" s="67"/>
      <c r="J50" s="67"/>
      <c r="K50" s="67"/>
      <c r="L50" s="67"/>
    </row>
    <row r="52" customFormat="false" ht="21.75" hidden="false" customHeight="true" outlineLevel="0" collapsed="false">
      <c r="B52" s="7" t="s">
        <v>508</v>
      </c>
      <c r="C52" s="7"/>
      <c r="D52" s="7"/>
      <c r="E52" s="7"/>
      <c r="F52" s="7"/>
      <c r="G52" s="7"/>
      <c r="H52" s="7"/>
      <c r="I52" s="7"/>
      <c r="J52" s="7"/>
      <c r="K52" s="7"/>
      <c r="L52" s="7"/>
    </row>
    <row r="53" customFormat="false" ht="37.5" hidden="false" customHeight="true" outlineLevel="0" collapsed="false">
      <c r="B53" s="24" t="s">
        <v>509</v>
      </c>
      <c r="C53" s="24"/>
      <c r="D53" s="24"/>
      <c r="E53" s="24"/>
      <c r="F53" s="24"/>
      <c r="G53" s="24"/>
      <c r="H53" s="24"/>
      <c r="I53" s="24"/>
      <c r="J53" s="24"/>
      <c r="K53" s="24"/>
      <c r="L53" s="24"/>
    </row>
    <row r="54" customFormat="false" ht="19.5" hidden="false" customHeight="true" outlineLevel="0" collapsed="false">
      <c r="B54" s="10" t="s">
        <v>510</v>
      </c>
      <c r="C54" s="10"/>
      <c r="D54" s="10"/>
      <c r="E54" s="10" t="s">
        <v>511</v>
      </c>
      <c r="F54" s="10"/>
      <c r="G54" s="10"/>
      <c r="H54" s="10"/>
      <c r="I54" s="10" t="s">
        <v>512</v>
      </c>
      <c r="J54" s="10"/>
      <c r="K54" s="10"/>
      <c r="L54" s="10"/>
    </row>
    <row r="55" customFormat="false" ht="43.5" hidden="false" customHeight="true" outlineLevel="0" collapsed="false">
      <c r="B55" s="77" t="s">
        <v>126</v>
      </c>
      <c r="C55" s="77"/>
      <c r="D55" s="77"/>
      <c r="E55" s="67" t="s">
        <v>513</v>
      </c>
      <c r="F55" s="67"/>
      <c r="G55" s="67"/>
      <c r="H55" s="67"/>
      <c r="I55" s="72" t="s">
        <v>514</v>
      </c>
      <c r="J55" s="72"/>
      <c r="K55" s="72"/>
      <c r="L55" s="72"/>
    </row>
    <row r="56" customFormat="false" ht="43.5" hidden="false" customHeight="true" outlineLevel="0" collapsed="false">
      <c r="B56" s="77" t="s">
        <v>36</v>
      </c>
      <c r="C56" s="77"/>
      <c r="D56" s="77"/>
      <c r="E56" s="67" t="s">
        <v>515</v>
      </c>
      <c r="F56" s="67"/>
      <c r="G56" s="67"/>
      <c r="H56" s="67"/>
      <c r="I56" s="72" t="s">
        <v>516</v>
      </c>
      <c r="J56" s="72"/>
      <c r="K56" s="72"/>
      <c r="L56" s="72"/>
    </row>
    <row r="57" customFormat="false" ht="31.5" hidden="false" customHeight="true" outlineLevel="0" collapsed="false">
      <c r="B57" s="77" t="s">
        <v>161</v>
      </c>
      <c r="C57" s="77"/>
      <c r="D57" s="77"/>
      <c r="E57" s="67" t="s">
        <v>517</v>
      </c>
      <c r="F57" s="67"/>
      <c r="G57" s="67"/>
      <c r="H57" s="67"/>
      <c r="I57" s="72" t="s">
        <v>518</v>
      </c>
      <c r="J57" s="72"/>
      <c r="K57" s="72"/>
      <c r="L57" s="72"/>
    </row>
    <row r="58" customFormat="false" ht="31.5" hidden="false" customHeight="true" outlineLevel="0" collapsed="false">
      <c r="B58" s="77" t="s">
        <v>38</v>
      </c>
      <c r="C58" s="77"/>
      <c r="D58" s="77"/>
      <c r="E58" s="67" t="s">
        <v>519</v>
      </c>
      <c r="F58" s="67"/>
      <c r="G58" s="67"/>
      <c r="H58" s="67"/>
      <c r="I58" s="72" t="s">
        <v>520</v>
      </c>
      <c r="J58" s="72"/>
      <c r="K58" s="72"/>
      <c r="L58" s="72"/>
    </row>
    <row r="59" customFormat="false" ht="43.5" hidden="false" customHeight="true" outlineLevel="0" collapsed="false">
      <c r="B59" s="77" t="s">
        <v>521</v>
      </c>
      <c r="C59" s="77"/>
      <c r="D59" s="77"/>
      <c r="E59" s="67" t="s">
        <v>522</v>
      </c>
      <c r="F59" s="67"/>
      <c r="G59" s="67"/>
      <c r="H59" s="67"/>
      <c r="I59" s="72" t="s">
        <v>523</v>
      </c>
      <c r="J59" s="72"/>
      <c r="K59" s="72"/>
      <c r="L59" s="72"/>
    </row>
    <row r="60" customFormat="false" ht="43.5" hidden="false" customHeight="true" outlineLevel="0" collapsed="false">
      <c r="B60" s="77" t="s">
        <v>524</v>
      </c>
      <c r="C60" s="77"/>
      <c r="D60" s="77"/>
      <c r="E60" s="67" t="s">
        <v>525</v>
      </c>
      <c r="F60" s="67"/>
      <c r="G60" s="67"/>
      <c r="H60" s="67"/>
      <c r="I60" s="72" t="s">
        <v>526</v>
      </c>
      <c r="J60" s="72"/>
      <c r="K60" s="72"/>
      <c r="L60" s="72"/>
    </row>
    <row r="61" customFormat="false" ht="31.5" hidden="false" customHeight="true" outlineLevel="0" collapsed="false">
      <c r="B61" s="77" t="s">
        <v>527</v>
      </c>
      <c r="C61" s="77"/>
      <c r="D61" s="77"/>
      <c r="E61" s="67" t="s">
        <v>528</v>
      </c>
      <c r="F61" s="67"/>
      <c r="G61" s="67"/>
      <c r="H61" s="67"/>
      <c r="I61" s="72" t="s">
        <v>529</v>
      </c>
      <c r="J61" s="72"/>
      <c r="K61" s="72"/>
      <c r="L61" s="72"/>
    </row>
    <row r="62" customFormat="false" ht="31.5" hidden="false" customHeight="true" outlineLevel="0" collapsed="false">
      <c r="B62" s="77" t="s">
        <v>530</v>
      </c>
      <c r="C62" s="77"/>
      <c r="D62" s="77"/>
      <c r="E62" s="67" t="s">
        <v>531</v>
      </c>
      <c r="F62" s="67"/>
      <c r="G62" s="67"/>
      <c r="H62" s="67"/>
      <c r="I62" s="72" t="s">
        <v>532</v>
      </c>
      <c r="J62" s="72"/>
      <c r="K62" s="72"/>
      <c r="L62" s="72"/>
    </row>
    <row r="64" customFormat="false" ht="15" hidden="false" customHeight="false" outlineLevel="0" collapsed="false">
      <c r="B64" s="15" t="s">
        <v>22</v>
      </c>
      <c r="C64" s="15"/>
      <c r="D64" s="15"/>
      <c r="E64" s="15"/>
      <c r="F64" s="15"/>
      <c r="G64" s="15"/>
      <c r="H64" s="15"/>
      <c r="I64" s="15"/>
      <c r="J64" s="15"/>
      <c r="K64" s="15"/>
      <c r="L64" s="15"/>
    </row>
  </sheetData>
  <mergeCells count="84">
    <mergeCell ref="A1:L1"/>
    <mergeCell ref="D2:L2"/>
    <mergeCell ref="D3:L3"/>
    <mergeCell ref="A4:L4"/>
    <mergeCell ref="A5:L5"/>
    <mergeCell ref="B7:L7"/>
    <mergeCell ref="B8:L8"/>
    <mergeCell ref="B27:L27"/>
    <mergeCell ref="B28:D28"/>
    <mergeCell ref="E28:L28"/>
    <mergeCell ref="B29:D29"/>
    <mergeCell ref="E29:L29"/>
    <mergeCell ref="B30:D30"/>
    <mergeCell ref="E30:L30"/>
    <mergeCell ref="B31:D31"/>
    <mergeCell ref="E31:L31"/>
    <mergeCell ref="B33:L33"/>
    <mergeCell ref="B34:D34"/>
    <mergeCell ref="E34:H34"/>
    <mergeCell ref="I34:L34"/>
    <mergeCell ref="B35:D35"/>
    <mergeCell ref="E35:H35"/>
    <mergeCell ref="I35:L35"/>
    <mergeCell ref="B36:D36"/>
    <mergeCell ref="E36:H36"/>
    <mergeCell ref="I36:L36"/>
    <mergeCell ref="B37:D37"/>
    <mergeCell ref="E37:H37"/>
    <mergeCell ref="I37:L37"/>
    <mergeCell ref="B38:D38"/>
    <mergeCell ref="E38:H38"/>
    <mergeCell ref="I38:L38"/>
    <mergeCell ref="B39:D39"/>
    <mergeCell ref="E39:H39"/>
    <mergeCell ref="I39:L39"/>
    <mergeCell ref="B41:L41"/>
    <mergeCell ref="B42:D42"/>
    <mergeCell ref="E42:L42"/>
    <mergeCell ref="B43:D43"/>
    <mergeCell ref="E43:L43"/>
    <mergeCell ref="B44:D44"/>
    <mergeCell ref="E44:L44"/>
    <mergeCell ref="B45:D45"/>
    <mergeCell ref="E45:L45"/>
    <mergeCell ref="B46:D46"/>
    <mergeCell ref="E46:L46"/>
    <mergeCell ref="B47:D47"/>
    <mergeCell ref="E47:L47"/>
    <mergeCell ref="B48:D48"/>
    <mergeCell ref="E48:L48"/>
    <mergeCell ref="B49:D49"/>
    <mergeCell ref="E49:L49"/>
    <mergeCell ref="B50:D50"/>
    <mergeCell ref="E50:L50"/>
    <mergeCell ref="B52:L52"/>
    <mergeCell ref="B53:L53"/>
    <mergeCell ref="B54:D54"/>
    <mergeCell ref="E54:H54"/>
    <mergeCell ref="I54:L54"/>
    <mergeCell ref="B55:D55"/>
    <mergeCell ref="E55:H55"/>
    <mergeCell ref="I55:L55"/>
    <mergeCell ref="B56:D56"/>
    <mergeCell ref="E56:H56"/>
    <mergeCell ref="I56:L56"/>
    <mergeCell ref="B57:D57"/>
    <mergeCell ref="E57:H57"/>
    <mergeCell ref="I57:L57"/>
    <mergeCell ref="B58:D58"/>
    <mergeCell ref="E58:H58"/>
    <mergeCell ref="I58:L58"/>
    <mergeCell ref="B59:D59"/>
    <mergeCell ref="E59:H59"/>
    <mergeCell ref="I59:L59"/>
    <mergeCell ref="B60:D60"/>
    <mergeCell ref="E60:H60"/>
    <mergeCell ref="I60:L60"/>
    <mergeCell ref="B61:D61"/>
    <mergeCell ref="E61:H61"/>
    <mergeCell ref="I61:L61"/>
    <mergeCell ref="B62:D62"/>
    <mergeCell ref="E62:H62"/>
    <mergeCell ref="I62:L62"/>
    <mergeCell ref="B64:L64"/>
  </mergeCells>
  <conditionalFormatting sqref="A5:L5">
    <cfRule type="expression" priority="2" aboveAverage="0" equalAverage="0" bottom="0" percent="0" rank="0" text="" dxfId="0">
      <formula>LEN($A$5)&gt;0</formula>
    </cfRule>
  </conditionalFormatting>
  <hyperlinks>
    <hyperlink ref="B64" r:id="rId1" display="Built with Mastt  |  mastt.com"/>
  </hyperlink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rowBreaks count="2" manualBreakCount="2">
    <brk id="32" man="true" max="16383" min="0"/>
    <brk id="51" man="true" max="16383" min="0"/>
  </rowBreaks>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2026-08-11T23:01:14Z</dcterms:created>
  <dc:creator>openpyxl</dc:creator>
  <dc:description/>
  <dc:language>en-US</dc:language>
  <cp:lastModifiedBy/>
  <dcterms:modified xsi:type="dcterms:W3CDTF">2026-08-11T23:01:14Z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