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Handover Register" sheetId="3" state="visible" r:id="rId5"/>
    <sheet name="Warranties" sheetId="4" state="visible" r:id="rId6"/>
    <sheet name="Training Record" sheetId="5" state="visible" r:id="rId7"/>
    <sheet name="Spares and Keys" sheetId="6" state="visible" r:id="rId8"/>
    <sheet name="Handover Certificate" sheetId="7" state="visible" r:id="rId9"/>
    <sheet name="Reference" sheetId="8" state="visible" r:id="rId10"/>
  </sheets>
  <definedNames>
    <definedName function="false" hidden="false" localSheetId="0" name="_xlnm.Print_Area" vbProcedure="false">Cover!$A$1:$G$37</definedName>
    <definedName function="false" hidden="false" localSheetId="6" name="_xlnm.Print_Area" vbProcedure="false">'Handover Certificate'!$A$1:$H$43</definedName>
    <definedName function="false" hidden="false" localSheetId="2" name="_xlnm.Print_Area" vbProcedure="false">'Handover Register'!$A$1:$P$148</definedName>
    <definedName function="false" hidden="false" localSheetId="2" name="_xlnm.Print_Titles" vbProcedure="false">'Handover Register'!$1:$7</definedName>
    <definedName function="false" hidden="true" localSheetId="2" name="_xlnm._FilterDatabase" vbProcedure="false">'Handover Register'!$B$7:$P$146</definedName>
    <definedName function="false" hidden="false" localSheetId="7" name="_xlnm.Print_Area" vbProcedure="false">Reference!$A$1:$I$58</definedName>
    <definedName function="false" hidden="false" localSheetId="1" name="_xlnm.Print_Area" vbProcedure="false">Setup!$A$1:$I$61</definedName>
    <definedName function="false" hidden="false" localSheetId="5" name="_xlnm.Print_Area" vbProcedure="false">'Spares and Keys'!$A$1:$L$35</definedName>
    <definedName function="false" hidden="false" localSheetId="5" name="_xlnm.Print_Titles" vbProcedure="false">'Spares and Keys'!$1:$8</definedName>
    <definedName function="false" hidden="true" localSheetId="5" name="_xlnm._FilterDatabase" vbProcedure="false">'Spares and Keys'!$B$8:$L$33</definedName>
    <definedName function="false" hidden="false" localSheetId="4" name="_xlnm.Print_Area" vbProcedure="false">'Training Record'!$A$1:$M$30</definedName>
    <definedName function="false" hidden="false" localSheetId="4" name="_xlnm.Print_Titles" vbProcedure="false">'Training Record'!$1:$8</definedName>
    <definedName function="false" hidden="true" localSheetId="4" name="_xlnm._FilterDatabase" vbProcedure="false">'Training Record'!$B$8:$M$28</definedName>
    <definedName function="false" hidden="false" localSheetId="3" name="_xlnm.Print_Area" vbProcedure="false">Warranties!$A$1:$O$40</definedName>
    <definedName function="false" hidden="false" localSheetId="3" name="_xlnm.Print_Titles" vbProcedure="false">Warranties!$1:$8</definedName>
    <definedName function="false" hidden="true" localSheetId="3" name="_xlnm._FilterDatabase" vbProcedure="false">Warranties!$B$8:$O$38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<sst xmlns="http://schemas.openxmlformats.org/spreadsheetml/2006/main" count="1186" uniqueCount="606">
  <si>
    <t xml:space="preserve">Project Handover Template</t>
  </si>
  <si>
    <t xml:space="preserve">Handing a completed asset to the Owner, the operator and the people who will run it</t>
  </si>
  <si>
    <t xml:space="preserve">Handover is where a well-run project is either finished or quietly left open. This workbook tracks every item that has to change hands at Substantial Completion (Practical Completion) and through to final close-out - documents, certificates, warranties, training, spares, keys and systems access - and records the formal sign-off. Each item carries the acceptance criteria that decide whether it is good enough to accept, so handover is settled on evidence rather than on goodwill in the last week.</t>
  </si>
  <si>
    <t xml:space="preserve">HOW TO USE IT</t>
  </si>
  <si>
    <t xml:space="preserve">1</t>
  </si>
  <si>
    <t xml:space="preserve">Fill in Setup</t>
  </si>
  <si>
    <t xml:space="preserve">Project, contract, parties and key dates. Every other sheet reads from it, including the certificate. Nothing else works properly until this is done.</t>
  </si>
  <si>
    <t xml:space="preserve">2</t>
  </si>
  <si>
    <t xml:space="preserve">Work through the Handover Register</t>
  </si>
  <si>
    <t xml:space="preserve">It arrives with the full item list at Not started. Delete what does not apply or mark it Not applicable, add anything specific to your asset, and set a required-by date for each item.</t>
  </si>
  <si>
    <t xml:space="preserve">3</t>
  </si>
  <si>
    <t xml:space="preserve">Assign every item</t>
  </si>
  <si>
    <t xml:space="preserve">An item with no name against it is nobody's. Use the Responsible column, and agree it with the Contractor before Substantial Completion (Practical Completion) rather than after.</t>
  </si>
  <si>
    <t xml:space="preserve">4</t>
  </si>
  <si>
    <t xml:space="preserve">Accept on evidence</t>
  </si>
  <si>
    <t xml:space="preserve">The 'What good looks like' column is the point of this template. Do not mark an item Accepted because a file arrived - mark it Accepted because it meets what is written there.</t>
  </si>
  <si>
    <t xml:space="preserve">5</t>
  </si>
  <si>
    <t xml:space="preserve">Keep the sub-registers current</t>
  </si>
  <si>
    <t xml:space="preserve">Warranties, Training Record and Spares and Keys carry the detail the operator will need on the day something fails.</t>
  </si>
  <si>
    <t xml:space="preserve">6</t>
  </si>
  <si>
    <t xml:space="preserve">Read the readiness view</t>
  </si>
  <si>
    <t xml:space="preserve">It counts the register live. Use it in the weekly handover meeting instead of asking each party how they are going.</t>
  </si>
  <si>
    <t xml:space="preserve">7</t>
  </si>
  <si>
    <t xml:space="preserve">Issue the certificate</t>
  </si>
  <si>
    <t xml:space="preserve">It pulls the project details and the live counts. Sign it, date it, and record what is being handed over subject to conditions.</t>
  </si>
  <si>
    <t xml:space="preserve">WHAT IS IN THE WORKBOOK</t>
  </si>
  <si>
    <t xml:space="preserve">Sheet</t>
  </si>
  <si>
    <t xml:space="preserve">What it is for</t>
  </si>
  <si>
    <t xml:space="preserve">Setup</t>
  </si>
  <si>
    <t xml:space="preserve">Project, contract, parties and key dates, plus a live readiness summary by category counted straight off the register.</t>
  </si>
  <si>
    <t xml:space="preserve">Handover Register</t>
  </si>
  <si>
    <t xml:space="preserve">The main register. One row per deliverable, with the acceptance criteria, the responsible party, the required date, status and an overdue flag.</t>
  </si>
  <si>
    <t xml:space="preserve">Warranties</t>
  </si>
  <si>
    <t xml:space="preserve">Every warranty with its start, duration, expiry, exclusions and claim route. Days to expiry turns red inside 90 days.</t>
  </si>
  <si>
    <t xml:space="preserve">Training Record</t>
  </si>
  <si>
    <t xml:space="preserve">Who was trained, on what, by whom, whether it was recorded and whether competency was confirmed.</t>
  </si>
  <si>
    <t xml:space="preserve">Spares and Keys</t>
  </si>
  <si>
    <t xml:space="preserve">Spares, attic stock, consumables and keys. Delivered quantities are checked against what was required and short deliveries are flagged.</t>
  </si>
  <si>
    <t xml:space="preserve">Handover Certificate</t>
  </si>
  <si>
    <t xml:space="preserve">A printable sign-off sheet for the Contractor, the Contract Administrator and the receiving Owner or operator. Prints A4 portrait.</t>
  </si>
  <si>
    <t xml:space="preserve">Reference</t>
  </si>
  <si>
    <t xml:space="preserve">The source list behind every dropdown, the status definitions, the cell conventions and the terminology map.</t>
  </si>
  <si>
    <t xml:space="preserve">IMPORTANT</t>
  </si>
  <si>
    <t xml:space="preserve">This template is a working tool, not legal or contractual advice. It does not replace the Contract. Read it alongside your contract conditions and the specification, and take your own professional advice on anything that affects your rights or obligations. Wording that differs by jurisdiction is written to be read either way - the Reference sheet maps the terms used here to the ones your contract may use.</t>
  </si>
  <si>
    <t xml:space="preserve">Terminology: this set is written for a global audience. Substantial Completion (Practical Completion), Defects Liability Period / Warranty Period, Contract Administrator / Owner's Representative and Variation / Change Order all appear in both forms. Pick the one your contract uses and stay with it. Currency is shown as $ and means the project's contract currency. Dates are dd mmm yyyy.</t>
  </si>
  <si>
    <t xml:space="preserve">Built with Mastt  |  mastt.com</t>
  </si>
  <si>
    <t xml:space="preserve">Fill this in once. The Handover Register, the sub-registers and the Handover Certificate all read from these cells. Blue cells are yours to type in; off-white cells are calculated.</t>
  </si>
  <si>
    <t xml:space="preserve">1 · PROJECT</t>
  </si>
  <si>
    <t xml:space="preserve">Project name</t>
  </si>
  <si>
    <t xml:space="preserve">[Insert project name]</t>
  </si>
  <si>
    <t xml:space="preserve">Appears on the Handover Certificate.</t>
  </si>
  <si>
    <t xml:space="preserve">Project or job number</t>
  </si>
  <si>
    <t xml:space="preserve">[Insert number]</t>
  </si>
  <si>
    <t xml:space="preserve">Your reference, not the Contractor's.</t>
  </si>
  <si>
    <t xml:space="preserve">Asset or facility type</t>
  </si>
  <si>
    <t xml:space="preserve">[Insert asset type]</t>
  </si>
  <si>
    <t xml:space="preserve">For example: acute health facility, school, water treatment plant.</t>
  </si>
  <si>
    <t xml:space="preserve">Site address</t>
  </si>
  <si>
    <t xml:space="preserve">[Insert site address]</t>
  </si>
  <si>
    <t xml:space="preserve">Scope handed over</t>
  </si>
  <si>
    <t xml:space="preserve">[Insert one line describing what is being handed over]</t>
  </si>
  <si>
    <t xml:space="preserve">One line. The detail goes on the certificate.</t>
  </si>
  <si>
    <t xml:space="preserve">Contract currency</t>
  </si>
  <si>
    <t xml:space="preserve">[Insert currency code]</t>
  </si>
  <si>
    <t xml:space="preserve">All money in this workbook is in the project's contract currency.</t>
  </si>
  <si>
    <t xml:space="preserve">2 · CONTRACT AND PARTIES</t>
  </si>
  <si>
    <t xml:space="preserve">Contract name or reference</t>
  </si>
  <si>
    <t xml:space="preserve">[Insert contract reference]</t>
  </si>
  <si>
    <t xml:space="preserve">Contract Sum / Contract Price</t>
  </si>
  <si>
    <t xml:space="preserve">Final adjusted amount if the final account is agreed.</t>
  </si>
  <si>
    <t xml:space="preserve">Owner / Client</t>
  </si>
  <si>
    <t xml:space="preserve">[Insert Owner or Client]</t>
  </si>
  <si>
    <t xml:space="preserve">The party the asset is handed to.</t>
  </si>
  <si>
    <t xml:space="preserve">Owner's representative</t>
  </si>
  <si>
    <t xml:space="preserve">[Insert name and contact]</t>
  </si>
  <si>
    <t xml:space="preserve">Contractor</t>
  </si>
  <si>
    <t xml:space="preserve">[Insert Contractor]</t>
  </si>
  <si>
    <t xml:space="preserve">Contract Administrator / Owner's Representative</t>
  </si>
  <si>
    <t xml:space="preserve">[Insert name and firm]</t>
  </si>
  <si>
    <t xml:space="preserve">The party who certifies under the Contract.</t>
  </si>
  <si>
    <t xml:space="preserve">Receiving operator or facilities manager</t>
  </si>
  <si>
    <t xml:space="preserve">The people who will actually run the asset. Involve them early.</t>
  </si>
  <si>
    <t xml:space="preserve">Handover coordinator</t>
  </si>
  <si>
    <t xml:space="preserve">[Insert name]</t>
  </si>
  <si>
    <t xml:space="preserve">One named person owns this workbook.</t>
  </si>
  <si>
    <t xml:space="preserve">Handover file location</t>
  </si>
  <si>
    <t xml:space="preserve">[Insert folder or system reference]</t>
  </si>
  <si>
    <t xml:space="preserve">Where the handover file lives, so the register can point to it.</t>
  </si>
  <si>
    <t xml:space="preserve">3 · KEY DATES</t>
  </si>
  <si>
    <t xml:space="preserve">Substantial Completion (Practical Completion)</t>
  </si>
  <si>
    <t xml:space="preserve">Illustrative date - overtype it. Required-by dates on the register are set from this one.</t>
  </si>
  <si>
    <t xml:space="preserve">Handover date - care, custody and control transfers</t>
  </si>
  <si>
    <t xml:space="preserve">Illustrative date - overtype it.</t>
  </si>
  <si>
    <t xml:space="preserve">Defects Liability Period / Warranty Period (months)</t>
  </si>
  <si>
    <t xml:space="preserve">Whole months from Substantial Completion (Practical Completion).</t>
  </si>
  <si>
    <t xml:space="preserve">Defects Liability Period / Warranty Period ends</t>
  </si>
  <si>
    <t xml:space="preserve">Calculated. Diarise it - the last chance to require rectification.</t>
  </si>
  <si>
    <t xml:space="preserve">Final completion target</t>
  </si>
  <si>
    <t xml:space="preserve">Days remaining in that period</t>
  </si>
  <si>
    <t xml:space="preserve">Negative means the period has ended.</t>
  </si>
  <si>
    <t xml:space="preserve">Date of this view</t>
  </si>
  <si>
    <t xml:space="preserve">Everything on this sheet is counted as at today.</t>
  </si>
  <si>
    <t xml:space="preserve">4 · HANDOVER READINESS</t>
  </si>
  <si>
    <t xml:space="preserve">Counted live from the Handover Register. Received means a submission date has been entered. Accepted means it has been checked against the acceptance criteria and closed. Items marked Not applicable are excluded from the percentage.</t>
  </si>
  <si>
    <t xml:space="preserve">Category</t>
  </si>
  <si>
    <t xml:space="preserve">Items</t>
  </si>
  <si>
    <t xml:space="preserve">Received</t>
  </si>
  <si>
    <t xml:space="preserve">Accepted</t>
  </si>
  <si>
    <t xml:space="preserve">Outstanding</t>
  </si>
  <si>
    <t xml:space="preserve">Overdue</t>
  </si>
  <si>
    <t xml:space="preserve">% complete</t>
  </si>
  <si>
    <t xml:space="preserve">Watch</t>
  </si>
  <si>
    <t xml:space="preserve">As-built documentation and models</t>
  </si>
  <si>
    <t xml:space="preserve">Operation and maintenance manuals</t>
  </si>
  <si>
    <t xml:space="preserve">Statutory and regulatory certificates</t>
  </si>
  <si>
    <t xml:space="preserve">Testing, commissioning and balancing</t>
  </si>
  <si>
    <t xml:space="preserve">Warranties and guarantees</t>
  </si>
  <si>
    <t xml:space="preserve">Training and familiarisation</t>
  </si>
  <si>
    <t xml:space="preserve">Spares, attic stock and consumables</t>
  </si>
  <si>
    <t xml:space="preserve">Keys, access control and security</t>
  </si>
  <si>
    <t xml:space="preserve">Systems, licences and digital access</t>
  </si>
  <si>
    <t xml:space="preserve">Asset register and tagging data</t>
  </si>
  <si>
    <t xml:space="preserve">Maintenance strategy and service contracts</t>
  </si>
  <si>
    <t xml:space="preserve">Insurance, bonds and securities transfer</t>
  </si>
  <si>
    <t xml:space="preserve">Utilities and service accounts transfer</t>
  </si>
  <si>
    <t xml:space="preserve">Outstanding works and defects</t>
  </si>
  <si>
    <t xml:space="preserve">Financial close-out</t>
  </si>
  <si>
    <t xml:space="preserve">Records, IP and data</t>
  </si>
  <si>
    <t xml:space="preserve">ALL CATEGORIES</t>
  </si>
  <si>
    <t xml:space="preserve">Terminology. Substantial Completion (Practical Completion) is the point the asset is fit to be used for its intended purpose. Care, custody and control usually transfers then, and the Defects Liability Period / Warranty Period starts. Handover is the process of moving everything else across - documents, certificates, warranties, training, spares, keys and system access. The two are not the same date on every project, which is why they are separate fields above. The Reference sheet maps these terms to the ones your contract may use.</t>
  </si>
  <si>
    <t xml:space="preserve">One row per deliverable. The register arrives with the full item list at Not started - delete what does not apply, or mark it Not applicable, and add anything specific to your asset. Accept an item against the 'What good looks like' column, not against its title. Required by dates are set from the Substantial Completion (Practical Completion) date on Setup; overtype any of them with a fixed date. Prints A3 landscape - or set a narrower print area if you only need the tracking columns.</t>
  </si>
  <si>
    <t xml:space="preserve">HANDOVER REGISTER</t>
  </si>
  <si>
    <t xml:space="preserve">Ref</t>
  </si>
  <si>
    <t xml:space="preserve">Item</t>
  </si>
  <si>
    <t xml:space="preserve">What good looks like  -  acceptance criteria</t>
  </si>
  <si>
    <t xml:space="preserve">Format required</t>
  </si>
  <si>
    <t xml:space="preserve">Responsible</t>
  </si>
  <si>
    <t xml:space="preserve">Required by</t>
  </si>
  <si>
    <t xml:space="preserve">Status</t>
  </si>
  <si>
    <t xml:space="preserve">Date submitted</t>
  </si>
  <si>
    <t xml:space="preserve">Date accepted</t>
  </si>
  <si>
    <t xml:space="preserve">Accepted by</t>
  </si>
  <si>
    <t xml:space="preserve">Days outstanding</t>
  </si>
  <si>
    <t xml:space="preserve">Flag</t>
  </si>
  <si>
    <t xml:space="preserve">Reference or file location</t>
  </si>
  <si>
    <t xml:space="preserve">Comments</t>
  </si>
  <si>
    <t xml:space="preserve">As-built drawings - architectural, structural and civil</t>
  </si>
  <si>
    <t xml:space="preserve">Full as-built set in searchable PDF and native CAD, signed off by the design consultant, using the project drawing numbers. Every field change marked up and dated, and every superseded revision removed from the issued set so there is only one current drawing.</t>
  </si>
  <si>
    <t xml:space="preserve">Electronic - PDF and native</t>
  </si>
  <si>
    <t xml:space="preserve">Not started</t>
  </si>
  <si>
    <t xml:space="preserve">As-built drawings - mechanical, electrical, hydraulic and fire</t>
  </si>
  <si>
    <t xml:space="preserve">Coordinated services as-builts showing installed routes, valve and damper positions, isolation points, panel and board locations, each sheet signed by the installing subcontractor. Riser and plant room layouts match what a technician will find on site.</t>
  </si>
  <si>
    <t xml:space="preserve">Subcontractor</t>
  </si>
  <si>
    <t xml:space="preserve">Federated as-built model</t>
  </si>
  <si>
    <t xml:space="preserve">Federated model at the agreed level of information need, delivered in native authoring format and IFC, with asset data fields populated and object naming matching the asset register. Spot-checked against site so the model is not the design model renamed.</t>
  </si>
  <si>
    <t xml:space="preserve">Model - native and IFC</t>
  </si>
  <si>
    <t xml:space="preserve">Underground and concealed services record</t>
  </si>
  <si>
    <t xml:space="preserve">Survey-verified record of buried and concealed services with coordinates, invert levels, depths, materials and survey dates, supported by photographs taken before cover-up and indexed to location. This is what stops the first excavation cutting a live service.</t>
  </si>
  <si>
    <t xml:space="preserve">Final survey and set-out record</t>
  </si>
  <si>
    <t xml:space="preserve">Final survey certified by a licensed surveyor showing levels, boundaries, easements, building set-out and any encroachment, in a coordinate system the Owner can reuse.</t>
  </si>
  <si>
    <t xml:space="preserve">Electronic - searchable PDF</t>
  </si>
  <si>
    <t xml:space="preserve">As-built document register</t>
  </si>
  <si>
    <t xml:space="preserve">Register listing every as-built document by number, title, revision, date and status, cross-referenced to the file names in the handover file structure so any document can be found from the register in one step.</t>
  </si>
  <si>
    <t xml:space="preserve">Electronic - data file</t>
  </si>
  <si>
    <t xml:space="preserve">Room, space and door numbering schedule</t>
  </si>
  <si>
    <t xml:space="preserve">Final room, space and door schedule that matches the signage, the drawings, the model, the asset register and the operator's own space naming convention. One numbering system, not three.</t>
  </si>
  <si>
    <t xml:space="preserve">Operation and maintenance manuals - full set</t>
  </si>
  <si>
    <t xml:space="preserve">O&amp;M manuals for each system in searchable PDF and native format, indexed and hyperlinked, including manufacturer literature, model and part numbers, service intervals, recommended spares and local supplier contacts. No generic brochures and no scanned images of text.</t>
  </si>
  <si>
    <t xml:space="preserve">Manufacturer literature and equipment data sheets</t>
  </si>
  <si>
    <t xml:space="preserve">Data sheets for the equipment actually installed, matched to the model and serial numbers on site, not the range brochure. Selection data and performance curves included where the equipment was selected to a duty.</t>
  </si>
  <si>
    <t xml:space="preserve">Supplier or manufacturer</t>
  </si>
  <si>
    <t xml:space="preserve">Operating procedures - normal, after hours and seasonal</t>
  </si>
  <si>
    <t xml:space="preserve">Written procedures for normal operation, after-hours and holiday modes, seasonal changeover and restart after a shutdown, written for the people who will actually do it and referencing the control screens by name.</t>
  </si>
  <si>
    <t xml:space="preserve">Commissioning agent</t>
  </si>
  <si>
    <t xml:space="preserve">Emergency and failure mode procedures</t>
  </si>
  <si>
    <t xml:space="preserve">Documented response for power failure, fire mode, flood, loss of water, gas or refrigerant leak and full system isolation, with every isolation point shown on a plan and labelled to match the tag on the valve or switch.</t>
  </si>
  <si>
    <t xml:space="preserve">Planned maintenance schedule</t>
  </si>
  <si>
    <t xml:space="preserve">Task-level schedule for each asset showing frequency, estimated labour hours, trade or skill level, parts consumed and the manufacturer reference for the task, in a format the operator can import rather than retype.</t>
  </si>
  <si>
    <t xml:space="preserve">Cleaning and materials care schedule</t>
  </si>
  <si>
    <t xml:space="preserve">Cleaning method, frequency and approved product for each finish and surface, with anything that voids a warranty or damages a coating called out explicitly.</t>
  </si>
  <si>
    <t xml:space="preserve">Operator review of the manuals closed out</t>
  </si>
  <si>
    <t xml:space="preserve">Written confirmation from the receiving operator that the manuals have been reviewed and are usable, with every review comment answered and closed. Manuals nobody has opened are not handed over, they are stored.</t>
  </si>
  <si>
    <t xml:space="preserve">Operator or facilities manager</t>
  </si>
  <si>
    <t xml:space="preserve">Occupancy or completion approval</t>
  </si>
  <si>
    <t xml:space="preserve">The authority approval permitting occupation and use, issued in the Owner's name, with every condition of approval listed and a named party made responsible for each one.</t>
  </si>
  <si>
    <t xml:space="preserve">Signed original</t>
  </si>
  <si>
    <t xml:space="preserve">Fire safety certification and system approvals</t>
  </si>
  <si>
    <t xml:space="preserve">Certification for detection, alarm, suppression, hydrants, extinguishers and passive fire, signed by the accredited installer or certifier and traceable to the approved fire strategy. Penetration and damper schedules included with their locations.</t>
  </si>
  <si>
    <t xml:space="preserve">Independent certifier</t>
  </si>
  <si>
    <t xml:space="preserve">Electrical installation compliance certificates</t>
  </si>
  <si>
    <t xml:space="preserve">Compliance certificates covering each distribution board and circuit, with the test results attached and the certifier's licence details legible, plus the final schedule of circuits fixed inside each board.</t>
  </si>
  <si>
    <t xml:space="preserve">Plumbing, gas and drainage compliance certificates</t>
  </si>
  <si>
    <t xml:space="preserve">Certificates for water supply, sanitary and stormwater drainage, backflow prevention, thermostatic mixing and gas, with licensed installer details, backflow device test results and the CCTV drainage survey where the specification required one.</t>
  </si>
  <si>
    <t xml:space="preserve">Lift, escalator and conveyance registration</t>
  </si>
  <si>
    <t xml:space="preserve">Registration and first inspection certificate for each unit with its unique registration number, the inspecting body, the load test result and the next inspection date recorded in the operator's statutory calendar.</t>
  </si>
  <si>
    <t xml:space="preserve">Registrable plant - pressure vessels, boilers, cranes</t>
  </si>
  <si>
    <t xml:space="preserve">Registration and inspection records for each item of registrable plant, listed by asset tag with the next statutory inspection date, so the first one is not missed.</t>
  </si>
  <si>
    <t xml:space="preserve">Environmental, discharge and trade waste approvals</t>
  </si>
  <si>
    <t xml:space="preserve">Approvals for discharge, trade waste, noise and any environmental conditions, with the monitoring obligations, limits and reporting frequency summarised in one page for the operator.</t>
  </si>
  <si>
    <t xml:space="preserve">Accessibility compliance certification</t>
  </si>
  <si>
    <t xml:space="preserve">Certification that the completed works meet the accessibility requirements approved for the project, with any approved departure or performance solution documented and its ongoing conditions recorded.</t>
  </si>
  <si>
    <t xml:space="preserve">Commissioning plan with completed records</t>
  </si>
  <si>
    <t xml:space="preserve">The approved commissioning plan with every test sheet completed, signed and dated by the person who witnessed the test on the day. A single bulk sign-off at the end is not evidence and should not be accepted.</t>
  </si>
  <si>
    <t xml:space="preserve">Pre-commissioning and static completion checks</t>
  </si>
  <si>
    <t xml:space="preserve">Static records - insulation resistance, pipework flushing, chlorination and water quality, ductwork cleanliness, pressure and leak tests - each showing the measured result against the specified acceptance value.</t>
  </si>
  <si>
    <t xml:space="preserve">Air and water balancing reports</t>
  </si>
  <si>
    <t xml:space="preserve">Balancing reports giving design flow, measured flow and variance for every terminal and branch, with anything outside tolerance explained, adjusted and re-tested, and the final valve and damper positions recorded.</t>
  </si>
  <si>
    <t xml:space="preserve">Systems integration and cause-and-effect testing</t>
  </si>
  <si>
    <t xml:space="preserve">Fully executed cause-and-effect matrix witnessed on site, covering fire mode, smoke control, stair pressurisation, lift homing, door release, security override and emergency power transfer, with each line initialled by the witness.</t>
  </si>
  <si>
    <t xml:space="preserve">Fire detection to response test and evacuation test</t>
  </si>
  <si>
    <t xml:space="preserve">Device-by-device detection test through to the response it triggers, plus the building evacuation test result with the time achieved and any remedial action closed out.</t>
  </si>
  <si>
    <t xml:space="preserve">Emergency power and UPS load testing</t>
  </si>
  <si>
    <t xml:space="preserve">Generator and UPS tests on load bank and on building load, recording start and transfer times, run time, fuel consumption, demonstrated autonomy and the fuel quality result.</t>
  </si>
  <si>
    <t xml:space="preserve">Building management system point-to-point verification</t>
  </si>
  <si>
    <t xml:space="preserve">Every point verified against the points schedule, with graphics, alarms, trends, set points and time schedules as commissioned, and the as-commissioned set point list issued so drift can later be measured against it.</t>
  </si>
  <si>
    <t xml:space="preserve">Deferred and seasonal commissioning register</t>
  </si>
  <si>
    <t xml:space="preserve">Register of tests that cannot be completed until a season or an occupancy level is reached, each with a named owner, a target date, how it will be witnessed and how it is funded. Undated deferred tests do not get done.</t>
  </si>
  <si>
    <t xml:space="preserve">Contractor's warranty or defects undertaking</t>
  </si>
  <si>
    <t xml:space="preserve">The Contractor's written warranty for the works, stating the start date, the duration and what is covered, consistent with the Contract and signed by a person authorised to bind the Contractor.</t>
  </si>
  <si>
    <t xml:space="preserve">Subcontractor and supplier warranties</t>
  </si>
  <si>
    <t xml:space="preserve">Original warranty documents from each subcontractor and supplier, addressed to the Owner or validly assigned, with start dates aligned to Substantial Completion (Practical Completion) rather than to the date of delivery to site.</t>
  </si>
  <si>
    <t xml:space="preserve">Extended and manufacturer warranties registered</t>
  </si>
  <si>
    <t xml:space="preserve">Extended warranties registered with the manufacturer in the Owner's name, with the registration confirmations attached and any condition that must be maintained to keep the cover valid written on the front page.</t>
  </si>
  <si>
    <t xml:space="preserve">Roofing and waterproofing warranties</t>
  </si>
  <si>
    <t xml:space="preserve">Roof, facade and waterproofing warranties with the inspection and maintenance obligations that keep them valid, and the first inspection date already entered in the operator's maintenance calendar.</t>
  </si>
  <si>
    <t xml:space="preserve">Consolidated warranty register</t>
  </si>
  <si>
    <t xml:space="preserve">One register of every warranty - system, supplier, start, expiry, type and exclusions - reconciled to the Warranties Register in this workbook and loaded into the operator's system so expiries surface without anyone opening a folder.</t>
  </si>
  <si>
    <t xml:space="preserve">Warranty claim procedure and current contacts</t>
  </si>
  <si>
    <t xml:space="preserve">The claim procedure for each major warranty with the current contact, the response time and exactly what the operator must record for a claim to be accepted. Contacts verified by a test call before handover.</t>
  </si>
  <si>
    <t xml:space="preserve">Assignment of warranties and third-party rights</t>
  </si>
  <si>
    <t xml:space="preserve">Executed assignment or novation of warranties, collateral warranties and third-party rights to the Owner, acknowledged in writing by each counterparty.</t>
  </si>
  <si>
    <t xml:space="preserve">Training plan agreed and issued</t>
  </si>
  <si>
    <t xml:space="preserve">A training plan naming each system, the trainer, the audience, the duration and the competency to be demonstrated, agreed with the receiving operator before Substantial Completion (Practical Completion) rather than negotiated after it.</t>
  </si>
  <si>
    <t xml:space="preserve">System operation training delivered</t>
  </si>
  <si>
    <t xml:space="preserve">Training delivered for each major system with an attendance record signed by attendees, and the operator confirming a trainee can start, stop, isolate and reset the system unassisted. Attendance alone is not competence.</t>
  </si>
  <si>
    <t xml:space="preserve">Training session recordings</t>
  </si>
  <si>
    <t xml:space="preserve">Video recording of each session, indexed by system and stored in the handover file, so the next technician can be trained after the delivery team has left site.</t>
  </si>
  <si>
    <t xml:space="preserve">Electronic - native file</t>
  </si>
  <si>
    <t xml:space="preserve">Training materials and quick reference guides</t>
  </si>
  <si>
    <t xml:space="preserve">Presentation material, quick reference guides and one-page operating cards for plant rooms and control panels, supplied in editable format so the operator can update them.</t>
  </si>
  <si>
    <t xml:space="preserve">Plant and building familiarisation walk-through</t>
  </si>
  <si>
    <t xml:space="preserve">Recorded walk-through of plant rooms, risers, valve and isolation points, roof access, switch rooms and meter positions with the operator's maintenance staff, with the route and attendees recorded.</t>
  </si>
  <si>
    <t xml:space="preserve">Refresher training scheduled inside the warranty period</t>
  </si>
  <si>
    <t xml:space="preserve">A refresher session booked inside the Defects Liability Period / Warranty Period with a date agreed and diarised, to catch the questions that only appear after a few months of operation.</t>
  </si>
  <si>
    <t xml:space="preserve">Specified spare parts delivered</t>
  </si>
  <si>
    <t xml:space="preserve">Every spare listed in the specification delivered, counted on site, labelled with the system and part number and receipted by the operator. Quantities checked against the schedule, not accepted on the strength of a delivery docket.</t>
  </si>
  <si>
    <t xml:space="preserve">Physical item</t>
  </si>
  <si>
    <t xml:space="preserve">Attic stock - finishes</t>
  </si>
  <si>
    <t xml:space="preserve">Attic stock of tiles, carpet, paint, wall protection and ceiling tiles recorded by batch or dye lot, labelled with the area it matches, and stored where it will not be damaged or quietly used by someone else.</t>
  </si>
  <si>
    <t xml:space="preserve">Specialist tools and test equipment</t>
  </si>
  <si>
    <t xml:space="preserve">Every tool needed to service, isolate, reset or open equipment, including proprietary keys and interlock tools, delivered and listed against the asset it belongs to.</t>
  </si>
  <si>
    <t xml:space="preserve">First set of consumables</t>
  </si>
  <si>
    <t xml:space="preserve">First replacement set of filters, lamps, seals, belts and similar consumables delivered with part numbers, supplier and lead time, so reordering does not require a call to the Contractor.</t>
  </si>
  <si>
    <t xml:space="preserve">Spares register and storage</t>
  </si>
  <si>
    <t xml:space="preserve">Spares stored in the agreed location, labelled, and recorded in a register the operator can search by asset or part number, reconciled to the Spares and Keys sheet at handover.</t>
  </si>
  <si>
    <t xml:space="preserve">Long-lead item list</t>
  </si>
  <si>
    <t xml:space="preserve">List of items with lead times over the agreed threshold, with supplier, price basis and recommended holding, so a single failed component does not become a month of downtime.</t>
  </si>
  <si>
    <t xml:space="preserve">Keys handed over against a key schedule</t>
  </si>
  <si>
    <t xml:space="preserve">Every key handed over against a numbered key schedule, counted and signed for, with each key matched to a door, cabinet or asset. Loose bags of unlabelled keys are not a handover.</t>
  </si>
  <si>
    <t xml:space="preserve">Master key system and keying schedule</t>
  </si>
  <si>
    <t xml:space="preserve">Keying hierarchy and restricted key system registered in the Owner's name, with the authority to order cuts held by named Owner personnel and the previous authority removed.</t>
  </si>
  <si>
    <t xml:space="preserve">Access control system handed over</t>
  </si>
  <si>
    <t xml:space="preserve">Access control handed over with administrator accounts in the Owner's name, all contractor and commissioning credentials deleted, card holder data loaded and an audit report showing who now holds access.</t>
  </si>
  <si>
    <t xml:space="preserve">Account or access transfer</t>
  </si>
  <si>
    <t xml:space="preserve">Security, CCTV and intruder systems handed over</t>
  </si>
  <si>
    <t xml:space="preserve">CCTV and intruder systems handed over with a camera schedule, field of view record, retention setting, monitoring arrangement and administrator credentials transferred and tested.</t>
  </si>
  <si>
    <t xml:space="preserve">Door hardware and lock schedule</t>
  </si>
  <si>
    <t xml:space="preserve">Door hardware and lock schedule matching what is installed, with door numbers that match the drawings, the signage and the access control system.</t>
  </si>
  <si>
    <t xml:space="preserve">Restricted areas, cores and combinations</t>
  </si>
  <si>
    <t xml:space="preserve">Handover of restricted areas, cores, safes and combinations recorded confidentially to a named Owner representative, not filed in the general handover folder.</t>
  </si>
  <si>
    <t xml:space="preserve">Contractor site access withdrawn</t>
  </si>
  <si>
    <t xml:space="preserve">Written confirmation that contractor site access, temporary credentials, site keys and remote access have been withdrawn, supported by a system audit report dated after handover.</t>
  </si>
  <si>
    <t xml:space="preserve">Software licences transferred to the Owner</t>
  </si>
  <si>
    <t xml:space="preserve">Licences for building management, access control, lighting control, fire panel and metering software transferred to the Owner, with licence keys, versions, seat counts and renewal dates recorded and the renewal dates diarised.</t>
  </si>
  <si>
    <t xml:space="preserve">Administrator credentials handed over</t>
  </si>
  <si>
    <t xml:space="preserve">Administrator accounts created in the Owner's name and contractor accounts disabled, with a written record of who now holds each account and who can create new ones.</t>
  </si>
  <si>
    <t xml:space="preserve">Configuration, programme files and back-ups</t>
  </si>
  <si>
    <t xml:space="preserve">Current configuration back-ups, programme files, graphics and databases for each control system, in a form the Owner can restore without the original installer, and a restore test witnessed at least once.</t>
  </si>
  <si>
    <t xml:space="preserve">Network, IP schedule and IT integration</t>
  </si>
  <si>
    <t xml:space="preserve">IP address schedule, VLAN and firewall requirements for building systems handed to the Owner's IT team, with the remote access arrangement agreed and documented in writing.</t>
  </si>
  <si>
    <t xml:space="preserve">Cyber hygiene and remote access record</t>
  </si>
  <si>
    <t xml:space="preserve">Default passwords changed and evidenced, remote access accounts documented and approved, and a record of which suppliers retain access, why they need it and when it is reviewed.</t>
  </si>
  <si>
    <t xml:space="preserve">Metering and sub-metering configuration</t>
  </si>
  <si>
    <t xml:space="preserve">Meter schedule with serial numbers, points, units, pulse or scaling factors and reporting configuration, verified against a live read taken at handover so the baseline is real.</t>
  </si>
  <si>
    <t xml:space="preserve">Asset data loaded into the Owner's platform</t>
  </si>
  <si>
    <t xml:space="preserve">Asset and space data loaded into the Owner's platform in the agreed schema and validated by the operator, not simply emailed across as a spreadsheet for someone else to import.</t>
  </si>
  <si>
    <t xml:space="preserve">Asset register in the agreed data schema</t>
  </si>
  <si>
    <t xml:space="preserve">Asset register in the Owner's required schema with tag, description, manufacturer, model, serial number, location, install date, warranty end, expected life and replacement cost. Field names and value lists exactly as the Owner's system expects.</t>
  </si>
  <si>
    <t xml:space="preserve">Physical asset tagging complete</t>
  </si>
  <si>
    <t xml:space="preserve">Every registrable asset physically tagged, tag numbers matching the register, tags durable and readable from the position a technician will stand in.</t>
  </si>
  <si>
    <t xml:space="preserve">Criticality rating agreed</t>
  </si>
  <si>
    <t xml:space="preserve">A criticality rating for each asset agreed with the operator, so the maintenance regime and the spares holding can be set by consequence of failure rather than by list order.</t>
  </si>
  <si>
    <t xml:space="preserve">Life cycle and replacement cost data</t>
  </si>
  <si>
    <t xml:space="preserve">Expected life and replacement cost for major assets in the project's contract currency, at a level of detail the Owner can build a life cycle plan from.</t>
  </si>
  <si>
    <t xml:space="preserve">Serial numbers verified by sample audit</t>
  </si>
  <si>
    <t xml:space="preserve">Serial numbers verified on site against the register by sample audit, with the sample size, the pass rate and the corrections made all recorded.</t>
  </si>
  <si>
    <t xml:space="preserve">Register imported into the maintenance system</t>
  </si>
  <si>
    <t xml:space="preserve">Register imported into the operator's maintenance management system with a successful import report, all errors resolved, and the first work orders generating correctly.</t>
  </si>
  <si>
    <t xml:space="preserve">Maintenance strategy for the asset</t>
  </si>
  <si>
    <t xml:space="preserve">Written strategy setting out what is maintained on a planned basis, what is condition based, what is run to failure, and the labour and budget that assumes.</t>
  </si>
  <si>
    <t xml:space="preserve">Day one service contracts in place</t>
  </si>
  <si>
    <t xml:space="preserve">Contracts in place before handover for lifts, fire systems, generators, water treatment and any statutory servicing, with start dates that leave no gap between the Contractor's obligation ending and the Owner's contract beginning.</t>
  </si>
  <si>
    <t xml:space="preserve">Owner</t>
  </si>
  <si>
    <t xml:space="preserve">Split of maintenance during the warranty period agreed</t>
  </si>
  <si>
    <t xml:space="preserve">Written scope of what the Contractor maintains during the Defects Liability Period / Warranty Period and what transfers to the operator on day one. Anything not on this list is the item both parties assume the other is doing.</t>
  </si>
  <si>
    <t xml:space="preserve">Contract Administrator</t>
  </si>
  <si>
    <t xml:space="preserve">Statutory inspection calendar for 24 months</t>
  </si>
  <si>
    <t xml:space="preserve">Calendar of statutory inspections and re-certifications with due dates for the first 24 months, loaded into the operator's system with owners assigned.</t>
  </si>
  <si>
    <t xml:space="preserve">Vendor and emergency contact list verified</t>
  </si>
  <si>
    <t xml:space="preserve">Current vendor list with 24-hour numbers for critical systems, each number verified by a test call before handover and the date of the test recorded.</t>
  </si>
  <si>
    <t xml:space="preserve">First year maintenance and consumables budget</t>
  </si>
  <si>
    <t xml:space="preserve">Indicative first year maintenance, consumables and energy cost in the project's contract currency, to give the operator a defensible opening budget.</t>
  </si>
  <si>
    <t xml:space="preserve">Construction insurance ends, operational cover starts</t>
  </si>
  <si>
    <t xml:space="preserve">Written confirmation of the date and time construction insurance ends and the Owner's operational policy begins, acknowledged by both insurers, with no gap and no assumption about who covers the overlap.</t>
  </si>
  <si>
    <t xml:space="preserve">Owner's operational insurance confirmed in force</t>
  </si>
  <si>
    <t xml:space="preserve">Certificate of currency for the Owner's property and liability cover, in force from the handover date, with sums insured reflecting the completed asset rather than the land.</t>
  </si>
  <si>
    <t xml:space="preserve">Contractor insurances for the warranty period</t>
  </si>
  <si>
    <t xml:space="preserve">Certificates of currency for the Contractor's insurances covering the Defects Liability Period / Warranty Period, with expiry dates diarised and a renewal obligation recorded.</t>
  </si>
  <si>
    <t xml:space="preserve">Security, bond or retention adjusted</t>
  </si>
  <si>
    <t xml:space="preserve">Security reduced or released strictly in accordance with the Contract, with the calculation shown, the remaining security stated and the Contract Administrator's certification attached.</t>
  </si>
  <si>
    <t xml:space="preserve">Unused securities returned and receipted</t>
  </si>
  <si>
    <t xml:space="preserve">Bank guarantees or bonds returned to the issuer or the Contractor with a signed receipt, and the Owner's register of securities updated the same day.</t>
  </si>
  <si>
    <t xml:space="preserve">Insurers and valuers notified of the completed asset</t>
  </si>
  <si>
    <t xml:space="preserve">Insurers, valuers and the Owner's asset team notified of the completed asset value, gross floor area, construction type and occupancy, so cover matches what now exists.</t>
  </si>
  <si>
    <t xml:space="preserve">Electricity supply account transferred</t>
  </si>
  <si>
    <t xml:space="preserve">Supply account transferred to the Owner from an agreed date with a witnessed meter reading, the supply point identifier recorded and the Contractor's final construction invoice paid and closed.</t>
  </si>
  <si>
    <t xml:space="preserve">Water and trade waste accounts transferred</t>
  </si>
  <si>
    <t xml:space="preserve">Water and trade waste accounts transferred with meter readings, meter serial numbers and any trade waste consent conditions handed to the operator with the monitoring obligations.</t>
  </si>
  <si>
    <t xml:space="preserve">Gas and other energy accounts transferred</t>
  </si>
  <si>
    <t xml:space="preserve">Gas or other energy accounts transferred with the meter reading at transfer and the supply agreement or retail contract confirmed in the Owner's name.</t>
  </si>
  <si>
    <t xml:space="preserve">Telecommunications and data services transferred</t>
  </si>
  <si>
    <t xml:space="preserve">Data and telephony services transferred or terminated, with the Owner's services proven live before the Contractor's are disconnected, including any lift and alarm lines.</t>
  </si>
  <si>
    <t xml:space="preserve">Waste, grounds and other service accounts started</t>
  </si>
  <si>
    <t xml:space="preserve">Waste collection, grounds, pest and cleaning accounts active from the handover date and confirmed by the first service actually taking place.</t>
  </si>
  <si>
    <t xml:space="preserve">Temporary services removed and closed</t>
  </si>
  <si>
    <t xml:space="preserve">Temporary power, water and site services disconnected, physically removed, made good, and the associated accounts closed with final invoices settled.</t>
  </si>
  <si>
    <t xml:space="preserve">Agreed list of outstanding works at Substantial Completion</t>
  </si>
  <si>
    <t xml:space="preserve">One agreed list of incomplete works at Substantial Completion (Practical Completion), each with a value, a named owner and a completion date, signed by both parties on the day so it cannot quietly grow afterwards.</t>
  </si>
  <si>
    <t xml:space="preserve">Defects list at handover inspection</t>
  </si>
  <si>
    <t xml:space="preserve">Defects identified at the handover inspection listed with location, description, severity and photographs, loaded into the system that will track them to close-out.</t>
  </si>
  <si>
    <t xml:space="preserve">Defect notification and response procedure</t>
  </si>
  <si>
    <t xml:space="preserve">Written procedure for reporting defects during the Defects Liability Period / Warranty Period, with response and rectification times by severity, a single point of contact and an after-hours number that is answered.</t>
  </si>
  <si>
    <t xml:space="preserve">Access arrangements for rectification agreed</t>
  </si>
  <si>
    <t xml:space="preserve">Agreed arrangements for contractor access to an occupied asset - notice period, escorting, induction, hot works, isolations and out-of-hours rules - so rectification does not stall on who is allowed in.</t>
  </si>
  <si>
    <t xml:space="preserve">Effect of Owner works on warranties stated</t>
  </si>
  <si>
    <t xml:space="preserve">Written statement of what the Owner and operator may do without affecting a warranty, so routine operation, minor repairs and tenant works do not accidentally void cover.</t>
  </si>
  <si>
    <t xml:space="preserve">Program for completing outstanding works</t>
  </si>
  <si>
    <t xml:space="preserve">Dated program for the outstanding works agreed with the operator, sequenced so the work does not disrupt occupancy, with a weekly reporting line while it runs.</t>
  </si>
  <si>
    <t xml:space="preserve">Final inspection and defects close-out</t>
  </si>
  <si>
    <t xml:space="preserve">Evidence that every item on the outstanding works and defects lists is complete and inspected, signed off before the Defects Liability Period / Warranty Period ends, with photographs of the completed work.</t>
  </si>
  <si>
    <t xml:space="preserve">Final payment claim assessed and certified</t>
  </si>
  <si>
    <t xml:space="preserve">Final claim assessed and certified in accordance with the Contract, with the supporting measure, the certified amount in the project's contract currency and the certificate issued to both parties.</t>
  </si>
  <si>
    <t xml:space="preserve">All Variations / Change Orders closed</t>
  </si>
  <si>
    <t xml:space="preserve">Every Variation / Change Order priced, approved and included in the final account. Nothing carried as a verbal agreement, an assumption or an email thread.</t>
  </si>
  <si>
    <t xml:space="preserve">Final account agreed and signed</t>
  </si>
  <si>
    <t xml:space="preserve">Final account signed by both parties showing the Contract Sum / Contract Price, every adjustment and the final amount, with a statement that no further claims are outstanding.</t>
  </si>
  <si>
    <t xml:space="preserve">Release of liens, charges and subcontractor claims</t>
  </si>
  <si>
    <t xml:space="preserve">Statutory declarations or equivalent confirming subcontractors and suppliers have been paid, with any lien, charge or notice released and evidence of the release provided.</t>
  </si>
  <si>
    <t xml:space="preserve">Extension of time and delay costs determined</t>
  </si>
  <si>
    <t xml:space="preserve">All extension of time and delay claims determined in writing, with the adjusted date for Substantial Completion (Practical Completion) and any cost consequence recorded.</t>
  </si>
  <si>
    <t xml:space="preserve">Retention and security release schedule</t>
  </si>
  <si>
    <t xml:space="preserve">A schedule showing what is released now, what is held, the amount, the reason and the release date, agreed in writing so the last release is not a negotiation.</t>
  </si>
  <si>
    <t xml:space="preserve">Capitalisation and asset value record</t>
  </si>
  <si>
    <t xml:space="preserve">Final capitalised cost by asset class handed to the Owner's finance team with the in-service date, so the asset can be recorded, insured and depreciated correctly.</t>
  </si>
  <si>
    <t xml:space="preserve">Complete handover file in the agreed structure</t>
  </si>
  <si>
    <t xml:space="preserve">Handover file delivered in the agreed folder structure and naming convention, indexed and searchable, with nothing locked in a proprietary format the Owner cannot open, and a top-level index that maps to this register.</t>
  </si>
  <si>
    <t xml:space="preserve">Native and editable files delivered</t>
  </si>
  <si>
    <t xml:space="preserve">Native files for drawings, models, specifications, schedules and manuals delivered beside the PDFs, so the Owner can maintain the record without going back to the original consultant.</t>
  </si>
  <si>
    <t xml:space="preserve">Intellectual property licence to the Owner</t>
  </si>
  <si>
    <t xml:space="preserve">Written licence or assignment allowing the Owner to use, copy and modify the project documents for operating, maintaining, altering and extending the asset, on terms that survive the end of the Contract.</t>
  </si>
  <si>
    <t xml:space="preserve">Quality records retained</t>
  </si>
  <si>
    <t xml:space="preserve">Inspection and test plans, hold point releases, non-conformance reports and their close-outs retained as required by the Contract, indexed so a specific element can be traced.</t>
  </si>
  <si>
    <t xml:space="preserve">Photographic record indexed</t>
  </si>
  <si>
    <t xml:space="preserve">Photographic record of the works, including everything before cover-up, indexed by location and date and supplied at original resolution rather than embedded in a report.</t>
  </si>
  <si>
    <t xml:space="preserve">Health and safety information for operation</t>
  </si>
  <si>
    <t xml:space="preserve">Information for those who will operate, maintain, alter or eventually demolish the asset - residual risks, hazardous materials, safe access and fall protection provisions, and confined spaces - in one identifiable file.</t>
  </si>
  <si>
    <t xml:space="preserve">Personal data handled and closed out</t>
  </si>
  <si>
    <t xml:space="preserve">Confirmation that personal data collected during construction, including site access and camera records, has been handed over or destroyed in accordance with the Contract.</t>
  </si>
  <si>
    <t xml:space="preserve">Handover certificate executed</t>
  </si>
  <si>
    <t xml:space="preserve">Handover certificate signed by the Contractor, the Contract Administrator and the receiving Owner or operator, recording the date and time that care, custody and control of the asset transfers.</t>
  </si>
  <si>
    <t xml:space="preserve">Warranties Register</t>
  </si>
  <si>
    <t xml:space="preserve">Every warranty on the asset, with what actually keeps it valid. Expiry and days to expiry are calculated - fill in the start date and the duration. Days to expiry turns amber inside 90 days and red once it has passed. Load this into the operator's system as well; a warranty nobody is reminded about is a warranty nobody claims. Prints A3 landscape.</t>
  </si>
  <si>
    <t xml:space="preserve">Item or equipment</t>
  </si>
  <si>
    <t xml:space="preserve">System or area</t>
  </si>
  <si>
    <t xml:space="preserve">Supplier or subcontractor</t>
  </si>
  <si>
    <t xml:space="preserve">Contact</t>
  </si>
  <si>
    <t xml:space="preserve">Warranty start</t>
  </si>
  <si>
    <t xml:space="preserve">Duration (months)</t>
  </si>
  <si>
    <t xml:space="preserve">Expiry</t>
  </si>
  <si>
    <t xml:space="preserve">Days to expiry</t>
  </si>
  <si>
    <t xml:space="preserve">Warranty type</t>
  </si>
  <si>
    <t xml:space="preserve">Conditions or exclusions that void it</t>
  </si>
  <si>
    <t xml:space="preserve">Claim procedure reference</t>
  </si>
  <si>
    <t xml:space="preserve">Notes</t>
  </si>
  <si>
    <t xml:space="preserve">Passenger lift - car 1 (placed in service early for construction use)</t>
  </si>
  <si>
    <t xml:space="preserve">Vertical transport</t>
  </si>
  <si>
    <t xml:space="preserve">Northline Lift Services</t>
  </si>
  <si>
    <t xml:space="preserve">M. Okafor  +00 000 000 001  service@example</t>
  </si>
  <si>
    <t xml:space="preserve">Parts and labour</t>
  </si>
  <si>
    <t xml:space="preserve">Ran from the date the car was placed in service for construction use, not from Substantial Completion. Voided if servicing lapses more than 30 days.</t>
  </si>
  <si>
    <t xml:space="preserve">O&amp;M 08-01, section 9</t>
  </si>
  <si>
    <t xml:space="preserve">Expiring soon</t>
  </si>
  <si>
    <t xml:space="preserve">EXAMPLE - delete before use</t>
  </si>
  <si>
    <t xml:space="preserve">Fire pump (commissioned early for site fire protection)</t>
  </si>
  <si>
    <t xml:space="preserve">Fire</t>
  </si>
  <si>
    <t xml:space="preserve">Sentinel Fire</t>
  </si>
  <si>
    <t xml:space="preserve">R. Adeyemi  +00 000 000 004  fire@example</t>
  </si>
  <si>
    <t xml:space="preserve">Ran from early commissioning for site fire protection and has expired before handover. Do not accept - require a fresh warranty from Substantial Completion.</t>
  </si>
  <si>
    <t xml:space="preserve">O&amp;M 07-05, section 2</t>
  </si>
  <si>
    <t xml:space="preserve">Expired</t>
  </si>
  <si>
    <t xml:space="preserve">Roof membrane - single ply</t>
  </si>
  <si>
    <t xml:space="preserve">Building fabric</t>
  </si>
  <si>
    <t xml:space="preserve">Apex Roofing</t>
  </si>
  <si>
    <t xml:space="preserve">S. Ivanova  +00 000 000 002  claims@example</t>
  </si>
  <si>
    <t xml:space="preserve">Extended</t>
  </si>
  <si>
    <t xml:space="preserve">Requires a documented inspection every 6 months and no unapproved penetrations.</t>
  </si>
  <si>
    <t xml:space="preserve">Warranty deed WD-014</t>
  </si>
  <si>
    <t xml:space="preserve">Not yet started</t>
  </si>
  <si>
    <t xml:space="preserve">Chiller CH-01</t>
  </si>
  <si>
    <t xml:space="preserve">Mechanical</t>
  </si>
  <si>
    <t xml:space="preserve">Corvin Plant</t>
  </si>
  <si>
    <t xml:space="preserve">T. Nguyen  +00 000 000 003  support@example</t>
  </si>
  <si>
    <t xml:space="preserve">Parts</t>
  </si>
  <si>
    <t xml:space="preserve">Compressor only. Labour excluded after month 12. Water treatment records required.</t>
  </si>
  <si>
    <t xml:space="preserve">O&amp;M 05-03, section 12</t>
  </si>
  <si>
    <t xml:space="preserve">Fire detection and alarm panel</t>
  </si>
  <si>
    <t xml:space="preserve">Requires the statutory service regime to be maintained without interruption.</t>
  </si>
  <si>
    <t xml:space="preserve">O&amp;M 07-02, section 4</t>
  </si>
  <si>
    <t xml:space="preserve">Curtain wall and glazing</t>
  </si>
  <si>
    <t xml:space="preserve">Facade</t>
  </si>
  <si>
    <t xml:space="preserve">Meridian Facades</t>
  </si>
  <si>
    <t xml:space="preserve">L. Barros  +00 000 000 005  warranty@example</t>
  </si>
  <si>
    <t xml:space="preserve">Performance</t>
  </si>
  <si>
    <t xml:space="preserve">Weathertightness only. Excludes impact damage and unapproved fixings into the frame.</t>
  </si>
  <si>
    <t xml:space="preserve">Warranty deed WD-021</t>
  </si>
  <si>
    <t xml:space="preserve">Standby generator 500 kVA</t>
  </si>
  <si>
    <t xml:space="preserve">Electrical</t>
  </si>
  <si>
    <t xml:space="preserve">Halden Power</t>
  </si>
  <si>
    <t xml:space="preserve">D. Kaur  +00 000 000 006  service@example</t>
  </si>
  <si>
    <t xml:space="preserve">Monthly off-load run and annual load test must be recorded and available on request.</t>
  </si>
  <si>
    <t xml:space="preserve">O&amp;M 06-04, section 8</t>
  </si>
  <si>
    <t xml:space="preserve">Vinyl and carpet floor finishes</t>
  </si>
  <si>
    <t xml:space="preserve">Interior finishes</t>
  </si>
  <si>
    <t xml:space="preserve">Floorline Contracts</t>
  </si>
  <si>
    <t xml:space="preserve">P. Whelan  +00 000 000 007  care@example</t>
  </si>
  <si>
    <t xml:space="preserve">Manufacturer standard</t>
  </si>
  <si>
    <t xml:space="preserve">Cleaning must follow the approved schedule. Excludes damage from unapproved chemicals.</t>
  </si>
  <si>
    <t xml:space="preserve">O&amp;M 09-06, section 3</t>
  </si>
  <si>
    <t xml:space="preserve">Evidence that the people who will run the asset can run it. Attendance is not competence - competency confirmed means the operator watched the trainee start, stop, isolate and reset the system unassisted. Record the session so the next technician can be trained after the delivery team has gone.</t>
  </si>
  <si>
    <t xml:space="preserve">System or asset</t>
  </si>
  <si>
    <t xml:space="preserve">Training provider</t>
  </si>
  <si>
    <t xml:space="preserve">Attendees</t>
  </si>
  <si>
    <t xml:space="preserve">Organisation</t>
  </si>
  <si>
    <t xml:space="preserve">Date delivered</t>
  </si>
  <si>
    <t xml:space="preserve">Duration (hours)</t>
  </si>
  <si>
    <t xml:space="preserve">Recording provided</t>
  </si>
  <si>
    <t xml:space="preserve">Materials provided</t>
  </si>
  <si>
    <t xml:space="preserve">Competency confirmed</t>
  </si>
  <si>
    <t xml:space="preserve">Signed off by</t>
  </si>
  <si>
    <t xml:space="preserve">Building management system - operation and alarms</t>
  </si>
  <si>
    <t xml:space="preserve">Axis Controls</t>
  </si>
  <si>
    <t xml:space="preserve">J. Reilly, S. Court, A. Mbeki</t>
  </si>
  <si>
    <t xml:space="preserve">Owner facilities team</t>
  </si>
  <si>
    <t xml:space="preserve">Yes</t>
  </si>
  <si>
    <t xml:space="preserve">Facilities Manager</t>
  </si>
  <si>
    <t xml:space="preserve">Fire detection, alarm and evacuation system</t>
  </si>
  <si>
    <t xml:space="preserve">J. Reilly, D. Osei</t>
  </si>
  <si>
    <t xml:space="preserve">Chilled water plant and water treatment</t>
  </si>
  <si>
    <t xml:space="preserve">S. Court, A. Mbeki, T. Lang</t>
  </si>
  <si>
    <t xml:space="preserve">No</t>
  </si>
  <si>
    <t xml:space="preserve">Access control and CCTV administration</t>
  </si>
  <si>
    <t xml:space="preserve">Guardline Security</t>
  </si>
  <si>
    <t xml:space="preserve">D. Osei, M. Rahman</t>
  </si>
  <si>
    <t xml:space="preserve">Owner security team</t>
  </si>
  <si>
    <t xml:space="preserve">Security Manager</t>
  </si>
  <si>
    <t xml:space="preserve">Count what arrives against what was required, on the day it arrives. Short deliveries turn red. Spares that are not counted, labelled and recorded at handover are spares the operator will buy again. Keys are handed over against a numbered schedule, not in a bag.</t>
  </si>
  <si>
    <t xml:space="preserve">Part or key number</t>
  </si>
  <si>
    <t xml:space="preserve">Qty required</t>
  </si>
  <si>
    <t xml:space="preserve">Qty delivered</t>
  </si>
  <si>
    <t xml:space="preserve">Variance</t>
  </si>
  <si>
    <t xml:space="preserve">Storage location</t>
  </si>
  <si>
    <t xml:space="preserve">Received by</t>
  </si>
  <si>
    <t xml:space="preserve">Date received</t>
  </si>
  <si>
    <t xml:space="preserve">Air handling unit filter set - AHU-01 to AHU-04</t>
  </si>
  <si>
    <t xml:space="preserve">FLT-2040-G4</t>
  </si>
  <si>
    <t xml:space="preserve">Level 1 plant store, rack A</t>
  </si>
  <si>
    <t xml:space="preserve">S. Court</t>
  </si>
  <si>
    <t xml:space="preserve">Emergency lighting battery packs</t>
  </si>
  <si>
    <t xml:space="preserve">EMB-114</t>
  </si>
  <si>
    <t xml:space="preserve">Level 1 plant store, rack C</t>
  </si>
  <si>
    <t xml:space="preserve">A. Mbeki</t>
  </si>
  <si>
    <t xml:space="preserve">Ceiling tiles - 600 x 600 acoustic</t>
  </si>
  <si>
    <t xml:space="preserve">CT-600-AC</t>
  </si>
  <si>
    <t xml:space="preserve">Basement store B2-04</t>
  </si>
  <si>
    <t xml:space="preserve">T. Lang</t>
  </si>
  <si>
    <t xml:space="preserve">Vinyl flooring - corridor batch 4412</t>
  </si>
  <si>
    <t xml:space="preserve">VF-4412</t>
  </si>
  <si>
    <t xml:space="preserve">Restricted master keys - level 1 to 4</t>
  </si>
  <si>
    <t xml:space="preserve">Security</t>
  </si>
  <si>
    <t xml:space="preserve">MK-RS-01</t>
  </si>
  <si>
    <t xml:space="preserve">Facilities office key safe</t>
  </si>
  <si>
    <t xml:space="preserve">D. Osei</t>
  </si>
  <si>
    <t xml:space="preserve">Chiller compressor oil - 20 litre</t>
  </si>
  <si>
    <t xml:space="preserve">OIL-POE-20</t>
  </si>
  <si>
    <t xml:space="preserve">Prints A4 portrait. The project details and the counts below are pulled from Setup and the Handover Register - do not type over them. Fill in the scope, the exclusions and the conditions, then sign.</t>
  </si>
  <si>
    <t xml:space="preserve">1 · PROJECT AND CONTRACT</t>
  </si>
  <si>
    <t xml:space="preserve">2 · DATES</t>
  </si>
  <si>
    <t xml:space="preserve">Defects Liability Period / Warranty Period</t>
  </si>
  <si>
    <t xml:space="preserve">3 · SCOPE HANDED OVER</t>
  </si>
  <si>
    <t xml:space="preserve">The asset, or part of the asset, handed over</t>
  </si>
  <si>
    <t xml:space="preserve">[Describe what is handed over - buildings, levels, systems, external areas. Reference the drawings that define it.]</t>
  </si>
  <si>
    <t xml:space="preserve">Excluded from this handover</t>
  </si>
  <si>
    <t xml:space="preserve">[List anything not handed over - areas still under construction, tenant fit-out, deferred works, equipment supplied by others.]</t>
  </si>
  <si>
    <t xml:space="preserve">4 · HANDOVER STATUS AT THE DATE OF THIS CERTIFICATE</t>
  </si>
  <si>
    <t xml:space="preserve">Items on the register</t>
  </si>
  <si>
    <t xml:space="preserve">Not applicable</t>
  </si>
  <si>
    <t xml:space="preserve">Counted live from the Handover Register at the moment this sheet is opened. Outstanding items remain the Contractor's obligation and are listed in the handover file.</t>
  </si>
  <si>
    <t xml:space="preserve">5 · ITEMS HANDED OVER SUBJECT TO CONDITIONS</t>
  </si>
  <si>
    <t xml:space="preserve">Register ref</t>
  </si>
  <si>
    <t xml:space="preserve">Condition to be satisfied</t>
  </si>
  <si>
    <t xml:space="preserve">By whom</t>
  </si>
  <si>
    <t xml:space="preserve">By when</t>
  </si>
  <si>
    <t xml:space="preserve">6 · WHAT THIS CERTIFICATE DOES AND DOES NOT DO</t>
  </si>
  <si>
    <t xml:space="preserve">It does</t>
  </si>
  <si>
    <t xml:space="preserve">Record that care, custody and control of the scope described above passes to the Owner or the receiving operator from the handover date shown. Start the Defects Liability Period / Warranty Period. Confirm that the items marked Accepted on the Handover Register have been delivered and accepted against their acceptance criteria.</t>
  </si>
  <si>
    <t xml:space="preserve">It does not</t>
  </si>
  <si>
    <t xml:space="preserve">Relieve the Contractor of the obligation to complete outstanding works and rectify defects. Accept incomplete or defective work. Accept any register item not marked Accepted. Waive any right or remedy under the Contract. Adjust the Contract Sum / Contract Price, the completion date or any claim. Release security, retention or a bond except as the Contract allows.</t>
  </si>
  <si>
    <t xml:space="preserve">7 · SIGNATURES</t>
  </si>
  <si>
    <t xml:space="preserve">Party</t>
  </si>
  <si>
    <t xml:space="preserve">Name</t>
  </si>
  <si>
    <t xml:space="preserve">Position</t>
  </si>
  <si>
    <t xml:space="preserve">Signature</t>
  </si>
  <si>
    <t xml:space="preserve">Date</t>
  </si>
  <si>
    <t xml:space="preserve">Owner / Client or receiving operator</t>
  </si>
  <si>
    <t xml:space="preserve">Signing does not change what the Contract says. If your contract requires a particular form of certificate, issue that form and keep this sheet as the supporting record.</t>
  </si>
  <si>
    <t xml:space="preserve">Every dropdown in this workbook reads from the lists below. Add a value to a list and it appears in the dropdown; the validation ranges already cover the rows shown. Keep the spelling identical - the counts on Setup and the certificate match on exact text.</t>
  </si>
  <si>
    <t xml:space="preserve">1 · DROPDOWN LISTS</t>
  </si>
  <si>
    <t xml:space="preserve">Yes / No</t>
  </si>
  <si>
    <t xml:space="preserve">Warranty status</t>
  </si>
  <si>
    <t xml:space="preserve">In progress</t>
  </si>
  <si>
    <t xml:space="preserve">Labour</t>
  </si>
  <si>
    <t xml:space="preserve">Active</t>
  </si>
  <si>
    <t xml:space="preserve">Submitted</t>
  </si>
  <si>
    <t xml:space="preserve">Under review</t>
  </si>
  <si>
    <t xml:space="preserve">Design consultant</t>
  </si>
  <si>
    <t xml:space="preserve">Claim open</t>
  </si>
  <si>
    <t xml:space="preserve">Rejected - resubmit</t>
  </si>
  <si>
    <t xml:space="preserve">Hard copy and electronic</t>
  </si>
  <si>
    <t xml:space="preserve">Transferred to Owner</t>
  </si>
  <si>
    <t xml:space="preserve">2 · STATUS DEFINITIONS</t>
  </si>
  <si>
    <t xml:space="preserve">What it means</t>
  </si>
  <si>
    <t xml:space="preserve">What closes it</t>
  </si>
  <si>
    <t xml:space="preserve">Nobody has begun assembling it. The default for every item in a new workbook.</t>
  </si>
  <si>
    <t xml:space="preserve">Nothing yet. Assign a responsible party and a required-by date.</t>
  </si>
  <si>
    <t xml:space="preserve">Being assembled or produced by the responsible party.</t>
  </si>
  <si>
    <t xml:space="preserve">A named person is working on it and can state a date.</t>
  </si>
  <si>
    <t xml:space="preserve">Delivered to the Contract Administrator or the receiving operator for review.</t>
  </si>
  <si>
    <t xml:space="preserve">Date submitted recorded and the file lodged in the handover file location.</t>
  </si>
  <si>
    <t xml:space="preserve">Being checked against the acceptance criteria in this register.</t>
  </si>
  <si>
    <t xml:space="preserve">A reviewer is named and a review date is set.</t>
  </si>
  <si>
    <t xml:space="preserve">Checked against the acceptance criteria and accepted. This item is closed.</t>
  </si>
  <si>
    <t xml:space="preserve">Date accepted and the name of the person who accepted it, both recorded.</t>
  </si>
  <si>
    <t xml:space="preserve">Reviewed and returned. It does not meet the acceptance criteria.</t>
  </si>
  <si>
    <t xml:space="preserve">Written reasons in Comments and a new required-by date.</t>
  </si>
  <si>
    <t xml:space="preserve">Does not apply to this project. Excluded from the completion percentage.</t>
  </si>
  <si>
    <t xml:space="preserve">One line in Comments saying why, agreed with the receiving operator.</t>
  </si>
  <si>
    <t xml:space="preserve">3 · CELL CONVENTIONS</t>
  </si>
  <si>
    <t xml:space="preserve">Looks like</t>
  </si>
  <si>
    <t xml:space="preserve">Means</t>
  </si>
  <si>
    <t xml:space="preserve">Pale blue fill, cobalt text</t>
  </si>
  <si>
    <t xml:space="preserve">You type here. Everything else is either fixed wording or a formula.</t>
  </si>
  <si>
    <t xml:space="preserve">Off-white fill</t>
  </si>
  <si>
    <t xml:space="preserve">Calculated. Do not type over it - you will break the link to Setup or the register.</t>
  </si>
  <si>
    <t xml:space="preserve">Navy and cobalt bands</t>
  </si>
  <si>
    <t xml:space="preserve">Sheet title and section headings. Fixed.</t>
  </si>
  <si>
    <t xml:space="preserve">Solid colour chip</t>
  </si>
  <si>
    <t xml:space="preserve">Status. Green closed, amber in progress, blue with the reviewer, red rejected or overdue.</t>
  </si>
  <si>
    <t xml:space="preserve">Small grey italic</t>
  </si>
  <si>
    <t xml:space="preserve">Guidance. Delete it if you would rather not issue it with the workbook.</t>
  </si>
  <si>
    <t xml:space="preserve">4 · TERMINOLOGY</t>
  </si>
  <si>
    <t xml:space="preserve">This workbook is written for a global audience. Match the left column to the words your contract uses, then stay consistent.</t>
  </si>
  <si>
    <t xml:space="preserve">Used here</t>
  </si>
  <si>
    <t xml:space="preserve">Your contract may say</t>
  </si>
  <si>
    <t xml:space="preserve">What it means here</t>
  </si>
  <si>
    <t xml:space="preserve">Principal, Employer, Purchaser, Developer</t>
  </si>
  <si>
    <t xml:space="preserve">The party the asset is handed to. Say which word your contract uses and stay with it.</t>
  </si>
  <si>
    <t xml:space="preserve">Superintendent, Architect, Engineer, Contract Manager</t>
  </si>
  <si>
    <t xml:space="preserve">The party who administers the Contract and certifies. Not the Owner's operator.</t>
  </si>
  <si>
    <t xml:space="preserve">Head Contractor, Main Contractor, Builder, General Contractor</t>
  </si>
  <si>
    <t xml:space="preserve">The party handing the asset over.</t>
  </si>
  <si>
    <t xml:space="preserve">Substantial Performance, Taking Over, Sectional Completion</t>
  </si>
  <si>
    <t xml:space="preserve">The date the asset is fit to be used for its intended purpose. Everything here keys off it.</t>
  </si>
  <si>
    <t xml:space="preserve">Maintenance Period, Rectification Period, Correction Period</t>
  </si>
  <si>
    <t xml:space="preserve">The period after Substantial Completion in which the Contractor rectifies defects.</t>
  </si>
  <si>
    <t xml:space="preserve">Variation / Change Order</t>
  </si>
  <si>
    <t xml:space="preserve">Change, Instruction, Modification</t>
  </si>
  <si>
    <t xml:space="preserve">A change to the scope, time or price under the Contract.</t>
  </si>
  <si>
    <t xml:space="preserve">Program / Schedule</t>
  </si>
  <si>
    <t xml:space="preserve">Programme, Master Schedule, Baseline</t>
  </si>
  <si>
    <t xml:space="preserve">The time model for the works.</t>
  </si>
  <si>
    <t xml:space="preserve">Contract Amount, Accepted Contract Amount</t>
  </si>
  <si>
    <t xml:space="preserve">The agreed price, before adjustment.</t>
  </si>
  <si>
    <t xml:space="preserve">Final Completion</t>
  </si>
  <si>
    <t xml:space="preserve">Final Acceptance, End of Defects Liability, Certificate of Making Good</t>
  </si>
  <si>
    <t xml:space="preserve">The point at which defects are rectified and the Contract obligations end.</t>
  </si>
  <si>
    <t xml:space="preserve">Currency. All money in this workbook is in the project's contract currency, shown as $. Dates. dd mmm yyyy throughout. Percentages. Stored as fractions and shown to one decimal.</t>
  </si>
</sst>
</file>

<file path=xl/styles.xml><?xml version="1.0" encoding="utf-8"?>
<styleSheet xmlns="http://schemas.openxmlformats.org/spreadsheetml/2006/main">
  <numFmts count="11">
    <numFmt numFmtId="164" formatCode="General"/>
    <numFmt numFmtId="165" formatCode="\$#,##0;[RED]&quot;($&quot;#,##0\);\-"/>
    <numFmt numFmtId="166" formatCode="dd\ mmm\ yyyy"/>
    <numFmt numFmtId="167" formatCode="0&quot; months&quot;;;\-"/>
    <numFmt numFmtId="168" formatCode="0&quot; d&quot;;[RED]\-0&quot; d&quot;;&quot;0 d&quot;"/>
    <numFmt numFmtId="169" formatCode="0;;\-"/>
    <numFmt numFmtId="170" formatCode="0.0%"/>
    <numFmt numFmtId="171" formatCode="#,##0"/>
    <numFmt numFmtId="172" formatCode="0&quot; d&quot;;\-0&quot; d&quot;;&quot;0 d&quot;"/>
    <numFmt numFmtId="173" formatCode="0.0"/>
    <numFmt numFmtId="174" formatCode="0;\-0;&quot;nil&quot;"/>
  </numFmts>
  <fonts count="26">
    <font>
      <sz val="11"/>
      <color theme="1"/>
      <name val="Calibri"/>
      <family val="2"/>
      <charset val="1"/>
    </font>
    <font>
      <sz val="10"/>
      <name val="Arial"/>
      <family val="0"/>
    </font>
    <font>
      <sz val="10"/>
      <name val="Arial"/>
      <family val="0"/>
    </font>
    <font>
      <sz val="10"/>
      <name val="Arial"/>
      <family val="0"/>
    </font>
    <font>
      <b val="true"/>
      <sz val="24"/>
      <color rgb="FFFFFFFF"/>
      <name val="Inter"/>
      <family val="0"/>
      <charset val="1"/>
    </font>
    <font>
      <sz val="11"/>
      <color rgb="FF64B6F7"/>
      <name val="Inter"/>
      <family val="0"/>
      <charset val="1"/>
    </font>
    <font>
      <sz val="10.5"/>
      <color rgb="FF1D3245"/>
      <name val="Inter"/>
      <family val="0"/>
      <charset val="1"/>
    </font>
    <font>
      <b val="true"/>
      <sz val="11"/>
      <color rgb="FFFFFFFF"/>
      <name val="Inter"/>
      <family val="0"/>
      <charset val="1"/>
    </font>
    <font>
      <b val="true"/>
      <sz val="10"/>
      <color rgb="FFFFFFFF"/>
      <name val="Inter"/>
      <family val="0"/>
      <charset val="1"/>
    </font>
    <font>
      <b val="true"/>
      <sz val="10"/>
      <color rgb="FF0D3C61"/>
      <name val="Inter"/>
      <family val="0"/>
      <charset val="1"/>
    </font>
    <font>
      <sz val="9.5"/>
      <color rgb="FF1D3245"/>
      <name val="Inter"/>
      <family val="0"/>
      <charset val="1"/>
    </font>
    <font>
      <b val="true"/>
      <sz val="9"/>
      <color rgb="FF0D3C61"/>
      <name val="Inter"/>
      <family val="0"/>
      <charset val="1"/>
    </font>
    <font>
      <b val="true"/>
      <u val="single"/>
      <sz val="10"/>
      <color rgb="FF3480BC"/>
      <name val="Inter"/>
      <family val="0"/>
      <charset val="1"/>
    </font>
    <font>
      <b val="true"/>
      <sz val="10"/>
      <color rgb="FF1D3245"/>
      <name val="Inter"/>
      <family val="0"/>
      <charset val="1"/>
    </font>
    <font>
      <i val="true"/>
      <sz val="8.5"/>
      <color rgb="FF8E98A2"/>
      <name val="Inter"/>
      <family val="0"/>
      <charset val="1"/>
    </font>
    <font>
      <u val="single"/>
      <sz val="8.5"/>
      <color rgb="FF3480BC"/>
      <name val="Inter"/>
      <family val="0"/>
      <charset val="1"/>
    </font>
    <font>
      <b val="true"/>
      <sz val="15"/>
      <color rgb="FFFFFFFF"/>
      <name val="Inter"/>
      <family val="0"/>
      <charset val="1"/>
    </font>
    <font>
      <b val="true"/>
      <sz val="9.5"/>
      <color rgb="FF1D3245"/>
      <name val="Inter"/>
      <family val="0"/>
      <charset val="1"/>
    </font>
    <font>
      <sz val="10"/>
      <color rgb="FF1D3245"/>
      <name val="Inter"/>
      <family val="0"/>
      <charset val="1"/>
    </font>
    <font>
      <sz val="10"/>
      <color rgb="FF0D3C61"/>
      <name val="Inter"/>
      <family val="0"/>
      <charset val="1"/>
    </font>
    <font>
      <b val="true"/>
      <sz val="9.5"/>
      <color rgb="FF0D3C61"/>
      <name val="Inter"/>
      <family val="0"/>
      <charset val="1"/>
    </font>
    <font>
      <sz val="9"/>
      <color rgb="FF1D3245"/>
      <name val="Inter"/>
      <family val="0"/>
      <charset val="1"/>
    </font>
    <font>
      <b val="true"/>
      <sz val="9"/>
      <color rgb="FF1D3245"/>
      <name val="Inter"/>
      <family val="0"/>
      <charset val="1"/>
    </font>
    <font>
      <b val="true"/>
      <sz val="14"/>
      <color rgb="FF0D3C61"/>
      <name val="Inter"/>
      <family val="0"/>
      <charset val="1"/>
    </font>
    <font>
      <b val="true"/>
      <sz val="9"/>
      <color rgb="FFFFFFFF"/>
      <name val="Inter"/>
      <family val="0"/>
      <charset val="1"/>
    </font>
    <font>
      <b val="true"/>
      <sz val="9"/>
      <color rgb="FFBDBDBD"/>
      <name val="Inter"/>
      <family val="0"/>
      <charset val="1"/>
    </font>
  </fonts>
  <fills count="17">
    <fill>
      <patternFill patternType="none"/>
    </fill>
    <fill>
      <patternFill patternType="gray125"/>
    </fill>
    <fill>
      <patternFill patternType="solid">
        <fgColor rgb="FF1D3245"/>
        <bgColor rgb="FF0D3C61"/>
      </patternFill>
    </fill>
    <fill>
      <patternFill patternType="solid">
        <fgColor rgb="FF3480BC"/>
        <bgColor rgb="FF008080"/>
      </patternFill>
    </fill>
    <fill>
      <patternFill patternType="solid">
        <fgColor rgb="FF0D3C61"/>
        <bgColor rgb="FF1D3245"/>
      </patternFill>
    </fill>
    <fill>
      <patternFill patternType="solid">
        <fgColor rgb="FFDCE9F4"/>
        <bgColor rgb="FFE3F0FA"/>
      </patternFill>
    </fill>
    <fill>
      <patternFill patternType="solid">
        <fgColor rgb="FFFFB547"/>
        <bgColor rgb="FFFF9900"/>
      </patternFill>
    </fill>
    <fill>
      <patternFill patternType="solid">
        <fgColor rgb="FFFFF4E0"/>
        <bgColor rgb="FFFDEBE9"/>
      </patternFill>
    </fill>
    <fill>
      <patternFill patternType="solid">
        <fgColor rgb="FFE3F0FA"/>
        <bgColor rgb="FFDCE9F4"/>
      </patternFill>
    </fill>
    <fill>
      <patternFill patternType="solid">
        <fgColor rgb="FFF6F9FC"/>
        <bgColor rgb="FFF5F5F5"/>
      </patternFill>
    </fill>
    <fill>
      <patternFill patternType="solid">
        <fgColor rgb="FFFFFFFF"/>
        <bgColor rgb="FFF6F9FC"/>
      </patternFill>
    </fill>
    <fill>
      <patternFill patternType="solid">
        <fgColor rgb="FFF5F5F5"/>
        <bgColor rgb="FFF6F9FC"/>
      </patternFill>
    </fill>
    <fill>
      <patternFill patternType="solid">
        <fgColor rgb="FFEEEEEE"/>
        <bgColor rgb="FFE8F5E9"/>
      </patternFill>
    </fill>
    <fill>
      <patternFill patternType="solid">
        <fgColor rgb="FFE0E0E0"/>
        <bgColor rgb="FFDCE9F4"/>
      </patternFill>
    </fill>
    <fill>
      <patternFill patternType="solid">
        <fgColor rgb="FF64B6F7"/>
        <bgColor rgb="FF33CCCC"/>
      </patternFill>
    </fill>
    <fill>
      <patternFill patternType="solid">
        <fgColor rgb="FF4CAF50"/>
        <bgColor rgb="FF8E98A2"/>
      </patternFill>
    </fill>
    <fill>
      <patternFill patternType="solid">
        <fgColor rgb="FFE31B0C"/>
        <bgColor rgb="FF993300"/>
      </patternFill>
    </fill>
  </fills>
  <borders count="5">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medium">
        <color rgb="FFFFB547"/>
      </left>
      <right style="thin">
        <color rgb="FFFFF4E0"/>
      </right>
      <top style="thin">
        <color rgb="FFFFF4E0"/>
      </top>
      <bottom style="thin">
        <color rgb="FFFFF4E0"/>
      </bottom>
      <diagonal/>
    </border>
    <border diagonalUp="false" diagonalDown="false">
      <left/>
      <right/>
      <top style="thin">
        <color rgb="FF1D3245"/>
      </top>
      <bottom style="double">
        <color rgb="FF1D324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left" vertical="center" textRotation="0" wrapText="false" indent="0" shrinkToFit="false"/>
      <protection locked="true" hidden="false"/>
    </xf>
    <xf numFmtId="164" fontId="5" fillId="2" borderId="0" xfId="0" applyFont="true" applyBorder="true" applyAlignment="true" applyProtection="true">
      <alignment horizontal="left" vertical="center" textRotation="0" wrapText="false" indent="0" shrinkToFit="false"/>
      <protection locked="true" hidden="false"/>
    </xf>
    <xf numFmtId="164" fontId="0" fillId="3"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top" textRotation="0" wrapText="true" indent="1" shrinkToFit="false"/>
      <protection locked="true" hidden="false"/>
    </xf>
    <xf numFmtId="164" fontId="7" fillId="4" borderId="0" xfId="0" applyFont="true" applyBorder="true" applyAlignment="true" applyProtection="true">
      <alignment horizontal="left" vertical="center" textRotation="0" wrapText="false" indent="1" shrinkToFit="false"/>
      <protection locked="true" hidden="false"/>
    </xf>
    <xf numFmtId="164" fontId="8" fillId="3"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left" vertical="top" textRotation="0" wrapText="true" indent="1" shrinkToFit="false"/>
      <protection locked="true" hidden="false"/>
    </xf>
    <xf numFmtId="164" fontId="10" fillId="0" borderId="0" xfId="0" applyFont="true" applyBorder="true" applyAlignment="true" applyProtection="true">
      <alignment horizontal="left" vertical="top" textRotation="0" wrapText="true" indent="1" shrinkToFit="false"/>
      <protection locked="true" hidden="false"/>
    </xf>
    <xf numFmtId="164" fontId="11" fillId="5" borderId="1" xfId="0" applyFont="true" applyBorder="true" applyAlignment="true" applyProtection="true">
      <alignment horizontal="center" vertical="center" textRotation="0" wrapText="true" indent="0" shrinkToFit="false"/>
      <protection locked="true" hidden="false"/>
    </xf>
    <xf numFmtId="164" fontId="12" fillId="0" borderId="2" xfId="0" applyFont="true" applyBorder="true" applyAlignment="true" applyProtection="true">
      <alignment horizontal="left" vertical="center" textRotation="0" wrapText="false" indent="1" shrinkToFit="false"/>
      <protection locked="true" hidden="false"/>
    </xf>
    <xf numFmtId="164" fontId="10" fillId="0" borderId="2" xfId="0" applyFont="true" applyBorder="true" applyAlignment="true" applyProtection="true">
      <alignment horizontal="left" vertical="top" textRotation="0" wrapText="true" indent="1" shrinkToFit="false"/>
      <protection locked="true" hidden="false"/>
    </xf>
    <xf numFmtId="164" fontId="13" fillId="6" borderId="3" xfId="0" applyFont="true" applyBorder="true" applyAlignment="true" applyProtection="true">
      <alignment horizontal="center" vertical="center" textRotation="0" wrapText="false" indent="0" shrinkToFit="false"/>
      <protection locked="true" hidden="false"/>
    </xf>
    <xf numFmtId="164" fontId="10" fillId="7" borderId="3" xfId="0" applyFont="true" applyBorder="true" applyAlignment="true" applyProtection="true">
      <alignment horizontal="left" vertical="top" textRotation="0" wrapText="true" indent="1" shrinkToFit="false"/>
      <protection locked="true" hidden="false"/>
    </xf>
    <xf numFmtId="164" fontId="14" fillId="0" borderId="0" xfId="0" applyFont="true" applyBorder="true" applyAlignment="true" applyProtection="true">
      <alignment horizontal="left" vertical="top" textRotation="0" wrapText="true" indent="1" shrinkToFit="false"/>
      <protection locked="true" hidden="false"/>
    </xf>
    <xf numFmtId="164" fontId="15" fillId="0" borderId="0" xfId="0" applyFont="true" applyBorder="true" applyAlignment="true" applyProtection="true">
      <alignment horizontal="right" vertical="center" textRotation="0" wrapText="false" indent="0" shrinkToFit="false"/>
      <protection locked="true" hidden="false"/>
    </xf>
    <xf numFmtId="164" fontId="16" fillId="2" borderId="0" xfId="0" applyFont="true" applyBorder="true" applyAlignment="true" applyProtection="true">
      <alignment horizontal="right" vertical="center" textRotation="0" wrapText="false" indent="0" shrinkToFit="false"/>
      <protection locked="true" hidden="false"/>
    </xf>
    <xf numFmtId="164" fontId="0" fillId="3" borderId="0" xfId="0" applyFont="false" applyBorder="true" applyAlignment="true" applyProtection="true">
      <alignment horizontal="general" vertical="bottom" textRotation="0" wrapText="false" indent="0" shrinkToFit="false"/>
      <protection locked="true" hidden="false"/>
    </xf>
    <xf numFmtId="164" fontId="17" fillId="0" borderId="0" xfId="0" applyFont="true" applyBorder="true" applyAlignment="true" applyProtection="true">
      <alignment horizontal="left" vertical="center" textRotation="0" wrapText="false" indent="1" shrinkToFit="false"/>
      <protection locked="true" hidden="false"/>
    </xf>
    <xf numFmtId="164" fontId="18" fillId="0" borderId="0" xfId="0" applyFont="true" applyBorder="false" applyAlignment="true" applyProtection="true">
      <alignment horizontal="left" vertical="center" textRotation="0" wrapText="false" indent="1" shrinkToFit="false"/>
      <protection locked="true" hidden="false"/>
    </xf>
    <xf numFmtId="164" fontId="19" fillId="8" borderId="2" xfId="0" applyFont="true" applyBorder="true" applyAlignment="true" applyProtection="true">
      <alignment horizontal="left" vertical="center" textRotation="0" wrapText="false" indent="1" shrinkToFit="true"/>
      <protection locked="true" hidden="false"/>
    </xf>
    <xf numFmtId="165" fontId="19" fillId="8" borderId="2" xfId="0" applyFont="true" applyBorder="true" applyAlignment="true" applyProtection="true">
      <alignment horizontal="left" vertical="center" textRotation="0" wrapText="false" indent="1" shrinkToFit="true"/>
      <protection locked="true" hidden="false"/>
    </xf>
    <xf numFmtId="166" fontId="19" fillId="8" borderId="2" xfId="0" applyFont="true" applyBorder="true" applyAlignment="true" applyProtection="true">
      <alignment horizontal="left" vertical="center" textRotation="0" wrapText="false" indent="1" shrinkToFit="true"/>
      <protection locked="true" hidden="false"/>
    </xf>
    <xf numFmtId="167" fontId="19" fillId="8" borderId="2" xfId="0" applyFont="true" applyBorder="true" applyAlignment="true" applyProtection="true">
      <alignment horizontal="left" vertical="center" textRotation="0" wrapText="false" indent="1" shrinkToFit="true"/>
      <protection locked="true" hidden="false"/>
    </xf>
    <xf numFmtId="166" fontId="18" fillId="9" borderId="2" xfId="0" applyFont="true" applyBorder="true" applyAlignment="true" applyProtection="true">
      <alignment horizontal="left" vertical="center" textRotation="0" wrapText="false" indent="1" shrinkToFit="true"/>
      <protection locked="true" hidden="false"/>
    </xf>
    <xf numFmtId="168" fontId="18" fillId="9" borderId="2" xfId="0" applyFont="true" applyBorder="true" applyAlignment="true" applyProtection="true">
      <alignment horizontal="left" vertical="center" textRotation="0" wrapText="false" indent="1" shrinkToFit="true"/>
      <protection locked="true" hidden="false"/>
    </xf>
    <xf numFmtId="164" fontId="10" fillId="10" borderId="2" xfId="0" applyFont="true" applyBorder="true" applyAlignment="true" applyProtection="true">
      <alignment horizontal="left" vertical="center" textRotation="0" wrapText="false" indent="1" shrinkToFit="false"/>
      <protection locked="true" hidden="false"/>
    </xf>
    <xf numFmtId="169" fontId="10" fillId="10" borderId="2" xfId="0" applyFont="true" applyBorder="true" applyAlignment="true" applyProtection="true">
      <alignment horizontal="center" vertical="center" textRotation="0" wrapText="false" indent="0" shrinkToFit="false"/>
      <protection locked="true" hidden="false"/>
    </xf>
    <xf numFmtId="170" fontId="20" fillId="10" borderId="2" xfId="0" applyFont="true" applyBorder="true" applyAlignment="true" applyProtection="true">
      <alignment horizontal="center" vertical="center" textRotation="0" wrapText="false" indent="0" shrinkToFit="false"/>
      <protection locked="true" hidden="false"/>
    </xf>
    <xf numFmtId="164" fontId="21" fillId="10" borderId="2" xfId="0" applyFont="true" applyBorder="true" applyAlignment="true" applyProtection="true">
      <alignment horizontal="center" vertical="center" textRotation="0" wrapText="false" indent="0" shrinkToFit="false"/>
      <protection locked="true" hidden="false"/>
    </xf>
    <xf numFmtId="164" fontId="10" fillId="11" borderId="2" xfId="0" applyFont="true" applyBorder="true" applyAlignment="true" applyProtection="true">
      <alignment horizontal="left" vertical="center" textRotation="0" wrapText="false" indent="1" shrinkToFit="false"/>
      <protection locked="true" hidden="false"/>
    </xf>
    <xf numFmtId="169" fontId="10" fillId="11" borderId="2" xfId="0" applyFont="true" applyBorder="true" applyAlignment="true" applyProtection="true">
      <alignment horizontal="center" vertical="center" textRotation="0" wrapText="false" indent="0" shrinkToFit="false"/>
      <protection locked="true" hidden="false"/>
    </xf>
    <xf numFmtId="170" fontId="20" fillId="11" borderId="2" xfId="0" applyFont="true" applyBorder="true" applyAlignment="true" applyProtection="true">
      <alignment horizontal="center" vertical="center" textRotation="0" wrapText="false" indent="0" shrinkToFit="false"/>
      <protection locked="true" hidden="false"/>
    </xf>
    <xf numFmtId="164" fontId="21" fillId="11" borderId="2" xfId="0" applyFont="true" applyBorder="true" applyAlignment="true" applyProtection="true">
      <alignment horizontal="center" vertical="center" textRotation="0" wrapText="false" indent="0" shrinkToFit="false"/>
      <protection locked="true" hidden="false"/>
    </xf>
    <xf numFmtId="164" fontId="13" fillId="12" borderId="4" xfId="0" applyFont="true" applyBorder="true" applyAlignment="true" applyProtection="true">
      <alignment horizontal="left" vertical="center" textRotation="0" wrapText="false" indent="1" shrinkToFit="false"/>
      <protection locked="true" hidden="false"/>
    </xf>
    <xf numFmtId="169" fontId="13" fillId="12" borderId="4" xfId="0" applyFont="true" applyBorder="true" applyAlignment="true" applyProtection="true">
      <alignment horizontal="center" vertical="center" textRotation="0" wrapText="false" indent="0" shrinkToFit="false"/>
      <protection locked="true" hidden="false"/>
    </xf>
    <xf numFmtId="170" fontId="9" fillId="12" borderId="4" xfId="0" applyFont="true" applyBorder="true" applyAlignment="true" applyProtection="true">
      <alignment horizontal="center" vertical="center" textRotation="0" wrapText="false" indent="0" shrinkToFit="false"/>
      <protection locked="true" hidden="false"/>
    </xf>
    <xf numFmtId="164" fontId="22" fillId="12" borderId="4" xfId="0" applyFont="true" applyBorder="true" applyAlignment="true" applyProtection="true">
      <alignment horizontal="center" vertical="center" textRotation="0" wrapText="false" indent="0" shrinkToFit="false"/>
      <protection locked="true" hidden="false"/>
    </xf>
    <xf numFmtId="164" fontId="11" fillId="10" borderId="2" xfId="0" applyFont="true" applyBorder="true" applyAlignment="true" applyProtection="true">
      <alignment horizontal="center" vertical="center" textRotation="0" wrapText="false" indent="0" shrinkToFit="false"/>
      <protection locked="true" hidden="false"/>
    </xf>
    <xf numFmtId="164" fontId="21" fillId="10" borderId="2" xfId="0" applyFont="true" applyBorder="true" applyAlignment="true" applyProtection="true">
      <alignment horizontal="left" vertical="top" textRotation="0" wrapText="true" indent="1" shrinkToFit="false"/>
      <protection locked="true" hidden="false"/>
    </xf>
    <xf numFmtId="164" fontId="22" fillId="10" borderId="2" xfId="0" applyFont="true" applyBorder="true" applyAlignment="true" applyProtection="true">
      <alignment horizontal="left" vertical="top" textRotation="0" wrapText="true" indent="1" shrinkToFit="false"/>
      <protection locked="true" hidden="false"/>
    </xf>
    <xf numFmtId="166" fontId="19" fillId="8" borderId="2" xfId="0" applyFont="true" applyBorder="true" applyAlignment="true" applyProtection="true">
      <alignment horizontal="center" vertical="center" textRotation="0" wrapText="false" indent="1" shrinkToFit="true"/>
      <protection locked="true" hidden="false"/>
    </xf>
    <xf numFmtId="164" fontId="19" fillId="8" borderId="2" xfId="0" applyFont="true" applyBorder="true" applyAlignment="true" applyProtection="true">
      <alignment horizontal="center" vertical="center" textRotation="0" wrapText="false" indent="1" shrinkToFit="true"/>
      <protection locked="true" hidden="false"/>
    </xf>
    <xf numFmtId="169" fontId="21" fillId="9" borderId="2" xfId="0" applyFont="true" applyBorder="true" applyAlignment="true" applyProtection="true">
      <alignment horizontal="center" vertical="center" textRotation="0" wrapText="false" indent="0" shrinkToFit="false"/>
      <protection locked="true" hidden="false"/>
    </xf>
    <xf numFmtId="164" fontId="22" fillId="9" borderId="2" xfId="0" applyFont="true" applyBorder="true" applyAlignment="true" applyProtection="true">
      <alignment horizontal="center" vertical="center" textRotation="0" wrapText="false" indent="0" shrinkToFit="false"/>
      <protection locked="true" hidden="false"/>
    </xf>
    <xf numFmtId="164" fontId="11" fillId="11" borderId="2" xfId="0" applyFont="true" applyBorder="true" applyAlignment="true" applyProtection="true">
      <alignment horizontal="center" vertical="center" textRotation="0" wrapText="false" indent="0" shrinkToFit="false"/>
      <protection locked="true" hidden="false"/>
    </xf>
    <xf numFmtId="164" fontId="21" fillId="11" borderId="2" xfId="0" applyFont="true" applyBorder="true" applyAlignment="true" applyProtection="true">
      <alignment horizontal="left" vertical="top" textRotation="0" wrapText="true" indent="1" shrinkToFit="false"/>
      <protection locked="true" hidden="false"/>
    </xf>
    <xf numFmtId="164" fontId="22" fillId="11" borderId="2" xfId="0" applyFont="true" applyBorder="true" applyAlignment="true" applyProtection="true">
      <alignment horizontal="left" vertical="top" textRotation="0" wrapText="true" indent="1" shrinkToFit="false"/>
      <protection locked="true" hidden="false"/>
    </xf>
    <xf numFmtId="164" fontId="11" fillId="9" borderId="2" xfId="0" applyFont="true" applyBorder="true" applyAlignment="true" applyProtection="true">
      <alignment horizontal="center" vertical="center" textRotation="0" wrapText="false" indent="0" shrinkToFit="false"/>
      <protection locked="true" hidden="false"/>
    </xf>
    <xf numFmtId="164" fontId="19" fillId="8" borderId="2" xfId="0" applyFont="true" applyBorder="true" applyAlignment="true" applyProtection="true">
      <alignment horizontal="left" vertical="top" textRotation="0" wrapText="true" indent="1" shrinkToFit="false"/>
      <protection locked="true" hidden="false"/>
    </xf>
    <xf numFmtId="171" fontId="19" fillId="8" borderId="2" xfId="0" applyFont="true" applyBorder="true" applyAlignment="true" applyProtection="true">
      <alignment horizontal="center" vertical="center" textRotation="0" wrapText="false" indent="1" shrinkToFit="true"/>
      <protection locked="true" hidden="false"/>
    </xf>
    <xf numFmtId="166" fontId="21" fillId="9" borderId="2" xfId="0" applyFont="true" applyBorder="true" applyAlignment="true" applyProtection="true">
      <alignment horizontal="center" vertical="center" textRotation="0" wrapText="false" indent="0" shrinkToFit="false"/>
      <protection locked="true" hidden="false"/>
    </xf>
    <xf numFmtId="172" fontId="22" fillId="9" borderId="2" xfId="0" applyFont="true" applyBorder="true" applyAlignment="true" applyProtection="true">
      <alignment horizontal="center" vertical="center" textRotation="0" wrapText="false" indent="0" shrinkToFit="false"/>
      <protection locked="true" hidden="false"/>
    </xf>
    <xf numFmtId="173" fontId="19" fillId="8" borderId="2" xfId="0" applyFont="true" applyBorder="true" applyAlignment="true" applyProtection="true">
      <alignment horizontal="center" vertical="center" textRotation="0" wrapText="false" indent="1" shrinkToFit="true"/>
      <protection locked="true" hidden="false"/>
    </xf>
    <xf numFmtId="174" fontId="22" fillId="9" borderId="2"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left" vertical="center" textRotation="0" wrapText="true" indent="1" shrinkToFit="false"/>
      <protection locked="true" hidden="false"/>
    </xf>
    <xf numFmtId="164" fontId="18" fillId="9" borderId="2" xfId="0" applyFont="true" applyBorder="true" applyAlignment="true" applyProtection="true">
      <alignment horizontal="left" vertical="center" textRotation="0" wrapText="false" indent="1" shrinkToFit="true"/>
      <protection locked="true" hidden="false"/>
    </xf>
    <xf numFmtId="164" fontId="10" fillId="0" borderId="0" xfId="0" applyFont="true" applyBorder="false" applyAlignment="true" applyProtection="true">
      <alignment horizontal="left" vertical="top" textRotation="0" wrapText="true" indent="1" shrinkToFit="false"/>
      <protection locked="true" hidden="false"/>
    </xf>
    <xf numFmtId="169" fontId="23" fillId="9" borderId="2" xfId="0" applyFont="true" applyBorder="true" applyAlignment="true" applyProtection="true">
      <alignment horizontal="center" vertical="center" textRotation="0" wrapText="false" indent="0" shrinkToFit="false"/>
      <protection locked="true" hidden="false"/>
    </xf>
    <xf numFmtId="170" fontId="23" fillId="9" borderId="2" xfId="0" applyFont="true" applyBorder="true" applyAlignment="true" applyProtection="true">
      <alignment horizontal="center" vertical="center" textRotation="0" wrapText="false" indent="0" shrinkToFit="false"/>
      <protection locked="true" hidden="false"/>
    </xf>
    <xf numFmtId="164" fontId="20" fillId="0" borderId="0" xfId="0" applyFont="true" applyBorder="false" applyAlignment="true" applyProtection="true">
      <alignment horizontal="left" vertical="top" textRotation="0" wrapText="false" indent="1" shrinkToFit="false"/>
      <protection locked="true" hidden="false"/>
    </xf>
    <xf numFmtId="164" fontId="21" fillId="0" borderId="0" xfId="0" applyFont="true" applyBorder="true" applyAlignment="true" applyProtection="true">
      <alignment horizontal="left" vertical="top" textRotation="0" wrapText="true" indent="1" shrinkToFit="false"/>
      <protection locked="true" hidden="false"/>
    </xf>
    <xf numFmtId="164" fontId="22" fillId="11" borderId="2" xfId="0" applyFont="true" applyBorder="true" applyAlignment="true" applyProtection="true">
      <alignment horizontal="left" vertical="center" textRotation="0" wrapText="true" indent="1" shrinkToFit="false"/>
      <protection locked="true" hidden="false"/>
    </xf>
    <xf numFmtId="164" fontId="0" fillId="8" borderId="2" xfId="0" applyFont="false" applyBorder="true" applyAlignment="true" applyProtection="true">
      <alignment horizontal="general" vertical="bottom" textRotation="0" wrapText="false" indent="0" shrinkToFit="false"/>
      <protection locked="true" hidden="false"/>
    </xf>
    <xf numFmtId="164" fontId="21" fillId="10" borderId="2" xfId="0" applyFont="true" applyBorder="true" applyAlignment="true" applyProtection="true">
      <alignment horizontal="left" vertical="center" textRotation="0" wrapText="false" indent="1" shrinkToFit="false"/>
      <protection locked="true" hidden="false"/>
    </xf>
    <xf numFmtId="164" fontId="21" fillId="11" borderId="2" xfId="0" applyFont="true" applyBorder="true" applyAlignment="true" applyProtection="true">
      <alignment horizontal="left" vertical="center" textRotation="0" wrapText="false" indent="1" shrinkToFit="false"/>
      <protection locked="true" hidden="false"/>
    </xf>
    <xf numFmtId="164" fontId="22" fillId="13" borderId="2" xfId="0" applyFont="true" applyBorder="true" applyAlignment="true" applyProtection="true">
      <alignment horizontal="center" vertical="center" textRotation="0" wrapText="false" indent="0" shrinkToFit="false"/>
      <protection locked="true" hidden="false"/>
    </xf>
    <xf numFmtId="164" fontId="21" fillId="0" borderId="2" xfId="0" applyFont="true" applyBorder="true" applyAlignment="true" applyProtection="true">
      <alignment horizontal="left" vertical="top" textRotation="0" wrapText="true" indent="1" shrinkToFit="false"/>
      <protection locked="true" hidden="false"/>
    </xf>
    <xf numFmtId="164" fontId="22" fillId="6" borderId="2" xfId="0" applyFont="true" applyBorder="true" applyAlignment="true" applyProtection="true">
      <alignment horizontal="center" vertical="center" textRotation="0" wrapText="false" indent="0" shrinkToFit="false"/>
      <protection locked="true" hidden="false"/>
    </xf>
    <xf numFmtId="164" fontId="22" fillId="14" borderId="2" xfId="0" applyFont="true" applyBorder="true" applyAlignment="true" applyProtection="true">
      <alignment horizontal="center" vertical="center" textRotation="0" wrapText="false" indent="0" shrinkToFit="false"/>
      <protection locked="true" hidden="false"/>
    </xf>
    <xf numFmtId="164" fontId="22" fillId="15" borderId="2" xfId="0" applyFont="true" applyBorder="true" applyAlignment="true" applyProtection="true">
      <alignment horizontal="center" vertical="center" textRotation="0" wrapText="false" indent="0" shrinkToFit="false"/>
      <protection locked="true" hidden="false"/>
    </xf>
    <xf numFmtId="164" fontId="24" fillId="16" borderId="2" xfId="0" applyFont="true" applyBorder="true" applyAlignment="true" applyProtection="true">
      <alignment horizontal="center" vertical="center" textRotation="0" wrapText="false" indent="0" shrinkToFit="false"/>
      <protection locked="true" hidden="false"/>
    </xf>
    <xf numFmtId="164" fontId="25" fillId="12" borderId="2" xfId="0" applyFont="true" applyBorder="true" applyAlignment="true" applyProtection="true">
      <alignment horizontal="center" vertical="center" textRotation="0" wrapText="false" indent="0" shrinkToFit="false"/>
      <protection locked="true" hidden="false"/>
    </xf>
    <xf numFmtId="164" fontId="21" fillId="0" borderId="2" xfId="0" applyFont="true" applyBorder="true" applyAlignment="true" applyProtection="true">
      <alignment horizontal="left" vertical="center" textRotation="0" wrapText="true" indent="1" shrinkToFit="false"/>
      <protection locked="true" hidden="false"/>
    </xf>
    <xf numFmtId="164" fontId="24" fillId="4" borderId="2" xfId="0" applyFont="true" applyBorder="true" applyAlignment="true" applyProtection="true">
      <alignment horizontal="left" vertical="center" textRotation="0" wrapText="false" indent="1" shrinkToFit="false"/>
      <protection locked="true" hidden="false"/>
    </xf>
    <xf numFmtId="164" fontId="14" fillId="0" borderId="2" xfId="0" applyFont="true" applyBorder="true" applyAlignment="true" applyProtection="true">
      <alignment horizontal="left" vertical="top" textRotation="0" wrapText="false" indent="1" shrinkToFit="false"/>
      <protection locked="true" hidden="false"/>
    </xf>
    <xf numFmtId="164" fontId="11" fillId="0" borderId="2" xfId="0" applyFont="true" applyBorder="true" applyAlignment="true" applyProtection="tru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5">
    <dxf>
      <fill>
        <patternFill>
          <bgColor rgb="FFFFF4E0"/>
        </patternFill>
      </fill>
      <border diagonalUp="false" diagonalDown="false">
        <left style="medium">
          <color rgb="FFFFB547"/>
        </left>
        <right/>
        <top/>
        <bottom/>
        <diagonal/>
      </border>
    </dxf>
    <dxf>
      <font>
        <name val="Inter"/>
        <charset val="1"/>
        <family val="0"/>
        <b val="1"/>
        <color rgb="FFE31B0C"/>
        <sz val="9"/>
      </font>
      <fill>
        <patternFill>
          <bgColor rgb="FFFDEBE9"/>
        </patternFill>
      </fill>
    </dxf>
    <dxf>
      <font>
        <name val="Inter"/>
        <charset val="1"/>
        <family val="0"/>
        <b val="1"/>
        <color rgb="FF1D3245"/>
        <sz val="9"/>
      </font>
      <fill>
        <patternFill>
          <bgColor rgb="FFE8F5E9"/>
        </patternFill>
      </fill>
    </dxf>
    <dxf>
      <fill>
        <patternFill patternType="solid">
          <fgColor rgb="FFDCE9F4"/>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0D3C61"/>
          <bgColor rgb="FF000000"/>
        </patternFill>
      </fill>
    </dxf>
    <dxf>
      <fill>
        <patternFill patternType="solid">
          <fgColor rgb="FFE3F0FA"/>
          <bgColor rgb="FF000000"/>
        </patternFill>
      </fill>
    </dxf>
    <dxf>
      <fill>
        <patternFill patternType="solid">
          <fgColor rgb="FF1D3245"/>
          <bgColor rgb="FF000000"/>
        </patternFill>
      </fill>
    </dxf>
    <dxf>
      <fill>
        <patternFill patternType="solid">
          <fgColor rgb="FFE0E0E0"/>
          <bgColor rgb="FF000000"/>
        </patternFill>
      </fill>
    </dxf>
    <dxf>
      <fill>
        <patternFill patternType="solid">
          <fgColor rgb="FFF6F9FC"/>
          <bgColor rgb="FF000000"/>
        </patternFill>
      </fill>
    </dxf>
    <dxf>
      <fill>
        <patternFill patternType="solid">
          <fgColor rgb="FFE31B0C"/>
          <bgColor rgb="FF000000"/>
        </patternFill>
      </fill>
    </dxf>
    <dxf>
      <fill>
        <patternFill patternType="solid">
          <fgColor rgb="FFFFB547"/>
          <bgColor rgb="FF000000"/>
        </patternFill>
      </fill>
    </dxf>
    <dxf>
      <font>
        <name val="Inter"/>
        <charset val="1"/>
        <family val="0"/>
        <color rgb="FF1D3245"/>
        <sz val="9"/>
      </font>
      <fill>
        <patternFill>
          <bgColor rgb="FFE0E0E0"/>
        </patternFill>
      </fill>
    </dxf>
    <dxf>
      <font>
        <name val="Inter"/>
        <charset val="1"/>
        <family val="0"/>
        <b val="1"/>
        <color rgb="FF1D3245"/>
        <sz val="9"/>
      </font>
      <fill>
        <patternFill>
          <bgColor rgb="FFFFB547"/>
        </patternFill>
      </fill>
    </dxf>
    <dxf>
      <font>
        <name val="Inter"/>
        <charset val="1"/>
        <family val="0"/>
        <b val="1"/>
        <color rgb="FF1D3245"/>
        <sz val="9"/>
      </font>
      <fill>
        <patternFill>
          <bgColor rgb="FF64B6F7"/>
        </patternFill>
      </fill>
    </dxf>
    <dxf>
      <font>
        <name val="Inter"/>
        <charset val="1"/>
        <family val="0"/>
        <b val="1"/>
        <color rgb="FFFFFFFF"/>
        <sz val="9"/>
      </font>
      <fill>
        <patternFill>
          <bgColor rgb="FF3480BC"/>
        </patternFill>
      </fill>
    </dxf>
    <dxf>
      <font>
        <name val="Inter"/>
        <charset val="1"/>
        <family val="0"/>
        <b val="1"/>
        <color rgb="FF1D3245"/>
        <sz val="9"/>
      </font>
      <fill>
        <patternFill>
          <bgColor rgb="FF4CAF50"/>
        </patternFill>
      </fill>
    </dxf>
    <dxf>
      <font>
        <name val="Inter"/>
        <charset val="1"/>
        <family val="0"/>
        <b val="1"/>
        <color rgb="FFFFFFFF"/>
        <sz val="9"/>
      </font>
      <fill>
        <patternFill>
          <bgColor rgb="FFE31B0C"/>
        </patternFill>
      </fill>
    </dxf>
    <dxf>
      <font>
        <name val="Inter"/>
        <charset val="1"/>
        <family val="0"/>
        <color rgb="FF8E98A2"/>
        <sz val="9"/>
      </font>
      <fill>
        <patternFill>
          <bgColor rgb="FFEEEEEE"/>
        </patternFill>
      </fill>
    </dxf>
    <dxf>
      <font>
        <name val="Inter"/>
        <charset val="1"/>
        <family val="0"/>
        <b val="1"/>
        <color rgb="FFE31B0C"/>
        <sz val="9"/>
      </font>
      <fill>
        <patternFill>
          <bgColor rgb="FFFDEBE9"/>
        </patternFill>
      </fill>
    </dxf>
    <dxf>
      <fill>
        <patternFill patternType="solid">
          <fgColor rgb="FFFFF4E0"/>
          <bgColor rgb="FF000000"/>
        </patternFill>
      </fill>
    </dxf>
    <dxf>
      <fill>
        <patternFill>
          <bgColor rgb="FFFFF4E0"/>
        </patternFill>
      </fill>
    </dxf>
    <dxf>
      <fill>
        <patternFill patternType="solid">
          <fgColor rgb="FF4CAF50"/>
          <bgColor rgb="FF000000"/>
        </patternFill>
      </fill>
    </dxf>
    <dxf>
      <font>
        <name val="Inter"/>
        <charset val="1"/>
        <family val="0"/>
        <b val="1"/>
        <color rgb="FFE31B0C"/>
        <sz val="14"/>
      </font>
      <fill>
        <patternFill>
          <bgColor rgb="FFFDEBE9"/>
        </patternFill>
      </fill>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0CCFF"/>
      <rgbColor rgb="FFE8F5E9"/>
      <rgbColor rgb="FFDCE9F4"/>
      <rgbColor rgb="FFFDEBE9"/>
      <rgbColor rgb="FF64B6F7"/>
      <rgbColor rgb="FFF5F5F5"/>
      <rgbColor rgb="FFF6F9FC"/>
      <rgbColor rgb="FFEEEEEE"/>
      <rgbColor rgb="FF3480BC"/>
      <rgbColor rgb="FF33CCCC"/>
      <rgbColor rgb="FF99CC00"/>
      <rgbColor rgb="FFFFB547"/>
      <rgbColor rgb="FFFF9900"/>
      <rgbColor rgb="FFFF6600"/>
      <rgbColor rgb="FF666699"/>
      <rgbColor rgb="FF8E98A2"/>
      <rgbColor rgb="FF0D3C61"/>
      <rgbColor rgb="FF4CAF50"/>
      <rgbColor rgb="FF003300"/>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209520</xdr:colOff>
      <xdr:row>0</xdr:row>
      <xdr:rowOff>152280</xdr:rowOff>
    </xdr:from>
    <xdr:to>
      <xdr:col>2</xdr:col>
      <xdr:colOff>1631880</xdr:colOff>
      <xdr:row>3</xdr:row>
      <xdr:rowOff>8640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09520" y="152280"/>
          <a:ext cx="2056680" cy="6087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1</xdr:col>
      <xdr:colOff>1347120</xdr:colOff>
      <xdr:row>2</xdr:row>
      <xdr:rowOff>37440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2</xdr:col>
      <xdr:colOff>748080</xdr:colOff>
      <xdr:row>2</xdr:row>
      <xdr:rowOff>37440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2</xdr:col>
      <xdr:colOff>818640</xdr:colOff>
      <xdr:row>2</xdr:row>
      <xdr:rowOff>37440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2</xdr:col>
      <xdr:colOff>818640</xdr:colOff>
      <xdr:row>2</xdr:row>
      <xdr:rowOff>37440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2</xdr:col>
      <xdr:colOff>818640</xdr:colOff>
      <xdr:row>2</xdr:row>
      <xdr:rowOff>37440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1</xdr:col>
      <xdr:colOff>1382400</xdr:colOff>
      <xdr:row>2</xdr:row>
      <xdr:rowOff>37440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0</xdr:row>
      <xdr:rowOff>76320</xdr:rowOff>
    </xdr:from>
    <xdr:to>
      <xdr:col>1</xdr:col>
      <xdr:colOff>1382400</xdr:colOff>
      <xdr:row>2</xdr:row>
      <xdr:rowOff>37440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95400" y="76320"/>
          <a:ext cx="1428120" cy="4183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A1:G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6"/>
    <col collapsed="false" customWidth="true" hidden="false" outlineLevel="0" max="3" min="3" style="1" width="26"/>
    <col collapsed="false" customWidth="true" hidden="false" outlineLevel="0" max="6" min="4" style="1" width="22"/>
    <col collapsed="false" customWidth="true" hidden="false" outlineLevel="0" max="7" min="7" style="1" width="3"/>
  </cols>
  <sheetData>
    <row r="1" customFormat="false" ht="15.75" hidden="false" customHeight="true" outlineLevel="0" collapsed="false">
      <c r="A1" s="2"/>
      <c r="B1" s="2"/>
      <c r="C1" s="2"/>
      <c r="D1" s="2"/>
      <c r="E1" s="2"/>
      <c r="F1" s="2"/>
      <c r="G1" s="2"/>
    </row>
    <row r="2" customFormat="false" ht="21.75" hidden="false" customHeight="true" outlineLevel="0" collapsed="false">
      <c r="A2" s="2"/>
      <c r="B2" s="2"/>
      <c r="C2" s="2"/>
      <c r="D2" s="2"/>
      <c r="E2" s="2"/>
      <c r="F2" s="2"/>
      <c r="G2" s="2"/>
    </row>
    <row r="3" customFormat="false" ht="21.75" hidden="false" customHeight="true" outlineLevel="0" collapsed="false">
      <c r="A3" s="2"/>
      <c r="B3" s="2"/>
      <c r="C3" s="2"/>
      <c r="D3" s="2"/>
      <c r="E3" s="2"/>
      <c r="F3" s="2"/>
      <c r="G3" s="2"/>
    </row>
    <row r="4" customFormat="false" ht="9.75" hidden="false" customHeight="true" outlineLevel="0" collapsed="false">
      <c r="A4" s="2"/>
      <c r="B4" s="2"/>
      <c r="C4" s="2"/>
      <c r="D4" s="2"/>
      <c r="E4" s="2"/>
      <c r="F4" s="2"/>
      <c r="G4" s="2"/>
    </row>
    <row r="5" customFormat="false" ht="30" hidden="false" customHeight="true" outlineLevel="0" collapsed="false">
      <c r="A5" s="2"/>
      <c r="B5" s="3" t="s">
        <v>0</v>
      </c>
      <c r="C5" s="3"/>
      <c r="D5" s="3"/>
      <c r="E5" s="3"/>
      <c r="F5" s="3"/>
      <c r="G5" s="2"/>
    </row>
    <row r="6" customFormat="false" ht="19.5" hidden="false" customHeight="true" outlineLevel="0" collapsed="false">
      <c r="A6" s="2"/>
      <c r="B6" s="4" t="s">
        <v>1</v>
      </c>
      <c r="C6" s="4"/>
      <c r="D6" s="4"/>
      <c r="E6" s="4"/>
      <c r="F6" s="4"/>
      <c r="G6" s="2"/>
    </row>
    <row r="7" customFormat="false" ht="13.5" hidden="false" customHeight="true" outlineLevel="0" collapsed="false">
      <c r="A7" s="2"/>
      <c r="B7" s="2"/>
      <c r="C7" s="2"/>
      <c r="D7" s="2"/>
      <c r="E7" s="2"/>
      <c r="F7" s="2"/>
      <c r="G7" s="2"/>
    </row>
    <row r="8" customFormat="false" ht="3.75" hidden="false" customHeight="true" outlineLevel="0" collapsed="false">
      <c r="A8" s="5"/>
      <c r="B8" s="5"/>
      <c r="C8" s="5"/>
      <c r="D8" s="5"/>
      <c r="E8" s="5"/>
      <c r="F8" s="5"/>
      <c r="G8" s="5"/>
    </row>
    <row r="9" customFormat="false" ht="7.5" hidden="false" customHeight="true" outlineLevel="0" collapsed="false"/>
    <row r="10" customFormat="false" ht="30.75" hidden="false" customHeight="true" outlineLevel="0" collapsed="false">
      <c r="B10" s="6" t="s">
        <v>2</v>
      </c>
      <c r="C10" s="6"/>
      <c r="D10" s="6"/>
      <c r="E10" s="6"/>
      <c r="F10" s="6"/>
    </row>
    <row r="11" customFormat="false" ht="30.75" hidden="false" customHeight="true" outlineLevel="0" collapsed="false">
      <c r="B11" s="6"/>
      <c r="C11" s="6"/>
      <c r="D11" s="6"/>
      <c r="E11" s="6"/>
      <c r="F11" s="6"/>
    </row>
    <row r="12" customFormat="false" ht="30.75" hidden="false" customHeight="true" outlineLevel="0" collapsed="false">
      <c r="B12" s="6"/>
      <c r="C12" s="6"/>
      <c r="D12" s="6"/>
      <c r="E12" s="6"/>
      <c r="F12" s="6"/>
    </row>
    <row r="13" customFormat="false" ht="7.5" hidden="false" customHeight="true" outlineLevel="0" collapsed="false"/>
    <row r="14" customFormat="false" ht="21.75" hidden="false" customHeight="true" outlineLevel="0" collapsed="false">
      <c r="B14" s="7" t="s">
        <v>3</v>
      </c>
      <c r="C14" s="7"/>
      <c r="D14" s="7"/>
      <c r="E14" s="7"/>
      <c r="F14" s="7"/>
    </row>
    <row r="15" customFormat="false" ht="46.5" hidden="false" customHeight="true" outlineLevel="0" collapsed="false">
      <c r="B15" s="8" t="s">
        <v>4</v>
      </c>
      <c r="C15" s="9" t="s">
        <v>5</v>
      </c>
      <c r="D15" s="10" t="s">
        <v>6</v>
      </c>
      <c r="E15" s="10"/>
      <c r="F15" s="10"/>
    </row>
    <row r="16" customFormat="false" ht="46.5" hidden="false" customHeight="true" outlineLevel="0" collapsed="false">
      <c r="B16" s="8" t="s">
        <v>7</v>
      </c>
      <c r="C16" s="9" t="s">
        <v>8</v>
      </c>
      <c r="D16" s="10" t="s">
        <v>9</v>
      </c>
      <c r="E16" s="10"/>
      <c r="F16" s="10"/>
    </row>
    <row r="17" customFormat="false" ht="46.5" hidden="false" customHeight="true" outlineLevel="0" collapsed="false">
      <c r="B17" s="8" t="s">
        <v>10</v>
      </c>
      <c r="C17" s="9" t="s">
        <v>11</v>
      </c>
      <c r="D17" s="10" t="s">
        <v>12</v>
      </c>
      <c r="E17" s="10"/>
      <c r="F17" s="10"/>
    </row>
    <row r="18" customFormat="false" ht="46.5" hidden="false" customHeight="true" outlineLevel="0" collapsed="false">
      <c r="B18" s="8" t="s">
        <v>13</v>
      </c>
      <c r="C18" s="9" t="s">
        <v>14</v>
      </c>
      <c r="D18" s="10" t="s">
        <v>15</v>
      </c>
      <c r="E18" s="10"/>
      <c r="F18" s="10"/>
    </row>
    <row r="19" customFormat="false" ht="33.75" hidden="false" customHeight="true" outlineLevel="0" collapsed="false">
      <c r="B19" s="8" t="s">
        <v>16</v>
      </c>
      <c r="C19" s="9" t="s">
        <v>17</v>
      </c>
      <c r="D19" s="10" t="s">
        <v>18</v>
      </c>
      <c r="E19" s="10"/>
      <c r="F19" s="10"/>
    </row>
    <row r="20" customFormat="false" ht="33.75" hidden="false" customHeight="true" outlineLevel="0" collapsed="false">
      <c r="B20" s="8" t="s">
        <v>19</v>
      </c>
      <c r="C20" s="9" t="s">
        <v>20</v>
      </c>
      <c r="D20" s="10" t="s">
        <v>21</v>
      </c>
      <c r="E20" s="10"/>
      <c r="F20" s="10"/>
    </row>
    <row r="21" customFormat="false" ht="33.75" hidden="false" customHeight="true" outlineLevel="0" collapsed="false">
      <c r="B21" s="8" t="s">
        <v>22</v>
      </c>
      <c r="C21" s="9" t="s">
        <v>23</v>
      </c>
      <c r="D21" s="10" t="s">
        <v>24</v>
      </c>
      <c r="E21" s="10"/>
      <c r="F21" s="10"/>
    </row>
    <row r="22" customFormat="false" ht="7.5" hidden="false" customHeight="true" outlineLevel="0" collapsed="false"/>
    <row r="23" customFormat="false" ht="21.75" hidden="false" customHeight="true" outlineLevel="0" collapsed="false">
      <c r="B23" s="7" t="s">
        <v>25</v>
      </c>
      <c r="C23" s="7"/>
      <c r="D23" s="7"/>
      <c r="E23" s="7"/>
      <c r="F23" s="7"/>
    </row>
    <row r="24" customFormat="false" ht="19.5" hidden="false" customHeight="true" outlineLevel="0" collapsed="false">
      <c r="B24" s="11" t="s">
        <v>26</v>
      </c>
      <c r="C24" s="11"/>
      <c r="D24" s="11" t="s">
        <v>27</v>
      </c>
      <c r="E24" s="11"/>
      <c r="F24" s="11"/>
    </row>
    <row r="25" customFormat="false" ht="31.5" hidden="false" customHeight="true" outlineLevel="0" collapsed="false">
      <c r="B25" s="12" t="s">
        <v>28</v>
      </c>
      <c r="C25" s="12"/>
      <c r="D25" s="13" t="s">
        <v>29</v>
      </c>
      <c r="E25" s="13"/>
      <c r="F25" s="13"/>
    </row>
    <row r="26" customFormat="false" ht="45" hidden="false" customHeight="true" outlineLevel="0" collapsed="false">
      <c r="B26" s="12" t="s">
        <v>30</v>
      </c>
      <c r="C26" s="12"/>
      <c r="D26" s="13" t="s">
        <v>31</v>
      </c>
      <c r="E26" s="13"/>
      <c r="F26" s="13"/>
    </row>
    <row r="27" customFormat="false" ht="31.5" hidden="false" customHeight="true" outlineLevel="0" collapsed="false">
      <c r="B27" s="12" t="s">
        <v>32</v>
      </c>
      <c r="C27" s="12"/>
      <c r="D27" s="13" t="s">
        <v>33</v>
      </c>
      <c r="E27" s="13"/>
      <c r="F27" s="13"/>
    </row>
    <row r="28" customFormat="false" ht="31.5" hidden="false" customHeight="true" outlineLevel="0" collapsed="false">
      <c r="B28" s="12" t="s">
        <v>34</v>
      </c>
      <c r="C28" s="12"/>
      <c r="D28" s="13" t="s">
        <v>35</v>
      </c>
      <c r="E28" s="13"/>
      <c r="F28" s="13"/>
    </row>
    <row r="29" customFormat="false" ht="31.5" hidden="false" customHeight="true" outlineLevel="0" collapsed="false">
      <c r="B29" s="12" t="s">
        <v>36</v>
      </c>
      <c r="C29" s="12"/>
      <c r="D29" s="13" t="s">
        <v>37</v>
      </c>
      <c r="E29" s="13"/>
      <c r="F29" s="13"/>
    </row>
    <row r="30" customFormat="false" ht="31.5" hidden="false" customHeight="true" outlineLevel="0" collapsed="false">
      <c r="B30" s="12" t="s">
        <v>38</v>
      </c>
      <c r="C30" s="12"/>
      <c r="D30" s="13" t="s">
        <v>39</v>
      </c>
      <c r="E30" s="13"/>
      <c r="F30" s="13"/>
    </row>
    <row r="31" customFormat="false" ht="31.5" hidden="false" customHeight="true" outlineLevel="0" collapsed="false">
      <c r="B31" s="12" t="s">
        <v>40</v>
      </c>
      <c r="C31" s="12"/>
      <c r="D31" s="13" t="s">
        <v>41</v>
      </c>
      <c r="E31" s="13"/>
      <c r="F31" s="13"/>
    </row>
    <row r="32" customFormat="false" ht="9.75" hidden="false" customHeight="true" outlineLevel="0" collapsed="false"/>
    <row r="33" customFormat="false" ht="95.25" hidden="false" customHeight="true" outlineLevel="0" collapsed="false">
      <c r="B33" s="14" t="s">
        <v>42</v>
      </c>
      <c r="C33" s="14"/>
      <c r="D33" s="15" t="s">
        <v>43</v>
      </c>
      <c r="E33" s="15"/>
      <c r="F33" s="15"/>
    </row>
    <row r="34" customFormat="false" ht="7.5" hidden="false" customHeight="true" outlineLevel="0" collapsed="false"/>
    <row r="35" customFormat="false" ht="13.5" hidden="false" customHeight="true" outlineLevel="0" collapsed="false">
      <c r="B35" s="16" t="s">
        <v>44</v>
      </c>
      <c r="C35" s="16"/>
      <c r="D35" s="16"/>
      <c r="E35" s="16"/>
      <c r="F35" s="16"/>
    </row>
    <row r="36" customFormat="false" ht="42" hidden="false" customHeight="true" outlineLevel="0" collapsed="false">
      <c r="B36" s="16"/>
      <c r="C36" s="16"/>
      <c r="D36" s="16"/>
      <c r="E36" s="16"/>
      <c r="F36" s="16"/>
    </row>
    <row r="37" customFormat="false" ht="15" hidden="false" customHeight="false" outlineLevel="0" collapsed="false">
      <c r="B37" s="17" t="s">
        <v>45</v>
      </c>
      <c r="C37" s="17"/>
      <c r="D37" s="17"/>
      <c r="E37" s="17"/>
      <c r="F37" s="17"/>
    </row>
  </sheetData>
  <mergeCells count="32">
    <mergeCell ref="B5:F5"/>
    <mergeCell ref="B6:F6"/>
    <mergeCell ref="B10:F12"/>
    <mergeCell ref="B14:F14"/>
    <mergeCell ref="D15:F15"/>
    <mergeCell ref="D16:F16"/>
    <mergeCell ref="D17:F17"/>
    <mergeCell ref="D18:F18"/>
    <mergeCell ref="D19:F19"/>
    <mergeCell ref="D20:F20"/>
    <mergeCell ref="D21:F21"/>
    <mergeCell ref="B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3:C33"/>
    <mergeCell ref="D33:F33"/>
    <mergeCell ref="B35:F36"/>
    <mergeCell ref="B37:F37"/>
  </mergeCells>
  <hyperlinks>
    <hyperlink ref="B25" location="'Setup'!A1" display="Setup"/>
    <hyperlink ref="B26" location="'Handover Register'!A1" display="Handover Register"/>
    <hyperlink ref="B27" location="'Warranties'!A1" display="Warranties"/>
    <hyperlink ref="B28" location="'Training Record'!A1" display="Training Record"/>
    <hyperlink ref="B29" location="'Spares and Keys'!A1" display="Spares and Keys"/>
    <hyperlink ref="B30" location="'Handover Certificate'!A1" display="Handover Certificate"/>
    <hyperlink ref="B31" location="'Reference'!A1" display="Reference"/>
    <hyperlink ref="B37" r:id="rId1" display="Built with Mastt  |  mastt.com"/>
  </hyperlinks>
  <printOptions headings="false" gridLines="false" gridLinesSet="true" horizontalCentered="false" verticalCentered="false"/>
  <pageMargins left="0.35" right="0.35" top="0.45" bottom="0.4"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A1:I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52"/>
    <col collapsed="false" customWidth="true" hidden="false" outlineLevel="0" max="8" min="3" style="1" width="13.5"/>
    <col collapsed="false" customWidth="true" hidden="false" outlineLevel="0" max="9" min="9" style="1" width="26"/>
  </cols>
  <sheetData>
    <row r="1" customFormat="false" ht="12" hidden="false" customHeight="true" outlineLevel="0" collapsed="false">
      <c r="A1" s="18" t="s">
        <v>28</v>
      </c>
      <c r="B1" s="18"/>
      <c r="C1" s="18"/>
      <c r="D1" s="18"/>
      <c r="E1" s="18"/>
      <c r="F1" s="18"/>
      <c r="G1" s="18"/>
      <c r="H1" s="18"/>
      <c r="I1" s="18"/>
    </row>
    <row r="2" customFormat="false" ht="24" hidden="false" customHeight="true" outlineLevel="0" collapsed="false">
      <c r="A2" s="18"/>
      <c r="B2" s="18"/>
      <c r="C2" s="18"/>
      <c r="D2" s="18"/>
      <c r="E2" s="18"/>
      <c r="F2" s="18"/>
      <c r="G2" s="18"/>
      <c r="H2" s="18"/>
      <c r="I2" s="18"/>
    </row>
    <row r="3" customFormat="false" ht="12" hidden="false" customHeight="true" outlineLevel="0" collapsed="false">
      <c r="A3" s="18"/>
      <c r="B3" s="18"/>
      <c r="C3" s="18"/>
      <c r="D3" s="18"/>
      <c r="E3" s="18"/>
      <c r="F3" s="18"/>
      <c r="G3" s="18"/>
      <c r="H3" s="18"/>
      <c r="I3" s="18"/>
    </row>
    <row r="4" customFormat="false" ht="3.75" hidden="false" customHeight="true" outlineLevel="0" collapsed="false">
      <c r="A4" s="19"/>
      <c r="B4" s="19"/>
      <c r="C4" s="19"/>
      <c r="D4" s="19"/>
      <c r="E4" s="19"/>
      <c r="F4" s="19"/>
      <c r="G4" s="19"/>
      <c r="H4" s="19"/>
      <c r="I4" s="19"/>
    </row>
    <row r="5" customFormat="false" ht="15.75" hidden="false" customHeight="true" outlineLevel="0" collapsed="false">
      <c r="B5" s="16" t="s">
        <v>46</v>
      </c>
      <c r="C5" s="16"/>
      <c r="D5" s="16"/>
      <c r="E5" s="16"/>
      <c r="F5" s="16"/>
      <c r="G5" s="16"/>
      <c r="H5" s="16"/>
      <c r="I5" s="16"/>
    </row>
    <row r="6" customFormat="false" ht="19.5" hidden="false" customHeight="true" outlineLevel="0" collapsed="false">
      <c r="B6" s="20" t="str">
        <f aca="false">IF(COUNTIF($C$9:$C$14,"[*")+COUNTIF($C$17:$C$25,"[*")+COUNTBLANK($C$18)=0,"","SETUP NOT COMPLETE  -  "&amp;TEXT(COUNTIF($C$9:$C$14,"[*")+COUNTIF($C$17:$C$25,"[*")+COUNTBLANK($C$18),"0")&amp;" field(s) below still need your input. Every other sheet reads from this one. This banner clears when they are done.")</f>
        <v>SETUP NOT COMPLETE  -  15 field(s) below still need your input. Every other sheet reads from this one. This banner clears when they are done.</v>
      </c>
      <c r="C6" s="20"/>
      <c r="D6" s="20"/>
      <c r="E6" s="20"/>
      <c r="F6" s="20"/>
      <c r="G6" s="20"/>
      <c r="H6" s="20"/>
      <c r="I6" s="20"/>
    </row>
    <row r="7" customFormat="false" ht="7.5" hidden="false" customHeight="true" outlineLevel="0" collapsed="false"/>
    <row r="8" customFormat="false" ht="21.75" hidden="false" customHeight="true" outlineLevel="0" collapsed="false">
      <c r="B8" s="7" t="s">
        <v>47</v>
      </c>
      <c r="C8" s="7"/>
      <c r="D8" s="7"/>
      <c r="E8" s="7"/>
      <c r="F8" s="7"/>
      <c r="G8" s="7"/>
      <c r="H8" s="7"/>
      <c r="I8" s="7"/>
    </row>
    <row r="9" customFormat="false" ht="18.75" hidden="false" customHeight="true" outlineLevel="0" collapsed="false">
      <c r="B9" s="21" t="s">
        <v>48</v>
      </c>
      <c r="C9" s="22" t="s">
        <v>49</v>
      </c>
      <c r="D9" s="22"/>
      <c r="E9" s="22"/>
      <c r="F9" s="22"/>
      <c r="G9" s="22"/>
      <c r="H9" s="16" t="s">
        <v>50</v>
      </c>
      <c r="I9" s="16"/>
    </row>
    <row r="10" customFormat="false" ht="18.75" hidden="false" customHeight="true" outlineLevel="0" collapsed="false">
      <c r="B10" s="21" t="s">
        <v>51</v>
      </c>
      <c r="C10" s="22" t="s">
        <v>52</v>
      </c>
      <c r="D10" s="22"/>
      <c r="E10" s="22"/>
      <c r="F10" s="22"/>
      <c r="G10" s="22"/>
      <c r="H10" s="16" t="s">
        <v>53</v>
      </c>
      <c r="I10" s="16"/>
    </row>
    <row r="11" customFormat="false" ht="28.5" hidden="false" customHeight="true" outlineLevel="0" collapsed="false">
      <c r="B11" s="21" t="s">
        <v>54</v>
      </c>
      <c r="C11" s="22" t="s">
        <v>55</v>
      </c>
      <c r="D11" s="22"/>
      <c r="E11" s="22"/>
      <c r="F11" s="22"/>
      <c r="G11" s="22"/>
      <c r="H11" s="16" t="s">
        <v>56</v>
      </c>
      <c r="I11" s="16"/>
    </row>
    <row r="12" customFormat="false" ht="18.75" hidden="false" customHeight="true" outlineLevel="0" collapsed="false">
      <c r="B12" s="21" t="s">
        <v>57</v>
      </c>
      <c r="C12" s="22" t="s">
        <v>58</v>
      </c>
      <c r="D12" s="22"/>
      <c r="E12" s="22"/>
      <c r="F12" s="22"/>
      <c r="G12" s="22"/>
    </row>
    <row r="13" customFormat="false" ht="28.5" hidden="false" customHeight="true" outlineLevel="0" collapsed="false">
      <c r="B13" s="21" t="s">
        <v>59</v>
      </c>
      <c r="C13" s="22" t="s">
        <v>60</v>
      </c>
      <c r="D13" s="22"/>
      <c r="E13" s="22"/>
      <c r="F13" s="22"/>
      <c r="G13" s="22"/>
      <c r="H13" s="16" t="s">
        <v>61</v>
      </c>
      <c r="I13" s="16"/>
    </row>
    <row r="14" customFormat="false" ht="28.5" hidden="false" customHeight="true" outlineLevel="0" collapsed="false">
      <c r="B14" s="21" t="s">
        <v>62</v>
      </c>
      <c r="C14" s="22" t="s">
        <v>63</v>
      </c>
      <c r="D14" s="22"/>
      <c r="E14" s="22"/>
      <c r="F14" s="22"/>
      <c r="G14" s="22"/>
      <c r="H14" s="16" t="s">
        <v>64</v>
      </c>
      <c r="I14" s="16"/>
    </row>
    <row r="15" customFormat="false" ht="7.5" hidden="false" customHeight="true" outlineLevel="0" collapsed="false"/>
    <row r="16" customFormat="false" ht="21.75" hidden="false" customHeight="true" outlineLevel="0" collapsed="false">
      <c r="B16" s="7" t="s">
        <v>65</v>
      </c>
      <c r="C16" s="7"/>
      <c r="D16" s="7"/>
      <c r="E16" s="7"/>
      <c r="F16" s="7"/>
      <c r="G16" s="7"/>
      <c r="H16" s="7"/>
      <c r="I16" s="7"/>
    </row>
    <row r="17" customFormat="false" ht="18.75" hidden="false" customHeight="true" outlineLevel="0" collapsed="false">
      <c r="B17" s="21" t="s">
        <v>66</v>
      </c>
      <c r="C17" s="22" t="s">
        <v>67</v>
      </c>
      <c r="D17" s="22"/>
      <c r="E17" s="22"/>
      <c r="F17" s="22"/>
      <c r="G17" s="22"/>
    </row>
    <row r="18" customFormat="false" ht="28.5" hidden="false" customHeight="true" outlineLevel="0" collapsed="false">
      <c r="B18" s="21" t="s">
        <v>68</v>
      </c>
      <c r="C18" s="23"/>
      <c r="D18" s="23"/>
      <c r="E18" s="23"/>
      <c r="F18" s="23"/>
      <c r="G18" s="23"/>
      <c r="H18" s="16" t="s">
        <v>69</v>
      </c>
      <c r="I18" s="16"/>
    </row>
    <row r="19" customFormat="false" ht="18.75" hidden="false" customHeight="true" outlineLevel="0" collapsed="false">
      <c r="B19" s="21" t="s">
        <v>70</v>
      </c>
      <c r="C19" s="22" t="s">
        <v>71</v>
      </c>
      <c r="D19" s="22"/>
      <c r="E19" s="22"/>
      <c r="F19" s="22"/>
      <c r="G19" s="22"/>
      <c r="H19" s="16" t="s">
        <v>72</v>
      </c>
      <c r="I19" s="16"/>
    </row>
    <row r="20" customFormat="false" ht="18.75" hidden="false" customHeight="true" outlineLevel="0" collapsed="false">
      <c r="B20" s="21" t="s">
        <v>73</v>
      </c>
      <c r="C20" s="22" t="s">
        <v>74</v>
      </c>
      <c r="D20" s="22"/>
      <c r="E20" s="22"/>
      <c r="F20" s="22"/>
      <c r="G20" s="22"/>
    </row>
    <row r="21" customFormat="false" ht="18.75" hidden="false" customHeight="true" outlineLevel="0" collapsed="false">
      <c r="B21" s="21" t="s">
        <v>75</v>
      </c>
      <c r="C21" s="22" t="s">
        <v>76</v>
      </c>
      <c r="D21" s="22"/>
      <c r="E21" s="22"/>
      <c r="F21" s="22"/>
      <c r="G21" s="22"/>
    </row>
    <row r="22" customFormat="false" ht="28.5" hidden="false" customHeight="true" outlineLevel="0" collapsed="false">
      <c r="B22" s="21" t="s">
        <v>77</v>
      </c>
      <c r="C22" s="22" t="s">
        <v>78</v>
      </c>
      <c r="D22" s="22"/>
      <c r="E22" s="22"/>
      <c r="F22" s="22"/>
      <c r="G22" s="22"/>
      <c r="H22" s="16" t="s">
        <v>79</v>
      </c>
      <c r="I22" s="16"/>
    </row>
    <row r="23" customFormat="false" ht="28.5" hidden="false" customHeight="true" outlineLevel="0" collapsed="false">
      <c r="B23" s="21" t="s">
        <v>80</v>
      </c>
      <c r="C23" s="22" t="s">
        <v>78</v>
      </c>
      <c r="D23" s="22"/>
      <c r="E23" s="22"/>
      <c r="F23" s="22"/>
      <c r="G23" s="22"/>
      <c r="H23" s="16" t="s">
        <v>81</v>
      </c>
      <c r="I23" s="16"/>
    </row>
    <row r="24" customFormat="false" ht="18.75" hidden="false" customHeight="true" outlineLevel="0" collapsed="false">
      <c r="B24" s="21" t="s">
        <v>82</v>
      </c>
      <c r="C24" s="22" t="s">
        <v>83</v>
      </c>
      <c r="D24" s="22"/>
      <c r="E24" s="22"/>
      <c r="F24" s="22"/>
      <c r="G24" s="22"/>
      <c r="H24" s="16" t="s">
        <v>84</v>
      </c>
      <c r="I24" s="16"/>
    </row>
    <row r="25" customFormat="false" ht="28.5" hidden="false" customHeight="true" outlineLevel="0" collapsed="false">
      <c r="B25" s="21" t="s">
        <v>85</v>
      </c>
      <c r="C25" s="22" t="s">
        <v>86</v>
      </c>
      <c r="D25" s="22"/>
      <c r="E25" s="22"/>
      <c r="F25" s="22"/>
      <c r="G25" s="22"/>
      <c r="H25" s="16" t="s">
        <v>87</v>
      </c>
      <c r="I25" s="16"/>
    </row>
    <row r="26" customFormat="false" ht="7.5" hidden="false" customHeight="true" outlineLevel="0" collapsed="false"/>
    <row r="27" customFormat="false" ht="21.75" hidden="false" customHeight="true" outlineLevel="0" collapsed="false">
      <c r="B27" s="7" t="s">
        <v>88</v>
      </c>
      <c r="C27" s="7"/>
      <c r="D27" s="7"/>
      <c r="E27" s="7"/>
      <c r="F27" s="7"/>
      <c r="G27" s="7"/>
      <c r="H27" s="7"/>
      <c r="I27" s="7"/>
    </row>
    <row r="28" customFormat="false" ht="40.5" hidden="false" customHeight="true" outlineLevel="0" collapsed="false">
      <c r="B28" s="21" t="s">
        <v>89</v>
      </c>
      <c r="C28" s="24" t="n">
        <f aca="false">DATE(2026,8,28)</f>
        <v>46262</v>
      </c>
      <c r="D28" s="24"/>
      <c r="E28" s="24"/>
      <c r="F28" s="24"/>
      <c r="G28" s="24"/>
      <c r="H28" s="16" t="s">
        <v>90</v>
      </c>
      <c r="I28" s="16"/>
    </row>
    <row r="29" customFormat="false" ht="18.75" hidden="false" customHeight="true" outlineLevel="0" collapsed="false">
      <c r="B29" s="21" t="s">
        <v>91</v>
      </c>
      <c r="C29" s="24" t="n">
        <f aca="false">DATE(2026,9,4)</f>
        <v>46269</v>
      </c>
      <c r="D29" s="24"/>
      <c r="E29" s="24"/>
      <c r="F29" s="24"/>
      <c r="G29" s="24"/>
      <c r="H29" s="16" t="s">
        <v>92</v>
      </c>
      <c r="I29" s="16"/>
    </row>
    <row r="30" customFormat="false" ht="28.5" hidden="false" customHeight="true" outlineLevel="0" collapsed="false">
      <c r="B30" s="21" t="s">
        <v>93</v>
      </c>
      <c r="C30" s="25" t="n">
        <v>12</v>
      </c>
      <c r="D30" s="25"/>
      <c r="E30" s="25"/>
      <c r="F30" s="25"/>
      <c r="G30" s="25"/>
      <c r="H30" s="16" t="s">
        <v>94</v>
      </c>
      <c r="I30" s="16"/>
    </row>
    <row r="31" customFormat="false" ht="28.5" hidden="false" customHeight="true" outlineLevel="0" collapsed="false">
      <c r="B31" s="21" t="s">
        <v>95</v>
      </c>
      <c r="C31" s="26" t="n">
        <f aca="false">IF(OR($C$28="",$C$30=""),"",EDATE($C$28,$C$30))</f>
        <v>46627</v>
      </c>
      <c r="D31" s="26"/>
      <c r="E31" s="26"/>
      <c r="F31" s="26"/>
      <c r="G31" s="26"/>
      <c r="H31" s="16" t="s">
        <v>96</v>
      </c>
      <c r="I31" s="16"/>
    </row>
    <row r="32" customFormat="false" ht="18.75" hidden="false" customHeight="true" outlineLevel="0" collapsed="false">
      <c r="B32" s="21" t="s">
        <v>97</v>
      </c>
      <c r="C32" s="24" t="n">
        <f aca="false">DATE(2027,9,28)</f>
        <v>46658</v>
      </c>
      <c r="D32" s="24"/>
      <c r="E32" s="24"/>
      <c r="F32" s="24"/>
      <c r="G32" s="24"/>
      <c r="H32" s="16" t="s">
        <v>92</v>
      </c>
      <c r="I32" s="16"/>
    </row>
    <row r="33" customFormat="false" ht="18.75" hidden="false" customHeight="true" outlineLevel="0" collapsed="false">
      <c r="B33" s="21" t="s">
        <v>98</v>
      </c>
      <c r="C33" s="27" t="n">
        <f aca="true">IF($C$31="","",$C$31-TODAY())</f>
        <v>382</v>
      </c>
      <c r="D33" s="27"/>
      <c r="E33" s="27"/>
      <c r="F33" s="27"/>
      <c r="G33" s="27"/>
      <c r="H33" s="16" t="s">
        <v>99</v>
      </c>
      <c r="I33" s="16"/>
    </row>
    <row r="34" customFormat="false" ht="28.5" hidden="false" customHeight="true" outlineLevel="0" collapsed="false">
      <c r="B34" s="21" t="s">
        <v>100</v>
      </c>
      <c r="C34" s="26" t="n">
        <f aca="true">TODAY()</f>
        <v>46245</v>
      </c>
      <c r="D34" s="26"/>
      <c r="E34" s="26"/>
      <c r="F34" s="26"/>
      <c r="G34" s="26"/>
      <c r="H34" s="16" t="s">
        <v>101</v>
      </c>
      <c r="I34" s="16"/>
    </row>
    <row r="35" customFormat="false" ht="7.5" hidden="false" customHeight="true" outlineLevel="0" collapsed="false"/>
    <row r="36" customFormat="false" ht="21.75" hidden="false" customHeight="true" outlineLevel="0" collapsed="false">
      <c r="B36" s="7" t="s">
        <v>102</v>
      </c>
      <c r="C36" s="7"/>
      <c r="D36" s="7"/>
      <c r="E36" s="7"/>
      <c r="F36" s="7"/>
      <c r="G36" s="7"/>
      <c r="H36" s="7"/>
      <c r="I36" s="7"/>
    </row>
    <row r="37" customFormat="false" ht="24" hidden="false" customHeight="true" outlineLevel="0" collapsed="false">
      <c r="B37" s="16" t="s">
        <v>103</v>
      </c>
      <c r="C37" s="16"/>
      <c r="D37" s="16"/>
      <c r="E37" s="16"/>
      <c r="F37" s="16"/>
      <c r="G37" s="16"/>
      <c r="H37" s="16"/>
      <c r="I37" s="16"/>
    </row>
    <row r="38" customFormat="false" ht="30" hidden="false" customHeight="true" outlineLevel="0" collapsed="false">
      <c r="B38" s="11" t="s">
        <v>104</v>
      </c>
      <c r="C38" s="11" t="s">
        <v>105</v>
      </c>
      <c r="D38" s="11" t="s">
        <v>106</v>
      </c>
      <c r="E38" s="11" t="s">
        <v>107</v>
      </c>
      <c r="F38" s="11" t="s">
        <v>108</v>
      </c>
      <c r="G38" s="11" t="s">
        <v>109</v>
      </c>
      <c r="H38" s="11" t="s">
        <v>110</v>
      </c>
      <c r="I38" s="11" t="s">
        <v>111</v>
      </c>
    </row>
    <row r="39" customFormat="false" ht="15.75" hidden="false" customHeight="true" outlineLevel="0" collapsed="false">
      <c r="B39" s="28" t="s">
        <v>112</v>
      </c>
      <c r="C39" s="29" t="n">
        <f aca="false">COUNTIF('Handover Register'!$C$8:$C$146,$B39)</f>
        <v>7</v>
      </c>
      <c r="D39" s="29" t="n">
        <f aca="false">COUNTIFS('Handover Register'!$C$8:$C$146,$B39,'Handover Register'!$J$8:$J$146,"&lt;&gt;")</f>
        <v>0</v>
      </c>
      <c r="E39" s="29" t="n">
        <f aca="false">COUNTIFS('Handover Register'!$C$8:$C$146,$B39,'Handover Register'!$I$8:$I$146,"Accepted")</f>
        <v>0</v>
      </c>
      <c r="F39" s="29" t="n">
        <f aca="false">$C39-$E39-COUNTIFS('Handover Register'!$C$8:$C$146,$B39,'Handover Register'!$I$8:$I$146,"Not applicable")</f>
        <v>7</v>
      </c>
      <c r="G39" s="29" t="n">
        <f aca="true">COUNTIFS('Handover Register'!$C$8:$C$146,$B39,'Handover Register'!$H$8:$H$146,"&lt;"&amp;TODAY(),'Handover Register'!$I$8:$I$146,"&lt;&gt;Accepted",'Handover Register'!$I$8:$I$146,"&lt;&gt;Not applicable")</f>
        <v>0</v>
      </c>
      <c r="H39" s="30" t="n">
        <f aca="false">IFERROR($E39/($E39+$F39),0)</f>
        <v>0</v>
      </c>
      <c r="I39" s="31" t="str">
        <f aca="false">IF($C39=0,"no items",IF($G39&gt;0,TEXT($G39,"0")&amp;" overdue",IF($F39=0,"complete","on track")))</f>
        <v>on track</v>
      </c>
    </row>
    <row r="40" customFormat="false" ht="15.75" hidden="false" customHeight="true" outlineLevel="0" collapsed="false">
      <c r="B40" s="32" t="s">
        <v>113</v>
      </c>
      <c r="C40" s="33" t="n">
        <f aca="false">COUNTIF('Handover Register'!$C$8:$C$146,$B40)</f>
        <v>7</v>
      </c>
      <c r="D40" s="33" t="n">
        <f aca="false">COUNTIFS('Handover Register'!$C$8:$C$146,$B40,'Handover Register'!$J$8:$J$146,"&lt;&gt;")</f>
        <v>0</v>
      </c>
      <c r="E40" s="33" t="n">
        <f aca="false">COUNTIFS('Handover Register'!$C$8:$C$146,$B40,'Handover Register'!$I$8:$I$146,"Accepted")</f>
        <v>0</v>
      </c>
      <c r="F40" s="33" t="n">
        <f aca="false">$C40-$E40-COUNTIFS('Handover Register'!$C$8:$C$146,$B40,'Handover Register'!$I$8:$I$146,"Not applicable")</f>
        <v>7</v>
      </c>
      <c r="G40" s="33" t="n">
        <f aca="true">COUNTIFS('Handover Register'!$C$8:$C$146,$B40,'Handover Register'!$H$8:$H$146,"&lt;"&amp;TODAY(),'Handover Register'!$I$8:$I$146,"&lt;&gt;Accepted",'Handover Register'!$I$8:$I$146,"&lt;&gt;Not applicable")</f>
        <v>0</v>
      </c>
      <c r="H40" s="34" t="n">
        <f aca="false">IFERROR($E40/($E40+$F40),0)</f>
        <v>0</v>
      </c>
      <c r="I40" s="35" t="str">
        <f aca="false">IF($C40=0,"no items",IF($G40&gt;0,TEXT($G40,"0")&amp;" overdue",IF($F40=0,"complete","on track")))</f>
        <v>on track</v>
      </c>
    </row>
    <row r="41" customFormat="false" ht="15.75" hidden="false" customHeight="true" outlineLevel="0" collapsed="false">
      <c r="B41" s="28" t="s">
        <v>114</v>
      </c>
      <c r="C41" s="29" t="n">
        <f aca="false">COUNTIF('Handover Register'!$C$8:$C$146,$B41)</f>
        <v>8</v>
      </c>
      <c r="D41" s="29" t="n">
        <f aca="false">COUNTIFS('Handover Register'!$C$8:$C$146,$B41,'Handover Register'!$J$8:$J$146,"&lt;&gt;")</f>
        <v>0</v>
      </c>
      <c r="E41" s="29" t="n">
        <f aca="false">COUNTIFS('Handover Register'!$C$8:$C$146,$B41,'Handover Register'!$I$8:$I$146,"Accepted")</f>
        <v>0</v>
      </c>
      <c r="F41" s="29" t="n">
        <f aca="false">$C41-$E41-COUNTIFS('Handover Register'!$C$8:$C$146,$B41,'Handover Register'!$I$8:$I$146,"Not applicable")</f>
        <v>8</v>
      </c>
      <c r="G41" s="29" t="n">
        <f aca="true">COUNTIFS('Handover Register'!$C$8:$C$146,$B41,'Handover Register'!$H$8:$H$146,"&lt;"&amp;TODAY(),'Handover Register'!$I$8:$I$146,"&lt;&gt;Accepted",'Handover Register'!$I$8:$I$146,"&lt;&gt;Not applicable")</f>
        <v>0</v>
      </c>
      <c r="H41" s="30" t="n">
        <f aca="false">IFERROR($E41/($E41+$F41),0)</f>
        <v>0</v>
      </c>
      <c r="I41" s="31" t="str">
        <f aca="false">IF($C41=0,"no items",IF($G41&gt;0,TEXT($G41,"0")&amp;" overdue",IF($F41=0,"complete","on track")))</f>
        <v>on track</v>
      </c>
    </row>
    <row r="42" customFormat="false" ht="15.75" hidden="false" customHeight="true" outlineLevel="0" collapsed="false">
      <c r="B42" s="32" t="s">
        <v>115</v>
      </c>
      <c r="C42" s="33" t="n">
        <f aca="false">COUNTIF('Handover Register'!$C$8:$C$146,$B42)</f>
        <v>8</v>
      </c>
      <c r="D42" s="33" t="n">
        <f aca="false">COUNTIFS('Handover Register'!$C$8:$C$146,$B42,'Handover Register'!$J$8:$J$146,"&lt;&gt;")</f>
        <v>0</v>
      </c>
      <c r="E42" s="33" t="n">
        <f aca="false">COUNTIFS('Handover Register'!$C$8:$C$146,$B42,'Handover Register'!$I$8:$I$146,"Accepted")</f>
        <v>0</v>
      </c>
      <c r="F42" s="33" t="n">
        <f aca="false">$C42-$E42-COUNTIFS('Handover Register'!$C$8:$C$146,$B42,'Handover Register'!$I$8:$I$146,"Not applicable")</f>
        <v>8</v>
      </c>
      <c r="G42" s="33" t="n">
        <f aca="true">COUNTIFS('Handover Register'!$C$8:$C$146,$B42,'Handover Register'!$H$8:$H$146,"&lt;"&amp;TODAY(),'Handover Register'!$I$8:$I$146,"&lt;&gt;Accepted",'Handover Register'!$I$8:$I$146,"&lt;&gt;Not applicable")</f>
        <v>1</v>
      </c>
      <c r="H42" s="34" t="n">
        <f aca="false">IFERROR($E42/($E42+$F42),0)</f>
        <v>0</v>
      </c>
      <c r="I42" s="35" t="str">
        <f aca="false">IF($C42=0,"no items",IF($G42&gt;0,TEXT($G42,"0")&amp;" overdue",IF($F42=0,"complete","on track")))</f>
        <v>1 overdue</v>
      </c>
    </row>
    <row r="43" customFormat="false" ht="15.75" hidden="false" customHeight="true" outlineLevel="0" collapsed="false">
      <c r="B43" s="28" t="s">
        <v>116</v>
      </c>
      <c r="C43" s="29" t="n">
        <f aca="false">COUNTIF('Handover Register'!$C$8:$C$146,$B43)</f>
        <v>7</v>
      </c>
      <c r="D43" s="29" t="n">
        <f aca="false">COUNTIFS('Handover Register'!$C$8:$C$146,$B43,'Handover Register'!$J$8:$J$146,"&lt;&gt;")</f>
        <v>0</v>
      </c>
      <c r="E43" s="29" t="n">
        <f aca="false">COUNTIFS('Handover Register'!$C$8:$C$146,$B43,'Handover Register'!$I$8:$I$146,"Accepted")</f>
        <v>0</v>
      </c>
      <c r="F43" s="29" t="n">
        <f aca="false">$C43-$E43-COUNTIFS('Handover Register'!$C$8:$C$146,$B43,'Handover Register'!$I$8:$I$146,"Not applicable")</f>
        <v>7</v>
      </c>
      <c r="G43" s="29" t="n">
        <f aca="true">COUNTIFS('Handover Register'!$C$8:$C$146,$B43,'Handover Register'!$H$8:$H$146,"&lt;"&amp;TODAY(),'Handover Register'!$I$8:$I$146,"&lt;&gt;Accepted",'Handover Register'!$I$8:$I$146,"&lt;&gt;Not applicable")</f>
        <v>0</v>
      </c>
      <c r="H43" s="30" t="n">
        <f aca="false">IFERROR($E43/($E43+$F43),0)</f>
        <v>0</v>
      </c>
      <c r="I43" s="31" t="str">
        <f aca="false">IF($C43=0,"no items",IF($G43&gt;0,TEXT($G43,"0")&amp;" overdue",IF($F43=0,"complete","on track")))</f>
        <v>on track</v>
      </c>
    </row>
    <row r="44" customFormat="false" ht="15.75" hidden="false" customHeight="true" outlineLevel="0" collapsed="false">
      <c r="B44" s="32" t="s">
        <v>117</v>
      </c>
      <c r="C44" s="33" t="n">
        <f aca="false">COUNTIF('Handover Register'!$C$8:$C$146,$B44)</f>
        <v>6</v>
      </c>
      <c r="D44" s="33" t="n">
        <f aca="false">COUNTIFS('Handover Register'!$C$8:$C$146,$B44,'Handover Register'!$J$8:$J$146,"&lt;&gt;")</f>
        <v>0</v>
      </c>
      <c r="E44" s="33" t="n">
        <f aca="false">COUNTIFS('Handover Register'!$C$8:$C$146,$B44,'Handover Register'!$I$8:$I$146,"Accepted")</f>
        <v>0</v>
      </c>
      <c r="F44" s="33" t="n">
        <f aca="false">$C44-$E44-COUNTIFS('Handover Register'!$C$8:$C$146,$B44,'Handover Register'!$I$8:$I$146,"Not applicable")</f>
        <v>6</v>
      </c>
      <c r="G44" s="33" t="n">
        <f aca="true">COUNTIFS('Handover Register'!$C$8:$C$146,$B44,'Handover Register'!$H$8:$H$146,"&lt;"&amp;TODAY(),'Handover Register'!$I$8:$I$146,"&lt;&gt;Accepted",'Handover Register'!$I$8:$I$146,"&lt;&gt;Not applicable")</f>
        <v>1</v>
      </c>
      <c r="H44" s="34" t="n">
        <f aca="false">IFERROR($E44/($E44+$F44),0)</f>
        <v>0</v>
      </c>
      <c r="I44" s="35" t="str">
        <f aca="false">IF($C44=0,"no items",IF($G44&gt;0,TEXT($G44,"0")&amp;" overdue",IF($F44=0,"complete","on track")))</f>
        <v>1 overdue</v>
      </c>
    </row>
    <row r="45" customFormat="false" ht="15.75" hidden="false" customHeight="true" outlineLevel="0" collapsed="false">
      <c r="B45" s="28" t="s">
        <v>118</v>
      </c>
      <c r="C45" s="29" t="n">
        <f aca="false">COUNTIF('Handover Register'!$C$8:$C$146,$B45)</f>
        <v>6</v>
      </c>
      <c r="D45" s="29" t="n">
        <f aca="false">COUNTIFS('Handover Register'!$C$8:$C$146,$B45,'Handover Register'!$J$8:$J$146,"&lt;&gt;")</f>
        <v>0</v>
      </c>
      <c r="E45" s="29" t="n">
        <f aca="false">COUNTIFS('Handover Register'!$C$8:$C$146,$B45,'Handover Register'!$I$8:$I$146,"Accepted")</f>
        <v>0</v>
      </c>
      <c r="F45" s="29" t="n">
        <f aca="false">$C45-$E45-COUNTIFS('Handover Register'!$C$8:$C$146,$B45,'Handover Register'!$I$8:$I$146,"Not applicable")</f>
        <v>6</v>
      </c>
      <c r="G45" s="29" t="n">
        <f aca="true">COUNTIFS('Handover Register'!$C$8:$C$146,$B45,'Handover Register'!$H$8:$H$146,"&lt;"&amp;TODAY(),'Handover Register'!$I$8:$I$146,"&lt;&gt;Accepted",'Handover Register'!$I$8:$I$146,"&lt;&gt;Not applicable")</f>
        <v>0</v>
      </c>
      <c r="H45" s="30" t="n">
        <f aca="false">IFERROR($E45/($E45+$F45),0)</f>
        <v>0</v>
      </c>
      <c r="I45" s="31" t="str">
        <f aca="false">IF($C45=0,"no items",IF($G45&gt;0,TEXT($G45,"0")&amp;" overdue",IF($F45=0,"complete","on track")))</f>
        <v>on track</v>
      </c>
    </row>
    <row r="46" customFormat="false" ht="15.75" hidden="false" customHeight="true" outlineLevel="0" collapsed="false">
      <c r="B46" s="32" t="s">
        <v>119</v>
      </c>
      <c r="C46" s="33" t="n">
        <f aca="false">COUNTIF('Handover Register'!$C$8:$C$146,$B46)</f>
        <v>7</v>
      </c>
      <c r="D46" s="33" t="n">
        <f aca="false">COUNTIFS('Handover Register'!$C$8:$C$146,$B46,'Handover Register'!$J$8:$J$146,"&lt;&gt;")</f>
        <v>0</v>
      </c>
      <c r="E46" s="33" t="n">
        <f aca="false">COUNTIFS('Handover Register'!$C$8:$C$146,$B46,'Handover Register'!$I$8:$I$146,"Accepted")</f>
        <v>0</v>
      </c>
      <c r="F46" s="33" t="n">
        <f aca="false">$C46-$E46-COUNTIFS('Handover Register'!$C$8:$C$146,$B46,'Handover Register'!$I$8:$I$146,"Not applicable")</f>
        <v>7</v>
      </c>
      <c r="G46" s="33" t="n">
        <f aca="true">COUNTIFS('Handover Register'!$C$8:$C$146,$B46,'Handover Register'!$H$8:$H$146,"&lt;"&amp;TODAY(),'Handover Register'!$I$8:$I$146,"&lt;&gt;Accepted",'Handover Register'!$I$8:$I$146,"&lt;&gt;Not applicable")</f>
        <v>0</v>
      </c>
      <c r="H46" s="34" t="n">
        <f aca="false">IFERROR($E46/($E46+$F46),0)</f>
        <v>0</v>
      </c>
      <c r="I46" s="35" t="str">
        <f aca="false">IF($C46=0,"no items",IF($G46&gt;0,TEXT($G46,"0")&amp;" overdue",IF($F46=0,"complete","on track")))</f>
        <v>on track</v>
      </c>
    </row>
    <row r="47" customFormat="false" ht="15.75" hidden="false" customHeight="true" outlineLevel="0" collapsed="false">
      <c r="B47" s="28" t="s">
        <v>120</v>
      </c>
      <c r="C47" s="29" t="n">
        <f aca="false">COUNTIF('Handover Register'!$C$8:$C$146,$B47)</f>
        <v>7</v>
      </c>
      <c r="D47" s="29" t="n">
        <f aca="false">COUNTIFS('Handover Register'!$C$8:$C$146,$B47,'Handover Register'!$J$8:$J$146,"&lt;&gt;")</f>
        <v>0</v>
      </c>
      <c r="E47" s="29" t="n">
        <f aca="false">COUNTIFS('Handover Register'!$C$8:$C$146,$B47,'Handover Register'!$I$8:$I$146,"Accepted")</f>
        <v>0</v>
      </c>
      <c r="F47" s="29" t="n">
        <f aca="false">$C47-$E47-COUNTIFS('Handover Register'!$C$8:$C$146,$B47,'Handover Register'!$I$8:$I$146,"Not applicable")</f>
        <v>7</v>
      </c>
      <c r="G47" s="29" t="n">
        <f aca="true">COUNTIFS('Handover Register'!$C$8:$C$146,$B47,'Handover Register'!$H$8:$H$146,"&lt;"&amp;TODAY(),'Handover Register'!$I$8:$I$146,"&lt;&gt;Accepted",'Handover Register'!$I$8:$I$146,"&lt;&gt;Not applicable")</f>
        <v>0</v>
      </c>
      <c r="H47" s="30" t="n">
        <f aca="false">IFERROR($E47/($E47+$F47),0)</f>
        <v>0</v>
      </c>
      <c r="I47" s="31" t="str">
        <f aca="false">IF($C47=0,"no items",IF($G47&gt;0,TEXT($G47,"0")&amp;" overdue",IF($F47=0,"complete","on track")))</f>
        <v>on track</v>
      </c>
    </row>
    <row r="48" customFormat="false" ht="15.75" hidden="false" customHeight="true" outlineLevel="0" collapsed="false">
      <c r="B48" s="32" t="s">
        <v>121</v>
      </c>
      <c r="C48" s="33" t="n">
        <f aca="false">COUNTIF('Handover Register'!$C$8:$C$146,$B48)</f>
        <v>6</v>
      </c>
      <c r="D48" s="33" t="n">
        <f aca="false">COUNTIFS('Handover Register'!$C$8:$C$146,$B48,'Handover Register'!$J$8:$J$146,"&lt;&gt;")</f>
        <v>0</v>
      </c>
      <c r="E48" s="33" t="n">
        <f aca="false">COUNTIFS('Handover Register'!$C$8:$C$146,$B48,'Handover Register'!$I$8:$I$146,"Accepted")</f>
        <v>0</v>
      </c>
      <c r="F48" s="33" t="n">
        <f aca="false">$C48-$E48-COUNTIFS('Handover Register'!$C$8:$C$146,$B48,'Handover Register'!$I$8:$I$146,"Not applicable")</f>
        <v>6</v>
      </c>
      <c r="G48" s="33" t="n">
        <f aca="true">COUNTIFS('Handover Register'!$C$8:$C$146,$B48,'Handover Register'!$H$8:$H$146,"&lt;"&amp;TODAY(),'Handover Register'!$I$8:$I$146,"&lt;&gt;Accepted",'Handover Register'!$I$8:$I$146,"&lt;&gt;Not applicable")</f>
        <v>0</v>
      </c>
      <c r="H48" s="34" t="n">
        <f aca="false">IFERROR($E48/($E48+$F48),0)</f>
        <v>0</v>
      </c>
      <c r="I48" s="35" t="str">
        <f aca="false">IF($C48=0,"no items",IF($G48&gt;0,TEXT($G48,"0")&amp;" overdue",IF($F48=0,"complete","on track")))</f>
        <v>on track</v>
      </c>
    </row>
    <row r="49" customFormat="false" ht="15.75" hidden="false" customHeight="true" outlineLevel="0" collapsed="false">
      <c r="B49" s="28" t="s">
        <v>122</v>
      </c>
      <c r="C49" s="29" t="n">
        <f aca="false">COUNTIF('Handover Register'!$C$8:$C$146,$B49)</f>
        <v>6</v>
      </c>
      <c r="D49" s="29" t="n">
        <f aca="false">COUNTIFS('Handover Register'!$C$8:$C$146,$B49,'Handover Register'!$J$8:$J$146,"&lt;&gt;")</f>
        <v>0</v>
      </c>
      <c r="E49" s="29" t="n">
        <f aca="false">COUNTIFS('Handover Register'!$C$8:$C$146,$B49,'Handover Register'!$I$8:$I$146,"Accepted")</f>
        <v>0</v>
      </c>
      <c r="F49" s="29" t="n">
        <f aca="false">$C49-$E49-COUNTIFS('Handover Register'!$C$8:$C$146,$B49,'Handover Register'!$I$8:$I$146,"Not applicable")</f>
        <v>6</v>
      </c>
      <c r="G49" s="29" t="n">
        <f aca="true">COUNTIFS('Handover Register'!$C$8:$C$146,$B49,'Handover Register'!$H$8:$H$146,"&lt;"&amp;TODAY(),'Handover Register'!$I$8:$I$146,"&lt;&gt;Accepted",'Handover Register'!$I$8:$I$146,"&lt;&gt;Not applicable")</f>
        <v>0</v>
      </c>
      <c r="H49" s="30" t="n">
        <f aca="false">IFERROR($E49/($E49+$F49),0)</f>
        <v>0</v>
      </c>
      <c r="I49" s="31" t="str">
        <f aca="false">IF($C49=0,"no items",IF($G49&gt;0,TEXT($G49,"0")&amp;" overdue",IF($F49=0,"complete","on track")))</f>
        <v>on track</v>
      </c>
    </row>
    <row r="50" customFormat="false" ht="15.75" hidden="false" customHeight="true" outlineLevel="0" collapsed="false">
      <c r="B50" s="32" t="s">
        <v>123</v>
      </c>
      <c r="C50" s="33" t="n">
        <f aca="false">COUNTIF('Handover Register'!$C$8:$C$146,$B50)</f>
        <v>6</v>
      </c>
      <c r="D50" s="33" t="n">
        <f aca="false">COUNTIFS('Handover Register'!$C$8:$C$146,$B50,'Handover Register'!$J$8:$J$146,"&lt;&gt;")</f>
        <v>0</v>
      </c>
      <c r="E50" s="33" t="n">
        <f aca="false">COUNTIFS('Handover Register'!$C$8:$C$146,$B50,'Handover Register'!$I$8:$I$146,"Accepted")</f>
        <v>0</v>
      </c>
      <c r="F50" s="33" t="n">
        <f aca="false">$C50-$E50-COUNTIFS('Handover Register'!$C$8:$C$146,$B50,'Handover Register'!$I$8:$I$146,"Not applicable")</f>
        <v>6</v>
      </c>
      <c r="G50" s="33" t="n">
        <f aca="true">COUNTIFS('Handover Register'!$C$8:$C$146,$B50,'Handover Register'!$H$8:$H$146,"&lt;"&amp;TODAY(),'Handover Register'!$I$8:$I$146,"&lt;&gt;Accepted",'Handover Register'!$I$8:$I$146,"&lt;&gt;Not applicable")</f>
        <v>0</v>
      </c>
      <c r="H50" s="34" t="n">
        <f aca="false">IFERROR($E50/($E50+$F50),0)</f>
        <v>0</v>
      </c>
      <c r="I50" s="35" t="str">
        <f aca="false">IF($C50=0,"no items",IF($G50&gt;0,TEXT($G50,"0")&amp;" overdue",IF($F50=0,"complete","on track")))</f>
        <v>on track</v>
      </c>
    </row>
    <row r="51" customFormat="false" ht="15.75" hidden="false" customHeight="true" outlineLevel="0" collapsed="false">
      <c r="B51" s="28" t="s">
        <v>124</v>
      </c>
      <c r="C51" s="29" t="n">
        <f aca="false">COUNTIF('Handover Register'!$C$8:$C$146,$B51)</f>
        <v>6</v>
      </c>
      <c r="D51" s="29" t="n">
        <f aca="false">COUNTIFS('Handover Register'!$C$8:$C$146,$B51,'Handover Register'!$J$8:$J$146,"&lt;&gt;")</f>
        <v>0</v>
      </c>
      <c r="E51" s="29" t="n">
        <f aca="false">COUNTIFS('Handover Register'!$C$8:$C$146,$B51,'Handover Register'!$I$8:$I$146,"Accepted")</f>
        <v>0</v>
      </c>
      <c r="F51" s="29" t="n">
        <f aca="false">$C51-$E51-COUNTIFS('Handover Register'!$C$8:$C$146,$B51,'Handover Register'!$I$8:$I$146,"Not applicable")</f>
        <v>6</v>
      </c>
      <c r="G51" s="29" t="n">
        <f aca="true">COUNTIFS('Handover Register'!$C$8:$C$146,$B51,'Handover Register'!$H$8:$H$146,"&lt;"&amp;TODAY(),'Handover Register'!$I$8:$I$146,"&lt;&gt;Accepted",'Handover Register'!$I$8:$I$146,"&lt;&gt;Not applicable")</f>
        <v>0</v>
      </c>
      <c r="H51" s="30" t="n">
        <f aca="false">IFERROR($E51/($E51+$F51),0)</f>
        <v>0</v>
      </c>
      <c r="I51" s="31" t="str">
        <f aca="false">IF($C51=0,"no items",IF($G51&gt;0,TEXT($G51,"0")&amp;" overdue",IF($F51=0,"complete","on track")))</f>
        <v>on track</v>
      </c>
    </row>
    <row r="52" customFormat="false" ht="15.75" hidden="false" customHeight="true" outlineLevel="0" collapsed="false">
      <c r="B52" s="32" t="s">
        <v>125</v>
      </c>
      <c r="C52" s="33" t="n">
        <f aca="false">COUNTIF('Handover Register'!$C$8:$C$146,$B52)</f>
        <v>7</v>
      </c>
      <c r="D52" s="33" t="n">
        <f aca="false">COUNTIFS('Handover Register'!$C$8:$C$146,$B52,'Handover Register'!$J$8:$J$146,"&lt;&gt;")</f>
        <v>0</v>
      </c>
      <c r="E52" s="33" t="n">
        <f aca="false">COUNTIFS('Handover Register'!$C$8:$C$146,$B52,'Handover Register'!$I$8:$I$146,"Accepted")</f>
        <v>0</v>
      </c>
      <c r="F52" s="33" t="n">
        <f aca="false">$C52-$E52-COUNTIFS('Handover Register'!$C$8:$C$146,$B52,'Handover Register'!$I$8:$I$146,"Not applicable")</f>
        <v>7</v>
      </c>
      <c r="G52" s="33" t="n">
        <f aca="true">COUNTIFS('Handover Register'!$C$8:$C$146,$B52,'Handover Register'!$H$8:$H$146,"&lt;"&amp;TODAY(),'Handover Register'!$I$8:$I$146,"&lt;&gt;Accepted",'Handover Register'!$I$8:$I$146,"&lt;&gt;Not applicable")</f>
        <v>0</v>
      </c>
      <c r="H52" s="34" t="n">
        <f aca="false">IFERROR($E52/($E52+$F52),0)</f>
        <v>0</v>
      </c>
      <c r="I52" s="35" t="str">
        <f aca="false">IF($C52=0,"no items",IF($G52&gt;0,TEXT($G52,"0")&amp;" overdue",IF($F52=0,"complete","on track")))</f>
        <v>on track</v>
      </c>
    </row>
    <row r="53" customFormat="false" ht="15.75" hidden="false" customHeight="true" outlineLevel="0" collapsed="false">
      <c r="B53" s="28" t="s">
        <v>126</v>
      </c>
      <c r="C53" s="29" t="n">
        <f aca="false">COUNTIF('Handover Register'!$C$8:$C$146,$B53)</f>
        <v>7</v>
      </c>
      <c r="D53" s="29" t="n">
        <f aca="false">COUNTIFS('Handover Register'!$C$8:$C$146,$B53,'Handover Register'!$J$8:$J$146,"&lt;&gt;")</f>
        <v>0</v>
      </c>
      <c r="E53" s="29" t="n">
        <f aca="false">COUNTIFS('Handover Register'!$C$8:$C$146,$B53,'Handover Register'!$I$8:$I$146,"Accepted")</f>
        <v>0</v>
      </c>
      <c r="F53" s="29" t="n">
        <f aca="false">$C53-$E53-COUNTIFS('Handover Register'!$C$8:$C$146,$B53,'Handover Register'!$I$8:$I$146,"Not applicable")</f>
        <v>7</v>
      </c>
      <c r="G53" s="29" t="n">
        <f aca="true">COUNTIFS('Handover Register'!$C$8:$C$146,$B53,'Handover Register'!$H$8:$H$146,"&lt;"&amp;TODAY(),'Handover Register'!$I$8:$I$146,"&lt;&gt;Accepted",'Handover Register'!$I$8:$I$146,"&lt;&gt;Not applicable")</f>
        <v>0</v>
      </c>
      <c r="H53" s="30" t="n">
        <f aca="false">IFERROR($E53/($E53+$F53),0)</f>
        <v>0</v>
      </c>
      <c r="I53" s="31" t="str">
        <f aca="false">IF($C53=0,"no items",IF($G53&gt;0,TEXT($G53,"0")&amp;" overdue",IF($F53=0,"complete","on track")))</f>
        <v>on track</v>
      </c>
    </row>
    <row r="54" customFormat="false" ht="15.75" hidden="false" customHeight="true" outlineLevel="0" collapsed="false">
      <c r="B54" s="32" t="s">
        <v>127</v>
      </c>
      <c r="C54" s="33" t="n">
        <f aca="false">COUNTIF('Handover Register'!$C$8:$C$146,$B54)</f>
        <v>8</v>
      </c>
      <c r="D54" s="33" t="n">
        <f aca="false">COUNTIFS('Handover Register'!$C$8:$C$146,$B54,'Handover Register'!$J$8:$J$146,"&lt;&gt;")</f>
        <v>0</v>
      </c>
      <c r="E54" s="33" t="n">
        <f aca="false">COUNTIFS('Handover Register'!$C$8:$C$146,$B54,'Handover Register'!$I$8:$I$146,"Accepted")</f>
        <v>0</v>
      </c>
      <c r="F54" s="33" t="n">
        <f aca="false">$C54-$E54-COUNTIFS('Handover Register'!$C$8:$C$146,$B54,'Handover Register'!$I$8:$I$146,"Not applicable")</f>
        <v>8</v>
      </c>
      <c r="G54" s="33" t="n">
        <f aca="true">COUNTIFS('Handover Register'!$C$8:$C$146,$B54,'Handover Register'!$H$8:$H$146,"&lt;"&amp;TODAY(),'Handover Register'!$I$8:$I$146,"&lt;&gt;Accepted",'Handover Register'!$I$8:$I$146,"&lt;&gt;Not applicable")</f>
        <v>0</v>
      </c>
      <c r="H54" s="34" t="n">
        <f aca="false">IFERROR($E54/($E54+$F54),0)</f>
        <v>0</v>
      </c>
      <c r="I54" s="35" t="str">
        <f aca="false">IF($C54=0,"no items",IF($G54&gt;0,TEXT($G54,"0")&amp;" overdue",IF($F54=0,"complete","on track")))</f>
        <v>on track</v>
      </c>
    </row>
    <row r="55" customFormat="false" ht="19.5" hidden="false" customHeight="true" outlineLevel="0" collapsed="false">
      <c r="B55" s="36" t="s">
        <v>128</v>
      </c>
      <c r="C55" s="37" t="n">
        <f aca="false">SUM(C39:C54)</f>
        <v>109</v>
      </c>
      <c r="D55" s="37" t="n">
        <f aca="false">SUM(D39:D54)</f>
        <v>0</v>
      </c>
      <c r="E55" s="37" t="n">
        <f aca="false">SUM(E39:E54)</f>
        <v>0</v>
      </c>
      <c r="F55" s="37" t="n">
        <f aca="false">SUM(F39:F54)</f>
        <v>109</v>
      </c>
      <c r="G55" s="37" t="n">
        <f aca="false">SUM(G39:G54)</f>
        <v>2</v>
      </c>
      <c r="H55" s="38" t="n">
        <f aca="false">IFERROR($E55/($E55+$F55),0)</f>
        <v>0</v>
      </c>
      <c r="I55" s="39" t="str">
        <f aca="false">IF(SUM($C$39:$C$54)=COUNTA('Handover Register'!$D$8:$D$146),"all rows categorised","check column C on the register")</f>
        <v>all rows categorised</v>
      </c>
    </row>
    <row r="57" customFormat="false" ht="13.5" hidden="false" customHeight="true" outlineLevel="0" collapsed="false">
      <c r="B57" s="16" t="s">
        <v>129</v>
      </c>
      <c r="C57" s="16"/>
      <c r="D57" s="16"/>
      <c r="E57" s="16"/>
      <c r="F57" s="16"/>
      <c r="G57" s="16"/>
      <c r="H57" s="16"/>
      <c r="I57" s="16"/>
    </row>
    <row r="58" customFormat="false" ht="13.5" hidden="false" customHeight="true" outlineLevel="0" collapsed="false">
      <c r="B58" s="16"/>
      <c r="C58" s="16"/>
      <c r="D58" s="16"/>
      <c r="E58" s="16"/>
      <c r="F58" s="16"/>
      <c r="G58" s="16"/>
      <c r="H58" s="16"/>
      <c r="I58" s="16"/>
    </row>
    <row r="59" customFormat="false" ht="13.5" hidden="false" customHeight="true" outlineLevel="0" collapsed="false">
      <c r="B59" s="16"/>
      <c r="C59" s="16"/>
      <c r="D59" s="16"/>
      <c r="E59" s="16"/>
      <c r="F59" s="16"/>
      <c r="G59" s="16"/>
      <c r="H59" s="16"/>
      <c r="I59" s="16"/>
    </row>
    <row r="61" customFormat="false" ht="15" hidden="false" customHeight="false" outlineLevel="0" collapsed="false">
      <c r="B61" s="17" t="s">
        <v>45</v>
      </c>
      <c r="C61" s="17"/>
      <c r="D61" s="17"/>
      <c r="E61" s="17"/>
      <c r="F61" s="17"/>
      <c r="G61" s="17"/>
      <c r="H61" s="17"/>
      <c r="I61" s="17"/>
    </row>
  </sheetData>
  <mergeCells count="51">
    <mergeCell ref="A1:I3"/>
    <mergeCell ref="A4:I4"/>
    <mergeCell ref="B5:I5"/>
    <mergeCell ref="B6:I6"/>
    <mergeCell ref="B8:I8"/>
    <mergeCell ref="C9:G9"/>
    <mergeCell ref="H9:I9"/>
    <mergeCell ref="C10:G10"/>
    <mergeCell ref="H10:I10"/>
    <mergeCell ref="C11:G11"/>
    <mergeCell ref="H11:I11"/>
    <mergeCell ref="C12:G12"/>
    <mergeCell ref="C13:G13"/>
    <mergeCell ref="H13:I13"/>
    <mergeCell ref="C14:G14"/>
    <mergeCell ref="H14:I14"/>
    <mergeCell ref="B16:I16"/>
    <mergeCell ref="C17:G17"/>
    <mergeCell ref="C18:G18"/>
    <mergeCell ref="H18:I18"/>
    <mergeCell ref="C19:G19"/>
    <mergeCell ref="H19:I19"/>
    <mergeCell ref="C20:G20"/>
    <mergeCell ref="C21:G21"/>
    <mergeCell ref="C22:G22"/>
    <mergeCell ref="H22:I22"/>
    <mergeCell ref="C23:G23"/>
    <mergeCell ref="H23:I23"/>
    <mergeCell ref="C24:G24"/>
    <mergeCell ref="H24:I24"/>
    <mergeCell ref="C25:G25"/>
    <mergeCell ref="H25:I25"/>
    <mergeCell ref="B27:I27"/>
    <mergeCell ref="C28:G28"/>
    <mergeCell ref="H28:I28"/>
    <mergeCell ref="C29:G29"/>
    <mergeCell ref="H29:I29"/>
    <mergeCell ref="C30:G30"/>
    <mergeCell ref="H30:I30"/>
    <mergeCell ref="C31:G31"/>
    <mergeCell ref="H31:I31"/>
    <mergeCell ref="C32:G32"/>
    <mergeCell ref="H32:I32"/>
    <mergeCell ref="C33:G33"/>
    <mergeCell ref="H33:I33"/>
    <mergeCell ref="C34:G34"/>
    <mergeCell ref="H34:I34"/>
    <mergeCell ref="B36:I36"/>
    <mergeCell ref="B37:I37"/>
    <mergeCell ref="B57:I59"/>
    <mergeCell ref="B61:I61"/>
  </mergeCells>
  <conditionalFormatting sqref="B6:I6">
    <cfRule type="expression" priority="2" aboveAverage="0" equalAverage="0" bottom="0" percent="0" rank="0" text="" dxfId="0">
      <formula>$B$6&lt;&gt;""</formula>
    </cfRule>
  </conditionalFormatting>
  <conditionalFormatting sqref="G39:G55">
    <cfRule type="expression" priority="3" aboveAverage="0" equalAverage="0" bottom="0" percent="0" rank="0" text="" dxfId="1">
      <formula>AND(G39&lt;&gt;"",G39&gt;0)</formula>
    </cfRule>
  </conditionalFormatting>
  <conditionalFormatting sqref="H39:H55">
    <cfRule type="expression" priority="4" aboveAverage="0" equalAverage="0" bottom="0" percent="0" rank="0" text="" dxfId="2">
      <formula>H39=1</formula>
    </cfRule>
  </conditionalFormatting>
  <hyperlinks>
    <hyperlink ref="B61" r:id="rId1" display="Built with Mastt  |  mastt.com"/>
  </hyperlinks>
  <printOptions headings="false" gridLines="false" gridLinesSet="true" horizontalCentered="false" verticalCentered="false"/>
  <pageMargins left="0.35" right="0.35" top="0.45"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P1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7" topLeftCell="E8" activePane="bottomRight" state="frozen"/>
      <selection pane="topLeft" activeCell="A1" activeCellId="0" sqref="A1"/>
      <selection pane="topRight" activeCell="E1" activeCellId="0" sqref="E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9"/>
    <col collapsed="false" customWidth="true" hidden="false" outlineLevel="0" max="3" min="3" style="1" width="24"/>
    <col collapsed="false" customWidth="true" hidden="false" outlineLevel="0" max="4" min="4" style="1" width="30"/>
    <col collapsed="false" customWidth="true" hidden="false" outlineLevel="0" max="5" min="5" style="1" width="62"/>
    <col collapsed="false" customWidth="true" hidden="false" outlineLevel="0" max="6" min="6" style="1" width="18"/>
    <col collapsed="false" customWidth="true" hidden="false" outlineLevel="0" max="7" min="7" style="1" width="21"/>
    <col collapsed="false" customWidth="true" hidden="false" outlineLevel="0" max="8" min="8" style="1" width="12.5"/>
    <col collapsed="false" customWidth="true" hidden="false" outlineLevel="0" max="9" min="9" style="1" width="17"/>
    <col collapsed="false" customWidth="true" hidden="false" outlineLevel="0" max="11" min="10" style="1" width="12.5"/>
    <col collapsed="false" customWidth="true" hidden="false" outlineLevel="0" max="12" min="12" style="1" width="16"/>
    <col collapsed="false" customWidth="true" hidden="false" outlineLevel="0" max="13" min="13" style="1" width="13"/>
    <col collapsed="false" customWidth="true" hidden="false" outlineLevel="0" max="14" min="14" style="1" width="14"/>
    <col collapsed="false" customWidth="true" hidden="false" outlineLevel="0" max="15" min="15" style="1" width="20"/>
    <col collapsed="false" customWidth="true" hidden="false" outlineLevel="0" max="16" min="16" style="1" width="26"/>
  </cols>
  <sheetData>
    <row r="1" customFormat="false" ht="12" hidden="false" customHeight="true" outlineLevel="0" collapsed="false">
      <c r="A1" s="18" t="s">
        <v>30</v>
      </c>
      <c r="B1" s="18"/>
      <c r="C1" s="18"/>
      <c r="D1" s="18"/>
      <c r="E1" s="18"/>
      <c r="F1" s="18"/>
      <c r="G1" s="18"/>
      <c r="H1" s="18"/>
      <c r="I1" s="18"/>
      <c r="J1" s="18"/>
      <c r="K1" s="18"/>
      <c r="L1" s="18"/>
      <c r="M1" s="18"/>
      <c r="N1" s="18"/>
      <c r="O1" s="18"/>
      <c r="P1" s="18"/>
    </row>
    <row r="2" customFormat="false" ht="24" hidden="false" customHeight="true" outlineLevel="0" collapsed="false">
      <c r="A2" s="18"/>
      <c r="B2" s="18"/>
      <c r="C2" s="18"/>
      <c r="D2" s="18"/>
      <c r="E2" s="18"/>
      <c r="F2" s="18"/>
      <c r="G2" s="18"/>
      <c r="H2" s="18"/>
      <c r="I2" s="18"/>
      <c r="J2" s="18"/>
      <c r="K2" s="18"/>
      <c r="L2" s="18"/>
      <c r="M2" s="18"/>
      <c r="N2" s="18"/>
      <c r="O2" s="18"/>
      <c r="P2" s="18"/>
    </row>
    <row r="3" customFormat="false" ht="12" hidden="false" customHeight="true" outlineLevel="0" collapsed="false">
      <c r="A3" s="18"/>
      <c r="B3" s="18"/>
      <c r="C3" s="18"/>
      <c r="D3" s="18"/>
      <c r="E3" s="18"/>
      <c r="F3" s="18"/>
      <c r="G3" s="18"/>
      <c r="H3" s="18"/>
      <c r="I3" s="18"/>
      <c r="J3" s="18"/>
      <c r="K3" s="18"/>
      <c r="L3" s="18"/>
      <c r="M3" s="18"/>
      <c r="N3" s="18"/>
      <c r="O3" s="18"/>
      <c r="P3" s="18"/>
    </row>
    <row r="4" customFormat="false" ht="3.75" hidden="false" customHeight="true" outlineLevel="0" collapsed="false">
      <c r="A4" s="19"/>
      <c r="B4" s="19"/>
      <c r="C4" s="19"/>
      <c r="D4" s="19"/>
      <c r="E4" s="19"/>
      <c r="F4" s="19"/>
      <c r="G4" s="19"/>
      <c r="H4" s="19"/>
      <c r="I4" s="19"/>
      <c r="J4" s="19"/>
      <c r="K4" s="19"/>
      <c r="L4" s="19"/>
      <c r="M4" s="19"/>
      <c r="N4" s="19"/>
      <c r="O4" s="19"/>
      <c r="P4" s="19"/>
    </row>
    <row r="5" customFormat="false" ht="25.5" hidden="false" customHeight="true" outlineLevel="0" collapsed="false">
      <c r="B5" s="16" t="s">
        <v>130</v>
      </c>
      <c r="C5" s="16"/>
      <c r="D5" s="16"/>
      <c r="E5" s="16"/>
      <c r="F5" s="16"/>
      <c r="G5" s="16"/>
      <c r="H5" s="16"/>
      <c r="I5" s="16"/>
      <c r="J5" s="16"/>
      <c r="K5" s="16"/>
      <c r="L5" s="16"/>
      <c r="M5" s="16"/>
      <c r="N5" s="16"/>
      <c r="O5" s="16"/>
      <c r="P5" s="16"/>
    </row>
    <row r="6" customFormat="false" ht="21.75" hidden="false" customHeight="true" outlineLevel="0" collapsed="false">
      <c r="B6" s="7" t="s">
        <v>131</v>
      </c>
      <c r="C6" s="7"/>
      <c r="D6" s="7"/>
      <c r="E6" s="7"/>
      <c r="F6" s="7"/>
      <c r="G6" s="7"/>
      <c r="H6" s="7"/>
      <c r="I6" s="7"/>
      <c r="J6" s="7"/>
      <c r="K6" s="7"/>
      <c r="L6" s="7"/>
      <c r="M6" s="7"/>
      <c r="N6" s="7"/>
      <c r="O6" s="7"/>
      <c r="P6" s="7"/>
    </row>
    <row r="7" customFormat="false" ht="33.75" hidden="false" customHeight="true" outlineLevel="0" collapsed="false">
      <c r="B7" s="11" t="s">
        <v>132</v>
      </c>
      <c r="C7" s="11" t="s">
        <v>104</v>
      </c>
      <c r="D7" s="11" t="s">
        <v>133</v>
      </c>
      <c r="E7" s="11" t="s">
        <v>134</v>
      </c>
      <c r="F7" s="11" t="s">
        <v>135</v>
      </c>
      <c r="G7" s="11" t="s">
        <v>136</v>
      </c>
      <c r="H7" s="11" t="s">
        <v>137</v>
      </c>
      <c r="I7" s="11" t="s">
        <v>138</v>
      </c>
      <c r="J7" s="11" t="s">
        <v>139</v>
      </c>
      <c r="K7" s="11" t="s">
        <v>140</v>
      </c>
      <c r="L7" s="11" t="s">
        <v>141</v>
      </c>
      <c r="M7" s="11" t="s">
        <v>142</v>
      </c>
      <c r="N7" s="11" t="s">
        <v>143</v>
      </c>
      <c r="O7" s="11" t="s">
        <v>144</v>
      </c>
      <c r="P7" s="11" t="s">
        <v>145</v>
      </c>
    </row>
    <row r="8" customFormat="false" ht="66" hidden="false" customHeight="true" outlineLevel="0" collapsed="false">
      <c r="B8" s="40" t="str">
        <f aca="false">IF($D8="","","HO-"&amp;TEXT(ROW()-7,"000"))</f>
        <v>HO-001</v>
      </c>
      <c r="C8" s="41" t="s">
        <v>112</v>
      </c>
      <c r="D8" s="42" t="s">
        <v>146</v>
      </c>
      <c r="E8" s="41" t="s">
        <v>147</v>
      </c>
      <c r="F8" s="41" t="s">
        <v>148</v>
      </c>
      <c r="G8" s="41" t="s">
        <v>75</v>
      </c>
      <c r="H8" s="43" t="n">
        <f aca="false">IF(Setup!$C$28="","",Setup!$C$28-14)</f>
        <v>46248</v>
      </c>
      <c r="I8" s="44" t="s">
        <v>149</v>
      </c>
      <c r="J8" s="43"/>
      <c r="K8" s="43"/>
      <c r="L8" s="22"/>
      <c r="M8" s="45" t="n">
        <f aca="true">IF($D8="","",IF(OR($I8="Accepted",$I8="Not applicable"),0,IF($H8="",0,MAX(0,TODAY()-$H8))))</f>
        <v>0</v>
      </c>
      <c r="N8" s="46" t="str">
        <f aca="true">IF($D8="","",IF(OR($I8="Accepted",$I8="Not applicable"),"",IF($H8="","no date",IF($H8&lt;TODAY(),"OVERDUE "&amp;TEXT(TODAY()-$H8,"0")&amp;"d","in "&amp;TEXT($H8-TODAY(),"0")&amp;"d"))))</f>
        <v>in 3d</v>
      </c>
      <c r="O8" s="22"/>
      <c r="P8" s="22"/>
    </row>
    <row r="9" customFormat="false" ht="66" hidden="false" customHeight="true" outlineLevel="0" collapsed="false">
      <c r="B9" s="40" t="str">
        <f aca="false">IF($D9="","","HO-"&amp;TEXT(ROW()-7,"000"))</f>
        <v>HO-002</v>
      </c>
      <c r="C9" s="41" t="s">
        <v>112</v>
      </c>
      <c r="D9" s="42" t="s">
        <v>150</v>
      </c>
      <c r="E9" s="41" t="s">
        <v>151</v>
      </c>
      <c r="F9" s="41" t="s">
        <v>148</v>
      </c>
      <c r="G9" s="41" t="s">
        <v>152</v>
      </c>
      <c r="H9" s="43" t="n">
        <f aca="false">IF(Setup!$C$28="","",Setup!$C$28-14)</f>
        <v>46248</v>
      </c>
      <c r="I9" s="44" t="s">
        <v>149</v>
      </c>
      <c r="J9" s="43"/>
      <c r="K9" s="43"/>
      <c r="L9" s="22"/>
      <c r="M9" s="45" t="n">
        <f aca="true">IF($D9="","",IF(OR($I9="Accepted",$I9="Not applicable"),0,IF($H9="",0,MAX(0,TODAY()-$H9))))</f>
        <v>0</v>
      </c>
      <c r="N9" s="46" t="str">
        <f aca="true">IF($D9="","",IF(OR($I9="Accepted",$I9="Not applicable"),"",IF($H9="","no date",IF($H9&lt;TODAY(),"OVERDUE "&amp;TEXT(TODAY()-$H9,"0")&amp;"d","in "&amp;TEXT($H9-TODAY(),"0")&amp;"d"))))</f>
        <v>in 3d</v>
      </c>
      <c r="O9" s="22"/>
      <c r="P9" s="22"/>
    </row>
    <row r="10" customFormat="false" ht="66" hidden="false" customHeight="true" outlineLevel="0" collapsed="false">
      <c r="B10" s="40" t="str">
        <f aca="false">IF($D10="","","HO-"&amp;TEXT(ROW()-7,"000"))</f>
        <v>HO-003</v>
      </c>
      <c r="C10" s="41" t="s">
        <v>112</v>
      </c>
      <c r="D10" s="42" t="s">
        <v>153</v>
      </c>
      <c r="E10" s="41" t="s">
        <v>154</v>
      </c>
      <c r="F10" s="41" t="s">
        <v>155</v>
      </c>
      <c r="G10" s="41" t="s">
        <v>75</v>
      </c>
      <c r="H10" s="43" t="n">
        <f aca="false">IF(Setup!$C$28="","",Setup!$C$28+14)</f>
        <v>46276</v>
      </c>
      <c r="I10" s="44" t="s">
        <v>149</v>
      </c>
      <c r="J10" s="43"/>
      <c r="K10" s="43"/>
      <c r="L10" s="22"/>
      <c r="M10" s="45" t="n">
        <f aca="true">IF($D10="","",IF(OR($I10="Accepted",$I10="Not applicable"),0,IF($H10="",0,MAX(0,TODAY()-$H10))))</f>
        <v>0</v>
      </c>
      <c r="N10" s="46" t="str">
        <f aca="true">IF($D10="","",IF(OR($I10="Accepted",$I10="Not applicable"),"",IF($H10="","no date",IF($H10&lt;TODAY(),"OVERDUE "&amp;TEXT(TODAY()-$H10,"0")&amp;"d","in "&amp;TEXT($H10-TODAY(),"0")&amp;"d"))))</f>
        <v>in 31d</v>
      </c>
      <c r="O10" s="22"/>
      <c r="P10" s="22"/>
    </row>
    <row r="11" customFormat="false" ht="66" hidden="false" customHeight="true" outlineLevel="0" collapsed="false">
      <c r="B11" s="40" t="str">
        <f aca="false">IF($D11="","","HO-"&amp;TEXT(ROW()-7,"000"))</f>
        <v>HO-004</v>
      </c>
      <c r="C11" s="41" t="s">
        <v>112</v>
      </c>
      <c r="D11" s="42" t="s">
        <v>156</v>
      </c>
      <c r="E11" s="41" t="s">
        <v>157</v>
      </c>
      <c r="F11" s="41" t="s">
        <v>148</v>
      </c>
      <c r="G11" s="41" t="s">
        <v>75</v>
      </c>
      <c r="H11" s="43" t="n">
        <f aca="false">IF(Setup!$C$28="","",Setup!$C$28-7)</f>
        <v>46255</v>
      </c>
      <c r="I11" s="44" t="s">
        <v>149</v>
      </c>
      <c r="J11" s="43"/>
      <c r="K11" s="43"/>
      <c r="L11" s="22"/>
      <c r="M11" s="45" t="n">
        <f aca="true">IF($D11="","",IF(OR($I11="Accepted",$I11="Not applicable"),0,IF($H11="",0,MAX(0,TODAY()-$H11))))</f>
        <v>0</v>
      </c>
      <c r="N11" s="46" t="str">
        <f aca="true">IF($D11="","",IF(OR($I11="Accepted",$I11="Not applicable"),"",IF($H11="","no date",IF($H11&lt;TODAY(),"OVERDUE "&amp;TEXT(TODAY()-$H11,"0")&amp;"d","in "&amp;TEXT($H11-TODAY(),"0")&amp;"d"))))</f>
        <v>in 10d</v>
      </c>
      <c r="O11" s="22"/>
      <c r="P11" s="22"/>
    </row>
    <row r="12" customFormat="false" ht="42.75" hidden="false" customHeight="true" outlineLevel="0" collapsed="false">
      <c r="B12" s="40" t="str">
        <f aca="false">IF($D12="","","HO-"&amp;TEXT(ROW()-7,"000"))</f>
        <v>HO-005</v>
      </c>
      <c r="C12" s="41" t="s">
        <v>112</v>
      </c>
      <c r="D12" s="42" t="s">
        <v>158</v>
      </c>
      <c r="E12" s="41" t="s">
        <v>159</v>
      </c>
      <c r="F12" s="41" t="s">
        <v>160</v>
      </c>
      <c r="G12" s="41" t="s">
        <v>75</v>
      </c>
      <c r="H12" s="43" t="n">
        <f aca="false">IF(Setup!$C$28="","",Setup!$C$28-7)</f>
        <v>46255</v>
      </c>
      <c r="I12" s="44" t="s">
        <v>149</v>
      </c>
      <c r="J12" s="43"/>
      <c r="K12" s="43"/>
      <c r="L12" s="22"/>
      <c r="M12" s="45" t="n">
        <f aca="true">IF($D12="","",IF(OR($I12="Accepted",$I12="Not applicable"),0,IF($H12="",0,MAX(0,TODAY()-$H12))))</f>
        <v>0</v>
      </c>
      <c r="N12" s="46" t="str">
        <f aca="true">IF($D12="","",IF(OR($I12="Accepted",$I12="Not applicable"),"",IF($H12="","no date",IF($H12&lt;TODAY(),"OVERDUE "&amp;TEXT(TODAY()-$H12,"0")&amp;"d","in "&amp;TEXT($H12-TODAY(),"0")&amp;"d"))))</f>
        <v>in 10d</v>
      </c>
      <c r="O12" s="22"/>
      <c r="P12" s="22"/>
    </row>
    <row r="13" customFormat="false" ht="54" hidden="false" customHeight="true" outlineLevel="0" collapsed="false">
      <c r="B13" s="40" t="str">
        <f aca="false">IF($D13="","","HO-"&amp;TEXT(ROW()-7,"000"))</f>
        <v>HO-006</v>
      </c>
      <c r="C13" s="41" t="s">
        <v>112</v>
      </c>
      <c r="D13" s="42" t="s">
        <v>161</v>
      </c>
      <c r="E13" s="41" t="s">
        <v>162</v>
      </c>
      <c r="F13" s="41" t="s">
        <v>163</v>
      </c>
      <c r="G13" s="41" t="s">
        <v>75</v>
      </c>
      <c r="H13" s="43" t="n">
        <f aca="false">IF(Setup!$C$28="","",Setup!$C$28+0)</f>
        <v>46262</v>
      </c>
      <c r="I13" s="44" t="s">
        <v>149</v>
      </c>
      <c r="J13" s="43"/>
      <c r="K13" s="43"/>
      <c r="L13" s="22"/>
      <c r="M13" s="45" t="n">
        <f aca="true">IF($D13="","",IF(OR($I13="Accepted",$I13="Not applicable"),0,IF($H13="",0,MAX(0,TODAY()-$H13))))</f>
        <v>0</v>
      </c>
      <c r="N13" s="46" t="str">
        <f aca="true">IF($D13="","",IF(OR($I13="Accepted",$I13="Not applicable"),"",IF($H13="","no date",IF($H13&lt;TODAY(),"OVERDUE "&amp;TEXT(TODAY()-$H13,"0")&amp;"d","in "&amp;TEXT($H13-TODAY(),"0")&amp;"d"))))</f>
        <v>in 17d</v>
      </c>
      <c r="O13" s="22"/>
      <c r="P13" s="22"/>
    </row>
    <row r="14" customFormat="false" ht="54" hidden="false" customHeight="true" outlineLevel="0" collapsed="false">
      <c r="B14" s="40" t="str">
        <f aca="false">IF($D14="","","HO-"&amp;TEXT(ROW()-7,"000"))</f>
        <v>HO-007</v>
      </c>
      <c r="C14" s="41" t="s">
        <v>112</v>
      </c>
      <c r="D14" s="42" t="s">
        <v>164</v>
      </c>
      <c r="E14" s="41" t="s">
        <v>165</v>
      </c>
      <c r="F14" s="41" t="s">
        <v>163</v>
      </c>
      <c r="G14" s="41" t="s">
        <v>75</v>
      </c>
      <c r="H14" s="43" t="n">
        <f aca="false">IF(Setup!$C$28="","",Setup!$C$28+0)</f>
        <v>46262</v>
      </c>
      <c r="I14" s="44" t="s">
        <v>149</v>
      </c>
      <c r="J14" s="43"/>
      <c r="K14" s="43"/>
      <c r="L14" s="22"/>
      <c r="M14" s="45" t="n">
        <f aca="true">IF($D14="","",IF(OR($I14="Accepted",$I14="Not applicable"),0,IF($H14="",0,MAX(0,TODAY()-$H14))))</f>
        <v>0</v>
      </c>
      <c r="N14" s="46" t="str">
        <f aca="true">IF($D14="","",IF(OR($I14="Accepted",$I14="Not applicable"),"",IF($H14="","no date",IF($H14&lt;TODAY(),"OVERDUE "&amp;TEXT(TODAY()-$H14,"0")&amp;"d","in "&amp;TEXT($H14-TODAY(),"0")&amp;"d"))))</f>
        <v>in 17d</v>
      </c>
      <c r="O14" s="22"/>
      <c r="P14" s="22"/>
    </row>
    <row r="15" customFormat="false" ht="66" hidden="false" customHeight="true" outlineLevel="0" collapsed="false">
      <c r="B15" s="47" t="str">
        <f aca="false">IF($D15="","","HO-"&amp;TEXT(ROW()-7,"000"))</f>
        <v>HO-008</v>
      </c>
      <c r="C15" s="48" t="s">
        <v>113</v>
      </c>
      <c r="D15" s="49" t="s">
        <v>166</v>
      </c>
      <c r="E15" s="48" t="s">
        <v>167</v>
      </c>
      <c r="F15" s="48" t="s">
        <v>148</v>
      </c>
      <c r="G15" s="48" t="s">
        <v>75</v>
      </c>
      <c r="H15" s="43" t="n">
        <f aca="false">IF(Setup!$C$28="","",Setup!$C$28-14)</f>
        <v>46248</v>
      </c>
      <c r="I15" s="44" t="s">
        <v>149</v>
      </c>
      <c r="J15" s="43"/>
      <c r="K15" s="43"/>
      <c r="L15" s="22"/>
      <c r="M15" s="45" t="n">
        <f aca="true">IF($D15="","",IF(OR($I15="Accepted",$I15="Not applicable"),0,IF($H15="",0,MAX(0,TODAY()-$H15))))</f>
        <v>0</v>
      </c>
      <c r="N15" s="46" t="str">
        <f aca="true">IF($D15="","",IF(OR($I15="Accepted",$I15="Not applicable"),"",IF($H15="","no date",IF($H15&lt;TODAY(),"OVERDUE "&amp;TEXT(TODAY()-$H15,"0")&amp;"d","in "&amp;TEXT($H15-TODAY(),"0")&amp;"d"))))</f>
        <v>in 3d</v>
      </c>
      <c r="O15" s="22"/>
      <c r="P15" s="22"/>
    </row>
    <row r="16" customFormat="false" ht="54" hidden="false" customHeight="true" outlineLevel="0" collapsed="false">
      <c r="B16" s="47" t="str">
        <f aca="false">IF($D16="","","HO-"&amp;TEXT(ROW()-7,"000"))</f>
        <v>HO-009</v>
      </c>
      <c r="C16" s="48" t="s">
        <v>113</v>
      </c>
      <c r="D16" s="49" t="s">
        <v>168</v>
      </c>
      <c r="E16" s="48" t="s">
        <v>169</v>
      </c>
      <c r="F16" s="48" t="s">
        <v>160</v>
      </c>
      <c r="G16" s="48" t="s">
        <v>170</v>
      </c>
      <c r="H16" s="43" t="n">
        <f aca="false">IF(Setup!$C$28="","",Setup!$C$28-14)</f>
        <v>46248</v>
      </c>
      <c r="I16" s="44" t="s">
        <v>149</v>
      </c>
      <c r="J16" s="43"/>
      <c r="K16" s="43"/>
      <c r="L16" s="22"/>
      <c r="M16" s="45" t="n">
        <f aca="true">IF($D16="","",IF(OR($I16="Accepted",$I16="Not applicable"),0,IF($H16="",0,MAX(0,TODAY()-$H16))))</f>
        <v>0</v>
      </c>
      <c r="N16" s="46" t="str">
        <f aca="true">IF($D16="","",IF(OR($I16="Accepted",$I16="Not applicable"),"",IF($H16="","no date",IF($H16&lt;TODAY(),"OVERDUE "&amp;TEXT(TODAY()-$H16,"0")&amp;"d","in "&amp;TEXT($H16-TODAY(),"0")&amp;"d"))))</f>
        <v>in 3d</v>
      </c>
      <c r="O16" s="22"/>
      <c r="P16" s="22"/>
    </row>
    <row r="17" customFormat="false" ht="54" hidden="false" customHeight="true" outlineLevel="0" collapsed="false">
      <c r="B17" s="47" t="str">
        <f aca="false">IF($D17="","","HO-"&amp;TEXT(ROW()-7,"000"))</f>
        <v>HO-010</v>
      </c>
      <c r="C17" s="48" t="s">
        <v>113</v>
      </c>
      <c r="D17" s="49" t="s">
        <v>171</v>
      </c>
      <c r="E17" s="48" t="s">
        <v>172</v>
      </c>
      <c r="F17" s="48" t="s">
        <v>148</v>
      </c>
      <c r="G17" s="48" t="s">
        <v>173</v>
      </c>
      <c r="H17" s="43" t="n">
        <f aca="false">IF(Setup!$C$28="","",Setup!$C$28-7)</f>
        <v>46255</v>
      </c>
      <c r="I17" s="44" t="s">
        <v>149</v>
      </c>
      <c r="J17" s="43"/>
      <c r="K17" s="43"/>
      <c r="L17" s="22"/>
      <c r="M17" s="45" t="n">
        <f aca="true">IF($D17="","",IF(OR($I17="Accepted",$I17="Not applicable"),0,IF($H17="",0,MAX(0,TODAY()-$H17))))</f>
        <v>0</v>
      </c>
      <c r="N17" s="46" t="str">
        <f aca="true">IF($D17="","",IF(OR($I17="Accepted",$I17="Not applicable"),"",IF($H17="","no date",IF($H17&lt;TODAY(),"OVERDUE "&amp;TEXT(TODAY()-$H17,"0")&amp;"d","in "&amp;TEXT($H17-TODAY(),"0")&amp;"d"))))</f>
        <v>in 10d</v>
      </c>
      <c r="O17" s="22"/>
      <c r="P17" s="22"/>
    </row>
    <row r="18" customFormat="false" ht="54" hidden="false" customHeight="true" outlineLevel="0" collapsed="false">
      <c r="B18" s="47" t="str">
        <f aca="false">IF($D18="","","HO-"&amp;TEXT(ROW()-7,"000"))</f>
        <v>HO-011</v>
      </c>
      <c r="C18" s="48" t="s">
        <v>113</v>
      </c>
      <c r="D18" s="49" t="s">
        <v>174</v>
      </c>
      <c r="E18" s="48" t="s">
        <v>175</v>
      </c>
      <c r="F18" s="48" t="s">
        <v>148</v>
      </c>
      <c r="G18" s="48" t="s">
        <v>75</v>
      </c>
      <c r="H18" s="43" t="n">
        <f aca="false">IF(Setup!$C$28="","",Setup!$C$28-7)</f>
        <v>46255</v>
      </c>
      <c r="I18" s="44" t="s">
        <v>149</v>
      </c>
      <c r="J18" s="43"/>
      <c r="K18" s="43"/>
      <c r="L18" s="22"/>
      <c r="M18" s="45" t="n">
        <f aca="true">IF($D18="","",IF(OR($I18="Accepted",$I18="Not applicable"),0,IF($H18="",0,MAX(0,TODAY()-$H18))))</f>
        <v>0</v>
      </c>
      <c r="N18" s="46" t="str">
        <f aca="true">IF($D18="","",IF(OR($I18="Accepted",$I18="Not applicable"),"",IF($H18="","no date",IF($H18&lt;TODAY(),"OVERDUE "&amp;TEXT(TODAY()-$H18,"0")&amp;"d","in "&amp;TEXT($H18-TODAY(),"0")&amp;"d"))))</f>
        <v>in 10d</v>
      </c>
      <c r="O18" s="22"/>
      <c r="P18" s="22"/>
    </row>
    <row r="19" customFormat="false" ht="54" hidden="false" customHeight="true" outlineLevel="0" collapsed="false">
      <c r="B19" s="47" t="str">
        <f aca="false">IF($D19="","","HO-"&amp;TEXT(ROW()-7,"000"))</f>
        <v>HO-012</v>
      </c>
      <c r="C19" s="48" t="s">
        <v>113</v>
      </c>
      <c r="D19" s="49" t="s">
        <v>176</v>
      </c>
      <c r="E19" s="48" t="s">
        <v>177</v>
      </c>
      <c r="F19" s="48" t="s">
        <v>163</v>
      </c>
      <c r="G19" s="48" t="s">
        <v>75</v>
      </c>
      <c r="H19" s="43" t="n">
        <f aca="false">IF(Setup!$C$28="","",Setup!$C$28+0)</f>
        <v>46262</v>
      </c>
      <c r="I19" s="44" t="s">
        <v>149</v>
      </c>
      <c r="J19" s="43"/>
      <c r="K19" s="43"/>
      <c r="L19" s="22"/>
      <c r="M19" s="45" t="n">
        <f aca="true">IF($D19="","",IF(OR($I19="Accepted",$I19="Not applicable"),0,IF($H19="",0,MAX(0,TODAY()-$H19))))</f>
        <v>0</v>
      </c>
      <c r="N19" s="46" t="str">
        <f aca="true">IF($D19="","",IF(OR($I19="Accepted",$I19="Not applicable"),"",IF($H19="","no date",IF($H19&lt;TODAY(),"OVERDUE "&amp;TEXT(TODAY()-$H19,"0")&amp;"d","in "&amp;TEXT($H19-TODAY(),"0")&amp;"d"))))</f>
        <v>in 17d</v>
      </c>
      <c r="O19" s="22"/>
      <c r="P19" s="22"/>
    </row>
    <row r="20" customFormat="false" ht="42.75" hidden="false" customHeight="true" outlineLevel="0" collapsed="false">
      <c r="B20" s="47" t="str">
        <f aca="false">IF($D20="","","HO-"&amp;TEXT(ROW()-7,"000"))</f>
        <v>HO-013</v>
      </c>
      <c r="C20" s="48" t="s">
        <v>113</v>
      </c>
      <c r="D20" s="49" t="s">
        <v>178</v>
      </c>
      <c r="E20" s="48" t="s">
        <v>179</v>
      </c>
      <c r="F20" s="48" t="s">
        <v>160</v>
      </c>
      <c r="G20" s="48" t="s">
        <v>75</v>
      </c>
      <c r="H20" s="43" t="n">
        <f aca="false">IF(Setup!$C$28="","",Setup!$C$28+0)</f>
        <v>46262</v>
      </c>
      <c r="I20" s="44" t="s">
        <v>149</v>
      </c>
      <c r="J20" s="43"/>
      <c r="K20" s="43"/>
      <c r="L20" s="22"/>
      <c r="M20" s="45" t="n">
        <f aca="true">IF($D20="","",IF(OR($I20="Accepted",$I20="Not applicable"),0,IF($H20="",0,MAX(0,TODAY()-$H20))))</f>
        <v>0</v>
      </c>
      <c r="N20" s="46" t="str">
        <f aca="true">IF($D20="","",IF(OR($I20="Accepted",$I20="Not applicable"),"",IF($H20="","no date",IF($H20&lt;TODAY(),"OVERDUE "&amp;TEXT(TODAY()-$H20,"0")&amp;"d","in "&amp;TEXT($H20-TODAY(),"0")&amp;"d"))))</f>
        <v>in 17d</v>
      </c>
      <c r="O20" s="22"/>
      <c r="P20" s="22"/>
    </row>
    <row r="21" customFormat="false" ht="54" hidden="false" customHeight="true" outlineLevel="0" collapsed="false">
      <c r="B21" s="47" t="str">
        <f aca="false">IF($D21="","","HO-"&amp;TEXT(ROW()-7,"000"))</f>
        <v>HO-014</v>
      </c>
      <c r="C21" s="48" t="s">
        <v>113</v>
      </c>
      <c r="D21" s="49" t="s">
        <v>180</v>
      </c>
      <c r="E21" s="48" t="s">
        <v>181</v>
      </c>
      <c r="F21" s="48" t="s">
        <v>160</v>
      </c>
      <c r="G21" s="48" t="s">
        <v>182</v>
      </c>
      <c r="H21" s="43" t="n">
        <f aca="false">IF(Setup!$C$28="","",Setup!$C$28+14)</f>
        <v>46276</v>
      </c>
      <c r="I21" s="44" t="s">
        <v>149</v>
      </c>
      <c r="J21" s="43"/>
      <c r="K21" s="43"/>
      <c r="L21" s="22"/>
      <c r="M21" s="45" t="n">
        <f aca="true">IF($D21="","",IF(OR($I21="Accepted",$I21="Not applicable"),0,IF($H21="",0,MAX(0,TODAY()-$H21))))</f>
        <v>0</v>
      </c>
      <c r="N21" s="46" t="str">
        <f aca="true">IF($D21="","",IF(OR($I21="Accepted",$I21="Not applicable"),"",IF($H21="","no date",IF($H21&lt;TODAY(),"OVERDUE "&amp;TEXT(TODAY()-$H21,"0")&amp;"d","in "&amp;TEXT($H21-TODAY(),"0")&amp;"d"))))</f>
        <v>in 31d</v>
      </c>
      <c r="O21" s="22"/>
      <c r="P21" s="22"/>
    </row>
    <row r="22" customFormat="false" ht="42.75" hidden="false" customHeight="true" outlineLevel="0" collapsed="false">
      <c r="B22" s="40" t="str">
        <f aca="false">IF($D22="","","HO-"&amp;TEXT(ROW()-7,"000"))</f>
        <v>HO-015</v>
      </c>
      <c r="C22" s="41" t="s">
        <v>114</v>
      </c>
      <c r="D22" s="42" t="s">
        <v>183</v>
      </c>
      <c r="E22" s="41" t="s">
        <v>184</v>
      </c>
      <c r="F22" s="41" t="s">
        <v>185</v>
      </c>
      <c r="G22" s="41" t="s">
        <v>75</v>
      </c>
      <c r="H22" s="43" t="n">
        <f aca="false">IF(Setup!$C$28="","",Setup!$C$28-7)</f>
        <v>46255</v>
      </c>
      <c r="I22" s="44" t="s">
        <v>149</v>
      </c>
      <c r="J22" s="43"/>
      <c r="K22" s="43"/>
      <c r="L22" s="22"/>
      <c r="M22" s="45" t="n">
        <f aca="true">IF($D22="","",IF(OR($I22="Accepted",$I22="Not applicable"),0,IF($H22="",0,MAX(0,TODAY()-$H22))))</f>
        <v>0</v>
      </c>
      <c r="N22" s="46" t="str">
        <f aca="true">IF($D22="","",IF(OR($I22="Accepted",$I22="Not applicable"),"",IF($H22="","no date",IF($H22&lt;TODAY(),"OVERDUE "&amp;TEXT(TODAY()-$H22,"0")&amp;"d","in "&amp;TEXT($H22-TODAY(),"0")&amp;"d"))))</f>
        <v>in 10d</v>
      </c>
      <c r="O22" s="22"/>
      <c r="P22" s="22"/>
    </row>
    <row r="23" customFormat="false" ht="66" hidden="false" customHeight="true" outlineLevel="0" collapsed="false">
      <c r="B23" s="40" t="str">
        <f aca="false">IF($D23="","","HO-"&amp;TEXT(ROW()-7,"000"))</f>
        <v>HO-016</v>
      </c>
      <c r="C23" s="41" t="s">
        <v>114</v>
      </c>
      <c r="D23" s="42" t="s">
        <v>186</v>
      </c>
      <c r="E23" s="41" t="s">
        <v>187</v>
      </c>
      <c r="F23" s="41" t="s">
        <v>185</v>
      </c>
      <c r="G23" s="41" t="s">
        <v>188</v>
      </c>
      <c r="H23" s="43" t="n">
        <f aca="false">IF(Setup!$C$28="","",Setup!$C$28-7)</f>
        <v>46255</v>
      </c>
      <c r="I23" s="44" t="s">
        <v>149</v>
      </c>
      <c r="J23" s="43"/>
      <c r="K23" s="43"/>
      <c r="L23" s="22"/>
      <c r="M23" s="45" t="n">
        <f aca="true">IF($D23="","",IF(OR($I23="Accepted",$I23="Not applicable"),0,IF($H23="",0,MAX(0,TODAY()-$H23))))</f>
        <v>0</v>
      </c>
      <c r="N23" s="46" t="str">
        <f aca="true">IF($D23="","",IF(OR($I23="Accepted",$I23="Not applicable"),"",IF($H23="","no date",IF($H23&lt;TODAY(),"OVERDUE "&amp;TEXT(TODAY()-$H23,"0")&amp;"d","in "&amp;TEXT($H23-TODAY(),"0")&amp;"d"))))</f>
        <v>in 10d</v>
      </c>
      <c r="O23" s="22"/>
      <c r="P23" s="22"/>
    </row>
    <row r="24" customFormat="false" ht="54" hidden="false" customHeight="true" outlineLevel="0" collapsed="false">
      <c r="B24" s="40" t="str">
        <f aca="false">IF($D24="","","HO-"&amp;TEXT(ROW()-7,"000"))</f>
        <v>HO-017</v>
      </c>
      <c r="C24" s="41" t="s">
        <v>114</v>
      </c>
      <c r="D24" s="42" t="s">
        <v>189</v>
      </c>
      <c r="E24" s="41" t="s">
        <v>190</v>
      </c>
      <c r="F24" s="41" t="s">
        <v>185</v>
      </c>
      <c r="G24" s="41" t="s">
        <v>152</v>
      </c>
      <c r="H24" s="43" t="n">
        <f aca="false">IF(Setup!$C$28="","",Setup!$C$28-7)</f>
        <v>46255</v>
      </c>
      <c r="I24" s="44" t="s">
        <v>149</v>
      </c>
      <c r="J24" s="43"/>
      <c r="K24" s="43"/>
      <c r="L24" s="22"/>
      <c r="M24" s="45" t="n">
        <f aca="true">IF($D24="","",IF(OR($I24="Accepted",$I24="Not applicable"),0,IF($H24="",0,MAX(0,TODAY()-$H24))))</f>
        <v>0</v>
      </c>
      <c r="N24" s="46" t="str">
        <f aca="true">IF($D24="","",IF(OR($I24="Accepted",$I24="Not applicable"),"",IF($H24="","no date",IF($H24&lt;TODAY(),"OVERDUE "&amp;TEXT(TODAY()-$H24,"0")&amp;"d","in "&amp;TEXT($H24-TODAY(),"0")&amp;"d"))))</f>
        <v>in 10d</v>
      </c>
      <c r="O24" s="22"/>
      <c r="P24" s="22"/>
    </row>
    <row r="25" customFormat="false" ht="66" hidden="false" customHeight="true" outlineLevel="0" collapsed="false">
      <c r="B25" s="40" t="str">
        <f aca="false">IF($D25="","","HO-"&amp;TEXT(ROW()-7,"000"))</f>
        <v>HO-018</v>
      </c>
      <c r="C25" s="41" t="s">
        <v>114</v>
      </c>
      <c r="D25" s="42" t="s">
        <v>191</v>
      </c>
      <c r="E25" s="41" t="s">
        <v>192</v>
      </c>
      <c r="F25" s="41" t="s">
        <v>185</v>
      </c>
      <c r="G25" s="41" t="s">
        <v>152</v>
      </c>
      <c r="H25" s="43" t="n">
        <f aca="false">IF(Setup!$C$28="","",Setup!$C$28-7)</f>
        <v>46255</v>
      </c>
      <c r="I25" s="44" t="s">
        <v>149</v>
      </c>
      <c r="J25" s="43"/>
      <c r="K25" s="43"/>
      <c r="L25" s="22"/>
      <c r="M25" s="45" t="n">
        <f aca="true">IF($D25="","",IF(OR($I25="Accepted",$I25="Not applicable"),0,IF($H25="",0,MAX(0,TODAY()-$H25))))</f>
        <v>0</v>
      </c>
      <c r="N25" s="46" t="str">
        <f aca="true">IF($D25="","",IF(OR($I25="Accepted",$I25="Not applicable"),"",IF($H25="","no date",IF($H25&lt;TODAY(),"OVERDUE "&amp;TEXT(TODAY()-$H25,"0")&amp;"d","in "&amp;TEXT($H25-TODAY(),"0")&amp;"d"))))</f>
        <v>in 10d</v>
      </c>
      <c r="O25" s="22"/>
      <c r="P25" s="22"/>
    </row>
    <row r="26" customFormat="false" ht="54" hidden="false" customHeight="true" outlineLevel="0" collapsed="false">
      <c r="B26" s="40" t="str">
        <f aca="false">IF($D26="","","HO-"&amp;TEXT(ROW()-7,"000"))</f>
        <v>HO-019</v>
      </c>
      <c r="C26" s="41" t="s">
        <v>114</v>
      </c>
      <c r="D26" s="42" t="s">
        <v>193</v>
      </c>
      <c r="E26" s="41" t="s">
        <v>194</v>
      </c>
      <c r="F26" s="41" t="s">
        <v>185</v>
      </c>
      <c r="G26" s="41" t="s">
        <v>152</v>
      </c>
      <c r="H26" s="43" t="n">
        <f aca="false">IF(Setup!$C$28="","",Setup!$C$28+0)</f>
        <v>46262</v>
      </c>
      <c r="I26" s="44" t="s">
        <v>149</v>
      </c>
      <c r="J26" s="43"/>
      <c r="K26" s="43"/>
      <c r="L26" s="22"/>
      <c r="M26" s="45" t="n">
        <f aca="true">IF($D26="","",IF(OR($I26="Accepted",$I26="Not applicable"),0,IF($H26="",0,MAX(0,TODAY()-$H26))))</f>
        <v>0</v>
      </c>
      <c r="N26" s="46" t="str">
        <f aca="true">IF($D26="","",IF(OR($I26="Accepted",$I26="Not applicable"),"",IF($H26="","no date",IF($H26&lt;TODAY(),"OVERDUE "&amp;TEXT(TODAY()-$H26,"0")&amp;"d","in "&amp;TEXT($H26-TODAY(),"0")&amp;"d"))))</f>
        <v>in 17d</v>
      </c>
      <c r="O26" s="22"/>
      <c r="P26" s="22"/>
    </row>
    <row r="27" customFormat="false" ht="42.75" hidden="false" customHeight="true" outlineLevel="0" collapsed="false">
      <c r="B27" s="40" t="str">
        <f aca="false">IF($D27="","","HO-"&amp;TEXT(ROW()-7,"000"))</f>
        <v>HO-020</v>
      </c>
      <c r="C27" s="41" t="s">
        <v>114</v>
      </c>
      <c r="D27" s="42" t="s">
        <v>195</v>
      </c>
      <c r="E27" s="41" t="s">
        <v>196</v>
      </c>
      <c r="F27" s="41" t="s">
        <v>185</v>
      </c>
      <c r="G27" s="41" t="s">
        <v>75</v>
      </c>
      <c r="H27" s="43" t="n">
        <f aca="false">IF(Setup!$C$28="","",Setup!$C$28+0)</f>
        <v>46262</v>
      </c>
      <c r="I27" s="44" t="s">
        <v>149</v>
      </c>
      <c r="J27" s="43"/>
      <c r="K27" s="43"/>
      <c r="L27" s="22"/>
      <c r="M27" s="45" t="n">
        <f aca="true">IF($D27="","",IF(OR($I27="Accepted",$I27="Not applicable"),0,IF($H27="",0,MAX(0,TODAY()-$H27))))</f>
        <v>0</v>
      </c>
      <c r="N27" s="46" t="str">
        <f aca="true">IF($D27="","",IF(OR($I27="Accepted",$I27="Not applicable"),"",IF($H27="","no date",IF($H27&lt;TODAY(),"OVERDUE "&amp;TEXT(TODAY()-$H27,"0")&amp;"d","in "&amp;TEXT($H27-TODAY(),"0")&amp;"d"))))</f>
        <v>in 17d</v>
      </c>
      <c r="O27" s="22"/>
      <c r="P27" s="22"/>
    </row>
    <row r="28" customFormat="false" ht="54" hidden="false" customHeight="true" outlineLevel="0" collapsed="false">
      <c r="B28" s="40" t="str">
        <f aca="false">IF($D28="","","HO-"&amp;TEXT(ROW()-7,"000"))</f>
        <v>HO-021</v>
      </c>
      <c r="C28" s="41" t="s">
        <v>114</v>
      </c>
      <c r="D28" s="42" t="s">
        <v>197</v>
      </c>
      <c r="E28" s="41" t="s">
        <v>198</v>
      </c>
      <c r="F28" s="41" t="s">
        <v>185</v>
      </c>
      <c r="G28" s="41" t="s">
        <v>75</v>
      </c>
      <c r="H28" s="43" t="n">
        <f aca="false">IF(Setup!$C$28="","",Setup!$C$28+0)</f>
        <v>46262</v>
      </c>
      <c r="I28" s="44" t="s">
        <v>149</v>
      </c>
      <c r="J28" s="43"/>
      <c r="K28" s="43"/>
      <c r="L28" s="22"/>
      <c r="M28" s="45" t="n">
        <f aca="true">IF($D28="","",IF(OR($I28="Accepted",$I28="Not applicable"),0,IF($H28="",0,MAX(0,TODAY()-$H28))))</f>
        <v>0</v>
      </c>
      <c r="N28" s="46" t="str">
        <f aca="true">IF($D28="","",IF(OR($I28="Accepted",$I28="Not applicable"),"",IF($H28="","no date",IF($H28&lt;TODAY(),"OVERDUE "&amp;TEXT(TODAY()-$H28,"0")&amp;"d","in "&amp;TEXT($H28-TODAY(),"0")&amp;"d"))))</f>
        <v>in 17d</v>
      </c>
      <c r="O28" s="22"/>
      <c r="P28" s="22"/>
    </row>
    <row r="29" customFormat="false" ht="54" hidden="false" customHeight="true" outlineLevel="0" collapsed="false">
      <c r="B29" s="40" t="str">
        <f aca="false">IF($D29="","","HO-"&amp;TEXT(ROW()-7,"000"))</f>
        <v>HO-022</v>
      </c>
      <c r="C29" s="41" t="s">
        <v>114</v>
      </c>
      <c r="D29" s="42" t="s">
        <v>199</v>
      </c>
      <c r="E29" s="41" t="s">
        <v>200</v>
      </c>
      <c r="F29" s="41" t="s">
        <v>185</v>
      </c>
      <c r="G29" s="41" t="s">
        <v>188</v>
      </c>
      <c r="H29" s="43" t="n">
        <f aca="false">IF(Setup!$C$28="","",Setup!$C$28-7)</f>
        <v>46255</v>
      </c>
      <c r="I29" s="44" t="s">
        <v>149</v>
      </c>
      <c r="J29" s="43"/>
      <c r="K29" s="43"/>
      <c r="L29" s="22"/>
      <c r="M29" s="45" t="n">
        <f aca="true">IF($D29="","",IF(OR($I29="Accepted",$I29="Not applicable"),0,IF($H29="",0,MAX(0,TODAY()-$H29))))</f>
        <v>0</v>
      </c>
      <c r="N29" s="46" t="str">
        <f aca="true">IF($D29="","",IF(OR($I29="Accepted",$I29="Not applicable"),"",IF($H29="","no date",IF($H29&lt;TODAY(),"OVERDUE "&amp;TEXT(TODAY()-$H29,"0")&amp;"d","in "&amp;TEXT($H29-TODAY(),"0")&amp;"d"))))</f>
        <v>in 10d</v>
      </c>
      <c r="O29" s="22"/>
      <c r="P29" s="22"/>
    </row>
    <row r="30" customFormat="false" ht="54" hidden="false" customHeight="true" outlineLevel="0" collapsed="false">
      <c r="B30" s="47" t="str">
        <f aca="false">IF($D30="","","HO-"&amp;TEXT(ROW()-7,"000"))</f>
        <v>HO-023</v>
      </c>
      <c r="C30" s="48" t="s">
        <v>115</v>
      </c>
      <c r="D30" s="49" t="s">
        <v>201</v>
      </c>
      <c r="E30" s="48" t="s">
        <v>202</v>
      </c>
      <c r="F30" s="48" t="s">
        <v>160</v>
      </c>
      <c r="G30" s="48" t="s">
        <v>173</v>
      </c>
      <c r="H30" s="43" t="n">
        <f aca="false">IF(Setup!$C$28="","",Setup!$C$28-14)</f>
        <v>46248</v>
      </c>
      <c r="I30" s="44" t="s">
        <v>149</v>
      </c>
      <c r="J30" s="43"/>
      <c r="K30" s="43"/>
      <c r="L30" s="22"/>
      <c r="M30" s="45" t="n">
        <f aca="true">IF($D30="","",IF(OR($I30="Accepted",$I30="Not applicable"),0,IF($H30="",0,MAX(0,TODAY()-$H30))))</f>
        <v>0</v>
      </c>
      <c r="N30" s="46" t="str">
        <f aca="true">IF($D30="","",IF(OR($I30="Accepted",$I30="Not applicable"),"",IF($H30="","no date",IF($H30&lt;TODAY(),"OVERDUE "&amp;TEXT(TODAY()-$H30,"0")&amp;"d","in "&amp;TEXT($H30-TODAY(),"0")&amp;"d"))))</f>
        <v>in 3d</v>
      </c>
      <c r="O30" s="22"/>
      <c r="P30" s="22"/>
    </row>
    <row r="31" customFormat="false" ht="54" hidden="false" customHeight="true" outlineLevel="0" collapsed="false">
      <c r="B31" s="47" t="str">
        <f aca="false">IF($D31="","","HO-"&amp;TEXT(ROW()-7,"000"))</f>
        <v>HO-024</v>
      </c>
      <c r="C31" s="48" t="s">
        <v>115</v>
      </c>
      <c r="D31" s="49" t="s">
        <v>203</v>
      </c>
      <c r="E31" s="48" t="s">
        <v>204</v>
      </c>
      <c r="F31" s="48" t="s">
        <v>160</v>
      </c>
      <c r="G31" s="48" t="s">
        <v>75</v>
      </c>
      <c r="H31" s="43" t="n">
        <f aca="false">IF(Setup!$C$28="","",Setup!$C$28-21)</f>
        <v>46241</v>
      </c>
      <c r="I31" s="44" t="s">
        <v>149</v>
      </c>
      <c r="J31" s="43"/>
      <c r="K31" s="43"/>
      <c r="L31" s="22"/>
      <c r="M31" s="45" t="n">
        <f aca="true">IF($D31="","",IF(OR($I31="Accepted",$I31="Not applicable"),0,IF($H31="",0,MAX(0,TODAY()-$H31))))</f>
        <v>4</v>
      </c>
      <c r="N31" s="46" t="str">
        <f aca="true">IF($D31="","",IF(OR($I31="Accepted",$I31="Not applicable"),"",IF($H31="","no date",IF($H31&lt;TODAY(),"OVERDUE "&amp;TEXT(TODAY()-$H31,"0")&amp;"d","in "&amp;TEXT($H31-TODAY(),"0")&amp;"d"))))</f>
        <v>OVERDUE 4d</v>
      </c>
      <c r="O31" s="22"/>
      <c r="P31" s="22"/>
    </row>
    <row r="32" customFormat="false" ht="54" hidden="false" customHeight="true" outlineLevel="0" collapsed="false">
      <c r="B32" s="47" t="str">
        <f aca="false">IF($D32="","","HO-"&amp;TEXT(ROW()-7,"000"))</f>
        <v>HO-025</v>
      </c>
      <c r="C32" s="48" t="s">
        <v>115</v>
      </c>
      <c r="D32" s="49" t="s">
        <v>205</v>
      </c>
      <c r="E32" s="48" t="s">
        <v>206</v>
      </c>
      <c r="F32" s="48" t="s">
        <v>160</v>
      </c>
      <c r="G32" s="48" t="s">
        <v>173</v>
      </c>
      <c r="H32" s="43" t="n">
        <f aca="false">IF(Setup!$C$28="","",Setup!$C$28-7)</f>
        <v>46255</v>
      </c>
      <c r="I32" s="44" t="s">
        <v>149</v>
      </c>
      <c r="J32" s="43"/>
      <c r="K32" s="43"/>
      <c r="L32" s="22"/>
      <c r="M32" s="45" t="n">
        <f aca="true">IF($D32="","",IF(OR($I32="Accepted",$I32="Not applicable"),0,IF($H32="",0,MAX(0,TODAY()-$H32))))</f>
        <v>0</v>
      </c>
      <c r="N32" s="46" t="str">
        <f aca="true">IF($D32="","",IF(OR($I32="Accepted",$I32="Not applicable"),"",IF($H32="","no date",IF($H32&lt;TODAY(),"OVERDUE "&amp;TEXT(TODAY()-$H32,"0")&amp;"d","in "&amp;TEXT($H32-TODAY(),"0")&amp;"d"))))</f>
        <v>in 10d</v>
      </c>
      <c r="O32" s="22"/>
      <c r="P32" s="22"/>
    </row>
    <row r="33" customFormat="false" ht="54" hidden="false" customHeight="true" outlineLevel="0" collapsed="false">
      <c r="B33" s="47" t="str">
        <f aca="false">IF($D33="","","HO-"&amp;TEXT(ROW()-7,"000"))</f>
        <v>HO-026</v>
      </c>
      <c r="C33" s="48" t="s">
        <v>115</v>
      </c>
      <c r="D33" s="49" t="s">
        <v>207</v>
      </c>
      <c r="E33" s="48" t="s">
        <v>208</v>
      </c>
      <c r="F33" s="48" t="s">
        <v>160</v>
      </c>
      <c r="G33" s="48" t="s">
        <v>173</v>
      </c>
      <c r="H33" s="43" t="n">
        <f aca="false">IF(Setup!$C$28="","",Setup!$C$28-7)</f>
        <v>46255</v>
      </c>
      <c r="I33" s="44" t="s">
        <v>149</v>
      </c>
      <c r="J33" s="43"/>
      <c r="K33" s="43"/>
      <c r="L33" s="22"/>
      <c r="M33" s="45" t="n">
        <f aca="true">IF($D33="","",IF(OR($I33="Accepted",$I33="Not applicable"),0,IF($H33="",0,MAX(0,TODAY()-$H33))))</f>
        <v>0</v>
      </c>
      <c r="N33" s="46" t="str">
        <f aca="true">IF($D33="","",IF(OR($I33="Accepted",$I33="Not applicable"),"",IF($H33="","no date",IF($H33&lt;TODAY(),"OVERDUE "&amp;TEXT(TODAY()-$H33,"0")&amp;"d","in "&amp;TEXT($H33-TODAY(),"0")&amp;"d"))))</f>
        <v>in 10d</v>
      </c>
      <c r="O33" s="22"/>
      <c r="P33" s="22"/>
    </row>
    <row r="34" customFormat="false" ht="42.75" hidden="false" customHeight="true" outlineLevel="0" collapsed="false">
      <c r="B34" s="47" t="str">
        <f aca="false">IF($D34="","","HO-"&amp;TEXT(ROW()-7,"000"))</f>
        <v>HO-027</v>
      </c>
      <c r="C34" s="48" t="s">
        <v>115</v>
      </c>
      <c r="D34" s="49" t="s">
        <v>209</v>
      </c>
      <c r="E34" s="48" t="s">
        <v>210</v>
      </c>
      <c r="F34" s="48" t="s">
        <v>160</v>
      </c>
      <c r="G34" s="48" t="s">
        <v>152</v>
      </c>
      <c r="H34" s="43" t="n">
        <f aca="false">IF(Setup!$C$28="","",Setup!$C$28-7)</f>
        <v>46255</v>
      </c>
      <c r="I34" s="44" t="s">
        <v>149</v>
      </c>
      <c r="J34" s="43"/>
      <c r="K34" s="43"/>
      <c r="L34" s="22"/>
      <c r="M34" s="45" t="n">
        <f aca="true">IF($D34="","",IF(OR($I34="Accepted",$I34="Not applicable"),0,IF($H34="",0,MAX(0,TODAY()-$H34))))</f>
        <v>0</v>
      </c>
      <c r="N34" s="46" t="str">
        <f aca="true">IF($D34="","",IF(OR($I34="Accepted",$I34="Not applicable"),"",IF($H34="","no date",IF($H34&lt;TODAY(),"OVERDUE "&amp;TEXT(TODAY()-$H34,"0")&amp;"d","in "&amp;TEXT($H34-TODAY(),"0")&amp;"d"))))</f>
        <v>in 10d</v>
      </c>
      <c r="O34" s="22"/>
      <c r="P34" s="22"/>
    </row>
    <row r="35" customFormat="false" ht="42.75" hidden="false" customHeight="true" outlineLevel="0" collapsed="false">
      <c r="B35" s="47" t="str">
        <f aca="false">IF($D35="","","HO-"&amp;TEXT(ROW()-7,"000"))</f>
        <v>HO-028</v>
      </c>
      <c r="C35" s="48" t="s">
        <v>115</v>
      </c>
      <c r="D35" s="49" t="s">
        <v>211</v>
      </c>
      <c r="E35" s="48" t="s">
        <v>212</v>
      </c>
      <c r="F35" s="48" t="s">
        <v>160</v>
      </c>
      <c r="G35" s="48" t="s">
        <v>152</v>
      </c>
      <c r="H35" s="43" t="n">
        <f aca="false">IF(Setup!$C$28="","",Setup!$C$28-7)</f>
        <v>46255</v>
      </c>
      <c r="I35" s="44" t="s">
        <v>149</v>
      </c>
      <c r="J35" s="43"/>
      <c r="K35" s="43"/>
      <c r="L35" s="22"/>
      <c r="M35" s="45" t="n">
        <f aca="true">IF($D35="","",IF(OR($I35="Accepted",$I35="Not applicable"),0,IF($H35="",0,MAX(0,TODAY()-$H35))))</f>
        <v>0</v>
      </c>
      <c r="N35" s="46" t="str">
        <f aca="true">IF($D35="","",IF(OR($I35="Accepted",$I35="Not applicable"),"",IF($H35="","no date",IF($H35&lt;TODAY(),"OVERDUE "&amp;TEXT(TODAY()-$H35,"0")&amp;"d","in "&amp;TEXT($H35-TODAY(),"0")&amp;"d"))))</f>
        <v>in 10d</v>
      </c>
      <c r="O35" s="22"/>
      <c r="P35" s="22"/>
    </row>
    <row r="36" customFormat="false" ht="54" hidden="false" customHeight="true" outlineLevel="0" collapsed="false">
      <c r="B36" s="47" t="str">
        <f aca="false">IF($D36="","","HO-"&amp;TEXT(ROW()-7,"000"))</f>
        <v>HO-029</v>
      </c>
      <c r="C36" s="48" t="s">
        <v>115</v>
      </c>
      <c r="D36" s="49" t="s">
        <v>213</v>
      </c>
      <c r="E36" s="48" t="s">
        <v>214</v>
      </c>
      <c r="F36" s="48" t="s">
        <v>148</v>
      </c>
      <c r="G36" s="48" t="s">
        <v>152</v>
      </c>
      <c r="H36" s="43" t="n">
        <f aca="false">IF(Setup!$C$28="","",Setup!$C$28+0)</f>
        <v>46262</v>
      </c>
      <c r="I36" s="44" t="s">
        <v>149</v>
      </c>
      <c r="J36" s="43"/>
      <c r="K36" s="43"/>
      <c r="L36" s="22"/>
      <c r="M36" s="45" t="n">
        <f aca="true">IF($D36="","",IF(OR($I36="Accepted",$I36="Not applicable"),0,IF($H36="",0,MAX(0,TODAY()-$H36))))</f>
        <v>0</v>
      </c>
      <c r="N36" s="46" t="str">
        <f aca="true">IF($D36="","",IF(OR($I36="Accepted",$I36="Not applicable"),"",IF($H36="","no date",IF($H36&lt;TODAY(),"OVERDUE "&amp;TEXT(TODAY()-$H36,"0")&amp;"d","in "&amp;TEXT($H36-TODAY(),"0")&amp;"d"))))</f>
        <v>in 17d</v>
      </c>
      <c r="O36" s="22"/>
      <c r="P36" s="22"/>
    </row>
    <row r="37" customFormat="false" ht="54" hidden="false" customHeight="true" outlineLevel="0" collapsed="false">
      <c r="B37" s="47" t="str">
        <f aca="false">IF($D37="","","HO-"&amp;TEXT(ROW()-7,"000"))</f>
        <v>HO-030</v>
      </c>
      <c r="C37" s="48" t="s">
        <v>115</v>
      </c>
      <c r="D37" s="49" t="s">
        <v>215</v>
      </c>
      <c r="E37" s="48" t="s">
        <v>216</v>
      </c>
      <c r="F37" s="48" t="s">
        <v>163</v>
      </c>
      <c r="G37" s="48" t="s">
        <v>173</v>
      </c>
      <c r="H37" s="43" t="n">
        <f aca="false">IF(Setup!$C$28="","",Setup!$C$28+0)</f>
        <v>46262</v>
      </c>
      <c r="I37" s="44" t="s">
        <v>149</v>
      </c>
      <c r="J37" s="43"/>
      <c r="K37" s="43"/>
      <c r="L37" s="22"/>
      <c r="M37" s="45" t="n">
        <f aca="true">IF($D37="","",IF(OR($I37="Accepted",$I37="Not applicable"),0,IF($H37="",0,MAX(0,TODAY()-$H37))))</f>
        <v>0</v>
      </c>
      <c r="N37" s="46" t="str">
        <f aca="true">IF($D37="","",IF(OR($I37="Accepted",$I37="Not applicable"),"",IF($H37="","no date",IF($H37&lt;TODAY(),"OVERDUE "&amp;TEXT(TODAY()-$H37,"0")&amp;"d","in "&amp;TEXT($H37-TODAY(),"0")&amp;"d"))))</f>
        <v>in 17d</v>
      </c>
      <c r="O37" s="22"/>
      <c r="P37" s="22"/>
    </row>
    <row r="38" customFormat="false" ht="54" hidden="false" customHeight="true" outlineLevel="0" collapsed="false">
      <c r="B38" s="40" t="str">
        <f aca="false">IF($D38="","","HO-"&amp;TEXT(ROW()-7,"000"))</f>
        <v>HO-031</v>
      </c>
      <c r="C38" s="41" t="s">
        <v>116</v>
      </c>
      <c r="D38" s="42" t="s">
        <v>217</v>
      </c>
      <c r="E38" s="41" t="s">
        <v>218</v>
      </c>
      <c r="F38" s="41" t="s">
        <v>185</v>
      </c>
      <c r="G38" s="41" t="s">
        <v>75</v>
      </c>
      <c r="H38" s="43" t="n">
        <f aca="false">IF(Setup!$C$28="","",Setup!$C$28+0)</f>
        <v>46262</v>
      </c>
      <c r="I38" s="44" t="s">
        <v>149</v>
      </c>
      <c r="J38" s="43"/>
      <c r="K38" s="43"/>
      <c r="L38" s="22"/>
      <c r="M38" s="45" t="n">
        <f aca="true">IF($D38="","",IF(OR($I38="Accepted",$I38="Not applicable"),0,IF($H38="",0,MAX(0,TODAY()-$H38))))</f>
        <v>0</v>
      </c>
      <c r="N38" s="46" t="str">
        <f aca="true">IF($D38="","",IF(OR($I38="Accepted",$I38="Not applicable"),"",IF($H38="","no date",IF($H38&lt;TODAY(),"OVERDUE "&amp;TEXT(TODAY()-$H38,"0")&amp;"d","in "&amp;TEXT($H38-TODAY(),"0")&amp;"d"))))</f>
        <v>in 17d</v>
      </c>
      <c r="O38" s="22"/>
      <c r="P38" s="22"/>
    </row>
    <row r="39" customFormat="false" ht="54" hidden="false" customHeight="true" outlineLevel="0" collapsed="false">
      <c r="B39" s="40" t="str">
        <f aca="false">IF($D39="","","HO-"&amp;TEXT(ROW()-7,"000"))</f>
        <v>HO-032</v>
      </c>
      <c r="C39" s="41" t="s">
        <v>116</v>
      </c>
      <c r="D39" s="42" t="s">
        <v>219</v>
      </c>
      <c r="E39" s="41" t="s">
        <v>220</v>
      </c>
      <c r="F39" s="41" t="s">
        <v>185</v>
      </c>
      <c r="G39" s="41" t="s">
        <v>75</v>
      </c>
      <c r="H39" s="43" t="n">
        <f aca="false">IF(Setup!$C$28="","",Setup!$C$28+0)</f>
        <v>46262</v>
      </c>
      <c r="I39" s="44" t="s">
        <v>149</v>
      </c>
      <c r="J39" s="43"/>
      <c r="K39" s="43"/>
      <c r="L39" s="22"/>
      <c r="M39" s="45" t="n">
        <f aca="true">IF($D39="","",IF(OR($I39="Accepted",$I39="Not applicable"),0,IF($H39="",0,MAX(0,TODAY()-$H39))))</f>
        <v>0</v>
      </c>
      <c r="N39" s="46" t="str">
        <f aca="true">IF($D39="","",IF(OR($I39="Accepted",$I39="Not applicable"),"",IF($H39="","no date",IF($H39&lt;TODAY(),"OVERDUE "&amp;TEXT(TODAY()-$H39,"0")&amp;"d","in "&amp;TEXT($H39-TODAY(),"0")&amp;"d"))))</f>
        <v>in 17d</v>
      </c>
      <c r="O39" s="22"/>
      <c r="P39" s="22"/>
    </row>
    <row r="40" customFormat="false" ht="54" hidden="false" customHeight="true" outlineLevel="0" collapsed="false">
      <c r="B40" s="40" t="str">
        <f aca="false">IF($D40="","","HO-"&amp;TEXT(ROW()-7,"000"))</f>
        <v>HO-033</v>
      </c>
      <c r="C40" s="41" t="s">
        <v>116</v>
      </c>
      <c r="D40" s="42" t="s">
        <v>221</v>
      </c>
      <c r="E40" s="41" t="s">
        <v>222</v>
      </c>
      <c r="F40" s="41" t="s">
        <v>185</v>
      </c>
      <c r="G40" s="41" t="s">
        <v>170</v>
      </c>
      <c r="H40" s="43" t="n">
        <f aca="false">IF(Setup!$C$28="","",Setup!$C$28+0)</f>
        <v>46262</v>
      </c>
      <c r="I40" s="44" t="s">
        <v>149</v>
      </c>
      <c r="J40" s="43"/>
      <c r="K40" s="43"/>
      <c r="L40" s="22"/>
      <c r="M40" s="45" t="n">
        <f aca="true">IF($D40="","",IF(OR($I40="Accepted",$I40="Not applicable"),0,IF($H40="",0,MAX(0,TODAY()-$H40))))</f>
        <v>0</v>
      </c>
      <c r="N40" s="46" t="str">
        <f aca="true">IF($D40="","",IF(OR($I40="Accepted",$I40="Not applicable"),"",IF($H40="","no date",IF($H40&lt;TODAY(),"OVERDUE "&amp;TEXT(TODAY()-$H40,"0")&amp;"d","in "&amp;TEXT($H40-TODAY(),"0")&amp;"d"))))</f>
        <v>in 17d</v>
      </c>
      <c r="O40" s="22"/>
      <c r="P40" s="22"/>
    </row>
    <row r="41" customFormat="false" ht="54" hidden="false" customHeight="true" outlineLevel="0" collapsed="false">
      <c r="B41" s="40" t="str">
        <f aca="false">IF($D41="","","HO-"&amp;TEXT(ROW()-7,"000"))</f>
        <v>HO-034</v>
      </c>
      <c r="C41" s="41" t="s">
        <v>116</v>
      </c>
      <c r="D41" s="42" t="s">
        <v>223</v>
      </c>
      <c r="E41" s="41" t="s">
        <v>224</v>
      </c>
      <c r="F41" s="41" t="s">
        <v>185</v>
      </c>
      <c r="G41" s="41" t="s">
        <v>152</v>
      </c>
      <c r="H41" s="43" t="n">
        <f aca="false">IF(Setup!$C$28="","",Setup!$C$28+0)</f>
        <v>46262</v>
      </c>
      <c r="I41" s="44" t="s">
        <v>149</v>
      </c>
      <c r="J41" s="43"/>
      <c r="K41" s="43"/>
      <c r="L41" s="22"/>
      <c r="M41" s="45" t="n">
        <f aca="true">IF($D41="","",IF(OR($I41="Accepted",$I41="Not applicable"),0,IF($H41="",0,MAX(0,TODAY()-$H41))))</f>
        <v>0</v>
      </c>
      <c r="N41" s="46" t="str">
        <f aca="true">IF($D41="","",IF(OR($I41="Accepted",$I41="Not applicable"),"",IF($H41="","no date",IF($H41&lt;TODAY(),"OVERDUE "&amp;TEXT(TODAY()-$H41,"0")&amp;"d","in "&amp;TEXT($H41-TODAY(),"0")&amp;"d"))))</f>
        <v>in 17d</v>
      </c>
      <c r="O41" s="22"/>
      <c r="P41" s="22"/>
    </row>
    <row r="42" customFormat="false" ht="54" hidden="false" customHeight="true" outlineLevel="0" collapsed="false">
      <c r="B42" s="40" t="str">
        <f aca="false">IF($D42="","","HO-"&amp;TEXT(ROW()-7,"000"))</f>
        <v>HO-035</v>
      </c>
      <c r="C42" s="41" t="s">
        <v>116</v>
      </c>
      <c r="D42" s="42" t="s">
        <v>225</v>
      </c>
      <c r="E42" s="41" t="s">
        <v>226</v>
      </c>
      <c r="F42" s="41" t="s">
        <v>163</v>
      </c>
      <c r="G42" s="41" t="s">
        <v>75</v>
      </c>
      <c r="H42" s="43" t="n">
        <f aca="false">IF(Setup!$C$28="","",Setup!$C$28+7)</f>
        <v>46269</v>
      </c>
      <c r="I42" s="44" t="s">
        <v>149</v>
      </c>
      <c r="J42" s="43"/>
      <c r="K42" s="43"/>
      <c r="L42" s="22"/>
      <c r="M42" s="45" t="n">
        <f aca="true">IF($D42="","",IF(OR($I42="Accepted",$I42="Not applicable"),0,IF($H42="",0,MAX(0,TODAY()-$H42))))</f>
        <v>0</v>
      </c>
      <c r="N42" s="46" t="str">
        <f aca="true">IF($D42="","",IF(OR($I42="Accepted",$I42="Not applicable"),"",IF($H42="","no date",IF($H42&lt;TODAY(),"OVERDUE "&amp;TEXT(TODAY()-$H42,"0")&amp;"d","in "&amp;TEXT($H42-TODAY(),"0")&amp;"d"))))</f>
        <v>in 24d</v>
      </c>
      <c r="O42" s="22"/>
      <c r="P42" s="22"/>
    </row>
    <row r="43" customFormat="false" ht="54" hidden="false" customHeight="true" outlineLevel="0" collapsed="false">
      <c r="B43" s="40" t="str">
        <f aca="false">IF($D43="","","HO-"&amp;TEXT(ROW()-7,"000"))</f>
        <v>HO-036</v>
      </c>
      <c r="C43" s="41" t="s">
        <v>116</v>
      </c>
      <c r="D43" s="42" t="s">
        <v>227</v>
      </c>
      <c r="E43" s="41" t="s">
        <v>228</v>
      </c>
      <c r="F43" s="41" t="s">
        <v>160</v>
      </c>
      <c r="G43" s="41" t="s">
        <v>75</v>
      </c>
      <c r="H43" s="43" t="n">
        <f aca="false">IF(Setup!$C$28="","",Setup!$C$28+7)</f>
        <v>46269</v>
      </c>
      <c r="I43" s="44" t="s">
        <v>149</v>
      </c>
      <c r="J43" s="43"/>
      <c r="K43" s="43"/>
      <c r="L43" s="22"/>
      <c r="M43" s="45" t="n">
        <f aca="true">IF($D43="","",IF(OR($I43="Accepted",$I43="Not applicable"),0,IF($H43="",0,MAX(0,TODAY()-$H43))))</f>
        <v>0</v>
      </c>
      <c r="N43" s="46" t="str">
        <f aca="true">IF($D43="","",IF(OR($I43="Accepted",$I43="Not applicable"),"",IF($H43="","no date",IF($H43&lt;TODAY(),"OVERDUE "&amp;TEXT(TODAY()-$H43,"0")&amp;"d","in "&amp;TEXT($H43-TODAY(),"0")&amp;"d"))))</f>
        <v>in 24d</v>
      </c>
      <c r="O43" s="22"/>
      <c r="P43" s="22"/>
    </row>
    <row r="44" customFormat="false" ht="42.75" hidden="false" customHeight="true" outlineLevel="0" collapsed="false">
      <c r="B44" s="40" t="str">
        <f aca="false">IF($D44="","","HO-"&amp;TEXT(ROW()-7,"000"))</f>
        <v>HO-037</v>
      </c>
      <c r="C44" s="41" t="s">
        <v>116</v>
      </c>
      <c r="D44" s="42" t="s">
        <v>229</v>
      </c>
      <c r="E44" s="41" t="s">
        <v>230</v>
      </c>
      <c r="F44" s="41" t="s">
        <v>185</v>
      </c>
      <c r="G44" s="41" t="s">
        <v>75</v>
      </c>
      <c r="H44" s="43" t="n">
        <f aca="false">IF(Setup!$C$28="","",Setup!$C$28+14)</f>
        <v>46276</v>
      </c>
      <c r="I44" s="44" t="s">
        <v>149</v>
      </c>
      <c r="J44" s="43"/>
      <c r="K44" s="43"/>
      <c r="L44" s="22"/>
      <c r="M44" s="45" t="n">
        <f aca="true">IF($D44="","",IF(OR($I44="Accepted",$I44="Not applicable"),0,IF($H44="",0,MAX(0,TODAY()-$H44))))</f>
        <v>0</v>
      </c>
      <c r="N44" s="46" t="str">
        <f aca="true">IF($D44="","",IF(OR($I44="Accepted",$I44="Not applicable"),"",IF($H44="","no date",IF($H44&lt;TODAY(),"OVERDUE "&amp;TEXT(TODAY()-$H44,"0")&amp;"d","in "&amp;TEXT($H44-TODAY(),"0")&amp;"d"))))</f>
        <v>in 31d</v>
      </c>
      <c r="O44" s="22"/>
      <c r="P44" s="22"/>
    </row>
    <row r="45" customFormat="false" ht="54" hidden="false" customHeight="true" outlineLevel="0" collapsed="false">
      <c r="B45" s="47" t="str">
        <f aca="false">IF($D45="","","HO-"&amp;TEXT(ROW()-7,"000"))</f>
        <v>HO-038</v>
      </c>
      <c r="C45" s="48" t="s">
        <v>117</v>
      </c>
      <c r="D45" s="49" t="s">
        <v>231</v>
      </c>
      <c r="E45" s="48" t="s">
        <v>232</v>
      </c>
      <c r="F45" s="48" t="s">
        <v>160</v>
      </c>
      <c r="G45" s="48" t="s">
        <v>75</v>
      </c>
      <c r="H45" s="43" t="n">
        <f aca="false">IF(Setup!$C$28="","",Setup!$C$28-28)</f>
        <v>46234</v>
      </c>
      <c r="I45" s="44" t="s">
        <v>149</v>
      </c>
      <c r="J45" s="43"/>
      <c r="K45" s="43"/>
      <c r="L45" s="22"/>
      <c r="M45" s="45" t="n">
        <f aca="true">IF($D45="","",IF(OR($I45="Accepted",$I45="Not applicable"),0,IF($H45="",0,MAX(0,TODAY()-$H45))))</f>
        <v>11</v>
      </c>
      <c r="N45" s="46" t="str">
        <f aca="true">IF($D45="","",IF(OR($I45="Accepted",$I45="Not applicable"),"",IF($H45="","no date",IF($H45&lt;TODAY(),"OVERDUE "&amp;TEXT(TODAY()-$H45,"0")&amp;"d","in "&amp;TEXT($H45-TODAY(),"0")&amp;"d"))))</f>
        <v>OVERDUE 11d</v>
      </c>
      <c r="O45" s="22"/>
      <c r="P45" s="22"/>
    </row>
    <row r="46" customFormat="false" ht="54" hidden="false" customHeight="true" outlineLevel="0" collapsed="false">
      <c r="B46" s="47" t="str">
        <f aca="false">IF($D46="","","HO-"&amp;TEXT(ROW()-7,"000"))</f>
        <v>HO-039</v>
      </c>
      <c r="C46" s="48" t="s">
        <v>117</v>
      </c>
      <c r="D46" s="49" t="s">
        <v>233</v>
      </c>
      <c r="E46" s="48" t="s">
        <v>234</v>
      </c>
      <c r="F46" s="48" t="s">
        <v>160</v>
      </c>
      <c r="G46" s="48" t="s">
        <v>75</v>
      </c>
      <c r="H46" s="43" t="n">
        <f aca="false">IF(Setup!$C$28="","",Setup!$C$28-7)</f>
        <v>46255</v>
      </c>
      <c r="I46" s="44" t="s">
        <v>149</v>
      </c>
      <c r="J46" s="43"/>
      <c r="K46" s="43"/>
      <c r="L46" s="22"/>
      <c r="M46" s="45" t="n">
        <f aca="true">IF($D46="","",IF(OR($I46="Accepted",$I46="Not applicable"),0,IF($H46="",0,MAX(0,TODAY()-$H46))))</f>
        <v>0</v>
      </c>
      <c r="N46" s="46" t="str">
        <f aca="true">IF($D46="","",IF(OR($I46="Accepted",$I46="Not applicable"),"",IF($H46="","no date",IF($H46&lt;TODAY(),"OVERDUE "&amp;TEXT(TODAY()-$H46,"0")&amp;"d","in "&amp;TEXT($H46-TODAY(),"0")&amp;"d"))))</f>
        <v>in 10d</v>
      </c>
      <c r="O46" s="22"/>
      <c r="P46" s="22"/>
    </row>
    <row r="47" customFormat="false" ht="42.75" hidden="false" customHeight="true" outlineLevel="0" collapsed="false">
      <c r="B47" s="47" t="str">
        <f aca="false">IF($D47="","","HO-"&amp;TEXT(ROW()-7,"000"))</f>
        <v>HO-040</v>
      </c>
      <c r="C47" s="48" t="s">
        <v>117</v>
      </c>
      <c r="D47" s="49" t="s">
        <v>235</v>
      </c>
      <c r="E47" s="48" t="s">
        <v>236</v>
      </c>
      <c r="F47" s="48" t="s">
        <v>237</v>
      </c>
      <c r="G47" s="48" t="s">
        <v>75</v>
      </c>
      <c r="H47" s="43" t="n">
        <f aca="false">IF(Setup!$C$28="","",Setup!$C$28+0)</f>
        <v>46262</v>
      </c>
      <c r="I47" s="44" t="s">
        <v>149</v>
      </c>
      <c r="J47" s="43"/>
      <c r="K47" s="43"/>
      <c r="L47" s="22"/>
      <c r="M47" s="45" t="n">
        <f aca="true">IF($D47="","",IF(OR($I47="Accepted",$I47="Not applicable"),0,IF($H47="",0,MAX(0,TODAY()-$H47))))</f>
        <v>0</v>
      </c>
      <c r="N47" s="46" t="str">
        <f aca="true">IF($D47="","",IF(OR($I47="Accepted",$I47="Not applicable"),"",IF($H47="","no date",IF($H47&lt;TODAY(),"OVERDUE "&amp;TEXT(TODAY()-$H47,"0")&amp;"d","in "&amp;TEXT($H47-TODAY(),"0")&amp;"d"))))</f>
        <v>in 17d</v>
      </c>
      <c r="O47" s="22"/>
      <c r="P47" s="22"/>
    </row>
    <row r="48" customFormat="false" ht="42.75" hidden="false" customHeight="true" outlineLevel="0" collapsed="false">
      <c r="B48" s="47" t="str">
        <f aca="false">IF($D48="","","HO-"&amp;TEXT(ROW()-7,"000"))</f>
        <v>HO-041</v>
      </c>
      <c r="C48" s="48" t="s">
        <v>117</v>
      </c>
      <c r="D48" s="49" t="s">
        <v>238</v>
      </c>
      <c r="E48" s="48" t="s">
        <v>239</v>
      </c>
      <c r="F48" s="48" t="s">
        <v>148</v>
      </c>
      <c r="G48" s="48" t="s">
        <v>75</v>
      </c>
      <c r="H48" s="43" t="n">
        <f aca="false">IF(Setup!$C$28="","",Setup!$C$28+0)</f>
        <v>46262</v>
      </c>
      <c r="I48" s="44" t="s">
        <v>149</v>
      </c>
      <c r="J48" s="43"/>
      <c r="K48" s="43"/>
      <c r="L48" s="22"/>
      <c r="M48" s="45" t="n">
        <f aca="true">IF($D48="","",IF(OR($I48="Accepted",$I48="Not applicable"),0,IF($H48="",0,MAX(0,TODAY()-$H48))))</f>
        <v>0</v>
      </c>
      <c r="N48" s="46" t="str">
        <f aca="true">IF($D48="","",IF(OR($I48="Accepted",$I48="Not applicable"),"",IF($H48="","no date",IF($H48&lt;TODAY(),"OVERDUE "&amp;TEXT(TODAY()-$H48,"0")&amp;"d","in "&amp;TEXT($H48-TODAY(),"0")&amp;"d"))))</f>
        <v>in 17d</v>
      </c>
      <c r="O48" s="22"/>
      <c r="P48" s="22"/>
    </row>
    <row r="49" customFormat="false" ht="54" hidden="false" customHeight="true" outlineLevel="0" collapsed="false">
      <c r="B49" s="47" t="str">
        <f aca="false">IF($D49="","","HO-"&amp;TEXT(ROW()-7,"000"))</f>
        <v>HO-042</v>
      </c>
      <c r="C49" s="48" t="s">
        <v>117</v>
      </c>
      <c r="D49" s="49" t="s">
        <v>240</v>
      </c>
      <c r="E49" s="48" t="s">
        <v>241</v>
      </c>
      <c r="F49" s="48" t="s">
        <v>160</v>
      </c>
      <c r="G49" s="48" t="s">
        <v>75</v>
      </c>
      <c r="H49" s="43" t="n">
        <f aca="false">IF(Setup!$C$28="","",Setup!$C$28-7)</f>
        <v>46255</v>
      </c>
      <c r="I49" s="44" t="s">
        <v>149</v>
      </c>
      <c r="J49" s="43"/>
      <c r="K49" s="43"/>
      <c r="L49" s="22"/>
      <c r="M49" s="45" t="n">
        <f aca="true">IF($D49="","",IF(OR($I49="Accepted",$I49="Not applicable"),0,IF($H49="",0,MAX(0,TODAY()-$H49))))</f>
        <v>0</v>
      </c>
      <c r="N49" s="46" t="str">
        <f aca="true">IF($D49="","",IF(OR($I49="Accepted",$I49="Not applicable"),"",IF($H49="","no date",IF($H49&lt;TODAY(),"OVERDUE "&amp;TEXT(TODAY()-$H49,"0")&amp;"d","in "&amp;TEXT($H49-TODAY(),"0")&amp;"d"))))</f>
        <v>in 10d</v>
      </c>
      <c r="O49" s="22"/>
      <c r="P49" s="22"/>
    </row>
    <row r="50" customFormat="false" ht="54" hidden="false" customHeight="true" outlineLevel="0" collapsed="false">
      <c r="B50" s="47" t="str">
        <f aca="false">IF($D50="","","HO-"&amp;TEXT(ROW()-7,"000"))</f>
        <v>HO-043</v>
      </c>
      <c r="C50" s="48" t="s">
        <v>117</v>
      </c>
      <c r="D50" s="49" t="s">
        <v>242</v>
      </c>
      <c r="E50" s="48" t="s">
        <v>243</v>
      </c>
      <c r="F50" s="48" t="s">
        <v>160</v>
      </c>
      <c r="G50" s="48" t="s">
        <v>75</v>
      </c>
      <c r="H50" s="43" t="n">
        <f aca="false">IF(Setup!$C$28="","",Setup!$C$28+90)</f>
        <v>46352</v>
      </c>
      <c r="I50" s="44" t="s">
        <v>149</v>
      </c>
      <c r="J50" s="43"/>
      <c r="K50" s="43"/>
      <c r="L50" s="22"/>
      <c r="M50" s="45" t="n">
        <f aca="true">IF($D50="","",IF(OR($I50="Accepted",$I50="Not applicable"),0,IF($H50="",0,MAX(0,TODAY()-$H50))))</f>
        <v>0</v>
      </c>
      <c r="N50" s="46" t="str">
        <f aca="true">IF($D50="","",IF(OR($I50="Accepted",$I50="Not applicable"),"",IF($H50="","no date",IF($H50&lt;TODAY(),"OVERDUE "&amp;TEXT(TODAY()-$H50,"0")&amp;"d","in "&amp;TEXT($H50-TODAY(),"0")&amp;"d"))))</f>
        <v>in 107d</v>
      </c>
      <c r="O50" s="22"/>
      <c r="P50" s="22"/>
    </row>
    <row r="51" customFormat="false" ht="54" hidden="false" customHeight="true" outlineLevel="0" collapsed="false">
      <c r="B51" s="40" t="str">
        <f aca="false">IF($D51="","","HO-"&amp;TEXT(ROW()-7,"000"))</f>
        <v>HO-044</v>
      </c>
      <c r="C51" s="41" t="s">
        <v>118</v>
      </c>
      <c r="D51" s="42" t="s">
        <v>244</v>
      </c>
      <c r="E51" s="41" t="s">
        <v>245</v>
      </c>
      <c r="F51" s="41" t="s">
        <v>246</v>
      </c>
      <c r="G51" s="41" t="s">
        <v>75</v>
      </c>
      <c r="H51" s="43" t="n">
        <f aca="false">IF(Setup!$C$28="","",Setup!$C$28-7)</f>
        <v>46255</v>
      </c>
      <c r="I51" s="44" t="s">
        <v>149</v>
      </c>
      <c r="J51" s="43"/>
      <c r="K51" s="43"/>
      <c r="L51" s="22"/>
      <c r="M51" s="45" t="n">
        <f aca="true">IF($D51="","",IF(OR($I51="Accepted",$I51="Not applicable"),0,IF($H51="",0,MAX(0,TODAY()-$H51))))</f>
        <v>0</v>
      </c>
      <c r="N51" s="46" t="str">
        <f aca="true">IF($D51="","",IF(OR($I51="Accepted",$I51="Not applicable"),"",IF($H51="","no date",IF($H51&lt;TODAY(),"OVERDUE "&amp;TEXT(TODAY()-$H51,"0")&amp;"d","in "&amp;TEXT($H51-TODAY(),"0")&amp;"d"))))</f>
        <v>in 10d</v>
      </c>
      <c r="O51" s="22"/>
      <c r="P51" s="22"/>
    </row>
    <row r="52" customFormat="false" ht="54" hidden="false" customHeight="true" outlineLevel="0" collapsed="false">
      <c r="B52" s="40" t="str">
        <f aca="false">IF($D52="","","HO-"&amp;TEXT(ROW()-7,"000"))</f>
        <v>HO-045</v>
      </c>
      <c r="C52" s="41" t="s">
        <v>118</v>
      </c>
      <c r="D52" s="42" t="s">
        <v>247</v>
      </c>
      <c r="E52" s="41" t="s">
        <v>248</v>
      </c>
      <c r="F52" s="41" t="s">
        <v>246</v>
      </c>
      <c r="G52" s="41" t="s">
        <v>75</v>
      </c>
      <c r="H52" s="43" t="n">
        <f aca="false">IF(Setup!$C$28="","",Setup!$C$28-7)</f>
        <v>46255</v>
      </c>
      <c r="I52" s="44" t="s">
        <v>149</v>
      </c>
      <c r="J52" s="43"/>
      <c r="K52" s="43"/>
      <c r="L52" s="22"/>
      <c r="M52" s="45" t="n">
        <f aca="true">IF($D52="","",IF(OR($I52="Accepted",$I52="Not applicable"),0,IF($H52="",0,MAX(0,TODAY()-$H52))))</f>
        <v>0</v>
      </c>
      <c r="N52" s="46" t="str">
        <f aca="true">IF($D52="","",IF(OR($I52="Accepted",$I52="Not applicable"),"",IF($H52="","no date",IF($H52&lt;TODAY(),"OVERDUE "&amp;TEXT(TODAY()-$H52,"0")&amp;"d","in "&amp;TEXT($H52-TODAY(),"0")&amp;"d"))))</f>
        <v>in 10d</v>
      </c>
      <c r="O52" s="22"/>
      <c r="P52" s="22"/>
    </row>
    <row r="53" customFormat="false" ht="42.75" hidden="false" customHeight="true" outlineLevel="0" collapsed="false">
      <c r="B53" s="40" t="str">
        <f aca="false">IF($D53="","","HO-"&amp;TEXT(ROW()-7,"000"))</f>
        <v>HO-046</v>
      </c>
      <c r="C53" s="41" t="s">
        <v>118</v>
      </c>
      <c r="D53" s="42" t="s">
        <v>249</v>
      </c>
      <c r="E53" s="41" t="s">
        <v>250</v>
      </c>
      <c r="F53" s="41" t="s">
        <v>246</v>
      </c>
      <c r="G53" s="41" t="s">
        <v>75</v>
      </c>
      <c r="H53" s="43" t="n">
        <f aca="false">IF(Setup!$C$28="","",Setup!$C$28-7)</f>
        <v>46255</v>
      </c>
      <c r="I53" s="44" t="s">
        <v>149</v>
      </c>
      <c r="J53" s="43"/>
      <c r="K53" s="43"/>
      <c r="L53" s="22"/>
      <c r="M53" s="45" t="n">
        <f aca="true">IF($D53="","",IF(OR($I53="Accepted",$I53="Not applicable"),0,IF($H53="",0,MAX(0,TODAY()-$H53))))</f>
        <v>0</v>
      </c>
      <c r="N53" s="46" t="str">
        <f aca="true">IF($D53="","",IF(OR($I53="Accepted",$I53="Not applicable"),"",IF($H53="","no date",IF($H53&lt;TODAY(),"OVERDUE "&amp;TEXT(TODAY()-$H53,"0")&amp;"d","in "&amp;TEXT($H53-TODAY(),"0")&amp;"d"))))</f>
        <v>in 10d</v>
      </c>
      <c r="O53" s="22"/>
      <c r="P53" s="22"/>
    </row>
    <row r="54" customFormat="false" ht="54" hidden="false" customHeight="true" outlineLevel="0" collapsed="false">
      <c r="B54" s="40" t="str">
        <f aca="false">IF($D54="","","HO-"&amp;TEXT(ROW()-7,"000"))</f>
        <v>HO-047</v>
      </c>
      <c r="C54" s="41" t="s">
        <v>118</v>
      </c>
      <c r="D54" s="42" t="s">
        <v>251</v>
      </c>
      <c r="E54" s="41" t="s">
        <v>252</v>
      </c>
      <c r="F54" s="41" t="s">
        <v>246</v>
      </c>
      <c r="G54" s="41" t="s">
        <v>75</v>
      </c>
      <c r="H54" s="43" t="n">
        <f aca="false">IF(Setup!$C$28="","",Setup!$C$28+0)</f>
        <v>46262</v>
      </c>
      <c r="I54" s="44" t="s">
        <v>149</v>
      </c>
      <c r="J54" s="43"/>
      <c r="K54" s="43"/>
      <c r="L54" s="22"/>
      <c r="M54" s="45" t="n">
        <f aca="true">IF($D54="","",IF(OR($I54="Accepted",$I54="Not applicable"),0,IF($H54="",0,MAX(0,TODAY()-$H54))))</f>
        <v>0</v>
      </c>
      <c r="N54" s="46" t="str">
        <f aca="true">IF($D54="","",IF(OR($I54="Accepted",$I54="Not applicable"),"",IF($H54="","no date",IF($H54&lt;TODAY(),"OVERDUE "&amp;TEXT(TODAY()-$H54,"0")&amp;"d","in "&amp;TEXT($H54-TODAY(),"0")&amp;"d"))))</f>
        <v>in 17d</v>
      </c>
      <c r="O54" s="22"/>
      <c r="P54" s="22"/>
    </row>
    <row r="55" customFormat="false" ht="42.75" hidden="false" customHeight="true" outlineLevel="0" collapsed="false">
      <c r="B55" s="40" t="str">
        <f aca="false">IF($D55="","","HO-"&amp;TEXT(ROW()-7,"000"))</f>
        <v>HO-048</v>
      </c>
      <c r="C55" s="41" t="s">
        <v>118</v>
      </c>
      <c r="D55" s="42" t="s">
        <v>253</v>
      </c>
      <c r="E55" s="41" t="s">
        <v>254</v>
      </c>
      <c r="F55" s="41" t="s">
        <v>163</v>
      </c>
      <c r="G55" s="41" t="s">
        <v>182</v>
      </c>
      <c r="H55" s="43" t="n">
        <f aca="false">IF(Setup!$C$28="","",Setup!$C$28+0)</f>
        <v>46262</v>
      </c>
      <c r="I55" s="44" t="s">
        <v>149</v>
      </c>
      <c r="J55" s="43"/>
      <c r="K55" s="43"/>
      <c r="L55" s="22"/>
      <c r="M55" s="45" t="n">
        <f aca="true">IF($D55="","",IF(OR($I55="Accepted",$I55="Not applicable"),0,IF($H55="",0,MAX(0,TODAY()-$H55))))</f>
        <v>0</v>
      </c>
      <c r="N55" s="46" t="str">
        <f aca="true">IF($D55="","",IF(OR($I55="Accepted",$I55="Not applicable"),"",IF($H55="","no date",IF($H55&lt;TODAY(),"OVERDUE "&amp;TEXT(TODAY()-$H55,"0")&amp;"d","in "&amp;TEXT($H55-TODAY(),"0")&amp;"d"))))</f>
        <v>in 17d</v>
      </c>
      <c r="O55" s="22"/>
      <c r="P55" s="22"/>
    </row>
    <row r="56" customFormat="false" ht="42.75" hidden="false" customHeight="true" outlineLevel="0" collapsed="false">
      <c r="B56" s="40" t="str">
        <f aca="false">IF($D56="","","HO-"&amp;TEXT(ROW()-7,"000"))</f>
        <v>HO-049</v>
      </c>
      <c r="C56" s="41" t="s">
        <v>118</v>
      </c>
      <c r="D56" s="42" t="s">
        <v>255</v>
      </c>
      <c r="E56" s="41" t="s">
        <v>256</v>
      </c>
      <c r="F56" s="41" t="s">
        <v>163</v>
      </c>
      <c r="G56" s="41" t="s">
        <v>75</v>
      </c>
      <c r="H56" s="43" t="n">
        <f aca="false">IF(Setup!$C$28="","",Setup!$C$28+0)</f>
        <v>46262</v>
      </c>
      <c r="I56" s="44" t="s">
        <v>149</v>
      </c>
      <c r="J56" s="43"/>
      <c r="K56" s="43"/>
      <c r="L56" s="22"/>
      <c r="M56" s="45" t="n">
        <f aca="true">IF($D56="","",IF(OR($I56="Accepted",$I56="Not applicable"),0,IF($H56="",0,MAX(0,TODAY()-$H56))))</f>
        <v>0</v>
      </c>
      <c r="N56" s="46" t="str">
        <f aca="true">IF($D56="","",IF(OR($I56="Accepted",$I56="Not applicable"),"",IF($H56="","no date",IF($H56&lt;TODAY(),"OVERDUE "&amp;TEXT(TODAY()-$H56,"0")&amp;"d","in "&amp;TEXT($H56-TODAY(),"0")&amp;"d"))))</f>
        <v>in 17d</v>
      </c>
      <c r="O56" s="22"/>
      <c r="P56" s="22"/>
    </row>
    <row r="57" customFormat="false" ht="42.75" hidden="false" customHeight="true" outlineLevel="0" collapsed="false">
      <c r="B57" s="47" t="str">
        <f aca="false">IF($D57="","","HO-"&amp;TEXT(ROW()-7,"000"))</f>
        <v>HO-050</v>
      </c>
      <c r="C57" s="48" t="s">
        <v>119</v>
      </c>
      <c r="D57" s="49" t="s">
        <v>257</v>
      </c>
      <c r="E57" s="48" t="s">
        <v>258</v>
      </c>
      <c r="F57" s="48" t="s">
        <v>246</v>
      </c>
      <c r="G57" s="48" t="s">
        <v>75</v>
      </c>
      <c r="H57" s="43" t="n">
        <f aca="false">IF(Setup!$C$28="","",Setup!$C$28+0)</f>
        <v>46262</v>
      </c>
      <c r="I57" s="44" t="s">
        <v>149</v>
      </c>
      <c r="J57" s="43"/>
      <c r="K57" s="43"/>
      <c r="L57" s="22"/>
      <c r="M57" s="45" t="n">
        <f aca="true">IF($D57="","",IF(OR($I57="Accepted",$I57="Not applicable"),0,IF($H57="",0,MAX(0,TODAY()-$H57))))</f>
        <v>0</v>
      </c>
      <c r="N57" s="46" t="str">
        <f aca="true">IF($D57="","",IF(OR($I57="Accepted",$I57="Not applicable"),"",IF($H57="","no date",IF($H57&lt;TODAY(),"OVERDUE "&amp;TEXT(TODAY()-$H57,"0")&amp;"d","in "&amp;TEXT($H57-TODAY(),"0")&amp;"d"))))</f>
        <v>in 17d</v>
      </c>
      <c r="O57" s="22"/>
      <c r="P57" s="22"/>
    </row>
    <row r="58" customFormat="false" ht="42.75" hidden="false" customHeight="true" outlineLevel="0" collapsed="false">
      <c r="B58" s="47" t="str">
        <f aca="false">IF($D58="","","HO-"&amp;TEXT(ROW()-7,"000"))</f>
        <v>HO-051</v>
      </c>
      <c r="C58" s="48" t="s">
        <v>119</v>
      </c>
      <c r="D58" s="49" t="s">
        <v>259</v>
      </c>
      <c r="E58" s="48" t="s">
        <v>260</v>
      </c>
      <c r="F58" s="48" t="s">
        <v>185</v>
      </c>
      <c r="G58" s="48" t="s">
        <v>75</v>
      </c>
      <c r="H58" s="43" t="n">
        <f aca="false">IF(Setup!$C$28="","",Setup!$C$28+0)</f>
        <v>46262</v>
      </c>
      <c r="I58" s="44" t="s">
        <v>149</v>
      </c>
      <c r="J58" s="43"/>
      <c r="K58" s="43"/>
      <c r="L58" s="22"/>
      <c r="M58" s="45" t="n">
        <f aca="true">IF($D58="","",IF(OR($I58="Accepted",$I58="Not applicable"),0,IF($H58="",0,MAX(0,TODAY()-$H58))))</f>
        <v>0</v>
      </c>
      <c r="N58" s="46" t="str">
        <f aca="true">IF($D58="","",IF(OR($I58="Accepted",$I58="Not applicable"),"",IF($H58="","no date",IF($H58&lt;TODAY(),"OVERDUE "&amp;TEXT(TODAY()-$H58,"0")&amp;"d","in "&amp;TEXT($H58-TODAY(),"0")&amp;"d"))))</f>
        <v>in 17d</v>
      </c>
      <c r="O58" s="22"/>
      <c r="P58" s="22"/>
    </row>
    <row r="59" customFormat="false" ht="54" hidden="false" customHeight="true" outlineLevel="0" collapsed="false">
      <c r="B59" s="47" t="str">
        <f aca="false">IF($D59="","","HO-"&amp;TEXT(ROW()-7,"000"))</f>
        <v>HO-052</v>
      </c>
      <c r="C59" s="48" t="s">
        <v>119</v>
      </c>
      <c r="D59" s="49" t="s">
        <v>261</v>
      </c>
      <c r="E59" s="48" t="s">
        <v>262</v>
      </c>
      <c r="F59" s="48" t="s">
        <v>263</v>
      </c>
      <c r="G59" s="48" t="s">
        <v>152</v>
      </c>
      <c r="H59" s="43" t="n">
        <f aca="false">IF(Setup!$C$28="","",Setup!$C$28+0)</f>
        <v>46262</v>
      </c>
      <c r="I59" s="44" t="s">
        <v>149</v>
      </c>
      <c r="J59" s="43"/>
      <c r="K59" s="43"/>
      <c r="L59" s="22"/>
      <c r="M59" s="45" t="n">
        <f aca="true">IF($D59="","",IF(OR($I59="Accepted",$I59="Not applicable"),0,IF($H59="",0,MAX(0,TODAY()-$H59))))</f>
        <v>0</v>
      </c>
      <c r="N59" s="46" t="str">
        <f aca="true">IF($D59="","",IF(OR($I59="Accepted",$I59="Not applicable"),"",IF($H59="","no date",IF($H59&lt;TODAY(),"OVERDUE "&amp;TEXT(TODAY()-$H59,"0")&amp;"d","in "&amp;TEXT($H59-TODAY(),"0")&amp;"d"))))</f>
        <v>in 17d</v>
      </c>
      <c r="O59" s="22"/>
      <c r="P59" s="22"/>
    </row>
    <row r="60" customFormat="false" ht="42.75" hidden="false" customHeight="true" outlineLevel="0" collapsed="false">
      <c r="B60" s="47" t="str">
        <f aca="false">IF($D60="","","HO-"&amp;TEXT(ROW()-7,"000"))</f>
        <v>HO-053</v>
      </c>
      <c r="C60" s="48" t="s">
        <v>119</v>
      </c>
      <c r="D60" s="49" t="s">
        <v>264</v>
      </c>
      <c r="E60" s="48" t="s">
        <v>265</v>
      </c>
      <c r="F60" s="48" t="s">
        <v>263</v>
      </c>
      <c r="G60" s="48" t="s">
        <v>152</v>
      </c>
      <c r="H60" s="43" t="n">
        <f aca="false">IF(Setup!$C$28="","",Setup!$C$28+0)</f>
        <v>46262</v>
      </c>
      <c r="I60" s="44" t="s">
        <v>149</v>
      </c>
      <c r="J60" s="43"/>
      <c r="K60" s="43"/>
      <c r="L60" s="22"/>
      <c r="M60" s="45" t="n">
        <f aca="true">IF($D60="","",IF(OR($I60="Accepted",$I60="Not applicable"),0,IF($H60="",0,MAX(0,TODAY()-$H60))))</f>
        <v>0</v>
      </c>
      <c r="N60" s="46" t="str">
        <f aca="true">IF($D60="","",IF(OR($I60="Accepted",$I60="Not applicable"),"",IF($H60="","no date",IF($H60&lt;TODAY(),"OVERDUE "&amp;TEXT(TODAY()-$H60,"0")&amp;"d","in "&amp;TEXT($H60-TODAY(),"0")&amp;"d"))))</f>
        <v>in 17d</v>
      </c>
      <c r="O60" s="22"/>
      <c r="P60" s="22"/>
    </row>
    <row r="61" customFormat="false" ht="42.75" hidden="false" customHeight="true" outlineLevel="0" collapsed="false">
      <c r="B61" s="47" t="str">
        <f aca="false">IF($D61="","","HO-"&amp;TEXT(ROW()-7,"000"))</f>
        <v>HO-054</v>
      </c>
      <c r="C61" s="48" t="s">
        <v>119</v>
      </c>
      <c r="D61" s="49" t="s">
        <v>266</v>
      </c>
      <c r="E61" s="48" t="s">
        <v>267</v>
      </c>
      <c r="F61" s="48" t="s">
        <v>163</v>
      </c>
      <c r="G61" s="48" t="s">
        <v>75</v>
      </c>
      <c r="H61" s="43" t="n">
        <f aca="false">IF(Setup!$C$28="","",Setup!$C$28+0)</f>
        <v>46262</v>
      </c>
      <c r="I61" s="44" t="s">
        <v>149</v>
      </c>
      <c r="J61" s="43"/>
      <c r="K61" s="43"/>
      <c r="L61" s="22"/>
      <c r="M61" s="45" t="n">
        <f aca="true">IF($D61="","",IF(OR($I61="Accepted",$I61="Not applicable"),0,IF($H61="",0,MAX(0,TODAY()-$H61))))</f>
        <v>0</v>
      </c>
      <c r="N61" s="46" t="str">
        <f aca="true">IF($D61="","",IF(OR($I61="Accepted",$I61="Not applicable"),"",IF($H61="","no date",IF($H61&lt;TODAY(),"OVERDUE "&amp;TEXT(TODAY()-$H61,"0")&amp;"d","in "&amp;TEXT($H61-TODAY(),"0")&amp;"d"))))</f>
        <v>in 17d</v>
      </c>
      <c r="O61" s="22"/>
      <c r="P61" s="22"/>
    </row>
    <row r="62" customFormat="false" ht="42.75" hidden="false" customHeight="true" outlineLevel="0" collapsed="false">
      <c r="B62" s="47" t="str">
        <f aca="false">IF($D62="","","HO-"&amp;TEXT(ROW()-7,"000"))</f>
        <v>HO-055</v>
      </c>
      <c r="C62" s="48" t="s">
        <v>119</v>
      </c>
      <c r="D62" s="49" t="s">
        <v>268</v>
      </c>
      <c r="E62" s="48" t="s">
        <v>269</v>
      </c>
      <c r="F62" s="48" t="s">
        <v>185</v>
      </c>
      <c r="G62" s="48" t="s">
        <v>75</v>
      </c>
      <c r="H62" s="43" t="n">
        <f aca="false">IF(Setup!$C$28="","",Setup!$C$28+0)</f>
        <v>46262</v>
      </c>
      <c r="I62" s="44" t="s">
        <v>149</v>
      </c>
      <c r="J62" s="43"/>
      <c r="K62" s="43"/>
      <c r="L62" s="22"/>
      <c r="M62" s="45" t="n">
        <f aca="true">IF($D62="","",IF(OR($I62="Accepted",$I62="Not applicable"),0,IF($H62="",0,MAX(0,TODAY()-$H62))))</f>
        <v>0</v>
      </c>
      <c r="N62" s="46" t="str">
        <f aca="true">IF($D62="","",IF(OR($I62="Accepted",$I62="Not applicable"),"",IF($H62="","no date",IF($H62&lt;TODAY(),"OVERDUE "&amp;TEXT(TODAY()-$H62,"0")&amp;"d","in "&amp;TEXT($H62-TODAY(),"0")&amp;"d"))))</f>
        <v>in 17d</v>
      </c>
      <c r="O62" s="22"/>
      <c r="P62" s="22"/>
    </row>
    <row r="63" customFormat="false" ht="42.75" hidden="false" customHeight="true" outlineLevel="0" collapsed="false">
      <c r="B63" s="47" t="str">
        <f aca="false">IF($D63="","","HO-"&amp;TEXT(ROW()-7,"000"))</f>
        <v>HO-056</v>
      </c>
      <c r="C63" s="48" t="s">
        <v>119</v>
      </c>
      <c r="D63" s="49" t="s">
        <v>270</v>
      </c>
      <c r="E63" s="48" t="s">
        <v>271</v>
      </c>
      <c r="F63" s="48" t="s">
        <v>160</v>
      </c>
      <c r="G63" s="48" t="s">
        <v>75</v>
      </c>
      <c r="H63" s="43" t="n">
        <f aca="false">IF(Setup!$C$28="","",Setup!$C$28+7)</f>
        <v>46269</v>
      </c>
      <c r="I63" s="44" t="s">
        <v>149</v>
      </c>
      <c r="J63" s="43"/>
      <c r="K63" s="43"/>
      <c r="L63" s="22"/>
      <c r="M63" s="45" t="n">
        <f aca="true">IF($D63="","",IF(OR($I63="Accepted",$I63="Not applicable"),0,IF($H63="",0,MAX(0,TODAY()-$H63))))</f>
        <v>0</v>
      </c>
      <c r="N63" s="46" t="str">
        <f aca="true">IF($D63="","",IF(OR($I63="Accepted",$I63="Not applicable"),"",IF($H63="","no date",IF($H63&lt;TODAY(),"OVERDUE "&amp;TEXT(TODAY()-$H63,"0")&amp;"d","in "&amp;TEXT($H63-TODAY(),"0")&amp;"d"))))</f>
        <v>in 24d</v>
      </c>
      <c r="O63" s="22"/>
      <c r="P63" s="22"/>
    </row>
    <row r="64" customFormat="false" ht="54" hidden="false" customHeight="true" outlineLevel="0" collapsed="false">
      <c r="B64" s="40" t="str">
        <f aca="false">IF($D64="","","HO-"&amp;TEXT(ROW()-7,"000"))</f>
        <v>HO-057</v>
      </c>
      <c r="C64" s="41" t="s">
        <v>120</v>
      </c>
      <c r="D64" s="42" t="s">
        <v>272</v>
      </c>
      <c r="E64" s="41" t="s">
        <v>273</v>
      </c>
      <c r="F64" s="41" t="s">
        <v>263</v>
      </c>
      <c r="G64" s="41" t="s">
        <v>75</v>
      </c>
      <c r="H64" s="43" t="n">
        <f aca="false">IF(Setup!$C$28="","",Setup!$C$28+0)</f>
        <v>46262</v>
      </c>
      <c r="I64" s="44" t="s">
        <v>149</v>
      </c>
      <c r="J64" s="43"/>
      <c r="K64" s="43"/>
      <c r="L64" s="22"/>
      <c r="M64" s="45" t="n">
        <f aca="true">IF($D64="","",IF(OR($I64="Accepted",$I64="Not applicable"),0,IF($H64="",0,MAX(0,TODAY()-$H64))))</f>
        <v>0</v>
      </c>
      <c r="N64" s="46" t="str">
        <f aca="true">IF($D64="","",IF(OR($I64="Accepted",$I64="Not applicable"),"",IF($H64="","no date",IF($H64&lt;TODAY(),"OVERDUE "&amp;TEXT(TODAY()-$H64,"0")&amp;"d","in "&amp;TEXT($H64-TODAY(),"0")&amp;"d"))))</f>
        <v>in 17d</v>
      </c>
      <c r="O64" s="22"/>
      <c r="P64" s="22"/>
    </row>
    <row r="65" customFormat="false" ht="42.75" hidden="false" customHeight="true" outlineLevel="0" collapsed="false">
      <c r="B65" s="40" t="str">
        <f aca="false">IF($D65="","","HO-"&amp;TEXT(ROW()-7,"000"))</f>
        <v>HO-058</v>
      </c>
      <c r="C65" s="41" t="s">
        <v>120</v>
      </c>
      <c r="D65" s="42" t="s">
        <v>274</v>
      </c>
      <c r="E65" s="41" t="s">
        <v>275</v>
      </c>
      <c r="F65" s="41" t="s">
        <v>263</v>
      </c>
      <c r="G65" s="41" t="s">
        <v>75</v>
      </c>
      <c r="H65" s="43" t="n">
        <f aca="false">IF(Setup!$C$28="","",Setup!$C$28+0)</f>
        <v>46262</v>
      </c>
      <c r="I65" s="44" t="s">
        <v>149</v>
      </c>
      <c r="J65" s="43"/>
      <c r="K65" s="43"/>
      <c r="L65" s="22"/>
      <c r="M65" s="45" t="n">
        <f aca="true">IF($D65="","",IF(OR($I65="Accepted",$I65="Not applicable"),0,IF($H65="",0,MAX(0,TODAY()-$H65))))</f>
        <v>0</v>
      </c>
      <c r="N65" s="46" t="str">
        <f aca="true">IF($D65="","",IF(OR($I65="Accepted",$I65="Not applicable"),"",IF($H65="","no date",IF($H65&lt;TODAY(),"OVERDUE "&amp;TEXT(TODAY()-$H65,"0")&amp;"d","in "&amp;TEXT($H65-TODAY(),"0")&amp;"d"))))</f>
        <v>in 17d</v>
      </c>
      <c r="O65" s="22"/>
      <c r="P65" s="22"/>
    </row>
    <row r="66" customFormat="false" ht="54" hidden="false" customHeight="true" outlineLevel="0" collapsed="false">
      <c r="B66" s="40" t="str">
        <f aca="false">IF($D66="","","HO-"&amp;TEXT(ROW()-7,"000"))</f>
        <v>HO-059</v>
      </c>
      <c r="C66" s="41" t="s">
        <v>120</v>
      </c>
      <c r="D66" s="42" t="s">
        <v>276</v>
      </c>
      <c r="E66" s="41" t="s">
        <v>277</v>
      </c>
      <c r="F66" s="41" t="s">
        <v>237</v>
      </c>
      <c r="G66" s="41" t="s">
        <v>152</v>
      </c>
      <c r="H66" s="43" t="n">
        <f aca="false">IF(Setup!$C$28="","",Setup!$C$28+0)</f>
        <v>46262</v>
      </c>
      <c r="I66" s="44" t="s">
        <v>149</v>
      </c>
      <c r="J66" s="43"/>
      <c r="K66" s="43"/>
      <c r="L66" s="22"/>
      <c r="M66" s="45" t="n">
        <f aca="true">IF($D66="","",IF(OR($I66="Accepted",$I66="Not applicable"),0,IF($H66="",0,MAX(0,TODAY()-$H66))))</f>
        <v>0</v>
      </c>
      <c r="N66" s="46" t="str">
        <f aca="true">IF($D66="","",IF(OR($I66="Accepted",$I66="Not applicable"),"",IF($H66="","no date",IF($H66&lt;TODAY(),"OVERDUE "&amp;TEXT(TODAY()-$H66,"0")&amp;"d","in "&amp;TEXT($H66-TODAY(),"0")&amp;"d"))))</f>
        <v>in 17d</v>
      </c>
      <c r="O66" s="22"/>
      <c r="P66" s="22"/>
    </row>
    <row r="67" customFormat="false" ht="42.75" hidden="false" customHeight="true" outlineLevel="0" collapsed="false">
      <c r="B67" s="40" t="str">
        <f aca="false">IF($D67="","","HO-"&amp;TEXT(ROW()-7,"000"))</f>
        <v>HO-060</v>
      </c>
      <c r="C67" s="41" t="s">
        <v>120</v>
      </c>
      <c r="D67" s="42" t="s">
        <v>278</v>
      </c>
      <c r="E67" s="41" t="s">
        <v>279</v>
      </c>
      <c r="F67" s="41" t="s">
        <v>163</v>
      </c>
      <c r="G67" s="41" t="s">
        <v>152</v>
      </c>
      <c r="H67" s="43" t="n">
        <f aca="false">IF(Setup!$C$28="","",Setup!$C$28-7)</f>
        <v>46255</v>
      </c>
      <c r="I67" s="44" t="s">
        <v>149</v>
      </c>
      <c r="J67" s="43"/>
      <c r="K67" s="43"/>
      <c r="L67" s="22"/>
      <c r="M67" s="45" t="n">
        <f aca="true">IF($D67="","",IF(OR($I67="Accepted",$I67="Not applicable"),0,IF($H67="",0,MAX(0,TODAY()-$H67))))</f>
        <v>0</v>
      </c>
      <c r="N67" s="46" t="str">
        <f aca="true">IF($D67="","",IF(OR($I67="Accepted",$I67="Not applicable"),"",IF($H67="","no date",IF($H67&lt;TODAY(),"OVERDUE "&amp;TEXT(TODAY()-$H67,"0")&amp;"d","in "&amp;TEXT($H67-TODAY(),"0")&amp;"d"))))</f>
        <v>in 10d</v>
      </c>
      <c r="O67" s="22"/>
      <c r="P67" s="22"/>
    </row>
    <row r="68" customFormat="false" ht="42.75" hidden="false" customHeight="true" outlineLevel="0" collapsed="false">
      <c r="B68" s="40" t="str">
        <f aca="false">IF($D68="","","HO-"&amp;TEXT(ROW()-7,"000"))</f>
        <v>HO-061</v>
      </c>
      <c r="C68" s="41" t="s">
        <v>120</v>
      </c>
      <c r="D68" s="42" t="s">
        <v>280</v>
      </c>
      <c r="E68" s="41" t="s">
        <v>281</v>
      </c>
      <c r="F68" s="41" t="s">
        <v>160</v>
      </c>
      <c r="G68" s="41" t="s">
        <v>75</v>
      </c>
      <c r="H68" s="43" t="n">
        <f aca="false">IF(Setup!$C$28="","",Setup!$C$28+0)</f>
        <v>46262</v>
      </c>
      <c r="I68" s="44" t="s">
        <v>149</v>
      </c>
      <c r="J68" s="43"/>
      <c r="K68" s="43"/>
      <c r="L68" s="22"/>
      <c r="M68" s="45" t="n">
        <f aca="true">IF($D68="","",IF(OR($I68="Accepted",$I68="Not applicable"),0,IF($H68="",0,MAX(0,TODAY()-$H68))))</f>
        <v>0</v>
      </c>
      <c r="N68" s="46" t="str">
        <f aca="true">IF($D68="","",IF(OR($I68="Accepted",$I68="Not applicable"),"",IF($H68="","no date",IF($H68&lt;TODAY(),"OVERDUE "&amp;TEXT(TODAY()-$H68,"0")&amp;"d","in "&amp;TEXT($H68-TODAY(),"0")&amp;"d"))))</f>
        <v>in 17d</v>
      </c>
      <c r="O68" s="22"/>
      <c r="P68" s="22"/>
    </row>
    <row r="69" customFormat="false" ht="42.75" hidden="false" customHeight="true" outlineLevel="0" collapsed="false">
      <c r="B69" s="40" t="str">
        <f aca="false">IF($D69="","","HO-"&amp;TEXT(ROW()-7,"000"))</f>
        <v>HO-062</v>
      </c>
      <c r="C69" s="41" t="s">
        <v>120</v>
      </c>
      <c r="D69" s="42" t="s">
        <v>282</v>
      </c>
      <c r="E69" s="41" t="s">
        <v>283</v>
      </c>
      <c r="F69" s="41" t="s">
        <v>163</v>
      </c>
      <c r="G69" s="41" t="s">
        <v>152</v>
      </c>
      <c r="H69" s="43" t="n">
        <f aca="false">IF(Setup!$C$28="","",Setup!$C$28+0)</f>
        <v>46262</v>
      </c>
      <c r="I69" s="44" t="s">
        <v>149</v>
      </c>
      <c r="J69" s="43"/>
      <c r="K69" s="43"/>
      <c r="L69" s="22"/>
      <c r="M69" s="45" t="n">
        <f aca="true">IF($D69="","",IF(OR($I69="Accepted",$I69="Not applicable"),0,IF($H69="",0,MAX(0,TODAY()-$H69))))</f>
        <v>0</v>
      </c>
      <c r="N69" s="46" t="str">
        <f aca="true">IF($D69="","",IF(OR($I69="Accepted",$I69="Not applicable"),"",IF($H69="","no date",IF($H69&lt;TODAY(),"OVERDUE "&amp;TEXT(TODAY()-$H69,"0")&amp;"d","in "&amp;TEXT($H69-TODAY(),"0")&amp;"d"))))</f>
        <v>in 17d</v>
      </c>
      <c r="O69" s="22"/>
      <c r="P69" s="22"/>
    </row>
    <row r="70" customFormat="false" ht="42.75" hidden="false" customHeight="true" outlineLevel="0" collapsed="false">
      <c r="B70" s="40" t="str">
        <f aca="false">IF($D70="","","HO-"&amp;TEXT(ROW()-7,"000"))</f>
        <v>HO-063</v>
      </c>
      <c r="C70" s="41" t="s">
        <v>120</v>
      </c>
      <c r="D70" s="42" t="s">
        <v>284</v>
      </c>
      <c r="E70" s="41" t="s">
        <v>285</v>
      </c>
      <c r="F70" s="41" t="s">
        <v>163</v>
      </c>
      <c r="G70" s="41" t="s">
        <v>75</v>
      </c>
      <c r="H70" s="43" t="n">
        <f aca="false">IF(Setup!$C$28="","",Setup!$C$28+14)</f>
        <v>46276</v>
      </c>
      <c r="I70" s="44" t="s">
        <v>149</v>
      </c>
      <c r="J70" s="43"/>
      <c r="K70" s="43"/>
      <c r="L70" s="22"/>
      <c r="M70" s="45" t="n">
        <f aca="true">IF($D70="","",IF(OR($I70="Accepted",$I70="Not applicable"),0,IF($H70="",0,MAX(0,TODAY()-$H70))))</f>
        <v>0</v>
      </c>
      <c r="N70" s="46" t="str">
        <f aca="true">IF($D70="","",IF(OR($I70="Accepted",$I70="Not applicable"),"",IF($H70="","no date",IF($H70&lt;TODAY(),"OVERDUE "&amp;TEXT(TODAY()-$H70,"0")&amp;"d","in "&amp;TEXT($H70-TODAY(),"0")&amp;"d"))))</f>
        <v>in 31d</v>
      </c>
      <c r="O70" s="22"/>
      <c r="P70" s="22"/>
    </row>
    <row r="71" customFormat="false" ht="66" hidden="false" customHeight="true" outlineLevel="0" collapsed="false">
      <c r="B71" s="47" t="str">
        <f aca="false">IF($D71="","","HO-"&amp;TEXT(ROW()-7,"000"))</f>
        <v>HO-064</v>
      </c>
      <c r="C71" s="48" t="s">
        <v>121</v>
      </c>
      <c r="D71" s="49" t="s">
        <v>286</v>
      </c>
      <c r="E71" s="48" t="s">
        <v>287</v>
      </c>
      <c r="F71" s="48" t="s">
        <v>163</v>
      </c>
      <c r="G71" s="48" t="s">
        <v>75</v>
      </c>
      <c r="H71" s="43" t="n">
        <f aca="false">IF(Setup!$C$28="","",Setup!$C$28+0)</f>
        <v>46262</v>
      </c>
      <c r="I71" s="44" t="s">
        <v>149</v>
      </c>
      <c r="J71" s="43"/>
      <c r="K71" s="43"/>
      <c r="L71" s="22"/>
      <c r="M71" s="45" t="n">
        <f aca="true">IF($D71="","",IF(OR($I71="Accepted",$I71="Not applicable"),0,IF($H71="",0,MAX(0,TODAY()-$H71))))</f>
        <v>0</v>
      </c>
      <c r="N71" s="46" t="str">
        <f aca="true">IF($D71="","",IF(OR($I71="Accepted",$I71="Not applicable"),"",IF($H71="","no date",IF($H71&lt;TODAY(),"OVERDUE "&amp;TEXT(TODAY()-$H71,"0")&amp;"d","in "&amp;TEXT($H71-TODAY(),"0")&amp;"d"))))</f>
        <v>in 17d</v>
      </c>
      <c r="O71" s="22"/>
      <c r="P71" s="22"/>
    </row>
    <row r="72" customFormat="false" ht="42.75" hidden="false" customHeight="true" outlineLevel="0" collapsed="false">
      <c r="B72" s="47" t="str">
        <f aca="false">IF($D72="","","HO-"&amp;TEXT(ROW()-7,"000"))</f>
        <v>HO-065</v>
      </c>
      <c r="C72" s="48" t="s">
        <v>121</v>
      </c>
      <c r="D72" s="49" t="s">
        <v>288</v>
      </c>
      <c r="E72" s="48" t="s">
        <v>289</v>
      </c>
      <c r="F72" s="48" t="s">
        <v>246</v>
      </c>
      <c r="G72" s="48" t="s">
        <v>75</v>
      </c>
      <c r="H72" s="43" t="n">
        <f aca="false">IF(Setup!$C$28="","",Setup!$C$28+0)</f>
        <v>46262</v>
      </c>
      <c r="I72" s="44" t="s">
        <v>149</v>
      </c>
      <c r="J72" s="43"/>
      <c r="K72" s="43"/>
      <c r="L72" s="22"/>
      <c r="M72" s="45" t="n">
        <f aca="true">IF($D72="","",IF(OR($I72="Accepted",$I72="Not applicable"),0,IF($H72="",0,MAX(0,TODAY()-$H72))))</f>
        <v>0</v>
      </c>
      <c r="N72" s="46" t="str">
        <f aca="true">IF($D72="","",IF(OR($I72="Accepted",$I72="Not applicable"),"",IF($H72="","no date",IF($H72&lt;TODAY(),"OVERDUE "&amp;TEXT(TODAY()-$H72,"0")&amp;"d","in "&amp;TEXT($H72-TODAY(),"0")&amp;"d"))))</f>
        <v>in 17d</v>
      </c>
      <c r="O72" s="22"/>
      <c r="P72" s="22"/>
    </row>
    <row r="73" customFormat="false" ht="42.75" hidden="false" customHeight="true" outlineLevel="0" collapsed="false">
      <c r="B73" s="47" t="str">
        <f aca="false">IF($D73="","","HO-"&amp;TEXT(ROW()-7,"000"))</f>
        <v>HO-066</v>
      </c>
      <c r="C73" s="48" t="s">
        <v>121</v>
      </c>
      <c r="D73" s="49" t="s">
        <v>290</v>
      </c>
      <c r="E73" s="48" t="s">
        <v>291</v>
      </c>
      <c r="F73" s="48" t="s">
        <v>163</v>
      </c>
      <c r="G73" s="48" t="s">
        <v>182</v>
      </c>
      <c r="H73" s="43" t="n">
        <f aca="false">IF(Setup!$C$28="","",Setup!$C$28+14)</f>
        <v>46276</v>
      </c>
      <c r="I73" s="44" t="s">
        <v>149</v>
      </c>
      <c r="J73" s="43"/>
      <c r="K73" s="43"/>
      <c r="L73" s="22"/>
      <c r="M73" s="45" t="n">
        <f aca="true">IF($D73="","",IF(OR($I73="Accepted",$I73="Not applicable"),0,IF($H73="",0,MAX(0,TODAY()-$H73))))</f>
        <v>0</v>
      </c>
      <c r="N73" s="46" t="str">
        <f aca="true">IF($D73="","",IF(OR($I73="Accepted",$I73="Not applicable"),"",IF($H73="","no date",IF($H73&lt;TODAY(),"OVERDUE "&amp;TEXT(TODAY()-$H73,"0")&amp;"d","in "&amp;TEXT($H73-TODAY(),"0")&amp;"d"))))</f>
        <v>in 31d</v>
      </c>
      <c r="O73" s="22"/>
      <c r="P73" s="22"/>
    </row>
    <row r="74" customFormat="false" ht="42.75" hidden="false" customHeight="true" outlineLevel="0" collapsed="false">
      <c r="B74" s="47" t="str">
        <f aca="false">IF($D74="","","HO-"&amp;TEXT(ROW()-7,"000"))</f>
        <v>HO-067</v>
      </c>
      <c r="C74" s="48" t="s">
        <v>121</v>
      </c>
      <c r="D74" s="49" t="s">
        <v>292</v>
      </c>
      <c r="E74" s="48" t="s">
        <v>293</v>
      </c>
      <c r="F74" s="48" t="s">
        <v>163</v>
      </c>
      <c r="G74" s="48" t="s">
        <v>75</v>
      </c>
      <c r="H74" s="43" t="n">
        <f aca="false">IF(Setup!$C$28="","",Setup!$C$28+14)</f>
        <v>46276</v>
      </c>
      <c r="I74" s="44" t="s">
        <v>149</v>
      </c>
      <c r="J74" s="43"/>
      <c r="K74" s="43"/>
      <c r="L74" s="22"/>
      <c r="M74" s="45" t="n">
        <f aca="true">IF($D74="","",IF(OR($I74="Accepted",$I74="Not applicable"),0,IF($H74="",0,MAX(0,TODAY()-$H74))))</f>
        <v>0</v>
      </c>
      <c r="N74" s="46" t="str">
        <f aca="true">IF($D74="","",IF(OR($I74="Accepted",$I74="Not applicable"),"",IF($H74="","no date",IF($H74&lt;TODAY(),"OVERDUE "&amp;TEXT(TODAY()-$H74,"0")&amp;"d","in "&amp;TEXT($H74-TODAY(),"0")&amp;"d"))))</f>
        <v>in 31d</v>
      </c>
      <c r="O74" s="22"/>
      <c r="P74" s="22"/>
    </row>
    <row r="75" customFormat="false" ht="42.75" hidden="false" customHeight="true" outlineLevel="0" collapsed="false">
      <c r="B75" s="47" t="str">
        <f aca="false">IF($D75="","","HO-"&amp;TEXT(ROW()-7,"000"))</f>
        <v>HO-068</v>
      </c>
      <c r="C75" s="48" t="s">
        <v>121</v>
      </c>
      <c r="D75" s="49" t="s">
        <v>294</v>
      </c>
      <c r="E75" s="48" t="s">
        <v>295</v>
      </c>
      <c r="F75" s="48" t="s">
        <v>163</v>
      </c>
      <c r="G75" s="48" t="s">
        <v>182</v>
      </c>
      <c r="H75" s="43" t="n">
        <f aca="false">IF(Setup!$C$28="","",Setup!$C$28+14)</f>
        <v>46276</v>
      </c>
      <c r="I75" s="44" t="s">
        <v>149</v>
      </c>
      <c r="J75" s="43"/>
      <c r="K75" s="43"/>
      <c r="L75" s="22"/>
      <c r="M75" s="45" t="n">
        <f aca="true">IF($D75="","",IF(OR($I75="Accepted",$I75="Not applicable"),0,IF($H75="",0,MAX(0,TODAY()-$H75))))</f>
        <v>0</v>
      </c>
      <c r="N75" s="46" t="str">
        <f aca="true">IF($D75="","",IF(OR($I75="Accepted",$I75="Not applicable"),"",IF($H75="","no date",IF($H75&lt;TODAY(),"OVERDUE "&amp;TEXT(TODAY()-$H75,"0")&amp;"d","in "&amp;TEXT($H75-TODAY(),"0")&amp;"d"))))</f>
        <v>in 31d</v>
      </c>
      <c r="O75" s="22"/>
      <c r="P75" s="22"/>
    </row>
    <row r="76" customFormat="false" ht="42.75" hidden="false" customHeight="true" outlineLevel="0" collapsed="false">
      <c r="B76" s="47" t="str">
        <f aca="false">IF($D76="","","HO-"&amp;TEXT(ROW()-7,"000"))</f>
        <v>HO-069</v>
      </c>
      <c r="C76" s="48" t="s">
        <v>121</v>
      </c>
      <c r="D76" s="49" t="s">
        <v>296</v>
      </c>
      <c r="E76" s="48" t="s">
        <v>297</v>
      </c>
      <c r="F76" s="48" t="s">
        <v>160</v>
      </c>
      <c r="G76" s="48" t="s">
        <v>182</v>
      </c>
      <c r="H76" s="43" t="n">
        <f aca="false">IF(Setup!$C$28="","",Setup!$C$28+21)</f>
        <v>46283</v>
      </c>
      <c r="I76" s="44" t="s">
        <v>149</v>
      </c>
      <c r="J76" s="43"/>
      <c r="K76" s="43"/>
      <c r="L76" s="22"/>
      <c r="M76" s="45" t="n">
        <f aca="true">IF($D76="","",IF(OR($I76="Accepted",$I76="Not applicable"),0,IF($H76="",0,MAX(0,TODAY()-$H76))))</f>
        <v>0</v>
      </c>
      <c r="N76" s="46" t="str">
        <f aca="true">IF($D76="","",IF(OR($I76="Accepted",$I76="Not applicable"),"",IF($H76="","no date",IF($H76&lt;TODAY(),"OVERDUE "&amp;TEXT(TODAY()-$H76,"0")&amp;"d","in "&amp;TEXT($H76-TODAY(),"0")&amp;"d"))))</f>
        <v>in 38d</v>
      </c>
      <c r="O76" s="22"/>
      <c r="P76" s="22"/>
    </row>
    <row r="77" customFormat="false" ht="42.75" hidden="false" customHeight="true" outlineLevel="0" collapsed="false">
      <c r="B77" s="40" t="str">
        <f aca="false">IF($D77="","","HO-"&amp;TEXT(ROW()-7,"000"))</f>
        <v>HO-070</v>
      </c>
      <c r="C77" s="41" t="s">
        <v>122</v>
      </c>
      <c r="D77" s="42" t="s">
        <v>298</v>
      </c>
      <c r="E77" s="41" t="s">
        <v>299</v>
      </c>
      <c r="F77" s="41" t="s">
        <v>160</v>
      </c>
      <c r="G77" s="41" t="s">
        <v>182</v>
      </c>
      <c r="H77" s="43" t="n">
        <f aca="false">IF(Setup!$C$28="","",Setup!$C$28+0)</f>
        <v>46262</v>
      </c>
      <c r="I77" s="44" t="s">
        <v>149</v>
      </c>
      <c r="J77" s="43"/>
      <c r="K77" s="43"/>
      <c r="L77" s="22"/>
      <c r="M77" s="45" t="n">
        <f aca="true">IF($D77="","",IF(OR($I77="Accepted",$I77="Not applicable"),0,IF($H77="",0,MAX(0,TODAY()-$H77))))</f>
        <v>0</v>
      </c>
      <c r="N77" s="46" t="str">
        <f aca="true">IF($D77="","",IF(OR($I77="Accepted",$I77="Not applicable"),"",IF($H77="","no date",IF($H77&lt;TODAY(),"OVERDUE "&amp;TEXT(TODAY()-$H77,"0")&amp;"d","in "&amp;TEXT($H77-TODAY(),"0")&amp;"d"))))</f>
        <v>in 17d</v>
      </c>
      <c r="O77" s="22"/>
      <c r="P77" s="22"/>
    </row>
    <row r="78" customFormat="false" ht="54" hidden="false" customHeight="true" outlineLevel="0" collapsed="false">
      <c r="B78" s="40" t="str">
        <f aca="false">IF($D78="","","HO-"&amp;TEXT(ROW()-7,"000"))</f>
        <v>HO-071</v>
      </c>
      <c r="C78" s="41" t="s">
        <v>122</v>
      </c>
      <c r="D78" s="42" t="s">
        <v>300</v>
      </c>
      <c r="E78" s="41" t="s">
        <v>301</v>
      </c>
      <c r="F78" s="41" t="s">
        <v>185</v>
      </c>
      <c r="G78" s="41" t="s">
        <v>302</v>
      </c>
      <c r="H78" s="43" t="n">
        <f aca="false">IF(Setup!$C$28="","",Setup!$C$28-14)</f>
        <v>46248</v>
      </c>
      <c r="I78" s="44" t="s">
        <v>149</v>
      </c>
      <c r="J78" s="43"/>
      <c r="K78" s="43"/>
      <c r="L78" s="22"/>
      <c r="M78" s="45" t="n">
        <f aca="true">IF($D78="","",IF(OR($I78="Accepted",$I78="Not applicable"),0,IF($H78="",0,MAX(0,TODAY()-$H78))))</f>
        <v>0</v>
      </c>
      <c r="N78" s="46" t="str">
        <f aca="true">IF($D78="","",IF(OR($I78="Accepted",$I78="Not applicable"),"",IF($H78="","no date",IF($H78&lt;TODAY(),"OVERDUE "&amp;TEXT(TODAY()-$H78,"0")&amp;"d","in "&amp;TEXT($H78-TODAY(),"0")&amp;"d"))))</f>
        <v>in 3d</v>
      </c>
      <c r="O78" s="22"/>
      <c r="P78" s="22"/>
    </row>
    <row r="79" customFormat="false" ht="54" hidden="false" customHeight="true" outlineLevel="0" collapsed="false">
      <c r="B79" s="40" t="str">
        <f aca="false">IF($D79="","","HO-"&amp;TEXT(ROW()-7,"000"))</f>
        <v>HO-072</v>
      </c>
      <c r="C79" s="41" t="s">
        <v>122</v>
      </c>
      <c r="D79" s="42" t="s">
        <v>303</v>
      </c>
      <c r="E79" s="41" t="s">
        <v>304</v>
      </c>
      <c r="F79" s="41" t="s">
        <v>160</v>
      </c>
      <c r="G79" s="41" t="s">
        <v>305</v>
      </c>
      <c r="H79" s="43" t="n">
        <f aca="false">IF(Setup!$C$28="","",Setup!$C$28-7)</f>
        <v>46255</v>
      </c>
      <c r="I79" s="44" t="s">
        <v>149</v>
      </c>
      <c r="J79" s="43"/>
      <c r="K79" s="43"/>
      <c r="L79" s="22"/>
      <c r="M79" s="45" t="n">
        <f aca="true">IF($D79="","",IF(OR($I79="Accepted",$I79="Not applicable"),0,IF($H79="",0,MAX(0,TODAY()-$H79))))</f>
        <v>0</v>
      </c>
      <c r="N79" s="46" t="str">
        <f aca="true">IF($D79="","",IF(OR($I79="Accepted",$I79="Not applicable"),"",IF($H79="","no date",IF($H79&lt;TODAY(),"OVERDUE "&amp;TEXT(TODAY()-$H79,"0")&amp;"d","in "&amp;TEXT($H79-TODAY(),"0")&amp;"d"))))</f>
        <v>in 10d</v>
      </c>
      <c r="O79" s="22"/>
      <c r="P79" s="22"/>
    </row>
    <row r="80" customFormat="false" ht="42.75" hidden="false" customHeight="true" outlineLevel="0" collapsed="false">
      <c r="B80" s="40" t="str">
        <f aca="false">IF($D80="","","HO-"&amp;TEXT(ROW()-7,"000"))</f>
        <v>HO-073</v>
      </c>
      <c r="C80" s="41" t="s">
        <v>122</v>
      </c>
      <c r="D80" s="42" t="s">
        <v>306</v>
      </c>
      <c r="E80" s="41" t="s">
        <v>307</v>
      </c>
      <c r="F80" s="41" t="s">
        <v>163</v>
      </c>
      <c r="G80" s="41" t="s">
        <v>75</v>
      </c>
      <c r="H80" s="43" t="n">
        <f aca="false">IF(Setup!$C$28="","",Setup!$C$28+7)</f>
        <v>46269</v>
      </c>
      <c r="I80" s="44" t="s">
        <v>149</v>
      </c>
      <c r="J80" s="43"/>
      <c r="K80" s="43"/>
      <c r="L80" s="22"/>
      <c r="M80" s="45" t="n">
        <f aca="true">IF($D80="","",IF(OR($I80="Accepted",$I80="Not applicable"),0,IF($H80="",0,MAX(0,TODAY()-$H80))))</f>
        <v>0</v>
      </c>
      <c r="N80" s="46" t="str">
        <f aca="true">IF($D80="","",IF(OR($I80="Accepted",$I80="Not applicable"),"",IF($H80="","no date",IF($H80&lt;TODAY(),"OVERDUE "&amp;TEXT(TODAY()-$H80,"0")&amp;"d","in "&amp;TEXT($H80-TODAY(),"0")&amp;"d"))))</f>
        <v>in 24d</v>
      </c>
      <c r="O80" s="22"/>
      <c r="P80" s="22"/>
    </row>
    <row r="81" customFormat="false" ht="42.75" hidden="false" customHeight="true" outlineLevel="0" collapsed="false">
      <c r="B81" s="40" t="str">
        <f aca="false">IF($D81="","","HO-"&amp;TEXT(ROW()-7,"000"))</f>
        <v>HO-074</v>
      </c>
      <c r="C81" s="41" t="s">
        <v>122</v>
      </c>
      <c r="D81" s="42" t="s">
        <v>308</v>
      </c>
      <c r="E81" s="41" t="s">
        <v>309</v>
      </c>
      <c r="F81" s="41" t="s">
        <v>163</v>
      </c>
      <c r="G81" s="41" t="s">
        <v>75</v>
      </c>
      <c r="H81" s="43" t="n">
        <f aca="false">IF(Setup!$C$28="","",Setup!$C$28+0)</f>
        <v>46262</v>
      </c>
      <c r="I81" s="44" t="s">
        <v>149</v>
      </c>
      <c r="J81" s="43"/>
      <c r="K81" s="43"/>
      <c r="L81" s="22"/>
      <c r="M81" s="45" t="n">
        <f aca="true">IF($D81="","",IF(OR($I81="Accepted",$I81="Not applicable"),0,IF($H81="",0,MAX(0,TODAY()-$H81))))</f>
        <v>0</v>
      </c>
      <c r="N81" s="46" t="str">
        <f aca="true">IF($D81="","",IF(OR($I81="Accepted",$I81="Not applicable"),"",IF($H81="","no date",IF($H81&lt;TODAY(),"OVERDUE "&amp;TEXT(TODAY()-$H81,"0")&amp;"d","in "&amp;TEXT($H81-TODAY(),"0")&amp;"d"))))</f>
        <v>in 17d</v>
      </c>
      <c r="O81" s="22"/>
      <c r="P81" s="22"/>
    </row>
    <row r="82" customFormat="false" ht="42.75" hidden="false" customHeight="true" outlineLevel="0" collapsed="false">
      <c r="B82" s="40" t="str">
        <f aca="false">IF($D82="","","HO-"&amp;TEXT(ROW()-7,"000"))</f>
        <v>HO-075</v>
      </c>
      <c r="C82" s="41" t="s">
        <v>122</v>
      </c>
      <c r="D82" s="42" t="s">
        <v>310</v>
      </c>
      <c r="E82" s="41" t="s">
        <v>311</v>
      </c>
      <c r="F82" s="41" t="s">
        <v>163</v>
      </c>
      <c r="G82" s="41" t="s">
        <v>75</v>
      </c>
      <c r="H82" s="43" t="n">
        <f aca="false">IF(Setup!$C$28="","",Setup!$C$28+14)</f>
        <v>46276</v>
      </c>
      <c r="I82" s="44" t="s">
        <v>149</v>
      </c>
      <c r="J82" s="43"/>
      <c r="K82" s="43"/>
      <c r="L82" s="22"/>
      <c r="M82" s="45" t="n">
        <f aca="true">IF($D82="","",IF(OR($I82="Accepted",$I82="Not applicable"),0,IF($H82="",0,MAX(0,TODAY()-$H82))))</f>
        <v>0</v>
      </c>
      <c r="N82" s="46" t="str">
        <f aca="true">IF($D82="","",IF(OR($I82="Accepted",$I82="Not applicable"),"",IF($H82="","no date",IF($H82&lt;TODAY(),"OVERDUE "&amp;TEXT(TODAY()-$H82,"0")&amp;"d","in "&amp;TEXT($H82-TODAY(),"0")&amp;"d"))))</f>
        <v>in 31d</v>
      </c>
      <c r="O82" s="22"/>
      <c r="P82" s="22"/>
    </row>
    <row r="83" customFormat="false" ht="54" hidden="false" customHeight="true" outlineLevel="0" collapsed="false">
      <c r="B83" s="47" t="str">
        <f aca="false">IF($D83="","","HO-"&amp;TEXT(ROW()-7,"000"))</f>
        <v>HO-076</v>
      </c>
      <c r="C83" s="48" t="s">
        <v>123</v>
      </c>
      <c r="D83" s="49" t="s">
        <v>312</v>
      </c>
      <c r="E83" s="48" t="s">
        <v>313</v>
      </c>
      <c r="F83" s="48" t="s">
        <v>185</v>
      </c>
      <c r="G83" s="48" t="s">
        <v>75</v>
      </c>
      <c r="H83" s="43" t="n">
        <f aca="false">IF(Setup!$C$28="","",Setup!$C$28+0)</f>
        <v>46262</v>
      </c>
      <c r="I83" s="44" t="s">
        <v>149</v>
      </c>
      <c r="J83" s="43"/>
      <c r="K83" s="43"/>
      <c r="L83" s="22"/>
      <c r="M83" s="45" t="n">
        <f aca="true">IF($D83="","",IF(OR($I83="Accepted",$I83="Not applicable"),0,IF($H83="",0,MAX(0,TODAY()-$H83))))</f>
        <v>0</v>
      </c>
      <c r="N83" s="46" t="str">
        <f aca="true">IF($D83="","",IF(OR($I83="Accepted",$I83="Not applicable"),"",IF($H83="","no date",IF($H83&lt;TODAY(),"OVERDUE "&amp;TEXT(TODAY()-$H83,"0")&amp;"d","in "&amp;TEXT($H83-TODAY(),"0")&amp;"d"))))</f>
        <v>in 17d</v>
      </c>
      <c r="O83" s="22"/>
      <c r="P83" s="22"/>
    </row>
    <row r="84" customFormat="false" ht="42.75" hidden="false" customHeight="true" outlineLevel="0" collapsed="false">
      <c r="B84" s="47" t="str">
        <f aca="false">IF($D84="","","HO-"&amp;TEXT(ROW()-7,"000"))</f>
        <v>HO-077</v>
      </c>
      <c r="C84" s="48" t="s">
        <v>123</v>
      </c>
      <c r="D84" s="49" t="s">
        <v>314</v>
      </c>
      <c r="E84" s="48" t="s">
        <v>315</v>
      </c>
      <c r="F84" s="48" t="s">
        <v>185</v>
      </c>
      <c r="G84" s="48" t="s">
        <v>302</v>
      </c>
      <c r="H84" s="43" t="n">
        <f aca="false">IF(Setup!$C$28="","",Setup!$C$28+0)</f>
        <v>46262</v>
      </c>
      <c r="I84" s="44" t="s">
        <v>149</v>
      </c>
      <c r="J84" s="43"/>
      <c r="K84" s="43"/>
      <c r="L84" s="22"/>
      <c r="M84" s="45" t="n">
        <f aca="true">IF($D84="","",IF(OR($I84="Accepted",$I84="Not applicable"),0,IF($H84="",0,MAX(0,TODAY()-$H84))))</f>
        <v>0</v>
      </c>
      <c r="N84" s="46" t="str">
        <f aca="true">IF($D84="","",IF(OR($I84="Accepted",$I84="Not applicable"),"",IF($H84="","no date",IF($H84&lt;TODAY(),"OVERDUE "&amp;TEXT(TODAY()-$H84,"0")&amp;"d","in "&amp;TEXT($H84-TODAY(),"0")&amp;"d"))))</f>
        <v>in 17d</v>
      </c>
      <c r="O84" s="22"/>
      <c r="P84" s="22"/>
    </row>
    <row r="85" customFormat="false" ht="42.75" hidden="false" customHeight="true" outlineLevel="0" collapsed="false">
      <c r="B85" s="47" t="str">
        <f aca="false">IF($D85="","","HO-"&amp;TEXT(ROW()-7,"000"))</f>
        <v>HO-078</v>
      </c>
      <c r="C85" s="48" t="s">
        <v>123</v>
      </c>
      <c r="D85" s="49" t="s">
        <v>316</v>
      </c>
      <c r="E85" s="48" t="s">
        <v>317</v>
      </c>
      <c r="F85" s="48" t="s">
        <v>185</v>
      </c>
      <c r="G85" s="48" t="s">
        <v>75</v>
      </c>
      <c r="H85" s="43" t="n">
        <f aca="false">IF(Setup!$C$28="","",Setup!$C$28+0)</f>
        <v>46262</v>
      </c>
      <c r="I85" s="44" t="s">
        <v>149</v>
      </c>
      <c r="J85" s="43"/>
      <c r="K85" s="43"/>
      <c r="L85" s="22"/>
      <c r="M85" s="45" t="n">
        <f aca="true">IF($D85="","",IF(OR($I85="Accepted",$I85="Not applicable"),0,IF($H85="",0,MAX(0,TODAY()-$H85))))</f>
        <v>0</v>
      </c>
      <c r="N85" s="46" t="str">
        <f aca="true">IF($D85="","",IF(OR($I85="Accepted",$I85="Not applicable"),"",IF($H85="","no date",IF($H85&lt;TODAY(),"OVERDUE "&amp;TEXT(TODAY()-$H85,"0")&amp;"d","in "&amp;TEXT($H85-TODAY(),"0")&amp;"d"))))</f>
        <v>in 17d</v>
      </c>
      <c r="O85" s="22"/>
      <c r="P85" s="22"/>
    </row>
    <row r="86" customFormat="false" ht="54" hidden="false" customHeight="true" outlineLevel="0" collapsed="false">
      <c r="B86" s="47" t="str">
        <f aca="false">IF($D86="","","HO-"&amp;TEXT(ROW()-7,"000"))</f>
        <v>HO-079</v>
      </c>
      <c r="C86" s="48" t="s">
        <v>123</v>
      </c>
      <c r="D86" s="49" t="s">
        <v>318</v>
      </c>
      <c r="E86" s="48" t="s">
        <v>319</v>
      </c>
      <c r="F86" s="48" t="s">
        <v>160</v>
      </c>
      <c r="G86" s="48" t="s">
        <v>305</v>
      </c>
      <c r="H86" s="43" t="n">
        <f aca="false">IF(Setup!$C$28="","",Setup!$C$28+14)</f>
        <v>46276</v>
      </c>
      <c r="I86" s="44" t="s">
        <v>149</v>
      </c>
      <c r="J86" s="43"/>
      <c r="K86" s="43"/>
      <c r="L86" s="22"/>
      <c r="M86" s="45" t="n">
        <f aca="true">IF($D86="","",IF(OR($I86="Accepted",$I86="Not applicable"),0,IF($H86="",0,MAX(0,TODAY()-$H86))))</f>
        <v>0</v>
      </c>
      <c r="N86" s="46" t="str">
        <f aca="true">IF($D86="","",IF(OR($I86="Accepted",$I86="Not applicable"),"",IF($H86="","no date",IF($H86&lt;TODAY(),"OVERDUE "&amp;TEXT(TODAY()-$H86,"0")&amp;"d","in "&amp;TEXT($H86-TODAY(),"0")&amp;"d"))))</f>
        <v>in 31d</v>
      </c>
      <c r="O86" s="22"/>
      <c r="P86" s="22"/>
    </row>
    <row r="87" customFormat="false" ht="42.75" hidden="false" customHeight="true" outlineLevel="0" collapsed="false">
      <c r="B87" s="47" t="str">
        <f aca="false">IF($D87="","","HO-"&amp;TEXT(ROW()-7,"000"))</f>
        <v>HO-080</v>
      </c>
      <c r="C87" s="48" t="s">
        <v>123</v>
      </c>
      <c r="D87" s="49" t="s">
        <v>320</v>
      </c>
      <c r="E87" s="48" t="s">
        <v>321</v>
      </c>
      <c r="F87" s="48" t="s">
        <v>185</v>
      </c>
      <c r="G87" s="48" t="s">
        <v>302</v>
      </c>
      <c r="H87" s="43" t="n">
        <f aca="false">IF(Setup!$C$28="","",Setup!$C$28+30)</f>
        <v>46292</v>
      </c>
      <c r="I87" s="44" t="s">
        <v>149</v>
      </c>
      <c r="J87" s="43"/>
      <c r="K87" s="43"/>
      <c r="L87" s="22"/>
      <c r="M87" s="45" t="n">
        <f aca="true">IF($D87="","",IF(OR($I87="Accepted",$I87="Not applicable"),0,IF($H87="",0,MAX(0,TODAY()-$H87))))</f>
        <v>0</v>
      </c>
      <c r="N87" s="46" t="str">
        <f aca="true">IF($D87="","",IF(OR($I87="Accepted",$I87="Not applicable"),"",IF($H87="","no date",IF($H87&lt;TODAY(),"OVERDUE "&amp;TEXT(TODAY()-$H87,"0")&amp;"d","in "&amp;TEXT($H87-TODAY(),"0")&amp;"d"))))</f>
        <v>in 47d</v>
      </c>
      <c r="O87" s="22"/>
      <c r="P87" s="22"/>
    </row>
    <row r="88" customFormat="false" ht="42.75" hidden="false" customHeight="true" outlineLevel="0" collapsed="false">
      <c r="B88" s="47" t="str">
        <f aca="false">IF($D88="","","HO-"&amp;TEXT(ROW()-7,"000"))</f>
        <v>HO-081</v>
      </c>
      <c r="C88" s="48" t="s">
        <v>123</v>
      </c>
      <c r="D88" s="49" t="s">
        <v>322</v>
      </c>
      <c r="E88" s="48" t="s">
        <v>323</v>
      </c>
      <c r="F88" s="48" t="s">
        <v>160</v>
      </c>
      <c r="G88" s="48" t="s">
        <v>302</v>
      </c>
      <c r="H88" s="43" t="n">
        <f aca="false">IF(Setup!$C$28="","",Setup!$C$28+14)</f>
        <v>46276</v>
      </c>
      <c r="I88" s="44" t="s">
        <v>149</v>
      </c>
      <c r="J88" s="43"/>
      <c r="K88" s="43"/>
      <c r="L88" s="22"/>
      <c r="M88" s="45" t="n">
        <f aca="true">IF($D88="","",IF(OR($I88="Accepted",$I88="Not applicable"),0,IF($H88="",0,MAX(0,TODAY()-$H88))))</f>
        <v>0</v>
      </c>
      <c r="N88" s="46" t="str">
        <f aca="true">IF($D88="","",IF(OR($I88="Accepted",$I88="Not applicable"),"",IF($H88="","no date",IF($H88&lt;TODAY(),"OVERDUE "&amp;TEXT(TODAY()-$H88,"0")&amp;"d","in "&amp;TEXT($H88-TODAY(),"0")&amp;"d"))))</f>
        <v>in 31d</v>
      </c>
      <c r="O88" s="22"/>
      <c r="P88" s="22"/>
    </row>
    <row r="89" customFormat="false" ht="54" hidden="false" customHeight="true" outlineLevel="0" collapsed="false">
      <c r="B89" s="40" t="str">
        <f aca="false">IF($D89="","","HO-"&amp;TEXT(ROW()-7,"000"))</f>
        <v>HO-082</v>
      </c>
      <c r="C89" s="41" t="s">
        <v>124</v>
      </c>
      <c r="D89" s="42" t="s">
        <v>324</v>
      </c>
      <c r="E89" s="41" t="s">
        <v>325</v>
      </c>
      <c r="F89" s="41" t="s">
        <v>263</v>
      </c>
      <c r="G89" s="41" t="s">
        <v>75</v>
      </c>
      <c r="H89" s="43" t="n">
        <f aca="false">IF(Setup!$C$28="","",Setup!$C$28+0)</f>
        <v>46262</v>
      </c>
      <c r="I89" s="44" t="s">
        <v>149</v>
      </c>
      <c r="J89" s="43"/>
      <c r="K89" s="43"/>
      <c r="L89" s="22"/>
      <c r="M89" s="45" t="n">
        <f aca="true">IF($D89="","",IF(OR($I89="Accepted",$I89="Not applicable"),0,IF($H89="",0,MAX(0,TODAY()-$H89))))</f>
        <v>0</v>
      </c>
      <c r="N89" s="46" t="str">
        <f aca="true">IF($D89="","",IF(OR($I89="Accepted",$I89="Not applicable"),"",IF($H89="","no date",IF($H89&lt;TODAY(),"OVERDUE "&amp;TEXT(TODAY()-$H89,"0")&amp;"d","in "&amp;TEXT($H89-TODAY(),"0")&amp;"d"))))</f>
        <v>in 17d</v>
      </c>
      <c r="O89" s="22"/>
      <c r="P89" s="22"/>
    </row>
    <row r="90" customFormat="false" ht="42.75" hidden="false" customHeight="true" outlineLevel="0" collapsed="false">
      <c r="B90" s="40" t="str">
        <f aca="false">IF($D90="","","HO-"&amp;TEXT(ROW()-7,"000"))</f>
        <v>HO-083</v>
      </c>
      <c r="C90" s="41" t="s">
        <v>124</v>
      </c>
      <c r="D90" s="42" t="s">
        <v>326</v>
      </c>
      <c r="E90" s="41" t="s">
        <v>327</v>
      </c>
      <c r="F90" s="41" t="s">
        <v>263</v>
      </c>
      <c r="G90" s="41" t="s">
        <v>75</v>
      </c>
      <c r="H90" s="43" t="n">
        <f aca="false">IF(Setup!$C$28="","",Setup!$C$28+0)</f>
        <v>46262</v>
      </c>
      <c r="I90" s="44" t="s">
        <v>149</v>
      </c>
      <c r="J90" s="43"/>
      <c r="K90" s="43"/>
      <c r="L90" s="22"/>
      <c r="M90" s="45" t="n">
        <f aca="true">IF($D90="","",IF(OR($I90="Accepted",$I90="Not applicable"),0,IF($H90="",0,MAX(0,TODAY()-$H90))))</f>
        <v>0</v>
      </c>
      <c r="N90" s="46" t="str">
        <f aca="true">IF($D90="","",IF(OR($I90="Accepted",$I90="Not applicable"),"",IF($H90="","no date",IF($H90&lt;TODAY(),"OVERDUE "&amp;TEXT(TODAY()-$H90,"0")&amp;"d","in "&amp;TEXT($H90-TODAY(),"0")&amp;"d"))))</f>
        <v>in 17d</v>
      </c>
      <c r="O90" s="22"/>
      <c r="P90" s="22"/>
    </row>
    <row r="91" customFormat="false" ht="42.75" hidden="false" customHeight="true" outlineLevel="0" collapsed="false">
      <c r="B91" s="40" t="str">
        <f aca="false">IF($D91="","","HO-"&amp;TEXT(ROW()-7,"000"))</f>
        <v>HO-084</v>
      </c>
      <c r="C91" s="41" t="s">
        <v>124</v>
      </c>
      <c r="D91" s="42" t="s">
        <v>328</v>
      </c>
      <c r="E91" s="41" t="s">
        <v>329</v>
      </c>
      <c r="F91" s="41" t="s">
        <v>263</v>
      </c>
      <c r="G91" s="41" t="s">
        <v>75</v>
      </c>
      <c r="H91" s="43" t="n">
        <f aca="false">IF(Setup!$C$28="","",Setup!$C$28+0)</f>
        <v>46262</v>
      </c>
      <c r="I91" s="44" t="s">
        <v>149</v>
      </c>
      <c r="J91" s="43"/>
      <c r="K91" s="43"/>
      <c r="L91" s="22"/>
      <c r="M91" s="45" t="n">
        <f aca="true">IF($D91="","",IF(OR($I91="Accepted",$I91="Not applicable"),0,IF($H91="",0,MAX(0,TODAY()-$H91))))</f>
        <v>0</v>
      </c>
      <c r="N91" s="46" t="str">
        <f aca="true">IF($D91="","",IF(OR($I91="Accepted",$I91="Not applicable"),"",IF($H91="","no date",IF($H91&lt;TODAY(),"OVERDUE "&amp;TEXT(TODAY()-$H91,"0")&amp;"d","in "&amp;TEXT($H91-TODAY(),"0")&amp;"d"))))</f>
        <v>in 17d</v>
      </c>
      <c r="O91" s="22"/>
      <c r="P91" s="22"/>
    </row>
    <row r="92" customFormat="false" ht="42.75" hidden="false" customHeight="true" outlineLevel="0" collapsed="false">
      <c r="B92" s="40" t="str">
        <f aca="false">IF($D92="","","HO-"&amp;TEXT(ROW()-7,"000"))</f>
        <v>HO-085</v>
      </c>
      <c r="C92" s="41" t="s">
        <v>124</v>
      </c>
      <c r="D92" s="42" t="s">
        <v>330</v>
      </c>
      <c r="E92" s="41" t="s">
        <v>331</v>
      </c>
      <c r="F92" s="41" t="s">
        <v>263</v>
      </c>
      <c r="G92" s="41" t="s">
        <v>75</v>
      </c>
      <c r="H92" s="43" t="n">
        <f aca="false">IF(Setup!$C$28="","",Setup!$C$28+0)</f>
        <v>46262</v>
      </c>
      <c r="I92" s="44" t="s">
        <v>149</v>
      </c>
      <c r="J92" s="43"/>
      <c r="K92" s="43"/>
      <c r="L92" s="22"/>
      <c r="M92" s="45" t="n">
        <f aca="true">IF($D92="","",IF(OR($I92="Accepted",$I92="Not applicable"),0,IF($H92="",0,MAX(0,TODAY()-$H92))))</f>
        <v>0</v>
      </c>
      <c r="N92" s="46" t="str">
        <f aca="true">IF($D92="","",IF(OR($I92="Accepted",$I92="Not applicable"),"",IF($H92="","no date",IF($H92&lt;TODAY(),"OVERDUE "&amp;TEXT(TODAY()-$H92,"0")&amp;"d","in "&amp;TEXT($H92-TODAY(),"0")&amp;"d"))))</f>
        <v>in 17d</v>
      </c>
      <c r="O92" s="22"/>
      <c r="P92" s="22"/>
    </row>
    <row r="93" customFormat="false" ht="42.75" hidden="false" customHeight="true" outlineLevel="0" collapsed="false">
      <c r="B93" s="40" t="str">
        <f aca="false">IF($D93="","","HO-"&amp;TEXT(ROW()-7,"000"))</f>
        <v>HO-086</v>
      </c>
      <c r="C93" s="41" t="s">
        <v>124</v>
      </c>
      <c r="D93" s="42" t="s">
        <v>332</v>
      </c>
      <c r="E93" s="41" t="s">
        <v>333</v>
      </c>
      <c r="F93" s="41" t="s">
        <v>263</v>
      </c>
      <c r="G93" s="41" t="s">
        <v>302</v>
      </c>
      <c r="H93" s="43" t="n">
        <f aca="false">IF(Setup!$C$28="","",Setup!$C$28+0)</f>
        <v>46262</v>
      </c>
      <c r="I93" s="44" t="s">
        <v>149</v>
      </c>
      <c r="J93" s="43"/>
      <c r="K93" s="43"/>
      <c r="L93" s="22"/>
      <c r="M93" s="45" t="n">
        <f aca="true">IF($D93="","",IF(OR($I93="Accepted",$I93="Not applicable"),0,IF($H93="",0,MAX(0,TODAY()-$H93))))</f>
        <v>0</v>
      </c>
      <c r="N93" s="46" t="str">
        <f aca="true">IF($D93="","",IF(OR($I93="Accepted",$I93="Not applicable"),"",IF($H93="","no date",IF($H93&lt;TODAY(),"OVERDUE "&amp;TEXT(TODAY()-$H93,"0")&amp;"d","in "&amp;TEXT($H93-TODAY(),"0")&amp;"d"))))</f>
        <v>in 17d</v>
      </c>
      <c r="O93" s="22"/>
      <c r="P93" s="22"/>
    </row>
    <row r="94" customFormat="false" ht="42.75" hidden="false" customHeight="true" outlineLevel="0" collapsed="false">
      <c r="B94" s="40" t="str">
        <f aca="false">IF($D94="","","HO-"&amp;TEXT(ROW()-7,"000"))</f>
        <v>HO-087</v>
      </c>
      <c r="C94" s="41" t="s">
        <v>124</v>
      </c>
      <c r="D94" s="42" t="s">
        <v>334</v>
      </c>
      <c r="E94" s="41" t="s">
        <v>335</v>
      </c>
      <c r="F94" s="41" t="s">
        <v>160</v>
      </c>
      <c r="G94" s="41" t="s">
        <v>75</v>
      </c>
      <c r="H94" s="43" t="n">
        <f aca="false">IF(Setup!$C$28="","",Setup!$C$28+21)</f>
        <v>46283</v>
      </c>
      <c r="I94" s="44" t="s">
        <v>149</v>
      </c>
      <c r="J94" s="43"/>
      <c r="K94" s="43"/>
      <c r="L94" s="22"/>
      <c r="M94" s="45" t="n">
        <f aca="true">IF($D94="","",IF(OR($I94="Accepted",$I94="Not applicable"),0,IF($H94="",0,MAX(0,TODAY()-$H94))))</f>
        <v>0</v>
      </c>
      <c r="N94" s="46" t="str">
        <f aca="true">IF($D94="","",IF(OR($I94="Accepted",$I94="Not applicable"),"",IF($H94="","no date",IF($H94&lt;TODAY(),"OVERDUE "&amp;TEXT(TODAY()-$H94,"0")&amp;"d","in "&amp;TEXT($H94-TODAY(),"0")&amp;"d"))))</f>
        <v>in 38d</v>
      </c>
      <c r="O94" s="22"/>
      <c r="P94" s="22"/>
    </row>
    <row r="95" customFormat="false" ht="54" hidden="false" customHeight="true" outlineLevel="0" collapsed="false">
      <c r="B95" s="47" t="str">
        <f aca="false">IF($D95="","","HO-"&amp;TEXT(ROW()-7,"000"))</f>
        <v>HO-088</v>
      </c>
      <c r="C95" s="48" t="s">
        <v>125</v>
      </c>
      <c r="D95" s="49" t="s">
        <v>336</v>
      </c>
      <c r="E95" s="48" t="s">
        <v>337</v>
      </c>
      <c r="F95" s="48" t="s">
        <v>185</v>
      </c>
      <c r="G95" s="48" t="s">
        <v>305</v>
      </c>
      <c r="H95" s="43" t="n">
        <f aca="false">IF(Setup!$C$28="","",Setup!$C$28+0)</f>
        <v>46262</v>
      </c>
      <c r="I95" s="44" t="s">
        <v>149</v>
      </c>
      <c r="J95" s="43"/>
      <c r="K95" s="43"/>
      <c r="L95" s="22"/>
      <c r="M95" s="45" t="n">
        <f aca="true">IF($D95="","",IF(OR($I95="Accepted",$I95="Not applicable"),0,IF($H95="",0,MAX(0,TODAY()-$H95))))</f>
        <v>0</v>
      </c>
      <c r="N95" s="46" t="str">
        <f aca="true">IF($D95="","",IF(OR($I95="Accepted",$I95="Not applicable"),"",IF($H95="","no date",IF($H95&lt;TODAY(),"OVERDUE "&amp;TEXT(TODAY()-$H95,"0")&amp;"d","in "&amp;TEXT($H95-TODAY(),"0")&amp;"d"))))</f>
        <v>in 17d</v>
      </c>
      <c r="O95" s="22"/>
      <c r="P95" s="22"/>
    </row>
    <row r="96" customFormat="false" ht="42.75" hidden="false" customHeight="true" outlineLevel="0" collapsed="false">
      <c r="B96" s="47" t="str">
        <f aca="false">IF($D96="","","HO-"&amp;TEXT(ROW()-7,"000"))</f>
        <v>HO-089</v>
      </c>
      <c r="C96" s="48" t="s">
        <v>125</v>
      </c>
      <c r="D96" s="49" t="s">
        <v>338</v>
      </c>
      <c r="E96" s="48" t="s">
        <v>339</v>
      </c>
      <c r="F96" s="48" t="s">
        <v>163</v>
      </c>
      <c r="G96" s="48" t="s">
        <v>305</v>
      </c>
      <c r="H96" s="43" t="n">
        <f aca="false">IF(Setup!$C$28="","",Setup!$C$28+0)</f>
        <v>46262</v>
      </c>
      <c r="I96" s="44" t="s">
        <v>149</v>
      </c>
      <c r="J96" s="43"/>
      <c r="K96" s="43"/>
      <c r="L96" s="22"/>
      <c r="M96" s="45" t="n">
        <f aca="true">IF($D96="","",IF(OR($I96="Accepted",$I96="Not applicable"),0,IF($H96="",0,MAX(0,TODAY()-$H96))))</f>
        <v>0</v>
      </c>
      <c r="N96" s="46" t="str">
        <f aca="true">IF($D96="","",IF(OR($I96="Accepted",$I96="Not applicable"),"",IF($H96="","no date",IF($H96&lt;TODAY(),"OVERDUE "&amp;TEXT(TODAY()-$H96,"0")&amp;"d","in "&amp;TEXT($H96-TODAY(),"0")&amp;"d"))))</f>
        <v>in 17d</v>
      </c>
      <c r="O96" s="22"/>
      <c r="P96" s="22"/>
    </row>
    <row r="97" customFormat="false" ht="54" hidden="false" customHeight="true" outlineLevel="0" collapsed="false">
      <c r="B97" s="47" t="str">
        <f aca="false">IF($D97="","","HO-"&amp;TEXT(ROW()-7,"000"))</f>
        <v>HO-090</v>
      </c>
      <c r="C97" s="48" t="s">
        <v>125</v>
      </c>
      <c r="D97" s="49" t="s">
        <v>340</v>
      </c>
      <c r="E97" s="48" t="s">
        <v>341</v>
      </c>
      <c r="F97" s="48" t="s">
        <v>160</v>
      </c>
      <c r="G97" s="48" t="s">
        <v>75</v>
      </c>
      <c r="H97" s="43" t="n">
        <f aca="false">IF(Setup!$C$28="","",Setup!$C$28+0)</f>
        <v>46262</v>
      </c>
      <c r="I97" s="44" t="s">
        <v>149</v>
      </c>
      <c r="J97" s="43"/>
      <c r="K97" s="43"/>
      <c r="L97" s="22"/>
      <c r="M97" s="45" t="n">
        <f aca="true">IF($D97="","",IF(OR($I97="Accepted",$I97="Not applicable"),0,IF($H97="",0,MAX(0,TODAY()-$H97))))</f>
        <v>0</v>
      </c>
      <c r="N97" s="46" t="str">
        <f aca="true">IF($D97="","",IF(OR($I97="Accepted",$I97="Not applicable"),"",IF($H97="","no date",IF($H97&lt;TODAY(),"OVERDUE "&amp;TEXT(TODAY()-$H97,"0")&amp;"d","in "&amp;TEXT($H97-TODAY(),"0")&amp;"d"))))</f>
        <v>in 17d</v>
      </c>
      <c r="O97" s="22"/>
      <c r="P97" s="22"/>
    </row>
    <row r="98" customFormat="false" ht="54" hidden="false" customHeight="true" outlineLevel="0" collapsed="false">
      <c r="B98" s="47" t="str">
        <f aca="false">IF($D98="","","HO-"&amp;TEXT(ROW()-7,"000"))</f>
        <v>HO-091</v>
      </c>
      <c r="C98" s="48" t="s">
        <v>125</v>
      </c>
      <c r="D98" s="49" t="s">
        <v>342</v>
      </c>
      <c r="E98" s="48" t="s">
        <v>343</v>
      </c>
      <c r="F98" s="48" t="s">
        <v>160</v>
      </c>
      <c r="G98" s="48" t="s">
        <v>182</v>
      </c>
      <c r="H98" s="43" t="n">
        <f aca="false">IF(Setup!$C$28="","",Setup!$C$28+0)</f>
        <v>46262</v>
      </c>
      <c r="I98" s="44" t="s">
        <v>149</v>
      </c>
      <c r="J98" s="43"/>
      <c r="K98" s="43"/>
      <c r="L98" s="22"/>
      <c r="M98" s="45" t="n">
        <f aca="true">IF($D98="","",IF(OR($I98="Accepted",$I98="Not applicable"),0,IF($H98="",0,MAX(0,TODAY()-$H98))))</f>
        <v>0</v>
      </c>
      <c r="N98" s="46" t="str">
        <f aca="true">IF($D98="","",IF(OR($I98="Accepted",$I98="Not applicable"),"",IF($H98="","no date",IF($H98&lt;TODAY(),"OVERDUE "&amp;TEXT(TODAY()-$H98,"0")&amp;"d","in "&amp;TEXT($H98-TODAY(),"0")&amp;"d"))))</f>
        <v>in 17d</v>
      </c>
      <c r="O98" s="22"/>
      <c r="P98" s="22"/>
    </row>
    <row r="99" customFormat="false" ht="42.75" hidden="false" customHeight="true" outlineLevel="0" collapsed="false">
      <c r="B99" s="47" t="str">
        <f aca="false">IF($D99="","","HO-"&amp;TEXT(ROW()-7,"000"))</f>
        <v>HO-092</v>
      </c>
      <c r="C99" s="48" t="s">
        <v>125</v>
      </c>
      <c r="D99" s="49" t="s">
        <v>344</v>
      </c>
      <c r="E99" s="48" t="s">
        <v>345</v>
      </c>
      <c r="F99" s="48" t="s">
        <v>160</v>
      </c>
      <c r="G99" s="48" t="s">
        <v>75</v>
      </c>
      <c r="H99" s="43" t="n">
        <f aca="false">IF(Setup!$C$28="","",Setup!$C$28+7)</f>
        <v>46269</v>
      </c>
      <c r="I99" s="44" t="s">
        <v>149</v>
      </c>
      <c r="J99" s="43"/>
      <c r="K99" s="43"/>
      <c r="L99" s="22"/>
      <c r="M99" s="45" t="n">
        <f aca="true">IF($D99="","",IF(OR($I99="Accepted",$I99="Not applicable"),0,IF($H99="",0,MAX(0,TODAY()-$H99))))</f>
        <v>0</v>
      </c>
      <c r="N99" s="46" t="str">
        <f aca="true">IF($D99="","",IF(OR($I99="Accepted",$I99="Not applicable"),"",IF($H99="","no date",IF($H99&lt;TODAY(),"OVERDUE "&amp;TEXT(TODAY()-$H99,"0")&amp;"d","in "&amp;TEXT($H99-TODAY(),"0")&amp;"d"))))</f>
        <v>in 24d</v>
      </c>
      <c r="O99" s="22"/>
      <c r="P99" s="22"/>
    </row>
    <row r="100" customFormat="false" ht="42.75" hidden="false" customHeight="true" outlineLevel="0" collapsed="false">
      <c r="B100" s="47" t="str">
        <f aca="false">IF($D100="","","HO-"&amp;TEXT(ROW()-7,"000"))</f>
        <v>HO-093</v>
      </c>
      <c r="C100" s="48" t="s">
        <v>125</v>
      </c>
      <c r="D100" s="49" t="s">
        <v>346</v>
      </c>
      <c r="E100" s="48" t="s">
        <v>347</v>
      </c>
      <c r="F100" s="48" t="s">
        <v>148</v>
      </c>
      <c r="G100" s="48" t="s">
        <v>75</v>
      </c>
      <c r="H100" s="43" t="n">
        <f aca="false">IF(Setup!$C$28="","",Setup!$C$28+7)</f>
        <v>46269</v>
      </c>
      <c r="I100" s="44" t="s">
        <v>149</v>
      </c>
      <c r="J100" s="43"/>
      <c r="K100" s="43"/>
      <c r="L100" s="22"/>
      <c r="M100" s="45" t="n">
        <f aca="true">IF($D100="","",IF(OR($I100="Accepted",$I100="Not applicable"),0,IF($H100="",0,MAX(0,TODAY()-$H100))))</f>
        <v>0</v>
      </c>
      <c r="N100" s="46" t="str">
        <f aca="true">IF($D100="","",IF(OR($I100="Accepted",$I100="Not applicable"),"",IF($H100="","no date",IF($H100&lt;TODAY(),"OVERDUE "&amp;TEXT(TODAY()-$H100,"0")&amp;"d","in "&amp;TEXT($H100-TODAY(),"0")&amp;"d"))))</f>
        <v>in 24d</v>
      </c>
      <c r="O100" s="22"/>
      <c r="P100" s="22"/>
    </row>
    <row r="101" customFormat="false" ht="54" hidden="false" customHeight="true" outlineLevel="0" collapsed="false">
      <c r="B101" s="47" t="str">
        <f aca="false">IF($D101="","","HO-"&amp;TEXT(ROW()-7,"000"))</f>
        <v>HO-094</v>
      </c>
      <c r="C101" s="48" t="s">
        <v>125</v>
      </c>
      <c r="D101" s="49" t="s">
        <v>348</v>
      </c>
      <c r="E101" s="48" t="s">
        <v>349</v>
      </c>
      <c r="F101" s="48" t="s">
        <v>185</v>
      </c>
      <c r="G101" s="48" t="s">
        <v>305</v>
      </c>
      <c r="H101" s="43" t="n">
        <f aca="false">IF(Setup!$C$28="","",Setup!$C$28+330)</f>
        <v>46592</v>
      </c>
      <c r="I101" s="44" t="s">
        <v>149</v>
      </c>
      <c r="J101" s="43"/>
      <c r="K101" s="43"/>
      <c r="L101" s="22"/>
      <c r="M101" s="45" t="n">
        <f aca="true">IF($D101="","",IF(OR($I101="Accepted",$I101="Not applicable"),0,IF($H101="",0,MAX(0,TODAY()-$H101))))</f>
        <v>0</v>
      </c>
      <c r="N101" s="46" t="str">
        <f aca="true">IF($D101="","",IF(OR($I101="Accepted",$I101="Not applicable"),"",IF($H101="","no date",IF($H101&lt;TODAY(),"OVERDUE "&amp;TEXT(TODAY()-$H101,"0")&amp;"d","in "&amp;TEXT($H101-TODAY(),"0")&amp;"d"))))</f>
        <v>in 347d</v>
      </c>
      <c r="O101" s="22"/>
      <c r="P101" s="22"/>
    </row>
    <row r="102" customFormat="false" ht="54" hidden="false" customHeight="true" outlineLevel="0" collapsed="false">
      <c r="B102" s="40" t="str">
        <f aca="false">IF($D102="","","HO-"&amp;TEXT(ROW()-7,"000"))</f>
        <v>HO-095</v>
      </c>
      <c r="C102" s="41" t="s">
        <v>126</v>
      </c>
      <c r="D102" s="42" t="s">
        <v>350</v>
      </c>
      <c r="E102" s="41" t="s">
        <v>351</v>
      </c>
      <c r="F102" s="41" t="s">
        <v>160</v>
      </c>
      <c r="G102" s="41" t="s">
        <v>305</v>
      </c>
      <c r="H102" s="43" t="n">
        <f aca="false">IF(Setup!$C$28="","",Setup!$C$28+60)</f>
        <v>46322</v>
      </c>
      <c r="I102" s="44" t="s">
        <v>149</v>
      </c>
      <c r="J102" s="43"/>
      <c r="K102" s="43"/>
      <c r="L102" s="22"/>
      <c r="M102" s="45" t="n">
        <f aca="true">IF($D102="","",IF(OR($I102="Accepted",$I102="Not applicable"),0,IF($H102="",0,MAX(0,TODAY()-$H102))))</f>
        <v>0</v>
      </c>
      <c r="N102" s="46" t="str">
        <f aca="true">IF($D102="","",IF(OR($I102="Accepted",$I102="Not applicable"),"",IF($H102="","no date",IF($H102&lt;TODAY(),"OVERDUE "&amp;TEXT(TODAY()-$H102,"0")&amp;"d","in "&amp;TEXT($H102-TODAY(),"0")&amp;"d"))))</f>
        <v>in 77d</v>
      </c>
      <c r="O102" s="22"/>
      <c r="P102" s="22"/>
    </row>
    <row r="103" customFormat="false" ht="42.75" hidden="false" customHeight="true" outlineLevel="0" collapsed="false">
      <c r="B103" s="40" t="str">
        <f aca="false">IF($D103="","","HO-"&amp;TEXT(ROW()-7,"000"))</f>
        <v>HO-096</v>
      </c>
      <c r="C103" s="41" t="s">
        <v>126</v>
      </c>
      <c r="D103" s="42" t="s">
        <v>352</v>
      </c>
      <c r="E103" s="41" t="s">
        <v>353</v>
      </c>
      <c r="F103" s="41" t="s">
        <v>163</v>
      </c>
      <c r="G103" s="41" t="s">
        <v>305</v>
      </c>
      <c r="H103" s="43" t="n">
        <f aca="false">IF(Setup!$C$28="","",Setup!$C$28+45)</f>
        <v>46307</v>
      </c>
      <c r="I103" s="44" t="s">
        <v>149</v>
      </c>
      <c r="J103" s="43"/>
      <c r="K103" s="43"/>
      <c r="L103" s="22"/>
      <c r="M103" s="45" t="n">
        <f aca="true">IF($D103="","",IF(OR($I103="Accepted",$I103="Not applicable"),0,IF($H103="",0,MAX(0,TODAY()-$H103))))</f>
        <v>0</v>
      </c>
      <c r="N103" s="46" t="str">
        <f aca="true">IF($D103="","",IF(OR($I103="Accepted",$I103="Not applicable"),"",IF($H103="","no date",IF($H103&lt;TODAY(),"OVERDUE "&amp;TEXT(TODAY()-$H103,"0")&amp;"d","in "&amp;TEXT($H103-TODAY(),"0")&amp;"d"))))</f>
        <v>in 62d</v>
      </c>
      <c r="O103" s="22"/>
      <c r="P103" s="22"/>
    </row>
    <row r="104" customFormat="false" ht="42.75" hidden="false" customHeight="true" outlineLevel="0" collapsed="false">
      <c r="B104" s="40" t="str">
        <f aca="false">IF($D104="","","HO-"&amp;TEXT(ROW()-7,"000"))</f>
        <v>HO-097</v>
      </c>
      <c r="C104" s="41" t="s">
        <v>126</v>
      </c>
      <c r="D104" s="42" t="s">
        <v>354</v>
      </c>
      <c r="E104" s="41" t="s">
        <v>355</v>
      </c>
      <c r="F104" s="41" t="s">
        <v>185</v>
      </c>
      <c r="G104" s="41" t="s">
        <v>305</v>
      </c>
      <c r="H104" s="43" t="n">
        <f aca="false">IF(Setup!$C$28="","",Setup!$C$28+90)</f>
        <v>46352</v>
      </c>
      <c r="I104" s="44" t="s">
        <v>149</v>
      </c>
      <c r="J104" s="43"/>
      <c r="K104" s="43"/>
      <c r="L104" s="22"/>
      <c r="M104" s="45" t="n">
        <f aca="true">IF($D104="","",IF(OR($I104="Accepted",$I104="Not applicable"),0,IF($H104="",0,MAX(0,TODAY()-$H104))))</f>
        <v>0</v>
      </c>
      <c r="N104" s="46" t="str">
        <f aca="true">IF($D104="","",IF(OR($I104="Accepted",$I104="Not applicable"),"",IF($H104="","no date",IF($H104&lt;TODAY(),"OVERDUE "&amp;TEXT(TODAY()-$H104,"0")&amp;"d","in "&amp;TEXT($H104-TODAY(),"0")&amp;"d"))))</f>
        <v>in 107d</v>
      </c>
      <c r="O104" s="22"/>
      <c r="P104" s="22"/>
    </row>
    <row r="105" customFormat="false" ht="42.75" hidden="false" customHeight="true" outlineLevel="0" collapsed="false">
      <c r="B105" s="40" t="str">
        <f aca="false">IF($D105="","","HO-"&amp;TEXT(ROW()-7,"000"))</f>
        <v>HO-098</v>
      </c>
      <c r="C105" s="41" t="s">
        <v>126</v>
      </c>
      <c r="D105" s="42" t="s">
        <v>356</v>
      </c>
      <c r="E105" s="41" t="s">
        <v>357</v>
      </c>
      <c r="F105" s="41" t="s">
        <v>185</v>
      </c>
      <c r="G105" s="41" t="s">
        <v>75</v>
      </c>
      <c r="H105" s="43" t="n">
        <f aca="false">IF(Setup!$C$28="","",Setup!$C$28+60)</f>
        <v>46322</v>
      </c>
      <c r="I105" s="44" t="s">
        <v>149</v>
      </c>
      <c r="J105" s="43"/>
      <c r="K105" s="43"/>
      <c r="L105" s="22"/>
      <c r="M105" s="45" t="n">
        <f aca="true">IF($D105="","",IF(OR($I105="Accepted",$I105="Not applicable"),0,IF($H105="",0,MAX(0,TODAY()-$H105))))</f>
        <v>0</v>
      </c>
      <c r="N105" s="46" t="str">
        <f aca="true">IF($D105="","",IF(OR($I105="Accepted",$I105="Not applicable"),"",IF($H105="","no date",IF($H105&lt;TODAY(),"OVERDUE "&amp;TEXT(TODAY()-$H105,"0")&amp;"d","in "&amp;TEXT($H105-TODAY(),"0")&amp;"d"))))</f>
        <v>in 77d</v>
      </c>
      <c r="O105" s="22"/>
      <c r="P105" s="22"/>
    </row>
    <row r="106" customFormat="false" ht="42.75" hidden="false" customHeight="true" outlineLevel="0" collapsed="false">
      <c r="B106" s="40" t="str">
        <f aca="false">IF($D106="","","HO-"&amp;TEXT(ROW()-7,"000"))</f>
        <v>HO-099</v>
      </c>
      <c r="C106" s="41" t="s">
        <v>126</v>
      </c>
      <c r="D106" s="42" t="s">
        <v>358</v>
      </c>
      <c r="E106" s="41" t="s">
        <v>359</v>
      </c>
      <c r="F106" s="41" t="s">
        <v>160</v>
      </c>
      <c r="G106" s="41" t="s">
        <v>305</v>
      </c>
      <c r="H106" s="43" t="n">
        <f aca="false">IF(Setup!$C$28="","",Setup!$C$28+45)</f>
        <v>46307</v>
      </c>
      <c r="I106" s="44" t="s">
        <v>149</v>
      </c>
      <c r="J106" s="43"/>
      <c r="K106" s="43"/>
      <c r="L106" s="22"/>
      <c r="M106" s="45" t="n">
        <f aca="true">IF($D106="","",IF(OR($I106="Accepted",$I106="Not applicable"),0,IF($H106="",0,MAX(0,TODAY()-$H106))))</f>
        <v>0</v>
      </c>
      <c r="N106" s="46" t="str">
        <f aca="true">IF($D106="","",IF(OR($I106="Accepted",$I106="Not applicable"),"",IF($H106="","no date",IF($H106&lt;TODAY(),"OVERDUE "&amp;TEXT(TODAY()-$H106,"0")&amp;"d","in "&amp;TEXT($H106-TODAY(),"0")&amp;"d"))))</f>
        <v>in 62d</v>
      </c>
      <c r="O106" s="22"/>
      <c r="P106" s="22"/>
    </row>
    <row r="107" customFormat="false" ht="42.75" hidden="false" customHeight="true" outlineLevel="0" collapsed="false">
      <c r="B107" s="40" t="str">
        <f aca="false">IF($D107="","","HO-"&amp;TEXT(ROW()-7,"000"))</f>
        <v>HO-100</v>
      </c>
      <c r="C107" s="41" t="s">
        <v>126</v>
      </c>
      <c r="D107" s="42" t="s">
        <v>360</v>
      </c>
      <c r="E107" s="41" t="s">
        <v>361</v>
      </c>
      <c r="F107" s="41" t="s">
        <v>163</v>
      </c>
      <c r="G107" s="41" t="s">
        <v>305</v>
      </c>
      <c r="H107" s="43" t="n">
        <f aca="false">IF(Setup!$C$28="","",Setup!$C$28+60)</f>
        <v>46322</v>
      </c>
      <c r="I107" s="44" t="s">
        <v>149</v>
      </c>
      <c r="J107" s="43"/>
      <c r="K107" s="43"/>
      <c r="L107" s="22"/>
      <c r="M107" s="45" t="n">
        <f aca="true">IF($D107="","",IF(OR($I107="Accepted",$I107="Not applicable"),0,IF($H107="",0,MAX(0,TODAY()-$H107))))</f>
        <v>0</v>
      </c>
      <c r="N107" s="46" t="str">
        <f aca="true">IF($D107="","",IF(OR($I107="Accepted",$I107="Not applicable"),"",IF($H107="","no date",IF($H107&lt;TODAY(),"OVERDUE "&amp;TEXT(TODAY()-$H107,"0")&amp;"d","in "&amp;TEXT($H107-TODAY(),"0")&amp;"d"))))</f>
        <v>in 77d</v>
      </c>
      <c r="O107" s="22"/>
      <c r="P107" s="22"/>
    </row>
    <row r="108" customFormat="false" ht="42.75" hidden="false" customHeight="true" outlineLevel="0" collapsed="false">
      <c r="B108" s="40" t="str">
        <f aca="false">IF($D108="","","HO-"&amp;TEXT(ROW()-7,"000"))</f>
        <v>HO-101</v>
      </c>
      <c r="C108" s="41" t="s">
        <v>126</v>
      </c>
      <c r="D108" s="42" t="s">
        <v>362</v>
      </c>
      <c r="E108" s="41" t="s">
        <v>363</v>
      </c>
      <c r="F108" s="41" t="s">
        <v>163</v>
      </c>
      <c r="G108" s="41" t="s">
        <v>302</v>
      </c>
      <c r="H108" s="43" t="n">
        <f aca="false">IF(Setup!$C$28="","",Setup!$C$28+60)</f>
        <v>46322</v>
      </c>
      <c r="I108" s="44" t="s">
        <v>149</v>
      </c>
      <c r="J108" s="43"/>
      <c r="K108" s="43"/>
      <c r="L108" s="22"/>
      <c r="M108" s="45" t="n">
        <f aca="true">IF($D108="","",IF(OR($I108="Accepted",$I108="Not applicable"),0,IF($H108="",0,MAX(0,TODAY()-$H108))))</f>
        <v>0</v>
      </c>
      <c r="N108" s="46" t="str">
        <f aca="true">IF($D108="","",IF(OR($I108="Accepted",$I108="Not applicable"),"",IF($H108="","no date",IF($H108&lt;TODAY(),"OVERDUE "&amp;TEXT(TODAY()-$H108,"0")&amp;"d","in "&amp;TEXT($H108-TODAY(),"0")&amp;"d"))))</f>
        <v>in 77d</v>
      </c>
      <c r="O108" s="22"/>
      <c r="P108" s="22"/>
    </row>
    <row r="109" customFormat="false" ht="54" hidden="false" customHeight="true" outlineLevel="0" collapsed="false">
      <c r="B109" s="47" t="str">
        <f aca="false">IF($D109="","","HO-"&amp;TEXT(ROW()-7,"000"))</f>
        <v>HO-102</v>
      </c>
      <c r="C109" s="48" t="s">
        <v>127</v>
      </c>
      <c r="D109" s="49" t="s">
        <v>364</v>
      </c>
      <c r="E109" s="48" t="s">
        <v>365</v>
      </c>
      <c r="F109" s="48" t="s">
        <v>148</v>
      </c>
      <c r="G109" s="48" t="s">
        <v>75</v>
      </c>
      <c r="H109" s="43" t="n">
        <f aca="false">IF(Setup!$C$28="","",Setup!$C$28+14)</f>
        <v>46276</v>
      </c>
      <c r="I109" s="44" t="s">
        <v>149</v>
      </c>
      <c r="J109" s="43"/>
      <c r="K109" s="43"/>
      <c r="L109" s="22"/>
      <c r="M109" s="45" t="n">
        <f aca="true">IF($D109="","",IF(OR($I109="Accepted",$I109="Not applicable"),0,IF($H109="",0,MAX(0,TODAY()-$H109))))</f>
        <v>0</v>
      </c>
      <c r="N109" s="46" t="str">
        <f aca="true">IF($D109="","",IF(OR($I109="Accepted",$I109="Not applicable"),"",IF($H109="","no date",IF($H109&lt;TODAY(),"OVERDUE "&amp;TEXT(TODAY()-$H109,"0")&amp;"d","in "&amp;TEXT($H109-TODAY(),"0")&amp;"d"))))</f>
        <v>in 31d</v>
      </c>
      <c r="O109" s="22"/>
      <c r="P109" s="22"/>
    </row>
    <row r="110" customFormat="false" ht="54" hidden="false" customHeight="true" outlineLevel="0" collapsed="false">
      <c r="B110" s="47" t="str">
        <f aca="false">IF($D110="","","HO-"&amp;TEXT(ROW()-7,"000"))</f>
        <v>HO-103</v>
      </c>
      <c r="C110" s="48" t="s">
        <v>127</v>
      </c>
      <c r="D110" s="49" t="s">
        <v>366</v>
      </c>
      <c r="E110" s="48" t="s">
        <v>367</v>
      </c>
      <c r="F110" s="48" t="s">
        <v>237</v>
      </c>
      <c r="G110" s="48" t="s">
        <v>75</v>
      </c>
      <c r="H110" s="43" t="n">
        <f aca="false">IF(Setup!$C$28="","",Setup!$C$28+14)</f>
        <v>46276</v>
      </c>
      <c r="I110" s="44" t="s">
        <v>149</v>
      </c>
      <c r="J110" s="43"/>
      <c r="K110" s="43"/>
      <c r="L110" s="22"/>
      <c r="M110" s="45" t="n">
        <f aca="true">IF($D110="","",IF(OR($I110="Accepted",$I110="Not applicable"),0,IF($H110="",0,MAX(0,TODAY()-$H110))))</f>
        <v>0</v>
      </c>
      <c r="N110" s="46" t="str">
        <f aca="true">IF($D110="","",IF(OR($I110="Accepted",$I110="Not applicable"),"",IF($H110="","no date",IF($H110&lt;TODAY(),"OVERDUE "&amp;TEXT(TODAY()-$H110,"0")&amp;"d","in "&amp;TEXT($H110-TODAY(),"0")&amp;"d"))))</f>
        <v>in 31d</v>
      </c>
      <c r="O110" s="22"/>
      <c r="P110" s="22"/>
    </row>
    <row r="111" customFormat="false" ht="54" hidden="false" customHeight="true" outlineLevel="0" collapsed="false">
      <c r="B111" s="47" t="str">
        <f aca="false">IF($D111="","","HO-"&amp;TEXT(ROW()-7,"000"))</f>
        <v>HO-104</v>
      </c>
      <c r="C111" s="48" t="s">
        <v>127</v>
      </c>
      <c r="D111" s="49" t="s">
        <v>368</v>
      </c>
      <c r="E111" s="48" t="s">
        <v>369</v>
      </c>
      <c r="F111" s="48" t="s">
        <v>185</v>
      </c>
      <c r="G111" s="48" t="s">
        <v>302</v>
      </c>
      <c r="H111" s="43" t="n">
        <f aca="false">IF(Setup!$C$28="","",Setup!$C$28+30)</f>
        <v>46292</v>
      </c>
      <c r="I111" s="44" t="s">
        <v>149</v>
      </c>
      <c r="J111" s="43"/>
      <c r="K111" s="43"/>
      <c r="L111" s="22"/>
      <c r="M111" s="45" t="n">
        <f aca="true">IF($D111="","",IF(OR($I111="Accepted",$I111="Not applicable"),0,IF($H111="",0,MAX(0,TODAY()-$H111))))</f>
        <v>0</v>
      </c>
      <c r="N111" s="46" t="str">
        <f aca="true">IF($D111="","",IF(OR($I111="Accepted",$I111="Not applicable"),"",IF($H111="","no date",IF($H111&lt;TODAY(),"OVERDUE "&amp;TEXT(TODAY()-$H111,"0")&amp;"d","in "&amp;TEXT($H111-TODAY(),"0")&amp;"d"))))</f>
        <v>in 47d</v>
      </c>
      <c r="O111" s="22"/>
      <c r="P111" s="22"/>
    </row>
    <row r="112" customFormat="false" ht="42.75" hidden="false" customHeight="true" outlineLevel="0" collapsed="false">
      <c r="B112" s="47" t="str">
        <f aca="false">IF($D112="","","HO-"&amp;TEXT(ROW()-7,"000"))</f>
        <v>HO-105</v>
      </c>
      <c r="C112" s="48" t="s">
        <v>127</v>
      </c>
      <c r="D112" s="49" t="s">
        <v>370</v>
      </c>
      <c r="E112" s="48" t="s">
        <v>371</v>
      </c>
      <c r="F112" s="48" t="s">
        <v>160</v>
      </c>
      <c r="G112" s="48" t="s">
        <v>75</v>
      </c>
      <c r="H112" s="43" t="n">
        <f aca="false">IF(Setup!$C$28="","",Setup!$C$28+14)</f>
        <v>46276</v>
      </c>
      <c r="I112" s="44" t="s">
        <v>149</v>
      </c>
      <c r="J112" s="43"/>
      <c r="K112" s="43"/>
      <c r="L112" s="22"/>
      <c r="M112" s="45" t="n">
        <f aca="true">IF($D112="","",IF(OR($I112="Accepted",$I112="Not applicable"),0,IF($H112="",0,MAX(0,TODAY()-$H112))))</f>
        <v>0</v>
      </c>
      <c r="N112" s="46" t="str">
        <f aca="true">IF($D112="","",IF(OR($I112="Accepted",$I112="Not applicable"),"",IF($H112="","no date",IF($H112&lt;TODAY(),"OVERDUE "&amp;TEXT(TODAY()-$H112,"0")&amp;"d","in "&amp;TEXT($H112-TODAY(),"0")&amp;"d"))))</f>
        <v>in 31d</v>
      </c>
      <c r="O112" s="22"/>
      <c r="P112" s="22"/>
    </row>
    <row r="113" customFormat="false" ht="42.75" hidden="false" customHeight="true" outlineLevel="0" collapsed="false">
      <c r="B113" s="47" t="str">
        <f aca="false">IF($D113="","","HO-"&amp;TEXT(ROW()-7,"000"))</f>
        <v>HO-106</v>
      </c>
      <c r="C113" s="48" t="s">
        <v>127</v>
      </c>
      <c r="D113" s="49" t="s">
        <v>372</v>
      </c>
      <c r="E113" s="48" t="s">
        <v>373</v>
      </c>
      <c r="F113" s="48" t="s">
        <v>237</v>
      </c>
      <c r="G113" s="48" t="s">
        <v>75</v>
      </c>
      <c r="H113" s="43" t="n">
        <f aca="false">IF(Setup!$C$28="","",Setup!$C$28+14)</f>
        <v>46276</v>
      </c>
      <c r="I113" s="44" t="s">
        <v>149</v>
      </c>
      <c r="J113" s="43"/>
      <c r="K113" s="43"/>
      <c r="L113" s="22"/>
      <c r="M113" s="45" t="n">
        <f aca="true">IF($D113="","",IF(OR($I113="Accepted",$I113="Not applicable"),0,IF($H113="",0,MAX(0,TODAY()-$H113))))</f>
        <v>0</v>
      </c>
      <c r="N113" s="46" t="str">
        <f aca="true">IF($D113="","",IF(OR($I113="Accepted",$I113="Not applicable"),"",IF($H113="","no date",IF($H113&lt;TODAY(),"OVERDUE "&amp;TEXT(TODAY()-$H113,"0")&amp;"d","in "&amp;TEXT($H113-TODAY(),"0")&amp;"d"))))</f>
        <v>in 31d</v>
      </c>
      <c r="O113" s="22"/>
      <c r="P113" s="22"/>
    </row>
    <row r="114" customFormat="false" ht="54" hidden="false" customHeight="true" outlineLevel="0" collapsed="false">
      <c r="B114" s="47" t="str">
        <f aca="false">IF($D114="","","HO-"&amp;TEXT(ROW()-7,"000"))</f>
        <v>HO-107</v>
      </c>
      <c r="C114" s="48" t="s">
        <v>127</v>
      </c>
      <c r="D114" s="49" t="s">
        <v>374</v>
      </c>
      <c r="E114" s="48" t="s">
        <v>375</v>
      </c>
      <c r="F114" s="48" t="s">
        <v>160</v>
      </c>
      <c r="G114" s="48" t="s">
        <v>75</v>
      </c>
      <c r="H114" s="43" t="n">
        <f aca="false">IF(Setup!$C$28="","",Setup!$C$28+7)</f>
        <v>46269</v>
      </c>
      <c r="I114" s="44" t="s">
        <v>149</v>
      </c>
      <c r="J114" s="43"/>
      <c r="K114" s="43"/>
      <c r="L114" s="22"/>
      <c r="M114" s="45" t="n">
        <f aca="true">IF($D114="","",IF(OR($I114="Accepted",$I114="Not applicable"),0,IF($H114="",0,MAX(0,TODAY()-$H114))))</f>
        <v>0</v>
      </c>
      <c r="N114" s="46" t="str">
        <f aca="true">IF($D114="","",IF(OR($I114="Accepted",$I114="Not applicable"),"",IF($H114="","no date",IF($H114&lt;TODAY(),"OVERDUE "&amp;TEXT(TODAY()-$H114,"0")&amp;"d","in "&amp;TEXT($H114-TODAY(),"0")&amp;"d"))))</f>
        <v>in 24d</v>
      </c>
      <c r="O114" s="22"/>
      <c r="P114" s="22"/>
    </row>
    <row r="115" customFormat="false" ht="42.75" hidden="false" customHeight="true" outlineLevel="0" collapsed="false">
      <c r="B115" s="47" t="str">
        <f aca="false">IF($D115="","","HO-"&amp;TEXT(ROW()-7,"000"))</f>
        <v>HO-108</v>
      </c>
      <c r="C115" s="48" t="s">
        <v>127</v>
      </c>
      <c r="D115" s="49" t="s">
        <v>376</v>
      </c>
      <c r="E115" s="48" t="s">
        <v>377</v>
      </c>
      <c r="F115" s="48" t="s">
        <v>160</v>
      </c>
      <c r="G115" s="48" t="s">
        <v>75</v>
      </c>
      <c r="H115" s="43" t="n">
        <f aca="false">IF(Setup!$C$28="","",Setup!$C$28+30)</f>
        <v>46292</v>
      </c>
      <c r="I115" s="44" t="s">
        <v>149</v>
      </c>
      <c r="J115" s="43"/>
      <c r="K115" s="43"/>
      <c r="L115" s="22"/>
      <c r="M115" s="45" t="n">
        <f aca="true">IF($D115="","",IF(OR($I115="Accepted",$I115="Not applicable"),0,IF($H115="",0,MAX(0,TODAY()-$H115))))</f>
        <v>0</v>
      </c>
      <c r="N115" s="46" t="str">
        <f aca="true">IF($D115="","",IF(OR($I115="Accepted",$I115="Not applicable"),"",IF($H115="","no date",IF($H115&lt;TODAY(),"OVERDUE "&amp;TEXT(TODAY()-$H115,"0")&amp;"d","in "&amp;TEXT($H115-TODAY(),"0")&amp;"d"))))</f>
        <v>in 47d</v>
      </c>
      <c r="O115" s="22"/>
      <c r="P115" s="22"/>
    </row>
    <row r="116" customFormat="false" ht="54" hidden="false" customHeight="true" outlineLevel="0" collapsed="false">
      <c r="B116" s="47" t="str">
        <f aca="false">IF($D116="","","HO-"&amp;TEXT(ROW()-7,"000"))</f>
        <v>HO-109</v>
      </c>
      <c r="C116" s="48" t="s">
        <v>127</v>
      </c>
      <c r="D116" s="49" t="s">
        <v>378</v>
      </c>
      <c r="E116" s="48" t="s">
        <v>379</v>
      </c>
      <c r="F116" s="48" t="s">
        <v>185</v>
      </c>
      <c r="G116" s="48" t="s">
        <v>305</v>
      </c>
      <c r="H116" s="43" t="n">
        <f aca="false">IF(Setup!$C$28="","",Setup!$C$28+0)</f>
        <v>46262</v>
      </c>
      <c r="I116" s="44" t="s">
        <v>149</v>
      </c>
      <c r="J116" s="43"/>
      <c r="K116" s="43"/>
      <c r="L116" s="22"/>
      <c r="M116" s="45" t="n">
        <f aca="true">IF($D116="","",IF(OR($I116="Accepted",$I116="Not applicable"),0,IF($H116="",0,MAX(0,TODAY()-$H116))))</f>
        <v>0</v>
      </c>
      <c r="N116" s="46" t="str">
        <f aca="true">IF($D116="","",IF(OR($I116="Accepted",$I116="Not applicable"),"",IF($H116="","no date",IF($H116&lt;TODAY(),"OVERDUE "&amp;TEXT(TODAY()-$H116,"0")&amp;"d","in "&amp;TEXT($H116-TODAY(),"0")&amp;"d"))))</f>
        <v>in 17d</v>
      </c>
      <c r="O116" s="22"/>
      <c r="P116" s="22"/>
    </row>
    <row r="117" customFormat="false" ht="27.75" hidden="false" customHeight="true" outlineLevel="0" collapsed="false">
      <c r="B117" s="40" t="str">
        <f aca="false">IF($D117="","","HO-"&amp;TEXT(ROW()-7,"000"))</f>
        <v/>
      </c>
      <c r="C117" s="22"/>
      <c r="D117" s="22"/>
      <c r="E117" s="22"/>
      <c r="F117" s="22"/>
      <c r="G117" s="22"/>
      <c r="H117" s="43"/>
      <c r="I117" s="22"/>
      <c r="J117" s="43"/>
      <c r="K117" s="43"/>
      <c r="L117" s="22"/>
      <c r="M117" s="45" t="str">
        <f aca="true">IF($D117="","",IF(OR($I117="Accepted",$I117="Not applicable"),0,IF($H117="",0,MAX(0,TODAY()-$H117))))</f>
        <v/>
      </c>
      <c r="N117" s="46" t="str">
        <f aca="true">IF($D117="","",IF(OR($I117="Accepted",$I117="Not applicable"),"",IF($H117="","no date",IF($H117&lt;TODAY(),"OVERDUE "&amp;TEXT(TODAY()-$H117,"0")&amp;"d","in "&amp;TEXT($H117-TODAY(),"0")&amp;"d"))))</f>
        <v/>
      </c>
      <c r="O117" s="22"/>
      <c r="P117" s="22"/>
    </row>
    <row r="118" customFormat="false" ht="27.75" hidden="false" customHeight="true" outlineLevel="0" collapsed="false">
      <c r="B118" s="40" t="str">
        <f aca="false">IF($D118="","","HO-"&amp;TEXT(ROW()-7,"000"))</f>
        <v/>
      </c>
      <c r="C118" s="22"/>
      <c r="D118" s="22"/>
      <c r="E118" s="22"/>
      <c r="F118" s="22"/>
      <c r="G118" s="22"/>
      <c r="H118" s="43"/>
      <c r="I118" s="22"/>
      <c r="J118" s="43"/>
      <c r="K118" s="43"/>
      <c r="L118" s="22"/>
      <c r="M118" s="45" t="str">
        <f aca="true">IF($D118="","",IF(OR($I118="Accepted",$I118="Not applicable"),0,IF($H118="",0,MAX(0,TODAY()-$H118))))</f>
        <v/>
      </c>
      <c r="N118" s="46" t="str">
        <f aca="true">IF($D118="","",IF(OR($I118="Accepted",$I118="Not applicable"),"",IF($H118="","no date",IF($H118&lt;TODAY(),"OVERDUE "&amp;TEXT(TODAY()-$H118,"0")&amp;"d","in "&amp;TEXT($H118-TODAY(),"0")&amp;"d"))))</f>
        <v/>
      </c>
      <c r="O118" s="22"/>
      <c r="P118" s="22"/>
    </row>
    <row r="119" customFormat="false" ht="27.75" hidden="false" customHeight="true" outlineLevel="0" collapsed="false">
      <c r="B119" s="40" t="str">
        <f aca="false">IF($D119="","","HO-"&amp;TEXT(ROW()-7,"000"))</f>
        <v/>
      </c>
      <c r="C119" s="22"/>
      <c r="D119" s="22"/>
      <c r="E119" s="22"/>
      <c r="F119" s="22"/>
      <c r="G119" s="22"/>
      <c r="H119" s="43"/>
      <c r="I119" s="22"/>
      <c r="J119" s="43"/>
      <c r="K119" s="43"/>
      <c r="L119" s="22"/>
      <c r="M119" s="45" t="str">
        <f aca="true">IF($D119="","",IF(OR($I119="Accepted",$I119="Not applicable"),0,IF($H119="",0,MAX(0,TODAY()-$H119))))</f>
        <v/>
      </c>
      <c r="N119" s="46" t="str">
        <f aca="true">IF($D119="","",IF(OR($I119="Accepted",$I119="Not applicable"),"",IF($H119="","no date",IF($H119&lt;TODAY(),"OVERDUE "&amp;TEXT(TODAY()-$H119,"0")&amp;"d","in "&amp;TEXT($H119-TODAY(),"0")&amp;"d"))))</f>
        <v/>
      </c>
      <c r="O119" s="22"/>
      <c r="P119" s="22"/>
    </row>
    <row r="120" customFormat="false" ht="27.75" hidden="false" customHeight="true" outlineLevel="0" collapsed="false">
      <c r="B120" s="40" t="str">
        <f aca="false">IF($D120="","","HO-"&amp;TEXT(ROW()-7,"000"))</f>
        <v/>
      </c>
      <c r="C120" s="22"/>
      <c r="D120" s="22"/>
      <c r="E120" s="22"/>
      <c r="F120" s="22"/>
      <c r="G120" s="22"/>
      <c r="H120" s="43"/>
      <c r="I120" s="22"/>
      <c r="J120" s="43"/>
      <c r="K120" s="43"/>
      <c r="L120" s="22"/>
      <c r="M120" s="45" t="str">
        <f aca="true">IF($D120="","",IF(OR($I120="Accepted",$I120="Not applicable"),0,IF($H120="",0,MAX(0,TODAY()-$H120))))</f>
        <v/>
      </c>
      <c r="N120" s="46" t="str">
        <f aca="true">IF($D120="","",IF(OR($I120="Accepted",$I120="Not applicable"),"",IF($H120="","no date",IF($H120&lt;TODAY(),"OVERDUE "&amp;TEXT(TODAY()-$H120,"0")&amp;"d","in "&amp;TEXT($H120-TODAY(),"0")&amp;"d"))))</f>
        <v/>
      </c>
      <c r="O120" s="22"/>
      <c r="P120" s="22"/>
    </row>
    <row r="121" customFormat="false" ht="27.75" hidden="false" customHeight="true" outlineLevel="0" collapsed="false">
      <c r="B121" s="40" t="str">
        <f aca="false">IF($D121="","","HO-"&amp;TEXT(ROW()-7,"000"))</f>
        <v/>
      </c>
      <c r="C121" s="22"/>
      <c r="D121" s="22"/>
      <c r="E121" s="22"/>
      <c r="F121" s="22"/>
      <c r="G121" s="22"/>
      <c r="H121" s="43"/>
      <c r="I121" s="22"/>
      <c r="J121" s="43"/>
      <c r="K121" s="43"/>
      <c r="L121" s="22"/>
      <c r="M121" s="45" t="str">
        <f aca="true">IF($D121="","",IF(OR($I121="Accepted",$I121="Not applicable"),0,IF($H121="",0,MAX(0,TODAY()-$H121))))</f>
        <v/>
      </c>
      <c r="N121" s="46" t="str">
        <f aca="true">IF($D121="","",IF(OR($I121="Accepted",$I121="Not applicable"),"",IF($H121="","no date",IF($H121&lt;TODAY(),"OVERDUE "&amp;TEXT(TODAY()-$H121,"0")&amp;"d","in "&amp;TEXT($H121-TODAY(),"0")&amp;"d"))))</f>
        <v/>
      </c>
      <c r="O121" s="22"/>
      <c r="P121" s="22"/>
    </row>
    <row r="122" customFormat="false" ht="27.75" hidden="false" customHeight="true" outlineLevel="0" collapsed="false">
      <c r="B122" s="40" t="str">
        <f aca="false">IF($D122="","","HO-"&amp;TEXT(ROW()-7,"000"))</f>
        <v/>
      </c>
      <c r="C122" s="22"/>
      <c r="D122" s="22"/>
      <c r="E122" s="22"/>
      <c r="F122" s="22"/>
      <c r="G122" s="22"/>
      <c r="H122" s="43"/>
      <c r="I122" s="22"/>
      <c r="J122" s="43"/>
      <c r="K122" s="43"/>
      <c r="L122" s="22"/>
      <c r="M122" s="45" t="str">
        <f aca="true">IF($D122="","",IF(OR($I122="Accepted",$I122="Not applicable"),0,IF($H122="",0,MAX(0,TODAY()-$H122))))</f>
        <v/>
      </c>
      <c r="N122" s="46" t="str">
        <f aca="true">IF($D122="","",IF(OR($I122="Accepted",$I122="Not applicable"),"",IF($H122="","no date",IF($H122&lt;TODAY(),"OVERDUE "&amp;TEXT(TODAY()-$H122,"0")&amp;"d","in "&amp;TEXT($H122-TODAY(),"0")&amp;"d"))))</f>
        <v/>
      </c>
      <c r="O122" s="22"/>
      <c r="P122" s="22"/>
    </row>
    <row r="123" customFormat="false" ht="27.75" hidden="false" customHeight="true" outlineLevel="0" collapsed="false">
      <c r="B123" s="40" t="str">
        <f aca="false">IF($D123="","","HO-"&amp;TEXT(ROW()-7,"000"))</f>
        <v/>
      </c>
      <c r="C123" s="22"/>
      <c r="D123" s="22"/>
      <c r="E123" s="22"/>
      <c r="F123" s="22"/>
      <c r="G123" s="22"/>
      <c r="H123" s="43"/>
      <c r="I123" s="22"/>
      <c r="J123" s="43"/>
      <c r="K123" s="43"/>
      <c r="L123" s="22"/>
      <c r="M123" s="45" t="str">
        <f aca="true">IF($D123="","",IF(OR($I123="Accepted",$I123="Not applicable"),0,IF($H123="",0,MAX(0,TODAY()-$H123))))</f>
        <v/>
      </c>
      <c r="N123" s="46" t="str">
        <f aca="true">IF($D123="","",IF(OR($I123="Accepted",$I123="Not applicable"),"",IF($H123="","no date",IF($H123&lt;TODAY(),"OVERDUE "&amp;TEXT(TODAY()-$H123,"0")&amp;"d","in "&amp;TEXT($H123-TODAY(),"0")&amp;"d"))))</f>
        <v/>
      </c>
      <c r="O123" s="22"/>
      <c r="P123" s="22"/>
    </row>
    <row r="124" customFormat="false" ht="27.75" hidden="false" customHeight="true" outlineLevel="0" collapsed="false">
      <c r="B124" s="40" t="str">
        <f aca="false">IF($D124="","","HO-"&amp;TEXT(ROW()-7,"000"))</f>
        <v/>
      </c>
      <c r="C124" s="22"/>
      <c r="D124" s="22"/>
      <c r="E124" s="22"/>
      <c r="F124" s="22"/>
      <c r="G124" s="22"/>
      <c r="H124" s="43"/>
      <c r="I124" s="22"/>
      <c r="J124" s="43"/>
      <c r="K124" s="43"/>
      <c r="L124" s="22"/>
      <c r="M124" s="45" t="str">
        <f aca="true">IF($D124="","",IF(OR($I124="Accepted",$I124="Not applicable"),0,IF($H124="",0,MAX(0,TODAY()-$H124))))</f>
        <v/>
      </c>
      <c r="N124" s="46" t="str">
        <f aca="true">IF($D124="","",IF(OR($I124="Accepted",$I124="Not applicable"),"",IF($H124="","no date",IF($H124&lt;TODAY(),"OVERDUE "&amp;TEXT(TODAY()-$H124,"0")&amp;"d","in "&amp;TEXT($H124-TODAY(),"0")&amp;"d"))))</f>
        <v/>
      </c>
      <c r="O124" s="22"/>
      <c r="P124" s="22"/>
    </row>
    <row r="125" customFormat="false" ht="27.75" hidden="false" customHeight="true" outlineLevel="0" collapsed="false">
      <c r="B125" s="40" t="str">
        <f aca="false">IF($D125="","","HO-"&amp;TEXT(ROW()-7,"000"))</f>
        <v/>
      </c>
      <c r="C125" s="22"/>
      <c r="D125" s="22"/>
      <c r="E125" s="22"/>
      <c r="F125" s="22"/>
      <c r="G125" s="22"/>
      <c r="H125" s="43"/>
      <c r="I125" s="22"/>
      <c r="J125" s="43"/>
      <c r="K125" s="43"/>
      <c r="L125" s="22"/>
      <c r="M125" s="45" t="str">
        <f aca="true">IF($D125="","",IF(OR($I125="Accepted",$I125="Not applicable"),0,IF($H125="",0,MAX(0,TODAY()-$H125))))</f>
        <v/>
      </c>
      <c r="N125" s="46" t="str">
        <f aca="true">IF($D125="","",IF(OR($I125="Accepted",$I125="Not applicable"),"",IF($H125="","no date",IF($H125&lt;TODAY(),"OVERDUE "&amp;TEXT(TODAY()-$H125,"0")&amp;"d","in "&amp;TEXT($H125-TODAY(),"0")&amp;"d"))))</f>
        <v/>
      </c>
      <c r="O125" s="22"/>
      <c r="P125" s="22"/>
    </row>
    <row r="126" customFormat="false" ht="27.75" hidden="false" customHeight="true" outlineLevel="0" collapsed="false">
      <c r="B126" s="40" t="str">
        <f aca="false">IF($D126="","","HO-"&amp;TEXT(ROW()-7,"000"))</f>
        <v/>
      </c>
      <c r="C126" s="22"/>
      <c r="D126" s="22"/>
      <c r="E126" s="22"/>
      <c r="F126" s="22"/>
      <c r="G126" s="22"/>
      <c r="H126" s="43"/>
      <c r="I126" s="22"/>
      <c r="J126" s="43"/>
      <c r="K126" s="43"/>
      <c r="L126" s="22"/>
      <c r="M126" s="45" t="str">
        <f aca="true">IF($D126="","",IF(OR($I126="Accepted",$I126="Not applicable"),0,IF($H126="",0,MAX(0,TODAY()-$H126))))</f>
        <v/>
      </c>
      <c r="N126" s="46" t="str">
        <f aca="true">IF($D126="","",IF(OR($I126="Accepted",$I126="Not applicable"),"",IF($H126="","no date",IF($H126&lt;TODAY(),"OVERDUE "&amp;TEXT(TODAY()-$H126,"0")&amp;"d","in "&amp;TEXT($H126-TODAY(),"0")&amp;"d"))))</f>
        <v/>
      </c>
      <c r="O126" s="22"/>
      <c r="P126" s="22"/>
    </row>
    <row r="127" customFormat="false" ht="27.75" hidden="false" customHeight="true" outlineLevel="0" collapsed="false">
      <c r="B127" s="40" t="str">
        <f aca="false">IF($D127="","","HO-"&amp;TEXT(ROW()-7,"000"))</f>
        <v/>
      </c>
      <c r="C127" s="22"/>
      <c r="D127" s="22"/>
      <c r="E127" s="22"/>
      <c r="F127" s="22"/>
      <c r="G127" s="22"/>
      <c r="H127" s="43"/>
      <c r="I127" s="22"/>
      <c r="J127" s="43"/>
      <c r="K127" s="43"/>
      <c r="L127" s="22"/>
      <c r="M127" s="45" t="str">
        <f aca="true">IF($D127="","",IF(OR($I127="Accepted",$I127="Not applicable"),0,IF($H127="",0,MAX(0,TODAY()-$H127))))</f>
        <v/>
      </c>
      <c r="N127" s="46" t="str">
        <f aca="true">IF($D127="","",IF(OR($I127="Accepted",$I127="Not applicable"),"",IF($H127="","no date",IF($H127&lt;TODAY(),"OVERDUE "&amp;TEXT(TODAY()-$H127,"0")&amp;"d","in "&amp;TEXT($H127-TODAY(),"0")&amp;"d"))))</f>
        <v/>
      </c>
      <c r="O127" s="22"/>
      <c r="P127" s="22"/>
    </row>
    <row r="128" customFormat="false" ht="27.75" hidden="false" customHeight="true" outlineLevel="0" collapsed="false">
      <c r="B128" s="40" t="str">
        <f aca="false">IF($D128="","","HO-"&amp;TEXT(ROW()-7,"000"))</f>
        <v/>
      </c>
      <c r="C128" s="22"/>
      <c r="D128" s="22"/>
      <c r="E128" s="22"/>
      <c r="F128" s="22"/>
      <c r="G128" s="22"/>
      <c r="H128" s="43"/>
      <c r="I128" s="22"/>
      <c r="J128" s="43"/>
      <c r="K128" s="43"/>
      <c r="L128" s="22"/>
      <c r="M128" s="45" t="str">
        <f aca="true">IF($D128="","",IF(OR($I128="Accepted",$I128="Not applicable"),0,IF($H128="",0,MAX(0,TODAY()-$H128))))</f>
        <v/>
      </c>
      <c r="N128" s="46" t="str">
        <f aca="true">IF($D128="","",IF(OR($I128="Accepted",$I128="Not applicable"),"",IF($H128="","no date",IF($H128&lt;TODAY(),"OVERDUE "&amp;TEXT(TODAY()-$H128,"0")&amp;"d","in "&amp;TEXT($H128-TODAY(),"0")&amp;"d"))))</f>
        <v/>
      </c>
      <c r="O128" s="22"/>
      <c r="P128" s="22"/>
    </row>
    <row r="129" customFormat="false" ht="27.75" hidden="false" customHeight="true" outlineLevel="0" collapsed="false">
      <c r="B129" s="40" t="str">
        <f aca="false">IF($D129="","","HO-"&amp;TEXT(ROW()-7,"000"))</f>
        <v/>
      </c>
      <c r="C129" s="22"/>
      <c r="D129" s="22"/>
      <c r="E129" s="22"/>
      <c r="F129" s="22"/>
      <c r="G129" s="22"/>
      <c r="H129" s="43"/>
      <c r="I129" s="22"/>
      <c r="J129" s="43"/>
      <c r="K129" s="43"/>
      <c r="L129" s="22"/>
      <c r="M129" s="45" t="str">
        <f aca="true">IF($D129="","",IF(OR($I129="Accepted",$I129="Not applicable"),0,IF($H129="",0,MAX(0,TODAY()-$H129))))</f>
        <v/>
      </c>
      <c r="N129" s="46" t="str">
        <f aca="true">IF($D129="","",IF(OR($I129="Accepted",$I129="Not applicable"),"",IF($H129="","no date",IF($H129&lt;TODAY(),"OVERDUE "&amp;TEXT(TODAY()-$H129,"0")&amp;"d","in "&amp;TEXT($H129-TODAY(),"0")&amp;"d"))))</f>
        <v/>
      </c>
      <c r="O129" s="22"/>
      <c r="P129" s="22"/>
    </row>
    <row r="130" customFormat="false" ht="27.75" hidden="false" customHeight="true" outlineLevel="0" collapsed="false">
      <c r="B130" s="40" t="str">
        <f aca="false">IF($D130="","","HO-"&amp;TEXT(ROW()-7,"000"))</f>
        <v/>
      </c>
      <c r="C130" s="22"/>
      <c r="D130" s="22"/>
      <c r="E130" s="22"/>
      <c r="F130" s="22"/>
      <c r="G130" s="22"/>
      <c r="H130" s="43"/>
      <c r="I130" s="22"/>
      <c r="J130" s="43"/>
      <c r="K130" s="43"/>
      <c r="L130" s="22"/>
      <c r="M130" s="45" t="str">
        <f aca="true">IF($D130="","",IF(OR($I130="Accepted",$I130="Not applicable"),0,IF($H130="",0,MAX(0,TODAY()-$H130))))</f>
        <v/>
      </c>
      <c r="N130" s="46" t="str">
        <f aca="true">IF($D130="","",IF(OR($I130="Accepted",$I130="Not applicable"),"",IF($H130="","no date",IF($H130&lt;TODAY(),"OVERDUE "&amp;TEXT(TODAY()-$H130,"0")&amp;"d","in "&amp;TEXT($H130-TODAY(),"0")&amp;"d"))))</f>
        <v/>
      </c>
      <c r="O130" s="22"/>
      <c r="P130" s="22"/>
    </row>
    <row r="131" customFormat="false" ht="27.75" hidden="false" customHeight="true" outlineLevel="0" collapsed="false">
      <c r="B131" s="40" t="str">
        <f aca="false">IF($D131="","","HO-"&amp;TEXT(ROW()-7,"000"))</f>
        <v/>
      </c>
      <c r="C131" s="22"/>
      <c r="D131" s="22"/>
      <c r="E131" s="22"/>
      <c r="F131" s="22"/>
      <c r="G131" s="22"/>
      <c r="H131" s="43"/>
      <c r="I131" s="22"/>
      <c r="J131" s="43"/>
      <c r="K131" s="43"/>
      <c r="L131" s="22"/>
      <c r="M131" s="45" t="str">
        <f aca="true">IF($D131="","",IF(OR($I131="Accepted",$I131="Not applicable"),0,IF($H131="",0,MAX(0,TODAY()-$H131))))</f>
        <v/>
      </c>
      <c r="N131" s="46" t="str">
        <f aca="true">IF($D131="","",IF(OR($I131="Accepted",$I131="Not applicable"),"",IF($H131="","no date",IF($H131&lt;TODAY(),"OVERDUE "&amp;TEXT(TODAY()-$H131,"0")&amp;"d","in "&amp;TEXT($H131-TODAY(),"0")&amp;"d"))))</f>
        <v/>
      </c>
      <c r="O131" s="22"/>
      <c r="P131" s="22"/>
    </row>
    <row r="132" customFormat="false" ht="27.75" hidden="false" customHeight="true" outlineLevel="0" collapsed="false">
      <c r="B132" s="40" t="str">
        <f aca="false">IF($D132="","","HO-"&amp;TEXT(ROW()-7,"000"))</f>
        <v/>
      </c>
      <c r="C132" s="22"/>
      <c r="D132" s="22"/>
      <c r="E132" s="22"/>
      <c r="F132" s="22"/>
      <c r="G132" s="22"/>
      <c r="H132" s="43"/>
      <c r="I132" s="22"/>
      <c r="J132" s="43"/>
      <c r="K132" s="43"/>
      <c r="L132" s="22"/>
      <c r="M132" s="45" t="str">
        <f aca="true">IF($D132="","",IF(OR($I132="Accepted",$I132="Not applicable"),0,IF($H132="",0,MAX(0,TODAY()-$H132))))</f>
        <v/>
      </c>
      <c r="N132" s="46" t="str">
        <f aca="true">IF($D132="","",IF(OR($I132="Accepted",$I132="Not applicable"),"",IF($H132="","no date",IF($H132&lt;TODAY(),"OVERDUE "&amp;TEXT(TODAY()-$H132,"0")&amp;"d","in "&amp;TEXT($H132-TODAY(),"0")&amp;"d"))))</f>
        <v/>
      </c>
      <c r="O132" s="22"/>
      <c r="P132" s="22"/>
    </row>
    <row r="133" customFormat="false" ht="27.75" hidden="false" customHeight="true" outlineLevel="0" collapsed="false">
      <c r="B133" s="40" t="str">
        <f aca="false">IF($D133="","","HO-"&amp;TEXT(ROW()-7,"000"))</f>
        <v/>
      </c>
      <c r="C133" s="22"/>
      <c r="D133" s="22"/>
      <c r="E133" s="22"/>
      <c r="F133" s="22"/>
      <c r="G133" s="22"/>
      <c r="H133" s="43"/>
      <c r="I133" s="22"/>
      <c r="J133" s="43"/>
      <c r="K133" s="43"/>
      <c r="L133" s="22"/>
      <c r="M133" s="45" t="str">
        <f aca="true">IF($D133="","",IF(OR($I133="Accepted",$I133="Not applicable"),0,IF($H133="",0,MAX(0,TODAY()-$H133))))</f>
        <v/>
      </c>
      <c r="N133" s="46" t="str">
        <f aca="true">IF($D133="","",IF(OR($I133="Accepted",$I133="Not applicable"),"",IF($H133="","no date",IF($H133&lt;TODAY(),"OVERDUE "&amp;TEXT(TODAY()-$H133,"0")&amp;"d","in "&amp;TEXT($H133-TODAY(),"0")&amp;"d"))))</f>
        <v/>
      </c>
      <c r="O133" s="22"/>
      <c r="P133" s="22"/>
    </row>
    <row r="134" customFormat="false" ht="27.75" hidden="false" customHeight="true" outlineLevel="0" collapsed="false">
      <c r="B134" s="40" t="str">
        <f aca="false">IF($D134="","","HO-"&amp;TEXT(ROW()-7,"000"))</f>
        <v/>
      </c>
      <c r="C134" s="22"/>
      <c r="D134" s="22"/>
      <c r="E134" s="22"/>
      <c r="F134" s="22"/>
      <c r="G134" s="22"/>
      <c r="H134" s="43"/>
      <c r="I134" s="22"/>
      <c r="J134" s="43"/>
      <c r="K134" s="43"/>
      <c r="L134" s="22"/>
      <c r="M134" s="45" t="str">
        <f aca="true">IF($D134="","",IF(OR($I134="Accepted",$I134="Not applicable"),0,IF($H134="",0,MAX(0,TODAY()-$H134))))</f>
        <v/>
      </c>
      <c r="N134" s="46" t="str">
        <f aca="true">IF($D134="","",IF(OR($I134="Accepted",$I134="Not applicable"),"",IF($H134="","no date",IF($H134&lt;TODAY(),"OVERDUE "&amp;TEXT(TODAY()-$H134,"0")&amp;"d","in "&amp;TEXT($H134-TODAY(),"0")&amp;"d"))))</f>
        <v/>
      </c>
      <c r="O134" s="22"/>
      <c r="P134" s="22"/>
    </row>
    <row r="135" customFormat="false" ht="27.75" hidden="false" customHeight="true" outlineLevel="0" collapsed="false">
      <c r="B135" s="40" t="str">
        <f aca="false">IF($D135="","","HO-"&amp;TEXT(ROW()-7,"000"))</f>
        <v/>
      </c>
      <c r="C135" s="22"/>
      <c r="D135" s="22"/>
      <c r="E135" s="22"/>
      <c r="F135" s="22"/>
      <c r="G135" s="22"/>
      <c r="H135" s="43"/>
      <c r="I135" s="22"/>
      <c r="J135" s="43"/>
      <c r="K135" s="43"/>
      <c r="L135" s="22"/>
      <c r="M135" s="45" t="str">
        <f aca="true">IF($D135="","",IF(OR($I135="Accepted",$I135="Not applicable"),0,IF($H135="",0,MAX(0,TODAY()-$H135))))</f>
        <v/>
      </c>
      <c r="N135" s="46" t="str">
        <f aca="true">IF($D135="","",IF(OR($I135="Accepted",$I135="Not applicable"),"",IF($H135="","no date",IF($H135&lt;TODAY(),"OVERDUE "&amp;TEXT(TODAY()-$H135,"0")&amp;"d","in "&amp;TEXT($H135-TODAY(),"0")&amp;"d"))))</f>
        <v/>
      </c>
      <c r="O135" s="22"/>
      <c r="P135" s="22"/>
    </row>
    <row r="136" customFormat="false" ht="27.75" hidden="false" customHeight="true" outlineLevel="0" collapsed="false">
      <c r="B136" s="40" t="str">
        <f aca="false">IF($D136="","","HO-"&amp;TEXT(ROW()-7,"000"))</f>
        <v/>
      </c>
      <c r="C136" s="22"/>
      <c r="D136" s="22"/>
      <c r="E136" s="22"/>
      <c r="F136" s="22"/>
      <c r="G136" s="22"/>
      <c r="H136" s="43"/>
      <c r="I136" s="22"/>
      <c r="J136" s="43"/>
      <c r="K136" s="43"/>
      <c r="L136" s="22"/>
      <c r="M136" s="45" t="str">
        <f aca="true">IF($D136="","",IF(OR($I136="Accepted",$I136="Not applicable"),0,IF($H136="",0,MAX(0,TODAY()-$H136))))</f>
        <v/>
      </c>
      <c r="N136" s="46" t="str">
        <f aca="true">IF($D136="","",IF(OR($I136="Accepted",$I136="Not applicable"),"",IF($H136="","no date",IF($H136&lt;TODAY(),"OVERDUE "&amp;TEXT(TODAY()-$H136,"0")&amp;"d","in "&amp;TEXT($H136-TODAY(),"0")&amp;"d"))))</f>
        <v/>
      </c>
      <c r="O136" s="22"/>
      <c r="P136" s="22"/>
    </row>
    <row r="137" customFormat="false" ht="27.75" hidden="false" customHeight="true" outlineLevel="0" collapsed="false">
      <c r="B137" s="40" t="str">
        <f aca="false">IF($D137="","","HO-"&amp;TEXT(ROW()-7,"000"))</f>
        <v/>
      </c>
      <c r="C137" s="22"/>
      <c r="D137" s="22"/>
      <c r="E137" s="22"/>
      <c r="F137" s="22"/>
      <c r="G137" s="22"/>
      <c r="H137" s="43"/>
      <c r="I137" s="22"/>
      <c r="J137" s="43"/>
      <c r="K137" s="43"/>
      <c r="L137" s="22"/>
      <c r="M137" s="45" t="str">
        <f aca="true">IF($D137="","",IF(OR($I137="Accepted",$I137="Not applicable"),0,IF($H137="",0,MAX(0,TODAY()-$H137))))</f>
        <v/>
      </c>
      <c r="N137" s="46" t="str">
        <f aca="true">IF($D137="","",IF(OR($I137="Accepted",$I137="Not applicable"),"",IF($H137="","no date",IF($H137&lt;TODAY(),"OVERDUE "&amp;TEXT(TODAY()-$H137,"0")&amp;"d","in "&amp;TEXT($H137-TODAY(),"0")&amp;"d"))))</f>
        <v/>
      </c>
      <c r="O137" s="22"/>
      <c r="P137" s="22"/>
    </row>
    <row r="138" customFormat="false" ht="27.75" hidden="false" customHeight="true" outlineLevel="0" collapsed="false">
      <c r="B138" s="40" t="str">
        <f aca="false">IF($D138="","","HO-"&amp;TEXT(ROW()-7,"000"))</f>
        <v/>
      </c>
      <c r="C138" s="22"/>
      <c r="D138" s="22"/>
      <c r="E138" s="22"/>
      <c r="F138" s="22"/>
      <c r="G138" s="22"/>
      <c r="H138" s="43"/>
      <c r="I138" s="22"/>
      <c r="J138" s="43"/>
      <c r="K138" s="43"/>
      <c r="L138" s="22"/>
      <c r="M138" s="45" t="str">
        <f aca="true">IF($D138="","",IF(OR($I138="Accepted",$I138="Not applicable"),0,IF($H138="",0,MAX(0,TODAY()-$H138))))</f>
        <v/>
      </c>
      <c r="N138" s="46" t="str">
        <f aca="true">IF($D138="","",IF(OR($I138="Accepted",$I138="Not applicable"),"",IF($H138="","no date",IF($H138&lt;TODAY(),"OVERDUE "&amp;TEXT(TODAY()-$H138,"0")&amp;"d","in "&amp;TEXT($H138-TODAY(),"0")&amp;"d"))))</f>
        <v/>
      </c>
      <c r="O138" s="22"/>
      <c r="P138" s="22"/>
    </row>
    <row r="139" customFormat="false" ht="27.75" hidden="false" customHeight="true" outlineLevel="0" collapsed="false">
      <c r="B139" s="40" t="str">
        <f aca="false">IF($D139="","","HO-"&amp;TEXT(ROW()-7,"000"))</f>
        <v/>
      </c>
      <c r="C139" s="22"/>
      <c r="D139" s="22"/>
      <c r="E139" s="22"/>
      <c r="F139" s="22"/>
      <c r="G139" s="22"/>
      <c r="H139" s="43"/>
      <c r="I139" s="22"/>
      <c r="J139" s="43"/>
      <c r="K139" s="43"/>
      <c r="L139" s="22"/>
      <c r="M139" s="45" t="str">
        <f aca="true">IF($D139="","",IF(OR($I139="Accepted",$I139="Not applicable"),0,IF($H139="",0,MAX(0,TODAY()-$H139))))</f>
        <v/>
      </c>
      <c r="N139" s="46" t="str">
        <f aca="true">IF($D139="","",IF(OR($I139="Accepted",$I139="Not applicable"),"",IF($H139="","no date",IF($H139&lt;TODAY(),"OVERDUE "&amp;TEXT(TODAY()-$H139,"0")&amp;"d","in "&amp;TEXT($H139-TODAY(),"0")&amp;"d"))))</f>
        <v/>
      </c>
      <c r="O139" s="22"/>
      <c r="P139" s="22"/>
    </row>
    <row r="140" customFormat="false" ht="27.75" hidden="false" customHeight="true" outlineLevel="0" collapsed="false">
      <c r="B140" s="40" t="str">
        <f aca="false">IF($D140="","","HO-"&amp;TEXT(ROW()-7,"000"))</f>
        <v/>
      </c>
      <c r="C140" s="22"/>
      <c r="D140" s="22"/>
      <c r="E140" s="22"/>
      <c r="F140" s="22"/>
      <c r="G140" s="22"/>
      <c r="H140" s="43"/>
      <c r="I140" s="22"/>
      <c r="J140" s="43"/>
      <c r="K140" s="43"/>
      <c r="L140" s="22"/>
      <c r="M140" s="45" t="str">
        <f aca="true">IF($D140="","",IF(OR($I140="Accepted",$I140="Not applicable"),0,IF($H140="",0,MAX(0,TODAY()-$H140))))</f>
        <v/>
      </c>
      <c r="N140" s="46" t="str">
        <f aca="true">IF($D140="","",IF(OR($I140="Accepted",$I140="Not applicable"),"",IF($H140="","no date",IF($H140&lt;TODAY(),"OVERDUE "&amp;TEXT(TODAY()-$H140,"0")&amp;"d","in "&amp;TEXT($H140-TODAY(),"0")&amp;"d"))))</f>
        <v/>
      </c>
      <c r="O140" s="22"/>
      <c r="P140" s="22"/>
    </row>
    <row r="141" customFormat="false" ht="27.75" hidden="false" customHeight="true" outlineLevel="0" collapsed="false">
      <c r="B141" s="40" t="str">
        <f aca="false">IF($D141="","","HO-"&amp;TEXT(ROW()-7,"000"))</f>
        <v/>
      </c>
      <c r="C141" s="22"/>
      <c r="D141" s="22"/>
      <c r="E141" s="22"/>
      <c r="F141" s="22"/>
      <c r="G141" s="22"/>
      <c r="H141" s="43"/>
      <c r="I141" s="22"/>
      <c r="J141" s="43"/>
      <c r="K141" s="43"/>
      <c r="L141" s="22"/>
      <c r="M141" s="45" t="str">
        <f aca="true">IF($D141="","",IF(OR($I141="Accepted",$I141="Not applicable"),0,IF($H141="",0,MAX(0,TODAY()-$H141))))</f>
        <v/>
      </c>
      <c r="N141" s="46" t="str">
        <f aca="true">IF($D141="","",IF(OR($I141="Accepted",$I141="Not applicable"),"",IF($H141="","no date",IF($H141&lt;TODAY(),"OVERDUE "&amp;TEXT(TODAY()-$H141,"0")&amp;"d","in "&amp;TEXT($H141-TODAY(),"0")&amp;"d"))))</f>
        <v/>
      </c>
      <c r="O141" s="22"/>
      <c r="P141" s="22"/>
    </row>
    <row r="142" customFormat="false" ht="27.75" hidden="false" customHeight="true" outlineLevel="0" collapsed="false">
      <c r="B142" s="40" t="str">
        <f aca="false">IF($D142="","","HO-"&amp;TEXT(ROW()-7,"000"))</f>
        <v/>
      </c>
      <c r="C142" s="22"/>
      <c r="D142" s="22"/>
      <c r="E142" s="22"/>
      <c r="F142" s="22"/>
      <c r="G142" s="22"/>
      <c r="H142" s="43"/>
      <c r="I142" s="22"/>
      <c r="J142" s="43"/>
      <c r="K142" s="43"/>
      <c r="L142" s="22"/>
      <c r="M142" s="45" t="str">
        <f aca="true">IF($D142="","",IF(OR($I142="Accepted",$I142="Not applicable"),0,IF($H142="",0,MAX(0,TODAY()-$H142))))</f>
        <v/>
      </c>
      <c r="N142" s="46" t="str">
        <f aca="true">IF($D142="","",IF(OR($I142="Accepted",$I142="Not applicable"),"",IF($H142="","no date",IF($H142&lt;TODAY(),"OVERDUE "&amp;TEXT(TODAY()-$H142,"0")&amp;"d","in "&amp;TEXT($H142-TODAY(),"0")&amp;"d"))))</f>
        <v/>
      </c>
      <c r="O142" s="22"/>
      <c r="P142" s="22"/>
    </row>
    <row r="143" customFormat="false" ht="27.75" hidden="false" customHeight="true" outlineLevel="0" collapsed="false">
      <c r="B143" s="40" t="str">
        <f aca="false">IF($D143="","","HO-"&amp;TEXT(ROW()-7,"000"))</f>
        <v/>
      </c>
      <c r="C143" s="22"/>
      <c r="D143" s="22"/>
      <c r="E143" s="22"/>
      <c r="F143" s="22"/>
      <c r="G143" s="22"/>
      <c r="H143" s="43"/>
      <c r="I143" s="22"/>
      <c r="J143" s="43"/>
      <c r="K143" s="43"/>
      <c r="L143" s="22"/>
      <c r="M143" s="45" t="str">
        <f aca="true">IF($D143="","",IF(OR($I143="Accepted",$I143="Not applicable"),0,IF($H143="",0,MAX(0,TODAY()-$H143))))</f>
        <v/>
      </c>
      <c r="N143" s="46" t="str">
        <f aca="true">IF($D143="","",IF(OR($I143="Accepted",$I143="Not applicable"),"",IF($H143="","no date",IF($H143&lt;TODAY(),"OVERDUE "&amp;TEXT(TODAY()-$H143,"0")&amp;"d","in "&amp;TEXT($H143-TODAY(),"0")&amp;"d"))))</f>
        <v/>
      </c>
      <c r="O143" s="22"/>
      <c r="P143" s="22"/>
    </row>
    <row r="144" customFormat="false" ht="27.75" hidden="false" customHeight="true" outlineLevel="0" collapsed="false">
      <c r="B144" s="40" t="str">
        <f aca="false">IF($D144="","","HO-"&amp;TEXT(ROW()-7,"000"))</f>
        <v/>
      </c>
      <c r="C144" s="22"/>
      <c r="D144" s="22"/>
      <c r="E144" s="22"/>
      <c r="F144" s="22"/>
      <c r="G144" s="22"/>
      <c r="H144" s="43"/>
      <c r="I144" s="22"/>
      <c r="J144" s="43"/>
      <c r="K144" s="43"/>
      <c r="L144" s="22"/>
      <c r="M144" s="45" t="str">
        <f aca="true">IF($D144="","",IF(OR($I144="Accepted",$I144="Not applicable"),0,IF($H144="",0,MAX(0,TODAY()-$H144))))</f>
        <v/>
      </c>
      <c r="N144" s="46" t="str">
        <f aca="true">IF($D144="","",IF(OR($I144="Accepted",$I144="Not applicable"),"",IF($H144="","no date",IF($H144&lt;TODAY(),"OVERDUE "&amp;TEXT(TODAY()-$H144,"0")&amp;"d","in "&amp;TEXT($H144-TODAY(),"0")&amp;"d"))))</f>
        <v/>
      </c>
      <c r="O144" s="22"/>
      <c r="P144" s="22"/>
    </row>
    <row r="145" customFormat="false" ht="27.75" hidden="false" customHeight="true" outlineLevel="0" collapsed="false">
      <c r="B145" s="40" t="str">
        <f aca="false">IF($D145="","","HO-"&amp;TEXT(ROW()-7,"000"))</f>
        <v/>
      </c>
      <c r="C145" s="22"/>
      <c r="D145" s="22"/>
      <c r="E145" s="22"/>
      <c r="F145" s="22"/>
      <c r="G145" s="22"/>
      <c r="H145" s="43"/>
      <c r="I145" s="22"/>
      <c r="J145" s="43"/>
      <c r="K145" s="43"/>
      <c r="L145" s="22"/>
      <c r="M145" s="45" t="str">
        <f aca="true">IF($D145="","",IF(OR($I145="Accepted",$I145="Not applicable"),0,IF($H145="",0,MAX(0,TODAY()-$H145))))</f>
        <v/>
      </c>
      <c r="N145" s="46" t="str">
        <f aca="true">IF($D145="","",IF(OR($I145="Accepted",$I145="Not applicable"),"",IF($H145="","no date",IF($H145&lt;TODAY(),"OVERDUE "&amp;TEXT(TODAY()-$H145,"0")&amp;"d","in "&amp;TEXT($H145-TODAY(),"0")&amp;"d"))))</f>
        <v/>
      </c>
      <c r="O145" s="22"/>
      <c r="P145" s="22"/>
    </row>
    <row r="146" customFormat="false" ht="27.75" hidden="false" customHeight="true" outlineLevel="0" collapsed="false">
      <c r="B146" s="40" t="str">
        <f aca="false">IF($D146="","","HO-"&amp;TEXT(ROW()-7,"000"))</f>
        <v/>
      </c>
      <c r="C146" s="22"/>
      <c r="D146" s="22"/>
      <c r="E146" s="22"/>
      <c r="F146" s="22"/>
      <c r="G146" s="22"/>
      <c r="H146" s="43"/>
      <c r="I146" s="22"/>
      <c r="J146" s="43"/>
      <c r="K146" s="43"/>
      <c r="L146" s="22"/>
      <c r="M146" s="45" t="str">
        <f aca="true">IF($D146="","",IF(OR($I146="Accepted",$I146="Not applicable"),0,IF($H146="",0,MAX(0,TODAY()-$H146))))</f>
        <v/>
      </c>
      <c r="N146" s="46" t="str">
        <f aca="true">IF($D146="","",IF(OR($I146="Accepted",$I146="Not applicable"),"",IF($H146="","no date",IF($H146&lt;TODAY(),"OVERDUE "&amp;TEXT(TODAY()-$H146,"0")&amp;"d","in "&amp;TEXT($H146-TODAY(),"0")&amp;"d"))))</f>
        <v/>
      </c>
      <c r="O146" s="22"/>
      <c r="P146" s="22"/>
    </row>
    <row r="148" customFormat="false" ht="15" hidden="false" customHeight="false" outlineLevel="0" collapsed="false">
      <c r="B148" s="17" t="s">
        <v>45</v>
      </c>
      <c r="C148" s="17"/>
      <c r="D148" s="17"/>
      <c r="E148" s="17"/>
      <c r="F148" s="17"/>
      <c r="G148" s="17"/>
      <c r="H148" s="17"/>
      <c r="I148" s="17"/>
      <c r="J148" s="17"/>
      <c r="K148" s="17"/>
      <c r="L148" s="17"/>
      <c r="M148" s="17"/>
      <c r="N148" s="17"/>
      <c r="O148" s="17"/>
      <c r="P148" s="17"/>
    </row>
  </sheetData>
  <autoFilter ref="B7:P146"/>
  <mergeCells count="5">
    <mergeCell ref="A1:P3"/>
    <mergeCell ref="A4:P4"/>
    <mergeCell ref="B5:P5"/>
    <mergeCell ref="B6:P6"/>
    <mergeCell ref="B148:P148"/>
  </mergeCells>
  <conditionalFormatting sqref="I8:I146">
    <cfRule type="expression" priority="2" aboveAverage="0" equalAverage="0" bottom="0" percent="0" rank="0" text="" dxfId="13">
      <formula>$I8="Not started"</formula>
    </cfRule>
    <cfRule type="expression" priority="3" aboveAverage="0" equalAverage="0" bottom="0" percent="0" rank="0" text="" dxfId="14">
      <formula>$I8="In progress"</formula>
    </cfRule>
    <cfRule type="expression" priority="4" aboveAverage="0" equalAverage="0" bottom="0" percent="0" rank="0" text="" dxfId="15">
      <formula>$I8="Submitted"</formula>
    </cfRule>
    <cfRule type="expression" priority="5" aboveAverage="0" equalAverage="0" bottom="0" percent="0" rank="0" text="" dxfId="16">
      <formula>$I8="Under review"</formula>
    </cfRule>
    <cfRule type="expression" priority="6" aboveAverage="0" equalAverage="0" bottom="0" percent="0" rank="0" text="" dxfId="17">
      <formula>$I8="Accepted"</formula>
    </cfRule>
    <cfRule type="expression" priority="7" aboveAverage="0" equalAverage="0" bottom="0" percent="0" rank="0" text="" dxfId="18">
      <formula>$I8="Rejected - resubmit"</formula>
    </cfRule>
    <cfRule type="expression" priority="8" aboveAverage="0" equalAverage="0" bottom="0" percent="0" rank="0" text="" dxfId="19">
      <formula>$I8="Not applicable"</formula>
    </cfRule>
  </conditionalFormatting>
  <conditionalFormatting sqref="N8:N146">
    <cfRule type="expression" priority="9" aboveAverage="0" equalAverage="0" bottom="0" percent="0" rank="0" text="" dxfId="18">
      <formula>ISNUMBER(SEARCH("OVERDUE",$N8))</formula>
    </cfRule>
    <cfRule type="expression" priority="10" aboveAverage="0" equalAverage="0" bottom="0" percent="0" rank="0" text="" dxfId="14">
      <formula>AND($H8&lt;&gt;"",$H8&gt;=TODAY(),$H8-TODAY()&lt;=14,$I8&lt;&gt;"Accepted",$I8&lt;&gt;"Not applicable")</formula>
    </cfRule>
    <cfRule type="expression" priority="11" aboveAverage="0" equalAverage="0" bottom="0" percent="0" rank="0" text="" dxfId="19">
      <formula>$N8="no date"</formula>
    </cfRule>
  </conditionalFormatting>
  <conditionalFormatting sqref="M8:M146">
    <cfRule type="expression" priority="12" aboveAverage="0" equalAverage="0" bottom="0" percent="0" rank="0" text="" dxfId="20">
      <formula>AND(ISNUMBER($M8),$M8&gt;30)</formula>
    </cfRule>
  </conditionalFormatting>
  <dataValidations count="4">
    <dataValidation allowBlank="true" errorStyle="stop" operator="between" showDropDown="false" showErrorMessage="false" showInputMessage="false" sqref="I8:I146" type="list">
      <formula1>Reference!$B$8:$B$14</formula1>
      <formula2>0</formula2>
    </dataValidation>
    <dataValidation allowBlank="true" errorStyle="stop" operator="between" showDropDown="false" showErrorMessage="false" showInputMessage="false" sqref="C8:C146" type="list">
      <formula1>Reference!$C$8:$C$23</formula1>
      <formula2>0</formula2>
    </dataValidation>
    <dataValidation allowBlank="true" errorStyle="stop" operator="between" showDropDown="false" showErrorMessage="false" showInputMessage="false" sqref="F8:F146" type="list">
      <formula1>Reference!$D$8:$D$16</formula1>
      <formula2>0</formula2>
    </dataValidation>
    <dataValidation allowBlank="true" errorStyle="stop" operator="between" showDropDown="false" showErrorMessage="false" showInputMessage="false" sqref="G8:G146" type="list">
      <formula1>Reference!$E$8:$E$16</formula1>
      <formula2>0</formula2>
    </dataValidation>
  </dataValidations>
  <hyperlinks>
    <hyperlink ref="B148" r:id="rId1" display="Built with Mastt  |  mastt.com"/>
  </hyperlinks>
  <printOptions headings="false" gridLines="false" gridLinesSet="true" horizontalCentered="false" verticalCentered="false"/>
  <pageMargins left="0.35" right="0.35" top="0.45"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O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8"/>
    <col collapsed="false" customWidth="true" hidden="false" outlineLevel="0" max="3" min="3" style="1" width="32"/>
    <col collapsed="false" customWidth="true" hidden="false" outlineLevel="0" max="4" min="4" style="1" width="17"/>
    <col collapsed="false" customWidth="true" hidden="false" outlineLevel="0" max="5" min="5" style="1" width="20"/>
    <col collapsed="false" customWidth="true" hidden="false" outlineLevel="0" max="6" min="6" style="1" width="27"/>
    <col collapsed="false" customWidth="true" hidden="false" outlineLevel="0" max="7" min="7" style="1" width="13"/>
    <col collapsed="false" customWidth="true" hidden="false" outlineLevel="0" max="8" min="8" style="1" width="10"/>
    <col collapsed="false" customWidth="true" hidden="false" outlineLevel="0" max="9" min="9" style="1" width="13"/>
    <col collapsed="false" customWidth="true" hidden="false" outlineLevel="0" max="10" min="10" style="1" width="11"/>
    <col collapsed="false" customWidth="true" hidden="false" outlineLevel="0" max="11" min="11" style="1" width="20"/>
    <col collapsed="false" customWidth="true" hidden="false" outlineLevel="0" max="12" min="12" style="1" width="46"/>
    <col collapsed="false" customWidth="true" hidden="false" outlineLevel="0" max="13" min="13" style="1" width="20"/>
    <col collapsed="false" customWidth="true" hidden="false" outlineLevel="0" max="14" min="14" style="1" width="16"/>
    <col collapsed="false" customWidth="true" hidden="false" outlineLevel="0" max="15" min="15" style="1" width="26"/>
  </cols>
  <sheetData>
    <row r="1" customFormat="false" ht="12" hidden="false" customHeight="true" outlineLevel="0" collapsed="false">
      <c r="A1" s="18" t="s">
        <v>380</v>
      </c>
      <c r="B1" s="18"/>
      <c r="C1" s="18"/>
      <c r="D1" s="18"/>
      <c r="E1" s="18"/>
      <c r="F1" s="18"/>
      <c r="G1" s="18"/>
      <c r="H1" s="18"/>
      <c r="I1" s="18"/>
      <c r="J1" s="18"/>
      <c r="K1" s="18"/>
      <c r="L1" s="18"/>
      <c r="M1" s="18"/>
      <c r="N1" s="18"/>
      <c r="O1" s="18"/>
    </row>
    <row r="2" customFormat="false" ht="24" hidden="false" customHeight="true" outlineLevel="0" collapsed="false">
      <c r="A2" s="18"/>
      <c r="B2" s="18"/>
      <c r="C2" s="18"/>
      <c r="D2" s="18"/>
      <c r="E2" s="18"/>
      <c r="F2" s="18"/>
      <c r="G2" s="18"/>
      <c r="H2" s="18"/>
      <c r="I2" s="18"/>
      <c r="J2" s="18"/>
      <c r="K2" s="18"/>
      <c r="L2" s="18"/>
      <c r="M2" s="18"/>
      <c r="N2" s="18"/>
      <c r="O2" s="18"/>
    </row>
    <row r="3" customFormat="false" ht="12" hidden="false" customHeight="true" outlineLevel="0" collapsed="false">
      <c r="A3" s="18"/>
      <c r="B3" s="18"/>
      <c r="C3" s="18"/>
      <c r="D3" s="18"/>
      <c r="E3" s="18"/>
      <c r="F3" s="18"/>
      <c r="G3" s="18"/>
      <c r="H3" s="18"/>
      <c r="I3" s="18"/>
      <c r="J3" s="18"/>
      <c r="K3" s="18"/>
      <c r="L3" s="18"/>
      <c r="M3" s="18"/>
      <c r="N3" s="18"/>
      <c r="O3" s="18"/>
    </row>
    <row r="4" customFormat="false" ht="3.75" hidden="false" customHeight="true" outlineLevel="0" collapsed="false">
      <c r="A4" s="19"/>
      <c r="B4" s="19"/>
      <c r="C4" s="19"/>
      <c r="D4" s="19"/>
      <c r="E4" s="19"/>
      <c r="F4" s="19"/>
      <c r="G4" s="19"/>
      <c r="H4" s="19"/>
      <c r="I4" s="19"/>
      <c r="J4" s="19"/>
      <c r="K4" s="19"/>
      <c r="L4" s="19"/>
      <c r="M4" s="19"/>
      <c r="N4" s="19"/>
      <c r="O4" s="19"/>
    </row>
    <row r="5" customFormat="false" ht="25.5" hidden="false" customHeight="true" outlineLevel="0" collapsed="false">
      <c r="B5" s="16" t="s">
        <v>381</v>
      </c>
      <c r="C5" s="16"/>
      <c r="D5" s="16"/>
      <c r="E5" s="16"/>
      <c r="F5" s="16"/>
      <c r="G5" s="16"/>
      <c r="H5" s="16"/>
      <c r="I5" s="16"/>
      <c r="J5" s="16"/>
      <c r="K5" s="16"/>
      <c r="L5" s="16"/>
      <c r="M5" s="16"/>
      <c r="N5" s="16"/>
      <c r="O5" s="16"/>
    </row>
    <row r="6" customFormat="false" ht="6" hidden="false" customHeight="true" outlineLevel="0" collapsed="false"/>
    <row r="7" customFormat="false" ht="18" hidden="false" customHeight="true" outlineLevel="0" collapsed="false">
      <c r="B7" s="20" t="str">
        <f aca="false">IF(COUNTIF($O$9:$O$38,"EXAMPLE*")=0,"","EXAMPLE ROWS  -  the tinted rows marked EXAMPLE are sample data. Delete them before you issue this workbook. This banner clears when they are gone.")</f>
        <v>EXAMPLE ROWS  -  the tinted rows marked EXAMPLE are sample data. Delete them before you issue this workbook. This banner clears when they are gone.</v>
      </c>
      <c r="C7" s="20"/>
      <c r="D7" s="20"/>
      <c r="E7" s="20"/>
      <c r="F7" s="20"/>
      <c r="G7" s="20"/>
      <c r="H7" s="20"/>
      <c r="I7" s="20"/>
      <c r="J7" s="20"/>
      <c r="K7" s="20"/>
      <c r="L7" s="20"/>
      <c r="M7" s="20"/>
      <c r="N7" s="20"/>
      <c r="O7" s="20"/>
    </row>
    <row r="8" customFormat="false" ht="39.75" hidden="false" customHeight="true" outlineLevel="0" collapsed="false">
      <c r="B8" s="11" t="s">
        <v>132</v>
      </c>
      <c r="C8" s="11" t="s">
        <v>382</v>
      </c>
      <c r="D8" s="11" t="s">
        <v>383</v>
      </c>
      <c r="E8" s="11" t="s">
        <v>384</v>
      </c>
      <c r="F8" s="11" t="s">
        <v>385</v>
      </c>
      <c r="G8" s="11" t="s">
        <v>386</v>
      </c>
      <c r="H8" s="11" t="s">
        <v>387</v>
      </c>
      <c r="I8" s="11" t="s">
        <v>388</v>
      </c>
      <c r="J8" s="11" t="s">
        <v>389</v>
      </c>
      <c r="K8" s="11" t="s">
        <v>390</v>
      </c>
      <c r="L8" s="11" t="s">
        <v>391</v>
      </c>
      <c r="M8" s="11" t="s">
        <v>392</v>
      </c>
      <c r="N8" s="11" t="s">
        <v>138</v>
      </c>
      <c r="O8" s="11" t="s">
        <v>393</v>
      </c>
    </row>
    <row r="9" customFormat="false" ht="55.5" hidden="false" customHeight="true" outlineLevel="0" collapsed="false">
      <c r="B9" s="50" t="str">
        <f aca="false">IF($C9="","","W-"&amp;TEXT(ROW()-8,"000"))</f>
        <v>W-001</v>
      </c>
      <c r="C9" s="51" t="s">
        <v>394</v>
      </c>
      <c r="D9" s="51" t="s">
        <v>395</v>
      </c>
      <c r="E9" s="51" t="s">
        <v>396</v>
      </c>
      <c r="F9" s="51" t="s">
        <v>397</v>
      </c>
      <c r="G9" s="43" t="n">
        <f aca="false">IF(Setup!$C$28="","",Setup!$C$28-320)</f>
        <v>45942</v>
      </c>
      <c r="H9" s="52" t="n">
        <v>12</v>
      </c>
      <c r="I9" s="53" t="n">
        <f aca="false">IF(OR($G9="",$H9=""),"",EDATE($G9,$H9))</f>
        <v>46307</v>
      </c>
      <c r="J9" s="54" t="n">
        <f aca="true">IF($I9="","",$I9-TODAY())</f>
        <v>62</v>
      </c>
      <c r="K9" s="22" t="s">
        <v>398</v>
      </c>
      <c r="L9" s="51" t="s">
        <v>399</v>
      </c>
      <c r="M9" s="22" t="s">
        <v>400</v>
      </c>
      <c r="N9" s="44" t="s">
        <v>401</v>
      </c>
      <c r="O9" s="22" t="s">
        <v>402</v>
      </c>
    </row>
    <row r="10" customFormat="false" ht="67.5" hidden="false" customHeight="true" outlineLevel="0" collapsed="false">
      <c r="B10" s="50" t="str">
        <f aca="false">IF($C10="","","W-"&amp;TEXT(ROW()-8,"000"))</f>
        <v>W-002</v>
      </c>
      <c r="C10" s="51" t="s">
        <v>403</v>
      </c>
      <c r="D10" s="51" t="s">
        <v>404</v>
      </c>
      <c r="E10" s="51" t="s">
        <v>405</v>
      </c>
      <c r="F10" s="51" t="s">
        <v>406</v>
      </c>
      <c r="G10" s="43" t="n">
        <f aca="false">IF(Setup!$C$28="","",Setup!$C$28-400)</f>
        <v>45862</v>
      </c>
      <c r="H10" s="52" t="n">
        <v>12</v>
      </c>
      <c r="I10" s="53" t="n">
        <f aca="false">IF(OR($G10="",$H10=""),"",EDATE($G10,$H10))</f>
        <v>46227</v>
      </c>
      <c r="J10" s="54" t="n">
        <f aca="true">IF($I10="","",$I10-TODAY())</f>
        <v>-18</v>
      </c>
      <c r="K10" s="22" t="s">
        <v>398</v>
      </c>
      <c r="L10" s="51" t="s">
        <v>407</v>
      </c>
      <c r="M10" s="22" t="s">
        <v>408</v>
      </c>
      <c r="N10" s="44" t="s">
        <v>409</v>
      </c>
      <c r="O10" s="22" t="s">
        <v>402</v>
      </c>
    </row>
    <row r="11" customFormat="false" ht="44.25" hidden="false" customHeight="true" outlineLevel="0" collapsed="false">
      <c r="B11" s="50" t="str">
        <f aca="false">IF($C11="","","W-"&amp;TEXT(ROW()-8,"000"))</f>
        <v>W-003</v>
      </c>
      <c r="C11" s="51" t="s">
        <v>410</v>
      </c>
      <c r="D11" s="51" t="s">
        <v>411</v>
      </c>
      <c r="E11" s="51" t="s">
        <v>412</v>
      </c>
      <c r="F11" s="51" t="s">
        <v>413</v>
      </c>
      <c r="G11" s="43" t="n">
        <f aca="false">IF(Setup!$C$28="","",Setup!$C$28+0)</f>
        <v>46262</v>
      </c>
      <c r="H11" s="52" t="n">
        <v>120</v>
      </c>
      <c r="I11" s="53" t="n">
        <f aca="false">IF(OR($G11="",$H11=""),"",EDATE($G11,$H11))</f>
        <v>49915</v>
      </c>
      <c r="J11" s="54" t="n">
        <f aca="true">IF($I11="","",$I11-TODAY())</f>
        <v>3670</v>
      </c>
      <c r="K11" s="22" t="s">
        <v>414</v>
      </c>
      <c r="L11" s="51" t="s">
        <v>415</v>
      </c>
      <c r="M11" s="22" t="s">
        <v>416</v>
      </c>
      <c r="N11" s="44" t="s">
        <v>417</v>
      </c>
      <c r="O11" s="22" t="s">
        <v>402</v>
      </c>
    </row>
    <row r="12" customFormat="false" ht="44.25" hidden="false" customHeight="true" outlineLevel="0" collapsed="false">
      <c r="B12" s="50" t="str">
        <f aca="false">IF($C12="","","W-"&amp;TEXT(ROW()-8,"000"))</f>
        <v>W-004</v>
      </c>
      <c r="C12" s="51" t="s">
        <v>418</v>
      </c>
      <c r="D12" s="51" t="s">
        <v>419</v>
      </c>
      <c r="E12" s="51" t="s">
        <v>420</v>
      </c>
      <c r="F12" s="51" t="s">
        <v>421</v>
      </c>
      <c r="G12" s="43" t="n">
        <f aca="false">IF(Setup!$C$28="","",Setup!$C$28+0)</f>
        <v>46262</v>
      </c>
      <c r="H12" s="52" t="n">
        <v>60</v>
      </c>
      <c r="I12" s="53" t="n">
        <f aca="false">IF(OR($G12="",$H12=""),"",EDATE($G12,$H12))</f>
        <v>48088</v>
      </c>
      <c r="J12" s="54" t="n">
        <f aca="true">IF($I12="","",$I12-TODAY())</f>
        <v>1843</v>
      </c>
      <c r="K12" s="22" t="s">
        <v>422</v>
      </c>
      <c r="L12" s="51" t="s">
        <v>423</v>
      </c>
      <c r="M12" s="22" t="s">
        <v>424</v>
      </c>
      <c r="N12" s="44" t="s">
        <v>417</v>
      </c>
      <c r="O12" s="22" t="s">
        <v>402</v>
      </c>
    </row>
    <row r="13" customFormat="false" ht="33" hidden="false" customHeight="true" outlineLevel="0" collapsed="false">
      <c r="B13" s="50" t="str">
        <f aca="false">IF($C13="","","W-"&amp;TEXT(ROW()-8,"000"))</f>
        <v>W-005</v>
      </c>
      <c r="C13" s="51" t="s">
        <v>425</v>
      </c>
      <c r="D13" s="51" t="s">
        <v>404</v>
      </c>
      <c r="E13" s="51" t="s">
        <v>405</v>
      </c>
      <c r="F13" s="51" t="s">
        <v>406</v>
      </c>
      <c r="G13" s="43" t="n">
        <f aca="false">IF(Setup!$C$28="","",Setup!$C$28+0)</f>
        <v>46262</v>
      </c>
      <c r="H13" s="52" t="n">
        <v>12</v>
      </c>
      <c r="I13" s="53" t="n">
        <f aca="false">IF(OR($G13="",$H13=""),"",EDATE($G13,$H13))</f>
        <v>46627</v>
      </c>
      <c r="J13" s="54" t="n">
        <f aca="true">IF($I13="","",$I13-TODAY())</f>
        <v>382</v>
      </c>
      <c r="K13" s="22" t="s">
        <v>398</v>
      </c>
      <c r="L13" s="51" t="s">
        <v>426</v>
      </c>
      <c r="M13" s="22" t="s">
        <v>427</v>
      </c>
      <c r="N13" s="44" t="s">
        <v>417</v>
      </c>
      <c r="O13" s="22" t="s">
        <v>402</v>
      </c>
    </row>
    <row r="14" customFormat="false" ht="44.25" hidden="false" customHeight="true" outlineLevel="0" collapsed="false">
      <c r="B14" s="50" t="str">
        <f aca="false">IF($C14="","","W-"&amp;TEXT(ROW()-8,"000"))</f>
        <v>W-006</v>
      </c>
      <c r="C14" s="51" t="s">
        <v>428</v>
      </c>
      <c r="D14" s="51" t="s">
        <v>429</v>
      </c>
      <c r="E14" s="51" t="s">
        <v>430</v>
      </c>
      <c r="F14" s="51" t="s">
        <v>431</v>
      </c>
      <c r="G14" s="43" t="n">
        <f aca="false">IF(Setup!$C$28="","",Setup!$C$28+0)</f>
        <v>46262</v>
      </c>
      <c r="H14" s="52" t="n">
        <v>120</v>
      </c>
      <c r="I14" s="53" t="n">
        <f aca="false">IF(OR($G14="",$H14=""),"",EDATE($G14,$H14))</f>
        <v>49915</v>
      </c>
      <c r="J14" s="54" t="n">
        <f aca="true">IF($I14="","",$I14-TODAY())</f>
        <v>3670</v>
      </c>
      <c r="K14" s="22" t="s">
        <v>432</v>
      </c>
      <c r="L14" s="51" t="s">
        <v>433</v>
      </c>
      <c r="M14" s="22" t="s">
        <v>434</v>
      </c>
      <c r="N14" s="44" t="s">
        <v>417</v>
      </c>
      <c r="O14" s="22" t="s">
        <v>402</v>
      </c>
    </row>
    <row r="15" customFormat="false" ht="44.25" hidden="false" customHeight="true" outlineLevel="0" collapsed="false">
      <c r="B15" s="50" t="str">
        <f aca="false">IF($C15="","","W-"&amp;TEXT(ROW()-8,"000"))</f>
        <v>W-007</v>
      </c>
      <c r="C15" s="51" t="s">
        <v>435</v>
      </c>
      <c r="D15" s="51" t="s">
        <v>436</v>
      </c>
      <c r="E15" s="51" t="s">
        <v>437</v>
      </c>
      <c r="F15" s="51" t="s">
        <v>438</v>
      </c>
      <c r="G15" s="43" t="n">
        <f aca="false">IF(Setup!$C$28="","",Setup!$C$28+0)</f>
        <v>46262</v>
      </c>
      <c r="H15" s="52" t="n">
        <v>24</v>
      </c>
      <c r="I15" s="53" t="n">
        <f aca="false">IF(OR($G15="",$H15=""),"",EDATE($G15,$H15))</f>
        <v>46993</v>
      </c>
      <c r="J15" s="54" t="n">
        <f aca="true">IF($I15="","",$I15-TODAY())</f>
        <v>748</v>
      </c>
      <c r="K15" s="22" t="s">
        <v>398</v>
      </c>
      <c r="L15" s="51" t="s">
        <v>439</v>
      </c>
      <c r="M15" s="22" t="s">
        <v>440</v>
      </c>
      <c r="N15" s="44" t="s">
        <v>417</v>
      </c>
      <c r="O15" s="22" t="s">
        <v>402</v>
      </c>
    </row>
    <row r="16" customFormat="false" ht="44.25" hidden="false" customHeight="true" outlineLevel="0" collapsed="false">
      <c r="B16" s="50" t="str">
        <f aca="false">IF($C16="","","W-"&amp;TEXT(ROW()-8,"000"))</f>
        <v>W-008</v>
      </c>
      <c r="C16" s="51" t="s">
        <v>441</v>
      </c>
      <c r="D16" s="51" t="s">
        <v>442</v>
      </c>
      <c r="E16" s="51" t="s">
        <v>443</v>
      </c>
      <c r="F16" s="51" t="s">
        <v>444</v>
      </c>
      <c r="G16" s="43" t="n">
        <f aca="false">IF(Setup!$C$28="","",Setup!$C$28+0)</f>
        <v>46262</v>
      </c>
      <c r="H16" s="52" t="n">
        <v>36</v>
      </c>
      <c r="I16" s="53" t="n">
        <f aca="false">IF(OR($G16="",$H16=""),"",EDATE($G16,$H16))</f>
        <v>47358</v>
      </c>
      <c r="J16" s="54" t="n">
        <f aca="true">IF($I16="","",$I16-TODAY())</f>
        <v>1113</v>
      </c>
      <c r="K16" s="22" t="s">
        <v>445</v>
      </c>
      <c r="L16" s="51" t="s">
        <v>446</v>
      </c>
      <c r="M16" s="22" t="s">
        <v>447</v>
      </c>
      <c r="N16" s="44" t="s">
        <v>417</v>
      </c>
      <c r="O16" s="22" t="s">
        <v>402</v>
      </c>
    </row>
    <row r="17" customFormat="false" ht="19.5" hidden="false" customHeight="true" outlineLevel="0" collapsed="false">
      <c r="B17" s="50" t="str">
        <f aca="false">IF($C17="","","W-"&amp;TEXT(ROW()-8,"000"))</f>
        <v/>
      </c>
      <c r="C17" s="51"/>
      <c r="D17" s="51"/>
      <c r="E17" s="51"/>
      <c r="F17" s="51"/>
      <c r="G17" s="43"/>
      <c r="H17" s="52"/>
      <c r="I17" s="53" t="str">
        <f aca="false">IF(OR($G17="",$H17=""),"",EDATE($G17,$H17))</f>
        <v/>
      </c>
      <c r="J17" s="54" t="str">
        <f aca="true">IF($I17="","",$I17-TODAY())</f>
        <v/>
      </c>
      <c r="K17" s="22"/>
      <c r="L17" s="51"/>
      <c r="M17" s="22"/>
      <c r="N17" s="44"/>
      <c r="O17" s="22"/>
    </row>
    <row r="18" customFormat="false" ht="19.5" hidden="false" customHeight="true" outlineLevel="0" collapsed="false">
      <c r="B18" s="50" t="str">
        <f aca="false">IF($C18="","","W-"&amp;TEXT(ROW()-8,"000"))</f>
        <v/>
      </c>
      <c r="C18" s="51"/>
      <c r="D18" s="51"/>
      <c r="E18" s="51"/>
      <c r="F18" s="51"/>
      <c r="G18" s="43"/>
      <c r="H18" s="52"/>
      <c r="I18" s="53" t="str">
        <f aca="false">IF(OR($G18="",$H18=""),"",EDATE($G18,$H18))</f>
        <v/>
      </c>
      <c r="J18" s="54" t="str">
        <f aca="true">IF($I18="","",$I18-TODAY())</f>
        <v/>
      </c>
      <c r="K18" s="22"/>
      <c r="L18" s="51"/>
      <c r="M18" s="22"/>
      <c r="N18" s="44"/>
      <c r="O18" s="22"/>
    </row>
    <row r="19" customFormat="false" ht="19.5" hidden="false" customHeight="true" outlineLevel="0" collapsed="false">
      <c r="B19" s="50" t="str">
        <f aca="false">IF($C19="","","W-"&amp;TEXT(ROW()-8,"000"))</f>
        <v/>
      </c>
      <c r="C19" s="51"/>
      <c r="D19" s="51"/>
      <c r="E19" s="51"/>
      <c r="F19" s="51"/>
      <c r="G19" s="43"/>
      <c r="H19" s="52"/>
      <c r="I19" s="53" t="str">
        <f aca="false">IF(OR($G19="",$H19=""),"",EDATE($G19,$H19))</f>
        <v/>
      </c>
      <c r="J19" s="54" t="str">
        <f aca="true">IF($I19="","",$I19-TODAY())</f>
        <v/>
      </c>
      <c r="K19" s="22"/>
      <c r="L19" s="51"/>
      <c r="M19" s="22"/>
      <c r="N19" s="44"/>
      <c r="O19" s="22"/>
    </row>
    <row r="20" customFormat="false" ht="19.5" hidden="false" customHeight="true" outlineLevel="0" collapsed="false">
      <c r="B20" s="50" t="str">
        <f aca="false">IF($C20="","","W-"&amp;TEXT(ROW()-8,"000"))</f>
        <v/>
      </c>
      <c r="C20" s="51"/>
      <c r="D20" s="51"/>
      <c r="E20" s="51"/>
      <c r="F20" s="51"/>
      <c r="G20" s="43"/>
      <c r="H20" s="52"/>
      <c r="I20" s="53" t="str">
        <f aca="false">IF(OR($G20="",$H20=""),"",EDATE($G20,$H20))</f>
        <v/>
      </c>
      <c r="J20" s="54" t="str">
        <f aca="true">IF($I20="","",$I20-TODAY())</f>
        <v/>
      </c>
      <c r="K20" s="22"/>
      <c r="L20" s="51"/>
      <c r="M20" s="22"/>
      <c r="N20" s="44"/>
      <c r="O20" s="22"/>
    </row>
    <row r="21" customFormat="false" ht="19.5" hidden="false" customHeight="true" outlineLevel="0" collapsed="false">
      <c r="B21" s="50" t="str">
        <f aca="false">IF($C21="","","W-"&amp;TEXT(ROW()-8,"000"))</f>
        <v/>
      </c>
      <c r="C21" s="51"/>
      <c r="D21" s="51"/>
      <c r="E21" s="51"/>
      <c r="F21" s="51"/>
      <c r="G21" s="43"/>
      <c r="H21" s="52"/>
      <c r="I21" s="53" t="str">
        <f aca="false">IF(OR($G21="",$H21=""),"",EDATE($G21,$H21))</f>
        <v/>
      </c>
      <c r="J21" s="54" t="str">
        <f aca="true">IF($I21="","",$I21-TODAY())</f>
        <v/>
      </c>
      <c r="K21" s="22"/>
      <c r="L21" s="51"/>
      <c r="M21" s="22"/>
      <c r="N21" s="44"/>
      <c r="O21" s="22"/>
    </row>
    <row r="22" customFormat="false" ht="19.5" hidden="false" customHeight="true" outlineLevel="0" collapsed="false">
      <c r="B22" s="50" t="str">
        <f aca="false">IF($C22="","","W-"&amp;TEXT(ROW()-8,"000"))</f>
        <v/>
      </c>
      <c r="C22" s="51"/>
      <c r="D22" s="51"/>
      <c r="E22" s="51"/>
      <c r="F22" s="51"/>
      <c r="G22" s="43"/>
      <c r="H22" s="52"/>
      <c r="I22" s="53" t="str">
        <f aca="false">IF(OR($G22="",$H22=""),"",EDATE($G22,$H22))</f>
        <v/>
      </c>
      <c r="J22" s="54" t="str">
        <f aca="true">IF($I22="","",$I22-TODAY())</f>
        <v/>
      </c>
      <c r="K22" s="22"/>
      <c r="L22" s="51"/>
      <c r="M22" s="22"/>
      <c r="N22" s="44"/>
      <c r="O22" s="22"/>
    </row>
    <row r="23" customFormat="false" ht="19.5" hidden="false" customHeight="true" outlineLevel="0" collapsed="false">
      <c r="B23" s="50" t="str">
        <f aca="false">IF($C23="","","W-"&amp;TEXT(ROW()-8,"000"))</f>
        <v/>
      </c>
      <c r="C23" s="51"/>
      <c r="D23" s="51"/>
      <c r="E23" s="51"/>
      <c r="F23" s="51"/>
      <c r="G23" s="43"/>
      <c r="H23" s="52"/>
      <c r="I23" s="53" t="str">
        <f aca="false">IF(OR($G23="",$H23=""),"",EDATE($G23,$H23))</f>
        <v/>
      </c>
      <c r="J23" s="54" t="str">
        <f aca="true">IF($I23="","",$I23-TODAY())</f>
        <v/>
      </c>
      <c r="K23" s="22"/>
      <c r="L23" s="51"/>
      <c r="M23" s="22"/>
      <c r="N23" s="44"/>
      <c r="O23" s="22"/>
    </row>
    <row r="24" customFormat="false" ht="19.5" hidden="false" customHeight="true" outlineLevel="0" collapsed="false">
      <c r="B24" s="50" t="str">
        <f aca="false">IF($C24="","","W-"&amp;TEXT(ROW()-8,"000"))</f>
        <v/>
      </c>
      <c r="C24" s="51"/>
      <c r="D24" s="51"/>
      <c r="E24" s="51"/>
      <c r="F24" s="51"/>
      <c r="G24" s="43"/>
      <c r="H24" s="52"/>
      <c r="I24" s="53" t="str">
        <f aca="false">IF(OR($G24="",$H24=""),"",EDATE($G24,$H24))</f>
        <v/>
      </c>
      <c r="J24" s="54" t="str">
        <f aca="true">IF($I24="","",$I24-TODAY())</f>
        <v/>
      </c>
      <c r="K24" s="22"/>
      <c r="L24" s="51"/>
      <c r="M24" s="22"/>
      <c r="N24" s="44"/>
      <c r="O24" s="22"/>
    </row>
    <row r="25" customFormat="false" ht="19.5" hidden="false" customHeight="true" outlineLevel="0" collapsed="false">
      <c r="B25" s="50" t="str">
        <f aca="false">IF($C25="","","W-"&amp;TEXT(ROW()-8,"000"))</f>
        <v/>
      </c>
      <c r="C25" s="51"/>
      <c r="D25" s="51"/>
      <c r="E25" s="51"/>
      <c r="F25" s="51"/>
      <c r="G25" s="43"/>
      <c r="H25" s="52"/>
      <c r="I25" s="53" t="str">
        <f aca="false">IF(OR($G25="",$H25=""),"",EDATE($G25,$H25))</f>
        <v/>
      </c>
      <c r="J25" s="54" t="str">
        <f aca="true">IF($I25="","",$I25-TODAY())</f>
        <v/>
      </c>
      <c r="K25" s="22"/>
      <c r="L25" s="51"/>
      <c r="M25" s="22"/>
      <c r="N25" s="44"/>
      <c r="O25" s="22"/>
    </row>
    <row r="26" customFormat="false" ht="19.5" hidden="false" customHeight="true" outlineLevel="0" collapsed="false">
      <c r="B26" s="50" t="str">
        <f aca="false">IF($C26="","","W-"&amp;TEXT(ROW()-8,"000"))</f>
        <v/>
      </c>
      <c r="C26" s="51"/>
      <c r="D26" s="51"/>
      <c r="E26" s="51"/>
      <c r="F26" s="51"/>
      <c r="G26" s="43"/>
      <c r="H26" s="52"/>
      <c r="I26" s="53" t="str">
        <f aca="false">IF(OR($G26="",$H26=""),"",EDATE($G26,$H26))</f>
        <v/>
      </c>
      <c r="J26" s="54" t="str">
        <f aca="true">IF($I26="","",$I26-TODAY())</f>
        <v/>
      </c>
      <c r="K26" s="22"/>
      <c r="L26" s="51"/>
      <c r="M26" s="22"/>
      <c r="N26" s="44"/>
      <c r="O26" s="22"/>
    </row>
    <row r="27" customFormat="false" ht="19.5" hidden="false" customHeight="true" outlineLevel="0" collapsed="false">
      <c r="B27" s="50" t="str">
        <f aca="false">IF($C27="","","W-"&amp;TEXT(ROW()-8,"000"))</f>
        <v/>
      </c>
      <c r="C27" s="51"/>
      <c r="D27" s="51"/>
      <c r="E27" s="51"/>
      <c r="F27" s="51"/>
      <c r="G27" s="43"/>
      <c r="H27" s="52"/>
      <c r="I27" s="53" t="str">
        <f aca="false">IF(OR($G27="",$H27=""),"",EDATE($G27,$H27))</f>
        <v/>
      </c>
      <c r="J27" s="54" t="str">
        <f aca="true">IF($I27="","",$I27-TODAY())</f>
        <v/>
      </c>
      <c r="K27" s="22"/>
      <c r="L27" s="51"/>
      <c r="M27" s="22"/>
      <c r="N27" s="44"/>
      <c r="O27" s="22"/>
    </row>
    <row r="28" customFormat="false" ht="19.5" hidden="false" customHeight="true" outlineLevel="0" collapsed="false">
      <c r="B28" s="50" t="str">
        <f aca="false">IF($C28="","","W-"&amp;TEXT(ROW()-8,"000"))</f>
        <v/>
      </c>
      <c r="C28" s="51"/>
      <c r="D28" s="51"/>
      <c r="E28" s="51"/>
      <c r="F28" s="51"/>
      <c r="G28" s="43"/>
      <c r="H28" s="52"/>
      <c r="I28" s="53" t="str">
        <f aca="false">IF(OR($G28="",$H28=""),"",EDATE($G28,$H28))</f>
        <v/>
      </c>
      <c r="J28" s="54" t="str">
        <f aca="true">IF($I28="","",$I28-TODAY())</f>
        <v/>
      </c>
      <c r="K28" s="22"/>
      <c r="L28" s="51"/>
      <c r="M28" s="22"/>
      <c r="N28" s="44"/>
      <c r="O28" s="22"/>
    </row>
    <row r="29" customFormat="false" ht="19.5" hidden="false" customHeight="true" outlineLevel="0" collapsed="false">
      <c r="B29" s="50" t="str">
        <f aca="false">IF($C29="","","W-"&amp;TEXT(ROW()-8,"000"))</f>
        <v/>
      </c>
      <c r="C29" s="51"/>
      <c r="D29" s="51"/>
      <c r="E29" s="51"/>
      <c r="F29" s="51"/>
      <c r="G29" s="43"/>
      <c r="H29" s="52"/>
      <c r="I29" s="53" t="str">
        <f aca="false">IF(OR($G29="",$H29=""),"",EDATE($G29,$H29))</f>
        <v/>
      </c>
      <c r="J29" s="54" t="str">
        <f aca="true">IF($I29="","",$I29-TODAY())</f>
        <v/>
      </c>
      <c r="K29" s="22"/>
      <c r="L29" s="51"/>
      <c r="M29" s="22"/>
      <c r="N29" s="44"/>
      <c r="O29" s="22"/>
    </row>
    <row r="30" customFormat="false" ht="19.5" hidden="false" customHeight="true" outlineLevel="0" collapsed="false">
      <c r="B30" s="50" t="str">
        <f aca="false">IF($C30="","","W-"&amp;TEXT(ROW()-8,"000"))</f>
        <v/>
      </c>
      <c r="C30" s="51"/>
      <c r="D30" s="51"/>
      <c r="E30" s="51"/>
      <c r="F30" s="51"/>
      <c r="G30" s="43"/>
      <c r="H30" s="52"/>
      <c r="I30" s="53" t="str">
        <f aca="false">IF(OR($G30="",$H30=""),"",EDATE($G30,$H30))</f>
        <v/>
      </c>
      <c r="J30" s="54" t="str">
        <f aca="true">IF($I30="","",$I30-TODAY())</f>
        <v/>
      </c>
      <c r="K30" s="22"/>
      <c r="L30" s="51"/>
      <c r="M30" s="22"/>
      <c r="N30" s="44"/>
      <c r="O30" s="22"/>
    </row>
    <row r="31" customFormat="false" ht="19.5" hidden="false" customHeight="true" outlineLevel="0" collapsed="false">
      <c r="B31" s="50" t="str">
        <f aca="false">IF($C31="","","W-"&amp;TEXT(ROW()-8,"000"))</f>
        <v/>
      </c>
      <c r="C31" s="51"/>
      <c r="D31" s="51"/>
      <c r="E31" s="51"/>
      <c r="F31" s="51"/>
      <c r="G31" s="43"/>
      <c r="H31" s="52"/>
      <c r="I31" s="53" t="str">
        <f aca="false">IF(OR($G31="",$H31=""),"",EDATE($G31,$H31))</f>
        <v/>
      </c>
      <c r="J31" s="54" t="str">
        <f aca="true">IF($I31="","",$I31-TODAY())</f>
        <v/>
      </c>
      <c r="K31" s="22"/>
      <c r="L31" s="51"/>
      <c r="M31" s="22"/>
      <c r="N31" s="44"/>
      <c r="O31" s="22"/>
    </row>
    <row r="32" customFormat="false" ht="19.5" hidden="false" customHeight="true" outlineLevel="0" collapsed="false">
      <c r="B32" s="50" t="str">
        <f aca="false">IF($C32="","","W-"&amp;TEXT(ROW()-8,"000"))</f>
        <v/>
      </c>
      <c r="C32" s="51"/>
      <c r="D32" s="51"/>
      <c r="E32" s="51"/>
      <c r="F32" s="51"/>
      <c r="G32" s="43"/>
      <c r="H32" s="52"/>
      <c r="I32" s="53" t="str">
        <f aca="false">IF(OR($G32="",$H32=""),"",EDATE($G32,$H32))</f>
        <v/>
      </c>
      <c r="J32" s="54" t="str">
        <f aca="true">IF($I32="","",$I32-TODAY())</f>
        <v/>
      </c>
      <c r="K32" s="22"/>
      <c r="L32" s="51"/>
      <c r="M32" s="22"/>
      <c r="N32" s="44"/>
      <c r="O32" s="22"/>
    </row>
    <row r="33" customFormat="false" ht="19.5" hidden="false" customHeight="true" outlineLevel="0" collapsed="false">
      <c r="B33" s="50" t="str">
        <f aca="false">IF($C33="","","W-"&amp;TEXT(ROW()-8,"000"))</f>
        <v/>
      </c>
      <c r="C33" s="51"/>
      <c r="D33" s="51"/>
      <c r="E33" s="51"/>
      <c r="F33" s="51"/>
      <c r="G33" s="43"/>
      <c r="H33" s="52"/>
      <c r="I33" s="53" t="str">
        <f aca="false">IF(OR($G33="",$H33=""),"",EDATE($G33,$H33))</f>
        <v/>
      </c>
      <c r="J33" s="54" t="str">
        <f aca="true">IF($I33="","",$I33-TODAY())</f>
        <v/>
      </c>
      <c r="K33" s="22"/>
      <c r="L33" s="51"/>
      <c r="M33" s="22"/>
      <c r="N33" s="44"/>
      <c r="O33" s="22"/>
    </row>
    <row r="34" customFormat="false" ht="19.5" hidden="false" customHeight="true" outlineLevel="0" collapsed="false">
      <c r="B34" s="50" t="str">
        <f aca="false">IF($C34="","","W-"&amp;TEXT(ROW()-8,"000"))</f>
        <v/>
      </c>
      <c r="C34" s="51"/>
      <c r="D34" s="51"/>
      <c r="E34" s="51"/>
      <c r="F34" s="51"/>
      <c r="G34" s="43"/>
      <c r="H34" s="52"/>
      <c r="I34" s="53" t="str">
        <f aca="false">IF(OR($G34="",$H34=""),"",EDATE($G34,$H34))</f>
        <v/>
      </c>
      <c r="J34" s="54" t="str">
        <f aca="true">IF($I34="","",$I34-TODAY())</f>
        <v/>
      </c>
      <c r="K34" s="22"/>
      <c r="L34" s="51"/>
      <c r="M34" s="22"/>
      <c r="N34" s="44"/>
      <c r="O34" s="22"/>
    </row>
    <row r="35" customFormat="false" ht="19.5" hidden="false" customHeight="true" outlineLevel="0" collapsed="false">
      <c r="B35" s="50" t="str">
        <f aca="false">IF($C35="","","W-"&amp;TEXT(ROW()-8,"000"))</f>
        <v/>
      </c>
      <c r="C35" s="51"/>
      <c r="D35" s="51"/>
      <c r="E35" s="51"/>
      <c r="F35" s="51"/>
      <c r="G35" s="43"/>
      <c r="H35" s="52"/>
      <c r="I35" s="53" t="str">
        <f aca="false">IF(OR($G35="",$H35=""),"",EDATE($G35,$H35))</f>
        <v/>
      </c>
      <c r="J35" s="54" t="str">
        <f aca="true">IF($I35="","",$I35-TODAY())</f>
        <v/>
      </c>
      <c r="K35" s="22"/>
      <c r="L35" s="51"/>
      <c r="M35" s="22"/>
      <c r="N35" s="44"/>
      <c r="O35" s="22"/>
    </row>
    <row r="36" customFormat="false" ht="19.5" hidden="false" customHeight="true" outlineLevel="0" collapsed="false">
      <c r="B36" s="50" t="str">
        <f aca="false">IF($C36="","","W-"&amp;TEXT(ROW()-8,"000"))</f>
        <v/>
      </c>
      <c r="C36" s="51"/>
      <c r="D36" s="51"/>
      <c r="E36" s="51"/>
      <c r="F36" s="51"/>
      <c r="G36" s="43"/>
      <c r="H36" s="52"/>
      <c r="I36" s="53" t="str">
        <f aca="false">IF(OR($G36="",$H36=""),"",EDATE($G36,$H36))</f>
        <v/>
      </c>
      <c r="J36" s="54" t="str">
        <f aca="true">IF($I36="","",$I36-TODAY())</f>
        <v/>
      </c>
      <c r="K36" s="22"/>
      <c r="L36" s="51"/>
      <c r="M36" s="22"/>
      <c r="N36" s="44"/>
      <c r="O36" s="22"/>
    </row>
    <row r="37" customFormat="false" ht="19.5" hidden="false" customHeight="true" outlineLevel="0" collapsed="false">
      <c r="B37" s="50" t="str">
        <f aca="false">IF($C37="","","W-"&amp;TEXT(ROW()-8,"000"))</f>
        <v/>
      </c>
      <c r="C37" s="51"/>
      <c r="D37" s="51"/>
      <c r="E37" s="51"/>
      <c r="F37" s="51"/>
      <c r="G37" s="43"/>
      <c r="H37" s="52"/>
      <c r="I37" s="53" t="str">
        <f aca="false">IF(OR($G37="",$H37=""),"",EDATE($G37,$H37))</f>
        <v/>
      </c>
      <c r="J37" s="54" t="str">
        <f aca="true">IF($I37="","",$I37-TODAY())</f>
        <v/>
      </c>
      <c r="K37" s="22"/>
      <c r="L37" s="51"/>
      <c r="M37" s="22"/>
      <c r="N37" s="44"/>
      <c r="O37" s="22"/>
    </row>
    <row r="38" customFormat="false" ht="19.5" hidden="false" customHeight="true" outlineLevel="0" collapsed="false">
      <c r="B38" s="50" t="str">
        <f aca="false">IF($C38="","","W-"&amp;TEXT(ROW()-8,"000"))</f>
        <v/>
      </c>
      <c r="C38" s="51"/>
      <c r="D38" s="51"/>
      <c r="E38" s="51"/>
      <c r="F38" s="51"/>
      <c r="G38" s="43"/>
      <c r="H38" s="52"/>
      <c r="I38" s="53" t="str">
        <f aca="false">IF(OR($G38="",$H38=""),"",EDATE($G38,$H38))</f>
        <v/>
      </c>
      <c r="J38" s="54" t="str">
        <f aca="true">IF($I38="","",$I38-TODAY())</f>
        <v/>
      </c>
      <c r="K38" s="22"/>
      <c r="L38" s="51"/>
      <c r="M38" s="22"/>
      <c r="N38" s="44"/>
      <c r="O38" s="22"/>
    </row>
    <row r="40" customFormat="false" ht="15" hidden="false" customHeight="false" outlineLevel="0" collapsed="false">
      <c r="B40" s="17" t="s">
        <v>45</v>
      </c>
      <c r="C40" s="17"/>
      <c r="D40" s="17"/>
      <c r="E40" s="17"/>
      <c r="F40" s="17"/>
      <c r="G40" s="17"/>
      <c r="H40" s="17"/>
      <c r="I40" s="17"/>
      <c r="J40" s="17"/>
      <c r="K40" s="17"/>
      <c r="L40" s="17"/>
      <c r="M40" s="17"/>
      <c r="N40" s="17"/>
      <c r="O40" s="17"/>
    </row>
  </sheetData>
  <autoFilter ref="B8:O38"/>
  <mergeCells count="5">
    <mergeCell ref="A1:O3"/>
    <mergeCell ref="A4:O4"/>
    <mergeCell ref="B5:O5"/>
    <mergeCell ref="B7:O7"/>
    <mergeCell ref="B40:O40"/>
  </mergeCells>
  <conditionalFormatting sqref="B7:O7">
    <cfRule type="expression" priority="2" aboveAverage="0" equalAverage="0" bottom="0" percent="0" rank="0" text="" dxfId="0">
      <formula>$B$7&lt;&gt;""</formula>
    </cfRule>
  </conditionalFormatting>
  <conditionalFormatting sqref="J9:J38">
    <cfRule type="expression" priority="3" aboveAverage="0" equalAverage="0" bottom="0" percent="0" rank="0" text="" dxfId="18">
      <formula>AND(ISNUMBER($J9),$J9&lt;0)</formula>
    </cfRule>
    <cfRule type="expression" priority="4" aboveAverage="0" equalAverage="0" bottom="0" percent="0" rank="0" text="" dxfId="14">
      <formula>AND(ISNUMBER($J9),$J9&gt;=0,$J9&lt;=90)</formula>
    </cfRule>
  </conditionalFormatting>
  <conditionalFormatting sqref="N9:N38">
    <cfRule type="expression" priority="5" aboveAverage="0" equalAverage="0" bottom="0" percent="0" rank="0" text="" dxfId="18">
      <formula>$N9="Expired"</formula>
    </cfRule>
    <cfRule type="expression" priority="6" aboveAverage="0" equalAverage="0" bottom="0" percent="0" rank="0" text="" dxfId="14">
      <formula>$N9="Expiring soon"</formula>
    </cfRule>
    <cfRule type="expression" priority="7" aboveAverage="0" equalAverage="0" bottom="0" percent="0" rank="0" text="" dxfId="17">
      <formula>$N9="Active"</formula>
    </cfRule>
  </conditionalFormatting>
  <conditionalFormatting sqref="B9:O38">
    <cfRule type="expression" priority="8" aboveAverage="0" equalAverage="0" bottom="0" percent="0" rank="0" text="" dxfId="22">
      <formula>LEFT($O9,7)="EXAMPLE"</formula>
    </cfRule>
  </conditionalFormatting>
  <dataValidations count="2">
    <dataValidation allowBlank="true" errorStyle="stop" operator="between" showDropDown="false" showErrorMessage="false" showInputMessage="false" sqref="K9:K38" type="list">
      <formula1>Reference!$G$8:$G$13</formula1>
      <formula2>0</formula2>
    </dataValidation>
    <dataValidation allowBlank="true" errorStyle="stop" operator="between" showDropDown="false" showErrorMessage="false" showInputMessage="false" sqref="N9:N38" type="list">
      <formula1>Reference!$H$8:$H$13</formula1>
      <formula2>0</formula2>
    </dataValidation>
  </dataValidations>
  <hyperlinks>
    <hyperlink ref="B40" r:id="rId1" display="Built with Mastt  |  mastt.com"/>
  </hyperlinks>
  <printOptions headings="false" gridLines="false" gridLinesSet="true" horizontalCentered="false" verticalCentered="false"/>
  <pageMargins left="0.35" right="0.35" top="0.45"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M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8"/>
    <col collapsed="false" customWidth="true" hidden="false" outlineLevel="0" max="3" min="3" style="1" width="36"/>
    <col collapsed="false" customWidth="true" hidden="false" outlineLevel="0" max="4" min="4" style="1" width="22"/>
    <col collapsed="false" customWidth="true" hidden="false" outlineLevel="0" max="5" min="5" style="1" width="30"/>
    <col collapsed="false" customWidth="true" hidden="false" outlineLevel="0" max="6" min="6" style="1" width="22"/>
    <col collapsed="false" customWidth="true" hidden="false" outlineLevel="0" max="7" min="7" style="1" width="13"/>
    <col collapsed="false" customWidth="true" hidden="false" outlineLevel="0" max="8" min="8" style="1" width="11"/>
    <col collapsed="false" customWidth="true" hidden="false" outlineLevel="0" max="10" min="9" style="1" width="12"/>
    <col collapsed="false" customWidth="true" hidden="false" outlineLevel="0" max="11" min="11" style="1" width="13"/>
    <col collapsed="false" customWidth="true" hidden="false" outlineLevel="0" max="12" min="12" style="1" width="20"/>
    <col collapsed="false" customWidth="true" hidden="false" outlineLevel="0" max="13" min="13" style="1" width="26"/>
  </cols>
  <sheetData>
    <row r="1" customFormat="false" ht="12" hidden="false" customHeight="true" outlineLevel="0" collapsed="false">
      <c r="A1" s="18" t="s">
        <v>34</v>
      </c>
      <c r="B1" s="18"/>
      <c r="C1" s="18"/>
      <c r="D1" s="18"/>
      <c r="E1" s="18"/>
      <c r="F1" s="18"/>
      <c r="G1" s="18"/>
      <c r="H1" s="18"/>
      <c r="I1" s="18"/>
      <c r="J1" s="18"/>
      <c r="K1" s="18"/>
      <c r="L1" s="18"/>
      <c r="M1" s="18"/>
    </row>
    <row r="2" customFormat="false" ht="24" hidden="false" customHeight="true" outlineLevel="0" collapsed="false">
      <c r="A2" s="18"/>
      <c r="B2" s="18"/>
      <c r="C2" s="18"/>
      <c r="D2" s="18"/>
      <c r="E2" s="18"/>
      <c r="F2" s="18"/>
      <c r="G2" s="18"/>
      <c r="H2" s="18"/>
      <c r="I2" s="18"/>
      <c r="J2" s="18"/>
      <c r="K2" s="18"/>
      <c r="L2" s="18"/>
      <c r="M2" s="18"/>
    </row>
    <row r="3" customFormat="false" ht="12" hidden="false" customHeight="true" outlineLevel="0" collapsed="false">
      <c r="A3" s="18"/>
      <c r="B3" s="18"/>
      <c r="C3" s="18"/>
      <c r="D3" s="18"/>
      <c r="E3" s="18"/>
      <c r="F3" s="18"/>
      <c r="G3" s="18"/>
      <c r="H3" s="18"/>
      <c r="I3" s="18"/>
      <c r="J3" s="18"/>
      <c r="K3" s="18"/>
      <c r="L3" s="18"/>
      <c r="M3" s="18"/>
    </row>
    <row r="4" customFormat="false" ht="3.75" hidden="false" customHeight="true" outlineLevel="0" collapsed="false">
      <c r="A4" s="19"/>
      <c r="B4" s="19"/>
      <c r="C4" s="19"/>
      <c r="D4" s="19"/>
      <c r="E4" s="19"/>
      <c r="F4" s="19"/>
      <c r="G4" s="19"/>
      <c r="H4" s="19"/>
      <c r="I4" s="19"/>
      <c r="J4" s="19"/>
      <c r="K4" s="19"/>
      <c r="L4" s="19"/>
      <c r="M4" s="19"/>
    </row>
    <row r="5" customFormat="false" ht="25.5" hidden="false" customHeight="true" outlineLevel="0" collapsed="false">
      <c r="B5" s="16" t="s">
        <v>448</v>
      </c>
      <c r="C5" s="16"/>
      <c r="D5" s="16"/>
      <c r="E5" s="16"/>
      <c r="F5" s="16"/>
      <c r="G5" s="16"/>
      <c r="H5" s="16"/>
      <c r="I5" s="16"/>
      <c r="J5" s="16"/>
      <c r="K5" s="16"/>
      <c r="L5" s="16"/>
      <c r="M5" s="16"/>
    </row>
    <row r="6" customFormat="false" ht="6" hidden="false" customHeight="true" outlineLevel="0" collapsed="false"/>
    <row r="7" customFormat="false" ht="18" hidden="false" customHeight="true" outlineLevel="0" collapsed="false">
      <c r="B7" s="20" t="str">
        <f aca="false">IF(COUNTIF($M$9:$M$28,"EXAMPLE*")=0,"","EXAMPLE ROWS  -  the tinted rows marked EXAMPLE are sample data. Delete them before you issue this workbook. This banner clears when they are gone.")</f>
        <v>EXAMPLE ROWS  -  the tinted rows marked EXAMPLE are sample data. Delete them before you issue this workbook. This banner clears when they are gone.</v>
      </c>
      <c r="C7" s="20"/>
      <c r="D7" s="20"/>
      <c r="E7" s="20"/>
      <c r="F7" s="20"/>
      <c r="G7" s="20"/>
      <c r="H7" s="20"/>
      <c r="I7" s="20"/>
      <c r="J7" s="20"/>
      <c r="K7" s="20"/>
      <c r="L7" s="20"/>
      <c r="M7" s="20"/>
    </row>
    <row r="8" customFormat="false" ht="39.75" hidden="false" customHeight="true" outlineLevel="0" collapsed="false">
      <c r="B8" s="11" t="s">
        <v>132</v>
      </c>
      <c r="C8" s="11" t="s">
        <v>449</v>
      </c>
      <c r="D8" s="11" t="s">
        <v>450</v>
      </c>
      <c r="E8" s="11" t="s">
        <v>451</v>
      </c>
      <c r="F8" s="11" t="s">
        <v>452</v>
      </c>
      <c r="G8" s="11" t="s">
        <v>453</v>
      </c>
      <c r="H8" s="11" t="s">
        <v>454</v>
      </c>
      <c r="I8" s="11" t="s">
        <v>455</v>
      </c>
      <c r="J8" s="11" t="s">
        <v>456</v>
      </c>
      <c r="K8" s="11" t="s">
        <v>457</v>
      </c>
      <c r="L8" s="11" t="s">
        <v>458</v>
      </c>
      <c r="M8" s="11" t="s">
        <v>393</v>
      </c>
    </row>
    <row r="9" customFormat="false" ht="33" hidden="false" customHeight="true" outlineLevel="0" collapsed="false">
      <c r="B9" s="50" t="str">
        <f aca="false">IF($C9="","","T-"&amp;TEXT(ROW()-8,"000"))</f>
        <v>T-001</v>
      </c>
      <c r="C9" s="51" t="s">
        <v>459</v>
      </c>
      <c r="D9" s="51" t="s">
        <v>460</v>
      </c>
      <c r="E9" s="51" t="s">
        <v>461</v>
      </c>
      <c r="F9" s="51" t="s">
        <v>462</v>
      </c>
      <c r="G9" s="43" t="n">
        <f aca="false">IF(Setup!$C$28="","",Setup!$C$28-30)</f>
        <v>46232</v>
      </c>
      <c r="H9" s="55" t="n">
        <v>4</v>
      </c>
      <c r="I9" s="44" t="s">
        <v>463</v>
      </c>
      <c r="J9" s="44" t="s">
        <v>463</v>
      </c>
      <c r="K9" s="44" t="s">
        <v>463</v>
      </c>
      <c r="L9" s="22" t="s">
        <v>464</v>
      </c>
      <c r="M9" s="22" t="s">
        <v>402</v>
      </c>
    </row>
    <row r="10" customFormat="false" ht="33" hidden="false" customHeight="true" outlineLevel="0" collapsed="false">
      <c r="B10" s="50" t="str">
        <f aca="false">IF($C10="","","T-"&amp;TEXT(ROW()-8,"000"))</f>
        <v>T-002</v>
      </c>
      <c r="C10" s="51" t="s">
        <v>465</v>
      </c>
      <c r="D10" s="51" t="s">
        <v>405</v>
      </c>
      <c r="E10" s="51" t="s">
        <v>466</v>
      </c>
      <c r="F10" s="51" t="s">
        <v>462</v>
      </c>
      <c r="G10" s="43" t="n">
        <f aca="false">IF(Setup!$C$28="","",Setup!$C$28-25)</f>
        <v>46237</v>
      </c>
      <c r="H10" s="55" t="n">
        <v>3</v>
      </c>
      <c r="I10" s="44" t="s">
        <v>463</v>
      </c>
      <c r="J10" s="44" t="s">
        <v>463</v>
      </c>
      <c r="K10" s="44" t="s">
        <v>463</v>
      </c>
      <c r="L10" s="22" t="s">
        <v>464</v>
      </c>
      <c r="M10" s="22" t="s">
        <v>402</v>
      </c>
    </row>
    <row r="11" customFormat="false" ht="33" hidden="false" customHeight="true" outlineLevel="0" collapsed="false">
      <c r="B11" s="50" t="str">
        <f aca="false">IF($C11="","","T-"&amp;TEXT(ROW()-8,"000"))</f>
        <v>T-003</v>
      </c>
      <c r="C11" s="51" t="s">
        <v>467</v>
      </c>
      <c r="D11" s="51" t="s">
        <v>420</v>
      </c>
      <c r="E11" s="51" t="s">
        <v>468</v>
      </c>
      <c r="F11" s="51" t="s">
        <v>462</v>
      </c>
      <c r="G11" s="43" t="n">
        <f aca="false">IF(Setup!$C$28="","",Setup!$C$28-21)</f>
        <v>46241</v>
      </c>
      <c r="H11" s="55" t="n">
        <v>3.5</v>
      </c>
      <c r="I11" s="44" t="s">
        <v>463</v>
      </c>
      <c r="J11" s="44" t="s">
        <v>463</v>
      </c>
      <c r="K11" s="44" t="s">
        <v>469</v>
      </c>
      <c r="L11" s="22" t="s">
        <v>464</v>
      </c>
      <c r="M11" s="22" t="s">
        <v>402</v>
      </c>
    </row>
    <row r="12" customFormat="false" ht="33" hidden="false" customHeight="true" outlineLevel="0" collapsed="false">
      <c r="B12" s="50" t="str">
        <f aca="false">IF($C12="","","T-"&amp;TEXT(ROW()-8,"000"))</f>
        <v>T-004</v>
      </c>
      <c r="C12" s="51" t="s">
        <v>470</v>
      </c>
      <c r="D12" s="51" t="s">
        <v>471</v>
      </c>
      <c r="E12" s="51" t="s">
        <v>472</v>
      </c>
      <c r="F12" s="51" t="s">
        <v>473</v>
      </c>
      <c r="G12" s="43" t="n">
        <f aca="false">IF(Setup!$C$28="","",Setup!$C$28-18)</f>
        <v>46244</v>
      </c>
      <c r="H12" s="55" t="n">
        <v>2</v>
      </c>
      <c r="I12" s="44" t="s">
        <v>469</v>
      </c>
      <c r="J12" s="44" t="s">
        <v>463</v>
      </c>
      <c r="K12" s="44" t="s">
        <v>463</v>
      </c>
      <c r="L12" s="22" t="s">
        <v>474</v>
      </c>
      <c r="M12" s="22" t="s">
        <v>402</v>
      </c>
    </row>
    <row r="13" customFormat="false" ht="19.5" hidden="false" customHeight="true" outlineLevel="0" collapsed="false">
      <c r="B13" s="50" t="str">
        <f aca="false">IF($C13="","","T-"&amp;TEXT(ROW()-8,"000"))</f>
        <v/>
      </c>
      <c r="C13" s="51"/>
      <c r="D13" s="51"/>
      <c r="E13" s="51"/>
      <c r="F13" s="51"/>
      <c r="G13" s="43"/>
      <c r="H13" s="55"/>
      <c r="I13" s="44"/>
      <c r="J13" s="44"/>
      <c r="K13" s="44"/>
      <c r="L13" s="22"/>
      <c r="M13" s="22"/>
    </row>
    <row r="14" customFormat="false" ht="19.5" hidden="false" customHeight="true" outlineLevel="0" collapsed="false">
      <c r="B14" s="50" t="str">
        <f aca="false">IF($C14="","","T-"&amp;TEXT(ROW()-8,"000"))</f>
        <v/>
      </c>
      <c r="C14" s="51"/>
      <c r="D14" s="51"/>
      <c r="E14" s="51"/>
      <c r="F14" s="51"/>
      <c r="G14" s="43"/>
      <c r="H14" s="55"/>
      <c r="I14" s="44"/>
      <c r="J14" s="44"/>
      <c r="K14" s="44"/>
      <c r="L14" s="22"/>
      <c r="M14" s="22"/>
    </row>
    <row r="15" customFormat="false" ht="19.5" hidden="false" customHeight="true" outlineLevel="0" collapsed="false">
      <c r="B15" s="50" t="str">
        <f aca="false">IF($C15="","","T-"&amp;TEXT(ROW()-8,"000"))</f>
        <v/>
      </c>
      <c r="C15" s="51"/>
      <c r="D15" s="51"/>
      <c r="E15" s="51"/>
      <c r="F15" s="51"/>
      <c r="G15" s="43"/>
      <c r="H15" s="55"/>
      <c r="I15" s="44"/>
      <c r="J15" s="44"/>
      <c r="K15" s="44"/>
      <c r="L15" s="22"/>
      <c r="M15" s="22"/>
    </row>
    <row r="16" customFormat="false" ht="19.5" hidden="false" customHeight="true" outlineLevel="0" collapsed="false">
      <c r="B16" s="50" t="str">
        <f aca="false">IF($C16="","","T-"&amp;TEXT(ROW()-8,"000"))</f>
        <v/>
      </c>
      <c r="C16" s="51"/>
      <c r="D16" s="51"/>
      <c r="E16" s="51"/>
      <c r="F16" s="51"/>
      <c r="G16" s="43"/>
      <c r="H16" s="55"/>
      <c r="I16" s="44"/>
      <c r="J16" s="44"/>
      <c r="K16" s="44"/>
      <c r="L16" s="22"/>
      <c r="M16" s="22"/>
    </row>
    <row r="17" customFormat="false" ht="19.5" hidden="false" customHeight="true" outlineLevel="0" collapsed="false">
      <c r="B17" s="50" t="str">
        <f aca="false">IF($C17="","","T-"&amp;TEXT(ROW()-8,"000"))</f>
        <v/>
      </c>
      <c r="C17" s="51"/>
      <c r="D17" s="51"/>
      <c r="E17" s="51"/>
      <c r="F17" s="51"/>
      <c r="G17" s="43"/>
      <c r="H17" s="55"/>
      <c r="I17" s="44"/>
      <c r="J17" s="44"/>
      <c r="K17" s="44"/>
      <c r="L17" s="22"/>
      <c r="M17" s="22"/>
    </row>
    <row r="18" customFormat="false" ht="19.5" hidden="false" customHeight="true" outlineLevel="0" collapsed="false">
      <c r="B18" s="50" t="str">
        <f aca="false">IF($C18="","","T-"&amp;TEXT(ROW()-8,"000"))</f>
        <v/>
      </c>
      <c r="C18" s="51"/>
      <c r="D18" s="51"/>
      <c r="E18" s="51"/>
      <c r="F18" s="51"/>
      <c r="G18" s="43"/>
      <c r="H18" s="55"/>
      <c r="I18" s="44"/>
      <c r="J18" s="44"/>
      <c r="K18" s="44"/>
      <c r="L18" s="22"/>
      <c r="M18" s="22"/>
    </row>
    <row r="19" customFormat="false" ht="19.5" hidden="false" customHeight="true" outlineLevel="0" collapsed="false">
      <c r="B19" s="50" t="str">
        <f aca="false">IF($C19="","","T-"&amp;TEXT(ROW()-8,"000"))</f>
        <v/>
      </c>
      <c r="C19" s="51"/>
      <c r="D19" s="51"/>
      <c r="E19" s="51"/>
      <c r="F19" s="51"/>
      <c r="G19" s="43"/>
      <c r="H19" s="55"/>
      <c r="I19" s="44"/>
      <c r="J19" s="44"/>
      <c r="K19" s="44"/>
      <c r="L19" s="22"/>
      <c r="M19" s="22"/>
    </row>
    <row r="20" customFormat="false" ht="19.5" hidden="false" customHeight="true" outlineLevel="0" collapsed="false">
      <c r="B20" s="50" t="str">
        <f aca="false">IF($C20="","","T-"&amp;TEXT(ROW()-8,"000"))</f>
        <v/>
      </c>
      <c r="C20" s="51"/>
      <c r="D20" s="51"/>
      <c r="E20" s="51"/>
      <c r="F20" s="51"/>
      <c r="G20" s="43"/>
      <c r="H20" s="55"/>
      <c r="I20" s="44"/>
      <c r="J20" s="44"/>
      <c r="K20" s="44"/>
      <c r="L20" s="22"/>
      <c r="M20" s="22"/>
    </row>
    <row r="21" customFormat="false" ht="19.5" hidden="false" customHeight="true" outlineLevel="0" collapsed="false">
      <c r="B21" s="50" t="str">
        <f aca="false">IF($C21="","","T-"&amp;TEXT(ROW()-8,"000"))</f>
        <v/>
      </c>
      <c r="C21" s="51"/>
      <c r="D21" s="51"/>
      <c r="E21" s="51"/>
      <c r="F21" s="51"/>
      <c r="G21" s="43"/>
      <c r="H21" s="55"/>
      <c r="I21" s="44"/>
      <c r="J21" s="44"/>
      <c r="K21" s="44"/>
      <c r="L21" s="22"/>
      <c r="M21" s="22"/>
    </row>
    <row r="22" customFormat="false" ht="19.5" hidden="false" customHeight="true" outlineLevel="0" collapsed="false">
      <c r="B22" s="50" t="str">
        <f aca="false">IF($C22="","","T-"&amp;TEXT(ROW()-8,"000"))</f>
        <v/>
      </c>
      <c r="C22" s="51"/>
      <c r="D22" s="51"/>
      <c r="E22" s="51"/>
      <c r="F22" s="51"/>
      <c r="G22" s="43"/>
      <c r="H22" s="55"/>
      <c r="I22" s="44"/>
      <c r="J22" s="44"/>
      <c r="K22" s="44"/>
      <c r="L22" s="22"/>
      <c r="M22" s="22"/>
    </row>
    <row r="23" customFormat="false" ht="19.5" hidden="false" customHeight="true" outlineLevel="0" collapsed="false">
      <c r="B23" s="50" t="str">
        <f aca="false">IF($C23="","","T-"&amp;TEXT(ROW()-8,"000"))</f>
        <v/>
      </c>
      <c r="C23" s="51"/>
      <c r="D23" s="51"/>
      <c r="E23" s="51"/>
      <c r="F23" s="51"/>
      <c r="G23" s="43"/>
      <c r="H23" s="55"/>
      <c r="I23" s="44"/>
      <c r="J23" s="44"/>
      <c r="K23" s="44"/>
      <c r="L23" s="22"/>
      <c r="M23" s="22"/>
    </row>
    <row r="24" customFormat="false" ht="19.5" hidden="false" customHeight="true" outlineLevel="0" collapsed="false">
      <c r="B24" s="50" t="str">
        <f aca="false">IF($C24="","","T-"&amp;TEXT(ROW()-8,"000"))</f>
        <v/>
      </c>
      <c r="C24" s="51"/>
      <c r="D24" s="51"/>
      <c r="E24" s="51"/>
      <c r="F24" s="51"/>
      <c r="G24" s="43"/>
      <c r="H24" s="55"/>
      <c r="I24" s="44"/>
      <c r="J24" s="44"/>
      <c r="K24" s="44"/>
      <c r="L24" s="22"/>
      <c r="M24" s="22"/>
    </row>
    <row r="25" customFormat="false" ht="19.5" hidden="false" customHeight="true" outlineLevel="0" collapsed="false">
      <c r="B25" s="50" t="str">
        <f aca="false">IF($C25="","","T-"&amp;TEXT(ROW()-8,"000"))</f>
        <v/>
      </c>
      <c r="C25" s="51"/>
      <c r="D25" s="51"/>
      <c r="E25" s="51"/>
      <c r="F25" s="51"/>
      <c r="G25" s="43"/>
      <c r="H25" s="55"/>
      <c r="I25" s="44"/>
      <c r="J25" s="44"/>
      <c r="K25" s="44"/>
      <c r="L25" s="22"/>
      <c r="M25" s="22"/>
    </row>
    <row r="26" customFormat="false" ht="19.5" hidden="false" customHeight="true" outlineLevel="0" collapsed="false">
      <c r="B26" s="50" t="str">
        <f aca="false">IF($C26="","","T-"&amp;TEXT(ROW()-8,"000"))</f>
        <v/>
      </c>
      <c r="C26" s="51"/>
      <c r="D26" s="51"/>
      <c r="E26" s="51"/>
      <c r="F26" s="51"/>
      <c r="G26" s="43"/>
      <c r="H26" s="55"/>
      <c r="I26" s="44"/>
      <c r="J26" s="44"/>
      <c r="K26" s="44"/>
      <c r="L26" s="22"/>
      <c r="M26" s="22"/>
    </row>
    <row r="27" customFormat="false" ht="19.5" hidden="false" customHeight="true" outlineLevel="0" collapsed="false">
      <c r="B27" s="50" t="str">
        <f aca="false">IF($C27="","","T-"&amp;TEXT(ROW()-8,"000"))</f>
        <v/>
      </c>
      <c r="C27" s="51"/>
      <c r="D27" s="51"/>
      <c r="E27" s="51"/>
      <c r="F27" s="51"/>
      <c r="G27" s="43"/>
      <c r="H27" s="55"/>
      <c r="I27" s="44"/>
      <c r="J27" s="44"/>
      <c r="K27" s="44"/>
      <c r="L27" s="22"/>
      <c r="M27" s="22"/>
    </row>
    <row r="28" customFormat="false" ht="19.5" hidden="false" customHeight="true" outlineLevel="0" collapsed="false">
      <c r="B28" s="50" t="str">
        <f aca="false">IF($C28="","","T-"&amp;TEXT(ROW()-8,"000"))</f>
        <v/>
      </c>
      <c r="C28" s="51"/>
      <c r="D28" s="51"/>
      <c r="E28" s="51"/>
      <c r="F28" s="51"/>
      <c r="G28" s="43"/>
      <c r="H28" s="55"/>
      <c r="I28" s="44"/>
      <c r="J28" s="44"/>
      <c r="K28" s="44"/>
      <c r="L28" s="22"/>
      <c r="M28" s="22"/>
    </row>
    <row r="30" customFormat="false" ht="15" hidden="false" customHeight="false" outlineLevel="0" collapsed="false">
      <c r="B30" s="17" t="s">
        <v>45</v>
      </c>
      <c r="C30" s="17"/>
      <c r="D30" s="17"/>
      <c r="E30" s="17"/>
      <c r="F30" s="17"/>
      <c r="G30" s="17"/>
      <c r="H30" s="17"/>
      <c r="I30" s="17"/>
      <c r="J30" s="17"/>
      <c r="K30" s="17"/>
      <c r="L30" s="17"/>
      <c r="M30" s="17"/>
    </row>
  </sheetData>
  <autoFilter ref="B8:M28"/>
  <mergeCells count="5">
    <mergeCell ref="A1:M3"/>
    <mergeCell ref="A4:M4"/>
    <mergeCell ref="B5:M5"/>
    <mergeCell ref="B7:M7"/>
    <mergeCell ref="B30:M30"/>
  </mergeCells>
  <conditionalFormatting sqref="B7:M7">
    <cfRule type="expression" priority="2" aboveAverage="0" equalAverage="0" bottom="0" percent="0" rank="0" text="" dxfId="0">
      <formula>$B$7&lt;&gt;""</formula>
    </cfRule>
  </conditionalFormatting>
  <conditionalFormatting sqref="I9:I28">
    <cfRule type="expression" priority="3" aboveAverage="0" equalAverage="0" bottom="0" percent="0" rank="0" text="" dxfId="18">
      <formula>$I9="No"</formula>
    </cfRule>
    <cfRule type="expression" priority="4" aboveAverage="0" equalAverage="0" bottom="0" percent="0" rank="0" text="" dxfId="17">
      <formula>$I9="Yes"</formula>
    </cfRule>
  </conditionalFormatting>
  <conditionalFormatting sqref="J9:J28">
    <cfRule type="expression" priority="5" aboveAverage="0" equalAverage="0" bottom="0" percent="0" rank="0" text="" dxfId="18">
      <formula>$J9="No"</formula>
    </cfRule>
    <cfRule type="expression" priority="6" aboveAverage="0" equalAverage="0" bottom="0" percent="0" rank="0" text="" dxfId="17">
      <formula>$J9="Yes"</formula>
    </cfRule>
  </conditionalFormatting>
  <conditionalFormatting sqref="K9:K28">
    <cfRule type="expression" priority="7" aboveAverage="0" equalAverage="0" bottom="0" percent="0" rank="0" text="" dxfId="18">
      <formula>$K9="No"</formula>
    </cfRule>
    <cfRule type="expression" priority="8" aboveAverage="0" equalAverage="0" bottom="0" percent="0" rank="0" text="" dxfId="17">
      <formula>$K9="Yes"</formula>
    </cfRule>
  </conditionalFormatting>
  <conditionalFormatting sqref="B9:M28">
    <cfRule type="expression" priority="9" aboveAverage="0" equalAverage="0" bottom="0" percent="0" rank="0" text="" dxfId="22">
      <formula>LEFT($M9,7)="EXAMPLE"</formula>
    </cfRule>
  </conditionalFormatting>
  <dataValidations count="3">
    <dataValidation allowBlank="true" errorStyle="stop" operator="between" showDropDown="false" showErrorMessage="false" showInputMessage="false" sqref="I9:I28" type="list">
      <formula1>Reference!$F$8:$F$10</formula1>
      <formula2>0</formula2>
    </dataValidation>
    <dataValidation allowBlank="true" errorStyle="stop" operator="between" showDropDown="false" showErrorMessage="false" showInputMessage="false" sqref="J9:J28" type="list">
      <formula1>Reference!$F$8:$F$10</formula1>
      <formula2>0</formula2>
    </dataValidation>
    <dataValidation allowBlank="true" errorStyle="stop" operator="between" showDropDown="false" showErrorMessage="false" showInputMessage="false" sqref="K9:K28" type="list">
      <formula1>Reference!$F$8:$F$10</formula1>
      <formula2>0</formula2>
    </dataValidation>
  </dataValidations>
  <hyperlinks>
    <hyperlink ref="B30" r:id="rId1" display="Built with Mastt  |  mastt.com"/>
  </hyperlinks>
  <printOptions headings="false" gridLines="false" gridLinesSet="true" horizontalCentered="false" verticalCentered="false"/>
  <pageMargins left="0.35" right="0.35" top="0.45"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A1:L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8"/>
    <col collapsed="false" customWidth="true" hidden="false" outlineLevel="0" max="3" min="3" style="1" width="42"/>
    <col collapsed="false" customWidth="true" hidden="false" outlineLevel="0" max="4" min="4" style="1" width="20"/>
    <col collapsed="false" customWidth="true" hidden="false" outlineLevel="0" max="5" min="5" style="1" width="18"/>
    <col collapsed="false" customWidth="true" hidden="false" outlineLevel="0" max="8" min="6" style="1" width="12"/>
    <col collapsed="false" customWidth="true" hidden="false" outlineLevel="0" max="9" min="9" style="1" width="28"/>
    <col collapsed="false" customWidth="true" hidden="false" outlineLevel="0" max="10" min="10" style="1" width="18"/>
    <col collapsed="false" customWidth="true" hidden="false" outlineLevel="0" max="11" min="11" style="1" width="13"/>
    <col collapsed="false" customWidth="true" hidden="false" outlineLevel="0" max="12" min="12" style="1" width="26"/>
  </cols>
  <sheetData>
    <row r="1" customFormat="false" ht="12" hidden="false" customHeight="true" outlineLevel="0" collapsed="false">
      <c r="A1" s="18" t="s">
        <v>36</v>
      </c>
      <c r="B1" s="18"/>
      <c r="C1" s="18"/>
      <c r="D1" s="18"/>
      <c r="E1" s="18"/>
      <c r="F1" s="18"/>
      <c r="G1" s="18"/>
      <c r="H1" s="18"/>
      <c r="I1" s="18"/>
      <c r="J1" s="18"/>
      <c r="K1" s="18"/>
      <c r="L1" s="18"/>
    </row>
    <row r="2" customFormat="false" ht="24" hidden="false" customHeight="true" outlineLevel="0" collapsed="false">
      <c r="A2" s="18"/>
      <c r="B2" s="18"/>
      <c r="C2" s="18"/>
      <c r="D2" s="18"/>
      <c r="E2" s="18"/>
      <c r="F2" s="18"/>
      <c r="G2" s="18"/>
      <c r="H2" s="18"/>
      <c r="I2" s="18"/>
      <c r="J2" s="18"/>
      <c r="K2" s="18"/>
      <c r="L2" s="18"/>
    </row>
    <row r="3" customFormat="false" ht="12" hidden="false" customHeight="true" outlineLevel="0" collapsed="false">
      <c r="A3" s="18"/>
      <c r="B3" s="18"/>
      <c r="C3" s="18"/>
      <c r="D3" s="18"/>
      <c r="E3" s="18"/>
      <c r="F3" s="18"/>
      <c r="G3" s="18"/>
      <c r="H3" s="18"/>
      <c r="I3" s="18"/>
      <c r="J3" s="18"/>
      <c r="K3" s="18"/>
      <c r="L3" s="18"/>
    </row>
    <row r="4" customFormat="false" ht="3.75" hidden="false" customHeight="true" outlineLevel="0" collapsed="false">
      <c r="A4" s="19"/>
      <c r="B4" s="19"/>
      <c r="C4" s="19"/>
      <c r="D4" s="19"/>
      <c r="E4" s="19"/>
      <c r="F4" s="19"/>
      <c r="G4" s="19"/>
      <c r="H4" s="19"/>
      <c r="I4" s="19"/>
      <c r="J4" s="19"/>
      <c r="K4" s="19"/>
      <c r="L4" s="19"/>
    </row>
    <row r="5" customFormat="false" ht="25.5" hidden="false" customHeight="true" outlineLevel="0" collapsed="false">
      <c r="B5" s="16" t="s">
        <v>475</v>
      </c>
      <c r="C5" s="16"/>
      <c r="D5" s="16"/>
      <c r="E5" s="16"/>
      <c r="F5" s="16"/>
      <c r="G5" s="16"/>
      <c r="H5" s="16"/>
      <c r="I5" s="16"/>
      <c r="J5" s="16"/>
      <c r="K5" s="16"/>
      <c r="L5" s="16"/>
    </row>
    <row r="6" customFormat="false" ht="6" hidden="false" customHeight="true" outlineLevel="0" collapsed="false"/>
    <row r="7" customFormat="false" ht="18" hidden="false" customHeight="true" outlineLevel="0" collapsed="false">
      <c r="B7" s="20" t="str">
        <f aca="false">IF(COUNTIF($L$9:$L$33,"EXAMPLE*")=0,"","EXAMPLE ROWS  -  the tinted rows marked EXAMPLE are sample data. Delete them before you issue this workbook. This banner clears when they are gone.")</f>
        <v>EXAMPLE ROWS  -  the tinted rows marked EXAMPLE are sample data. Delete them before you issue this workbook. This banner clears when they are gone.</v>
      </c>
      <c r="C7" s="20"/>
      <c r="D7" s="20"/>
      <c r="E7" s="20"/>
      <c r="F7" s="20"/>
      <c r="G7" s="20"/>
      <c r="H7" s="20"/>
      <c r="I7" s="20"/>
      <c r="J7" s="20"/>
      <c r="K7" s="20"/>
      <c r="L7" s="20"/>
    </row>
    <row r="8" customFormat="false" ht="39.75" hidden="false" customHeight="true" outlineLevel="0" collapsed="false">
      <c r="B8" s="11" t="s">
        <v>132</v>
      </c>
      <c r="C8" s="11" t="s">
        <v>133</v>
      </c>
      <c r="D8" s="11" t="s">
        <v>383</v>
      </c>
      <c r="E8" s="11" t="s">
        <v>476</v>
      </c>
      <c r="F8" s="11" t="s">
        <v>477</v>
      </c>
      <c r="G8" s="11" t="s">
        <v>478</v>
      </c>
      <c r="H8" s="11" t="s">
        <v>479</v>
      </c>
      <c r="I8" s="11" t="s">
        <v>480</v>
      </c>
      <c r="J8" s="11" t="s">
        <v>481</v>
      </c>
      <c r="K8" s="11" t="s">
        <v>482</v>
      </c>
      <c r="L8" s="11" t="s">
        <v>393</v>
      </c>
    </row>
    <row r="9" customFormat="false" ht="33" hidden="false" customHeight="true" outlineLevel="0" collapsed="false">
      <c r="B9" s="50" t="str">
        <f aca="false">IF($C9="","","S-"&amp;TEXT(ROW()-8,"000"))</f>
        <v>S-001</v>
      </c>
      <c r="C9" s="51" t="s">
        <v>483</v>
      </c>
      <c r="D9" s="51" t="s">
        <v>419</v>
      </c>
      <c r="E9" s="22" t="s">
        <v>484</v>
      </c>
      <c r="F9" s="52" t="n">
        <v>8</v>
      </c>
      <c r="G9" s="52" t="n">
        <v>8</v>
      </c>
      <c r="H9" s="56" t="n">
        <f aca="false">IF(OR($F9="",$G9=""),"",$G9-$F9)</f>
        <v>0</v>
      </c>
      <c r="I9" s="51" t="s">
        <v>485</v>
      </c>
      <c r="J9" s="22" t="s">
        <v>486</v>
      </c>
      <c r="K9" s="43" t="n">
        <f aca="false">IF(Setup!$C$28="","",Setup!$C$28-21)</f>
        <v>46241</v>
      </c>
      <c r="L9" s="22" t="s">
        <v>402</v>
      </c>
    </row>
    <row r="10" customFormat="false" ht="33" hidden="false" customHeight="true" outlineLevel="0" collapsed="false">
      <c r="B10" s="50" t="str">
        <f aca="false">IF($C10="","","S-"&amp;TEXT(ROW()-8,"000"))</f>
        <v>S-002</v>
      </c>
      <c r="C10" s="51" t="s">
        <v>487</v>
      </c>
      <c r="D10" s="51" t="s">
        <v>436</v>
      </c>
      <c r="E10" s="22" t="s">
        <v>488</v>
      </c>
      <c r="F10" s="52" t="n">
        <v>20</v>
      </c>
      <c r="G10" s="52" t="n">
        <v>12</v>
      </c>
      <c r="H10" s="56" t="n">
        <f aca="false">IF(OR($F10="",$G10=""),"",$G10-$F10)</f>
        <v>-8</v>
      </c>
      <c r="I10" s="51" t="s">
        <v>489</v>
      </c>
      <c r="J10" s="22" t="s">
        <v>490</v>
      </c>
      <c r="K10" s="43" t="n">
        <f aca="false">IF(Setup!$C$28="","",Setup!$C$28-20)</f>
        <v>46242</v>
      </c>
      <c r="L10" s="22" t="s">
        <v>402</v>
      </c>
    </row>
    <row r="11" customFormat="false" ht="21" hidden="false" customHeight="true" outlineLevel="0" collapsed="false">
      <c r="B11" s="50" t="str">
        <f aca="false">IF($C11="","","S-"&amp;TEXT(ROW()-8,"000"))</f>
        <v>S-003</v>
      </c>
      <c r="C11" s="51" t="s">
        <v>491</v>
      </c>
      <c r="D11" s="51" t="s">
        <v>442</v>
      </c>
      <c r="E11" s="22" t="s">
        <v>492</v>
      </c>
      <c r="F11" s="52" t="n">
        <v>60</v>
      </c>
      <c r="G11" s="52" t="n">
        <v>60</v>
      </c>
      <c r="H11" s="56" t="n">
        <f aca="false">IF(OR($F11="",$G11=""),"",$G11-$F11)</f>
        <v>0</v>
      </c>
      <c r="I11" s="51" t="s">
        <v>493</v>
      </c>
      <c r="J11" s="22" t="s">
        <v>494</v>
      </c>
      <c r="K11" s="43" t="n">
        <f aca="false">IF(Setup!$C$28="","",Setup!$C$28-19)</f>
        <v>46243</v>
      </c>
      <c r="L11" s="22" t="s">
        <v>402</v>
      </c>
    </row>
    <row r="12" customFormat="false" ht="33" hidden="false" customHeight="true" outlineLevel="0" collapsed="false">
      <c r="B12" s="50" t="str">
        <f aca="false">IF($C12="","","S-"&amp;TEXT(ROW()-8,"000"))</f>
        <v>S-004</v>
      </c>
      <c r="C12" s="51" t="s">
        <v>495</v>
      </c>
      <c r="D12" s="51" t="s">
        <v>442</v>
      </c>
      <c r="E12" s="22" t="s">
        <v>496</v>
      </c>
      <c r="F12" s="52" t="n">
        <v>25</v>
      </c>
      <c r="G12" s="52" t="n">
        <v>25</v>
      </c>
      <c r="H12" s="56" t="n">
        <f aca="false">IF(OR($F12="",$G12=""),"",$G12-$F12)</f>
        <v>0</v>
      </c>
      <c r="I12" s="51" t="s">
        <v>493</v>
      </c>
      <c r="J12" s="22" t="s">
        <v>494</v>
      </c>
      <c r="K12" s="43" t="n">
        <f aca="false">IF(Setup!$C$28="","",Setup!$C$28-19)</f>
        <v>46243</v>
      </c>
      <c r="L12" s="22" t="s">
        <v>402</v>
      </c>
    </row>
    <row r="13" customFormat="false" ht="33" hidden="false" customHeight="true" outlineLevel="0" collapsed="false">
      <c r="B13" s="50" t="str">
        <f aca="false">IF($C13="","","S-"&amp;TEXT(ROW()-8,"000"))</f>
        <v>S-005</v>
      </c>
      <c r="C13" s="51" t="s">
        <v>497</v>
      </c>
      <c r="D13" s="51" t="s">
        <v>498</v>
      </c>
      <c r="E13" s="22" t="s">
        <v>499</v>
      </c>
      <c r="F13" s="52" t="n">
        <v>6</v>
      </c>
      <c r="G13" s="52" t="n">
        <v>6</v>
      </c>
      <c r="H13" s="56" t="n">
        <f aca="false">IF(OR($F13="",$G13=""),"",$G13-$F13)</f>
        <v>0</v>
      </c>
      <c r="I13" s="51" t="s">
        <v>500</v>
      </c>
      <c r="J13" s="22" t="s">
        <v>501</v>
      </c>
      <c r="K13" s="43" t="n">
        <f aca="false">IF(Setup!$C$28="","",Setup!$C$28-18)</f>
        <v>46244</v>
      </c>
      <c r="L13" s="22" t="s">
        <v>402</v>
      </c>
    </row>
    <row r="14" customFormat="false" ht="33" hidden="false" customHeight="true" outlineLevel="0" collapsed="false">
      <c r="B14" s="50" t="str">
        <f aca="false">IF($C14="","","S-"&amp;TEXT(ROW()-8,"000"))</f>
        <v>S-006</v>
      </c>
      <c r="C14" s="51" t="s">
        <v>502</v>
      </c>
      <c r="D14" s="51" t="s">
        <v>419</v>
      </c>
      <c r="E14" s="22" t="s">
        <v>503</v>
      </c>
      <c r="F14" s="52" t="n">
        <v>2</v>
      </c>
      <c r="G14" s="52" t="n">
        <v>1</v>
      </c>
      <c r="H14" s="56" t="n">
        <f aca="false">IF(OR($F14="",$G14=""),"",$G14-$F14)</f>
        <v>-1</v>
      </c>
      <c r="I14" s="51" t="s">
        <v>485</v>
      </c>
      <c r="J14" s="22" t="s">
        <v>486</v>
      </c>
      <c r="K14" s="43" t="n">
        <f aca="false">IF(Setup!$C$28="","",Setup!$C$28-17)</f>
        <v>46245</v>
      </c>
      <c r="L14" s="22" t="s">
        <v>402</v>
      </c>
    </row>
    <row r="15" customFormat="false" ht="19.5" hidden="false" customHeight="true" outlineLevel="0" collapsed="false">
      <c r="B15" s="50" t="str">
        <f aca="false">IF($C15="","","S-"&amp;TEXT(ROW()-8,"000"))</f>
        <v/>
      </c>
      <c r="C15" s="51"/>
      <c r="D15" s="51"/>
      <c r="E15" s="22"/>
      <c r="F15" s="52"/>
      <c r="G15" s="52"/>
      <c r="H15" s="56" t="str">
        <f aca="false">IF(OR($F15="",$G15=""),"",$G15-$F15)</f>
        <v/>
      </c>
      <c r="I15" s="51"/>
      <c r="J15" s="22"/>
      <c r="K15" s="43"/>
      <c r="L15" s="22"/>
    </row>
    <row r="16" customFormat="false" ht="19.5" hidden="false" customHeight="true" outlineLevel="0" collapsed="false">
      <c r="B16" s="50" t="str">
        <f aca="false">IF($C16="","","S-"&amp;TEXT(ROW()-8,"000"))</f>
        <v/>
      </c>
      <c r="C16" s="51"/>
      <c r="D16" s="51"/>
      <c r="E16" s="22"/>
      <c r="F16" s="52"/>
      <c r="G16" s="52"/>
      <c r="H16" s="56" t="str">
        <f aca="false">IF(OR($F16="",$G16=""),"",$G16-$F16)</f>
        <v/>
      </c>
      <c r="I16" s="51"/>
      <c r="J16" s="22"/>
      <c r="K16" s="43"/>
      <c r="L16" s="22"/>
    </row>
    <row r="17" customFormat="false" ht="19.5" hidden="false" customHeight="true" outlineLevel="0" collapsed="false">
      <c r="B17" s="50" t="str">
        <f aca="false">IF($C17="","","S-"&amp;TEXT(ROW()-8,"000"))</f>
        <v/>
      </c>
      <c r="C17" s="51"/>
      <c r="D17" s="51"/>
      <c r="E17" s="22"/>
      <c r="F17" s="52"/>
      <c r="G17" s="52"/>
      <c r="H17" s="56" t="str">
        <f aca="false">IF(OR($F17="",$G17=""),"",$G17-$F17)</f>
        <v/>
      </c>
      <c r="I17" s="51"/>
      <c r="J17" s="22"/>
      <c r="K17" s="43"/>
      <c r="L17" s="22"/>
    </row>
    <row r="18" customFormat="false" ht="19.5" hidden="false" customHeight="true" outlineLevel="0" collapsed="false">
      <c r="B18" s="50" t="str">
        <f aca="false">IF($C18="","","S-"&amp;TEXT(ROW()-8,"000"))</f>
        <v/>
      </c>
      <c r="C18" s="51"/>
      <c r="D18" s="51"/>
      <c r="E18" s="22"/>
      <c r="F18" s="52"/>
      <c r="G18" s="52"/>
      <c r="H18" s="56" t="str">
        <f aca="false">IF(OR($F18="",$G18=""),"",$G18-$F18)</f>
        <v/>
      </c>
      <c r="I18" s="51"/>
      <c r="J18" s="22"/>
      <c r="K18" s="43"/>
      <c r="L18" s="22"/>
    </row>
    <row r="19" customFormat="false" ht="19.5" hidden="false" customHeight="true" outlineLevel="0" collapsed="false">
      <c r="B19" s="50" t="str">
        <f aca="false">IF($C19="","","S-"&amp;TEXT(ROW()-8,"000"))</f>
        <v/>
      </c>
      <c r="C19" s="51"/>
      <c r="D19" s="51"/>
      <c r="E19" s="22"/>
      <c r="F19" s="52"/>
      <c r="G19" s="52"/>
      <c r="H19" s="56" t="str">
        <f aca="false">IF(OR($F19="",$G19=""),"",$G19-$F19)</f>
        <v/>
      </c>
      <c r="I19" s="51"/>
      <c r="J19" s="22"/>
      <c r="K19" s="43"/>
      <c r="L19" s="22"/>
    </row>
    <row r="20" customFormat="false" ht="19.5" hidden="false" customHeight="true" outlineLevel="0" collapsed="false">
      <c r="B20" s="50" t="str">
        <f aca="false">IF($C20="","","S-"&amp;TEXT(ROW()-8,"000"))</f>
        <v/>
      </c>
      <c r="C20" s="51"/>
      <c r="D20" s="51"/>
      <c r="E20" s="22"/>
      <c r="F20" s="52"/>
      <c r="G20" s="52"/>
      <c r="H20" s="56" t="str">
        <f aca="false">IF(OR($F20="",$G20=""),"",$G20-$F20)</f>
        <v/>
      </c>
      <c r="I20" s="51"/>
      <c r="J20" s="22"/>
      <c r="K20" s="43"/>
      <c r="L20" s="22"/>
    </row>
    <row r="21" customFormat="false" ht="19.5" hidden="false" customHeight="true" outlineLevel="0" collapsed="false">
      <c r="B21" s="50" t="str">
        <f aca="false">IF($C21="","","S-"&amp;TEXT(ROW()-8,"000"))</f>
        <v/>
      </c>
      <c r="C21" s="51"/>
      <c r="D21" s="51"/>
      <c r="E21" s="22"/>
      <c r="F21" s="52"/>
      <c r="G21" s="52"/>
      <c r="H21" s="56" t="str">
        <f aca="false">IF(OR($F21="",$G21=""),"",$G21-$F21)</f>
        <v/>
      </c>
      <c r="I21" s="51"/>
      <c r="J21" s="22"/>
      <c r="K21" s="43"/>
      <c r="L21" s="22"/>
    </row>
    <row r="22" customFormat="false" ht="19.5" hidden="false" customHeight="true" outlineLevel="0" collapsed="false">
      <c r="B22" s="50" t="str">
        <f aca="false">IF($C22="","","S-"&amp;TEXT(ROW()-8,"000"))</f>
        <v/>
      </c>
      <c r="C22" s="51"/>
      <c r="D22" s="51"/>
      <c r="E22" s="22"/>
      <c r="F22" s="52"/>
      <c r="G22" s="52"/>
      <c r="H22" s="56" t="str">
        <f aca="false">IF(OR($F22="",$G22=""),"",$G22-$F22)</f>
        <v/>
      </c>
      <c r="I22" s="51"/>
      <c r="J22" s="22"/>
      <c r="K22" s="43"/>
      <c r="L22" s="22"/>
    </row>
    <row r="23" customFormat="false" ht="19.5" hidden="false" customHeight="true" outlineLevel="0" collapsed="false">
      <c r="B23" s="50" t="str">
        <f aca="false">IF($C23="","","S-"&amp;TEXT(ROW()-8,"000"))</f>
        <v/>
      </c>
      <c r="C23" s="51"/>
      <c r="D23" s="51"/>
      <c r="E23" s="22"/>
      <c r="F23" s="52"/>
      <c r="G23" s="52"/>
      <c r="H23" s="56" t="str">
        <f aca="false">IF(OR($F23="",$G23=""),"",$G23-$F23)</f>
        <v/>
      </c>
      <c r="I23" s="51"/>
      <c r="J23" s="22"/>
      <c r="K23" s="43"/>
      <c r="L23" s="22"/>
    </row>
    <row r="24" customFormat="false" ht="19.5" hidden="false" customHeight="true" outlineLevel="0" collapsed="false">
      <c r="B24" s="50" t="str">
        <f aca="false">IF($C24="","","S-"&amp;TEXT(ROW()-8,"000"))</f>
        <v/>
      </c>
      <c r="C24" s="51"/>
      <c r="D24" s="51"/>
      <c r="E24" s="22"/>
      <c r="F24" s="52"/>
      <c r="G24" s="52"/>
      <c r="H24" s="56" t="str">
        <f aca="false">IF(OR($F24="",$G24=""),"",$G24-$F24)</f>
        <v/>
      </c>
      <c r="I24" s="51"/>
      <c r="J24" s="22"/>
      <c r="K24" s="43"/>
      <c r="L24" s="22"/>
    </row>
    <row r="25" customFormat="false" ht="19.5" hidden="false" customHeight="true" outlineLevel="0" collapsed="false">
      <c r="B25" s="50" t="str">
        <f aca="false">IF($C25="","","S-"&amp;TEXT(ROW()-8,"000"))</f>
        <v/>
      </c>
      <c r="C25" s="51"/>
      <c r="D25" s="51"/>
      <c r="E25" s="22"/>
      <c r="F25" s="52"/>
      <c r="G25" s="52"/>
      <c r="H25" s="56" t="str">
        <f aca="false">IF(OR($F25="",$G25=""),"",$G25-$F25)</f>
        <v/>
      </c>
      <c r="I25" s="51"/>
      <c r="J25" s="22"/>
      <c r="K25" s="43"/>
      <c r="L25" s="22"/>
    </row>
    <row r="26" customFormat="false" ht="19.5" hidden="false" customHeight="true" outlineLevel="0" collapsed="false">
      <c r="B26" s="50" t="str">
        <f aca="false">IF($C26="","","S-"&amp;TEXT(ROW()-8,"000"))</f>
        <v/>
      </c>
      <c r="C26" s="51"/>
      <c r="D26" s="51"/>
      <c r="E26" s="22"/>
      <c r="F26" s="52"/>
      <c r="G26" s="52"/>
      <c r="H26" s="56" t="str">
        <f aca="false">IF(OR($F26="",$G26=""),"",$G26-$F26)</f>
        <v/>
      </c>
      <c r="I26" s="51"/>
      <c r="J26" s="22"/>
      <c r="K26" s="43"/>
      <c r="L26" s="22"/>
    </row>
    <row r="27" customFormat="false" ht="19.5" hidden="false" customHeight="true" outlineLevel="0" collapsed="false">
      <c r="B27" s="50" t="str">
        <f aca="false">IF($C27="","","S-"&amp;TEXT(ROW()-8,"000"))</f>
        <v/>
      </c>
      <c r="C27" s="51"/>
      <c r="D27" s="51"/>
      <c r="E27" s="22"/>
      <c r="F27" s="52"/>
      <c r="G27" s="52"/>
      <c r="H27" s="56" t="str">
        <f aca="false">IF(OR($F27="",$G27=""),"",$G27-$F27)</f>
        <v/>
      </c>
      <c r="I27" s="51"/>
      <c r="J27" s="22"/>
      <c r="K27" s="43"/>
      <c r="L27" s="22"/>
    </row>
    <row r="28" customFormat="false" ht="19.5" hidden="false" customHeight="true" outlineLevel="0" collapsed="false">
      <c r="B28" s="50" t="str">
        <f aca="false">IF($C28="","","S-"&amp;TEXT(ROW()-8,"000"))</f>
        <v/>
      </c>
      <c r="C28" s="51"/>
      <c r="D28" s="51"/>
      <c r="E28" s="22"/>
      <c r="F28" s="52"/>
      <c r="G28" s="52"/>
      <c r="H28" s="56" t="str">
        <f aca="false">IF(OR($F28="",$G28=""),"",$G28-$F28)</f>
        <v/>
      </c>
      <c r="I28" s="51"/>
      <c r="J28" s="22"/>
      <c r="K28" s="43"/>
      <c r="L28" s="22"/>
    </row>
    <row r="29" customFormat="false" ht="19.5" hidden="false" customHeight="true" outlineLevel="0" collapsed="false">
      <c r="B29" s="50" t="str">
        <f aca="false">IF($C29="","","S-"&amp;TEXT(ROW()-8,"000"))</f>
        <v/>
      </c>
      <c r="C29" s="51"/>
      <c r="D29" s="51"/>
      <c r="E29" s="22"/>
      <c r="F29" s="52"/>
      <c r="G29" s="52"/>
      <c r="H29" s="56" t="str">
        <f aca="false">IF(OR($F29="",$G29=""),"",$G29-$F29)</f>
        <v/>
      </c>
      <c r="I29" s="51"/>
      <c r="J29" s="22"/>
      <c r="K29" s="43"/>
      <c r="L29" s="22"/>
    </row>
    <row r="30" customFormat="false" ht="19.5" hidden="false" customHeight="true" outlineLevel="0" collapsed="false">
      <c r="B30" s="50" t="str">
        <f aca="false">IF($C30="","","S-"&amp;TEXT(ROW()-8,"000"))</f>
        <v/>
      </c>
      <c r="C30" s="51"/>
      <c r="D30" s="51"/>
      <c r="E30" s="22"/>
      <c r="F30" s="52"/>
      <c r="G30" s="52"/>
      <c r="H30" s="56" t="str">
        <f aca="false">IF(OR($F30="",$G30=""),"",$G30-$F30)</f>
        <v/>
      </c>
      <c r="I30" s="51"/>
      <c r="J30" s="22"/>
      <c r="K30" s="43"/>
      <c r="L30" s="22"/>
    </row>
    <row r="31" customFormat="false" ht="19.5" hidden="false" customHeight="true" outlineLevel="0" collapsed="false">
      <c r="B31" s="50" t="str">
        <f aca="false">IF($C31="","","S-"&amp;TEXT(ROW()-8,"000"))</f>
        <v/>
      </c>
      <c r="C31" s="51"/>
      <c r="D31" s="51"/>
      <c r="E31" s="22"/>
      <c r="F31" s="52"/>
      <c r="G31" s="52"/>
      <c r="H31" s="56" t="str">
        <f aca="false">IF(OR($F31="",$G31=""),"",$G31-$F31)</f>
        <v/>
      </c>
      <c r="I31" s="51"/>
      <c r="J31" s="22"/>
      <c r="K31" s="43"/>
      <c r="L31" s="22"/>
    </row>
    <row r="32" customFormat="false" ht="19.5" hidden="false" customHeight="true" outlineLevel="0" collapsed="false">
      <c r="B32" s="50" t="str">
        <f aca="false">IF($C32="","","S-"&amp;TEXT(ROW()-8,"000"))</f>
        <v/>
      </c>
      <c r="C32" s="51"/>
      <c r="D32" s="51"/>
      <c r="E32" s="22"/>
      <c r="F32" s="52"/>
      <c r="G32" s="52"/>
      <c r="H32" s="56" t="str">
        <f aca="false">IF(OR($F32="",$G32=""),"",$G32-$F32)</f>
        <v/>
      </c>
      <c r="I32" s="51"/>
      <c r="J32" s="22"/>
      <c r="K32" s="43"/>
      <c r="L32" s="22"/>
    </row>
    <row r="33" customFormat="false" ht="19.5" hidden="false" customHeight="true" outlineLevel="0" collapsed="false">
      <c r="B33" s="50" t="str">
        <f aca="false">IF($C33="","","S-"&amp;TEXT(ROW()-8,"000"))</f>
        <v/>
      </c>
      <c r="C33" s="51"/>
      <c r="D33" s="51"/>
      <c r="E33" s="22"/>
      <c r="F33" s="52"/>
      <c r="G33" s="52"/>
      <c r="H33" s="56" t="str">
        <f aca="false">IF(OR($F33="",$G33=""),"",$G33-$F33)</f>
        <v/>
      </c>
      <c r="I33" s="51"/>
      <c r="J33" s="22"/>
      <c r="K33" s="43"/>
      <c r="L33" s="22"/>
    </row>
    <row r="35" customFormat="false" ht="15" hidden="false" customHeight="false" outlineLevel="0" collapsed="false">
      <c r="B35" s="17" t="s">
        <v>45</v>
      </c>
      <c r="C35" s="17"/>
      <c r="D35" s="17"/>
      <c r="E35" s="17"/>
      <c r="F35" s="17"/>
      <c r="G35" s="17"/>
      <c r="H35" s="17"/>
      <c r="I35" s="17"/>
      <c r="J35" s="17"/>
      <c r="K35" s="17"/>
      <c r="L35" s="17"/>
    </row>
  </sheetData>
  <autoFilter ref="B8:L33"/>
  <mergeCells count="5">
    <mergeCell ref="A1:L3"/>
    <mergeCell ref="A4:L4"/>
    <mergeCell ref="B5:L5"/>
    <mergeCell ref="B7:L7"/>
    <mergeCell ref="B35:L35"/>
  </mergeCells>
  <conditionalFormatting sqref="B7:L7">
    <cfRule type="expression" priority="2" aboveAverage="0" equalAverage="0" bottom="0" percent="0" rank="0" text="" dxfId="0">
      <formula>$B$7&lt;&gt;""</formula>
    </cfRule>
  </conditionalFormatting>
  <conditionalFormatting sqref="H9:H33">
    <cfRule type="expression" priority="3" aboveAverage="0" equalAverage="0" bottom="0" percent="0" rank="0" text="" dxfId="18">
      <formula>AND(ISNUMBER($H9),$H9&lt;0)</formula>
    </cfRule>
    <cfRule type="expression" priority="4" aboveAverage="0" equalAverage="0" bottom="0" percent="0" rank="0" text="" dxfId="17">
      <formula>AND(ISNUMBER($H9),$H9=0,$F9&lt;&gt;"")</formula>
    </cfRule>
  </conditionalFormatting>
  <conditionalFormatting sqref="B9:L33">
    <cfRule type="expression" priority="5" aboveAverage="0" equalAverage="0" bottom="0" percent="0" rank="0" text="" dxfId="22">
      <formula>LEFT($L9,7)="EXAMPLE"</formula>
    </cfRule>
  </conditionalFormatting>
  <hyperlinks>
    <hyperlink ref="B35" r:id="rId1" display="Built with Mastt  |  mastt.com"/>
  </hyperlinks>
  <printOptions headings="false" gridLines="false" gridLinesSet="true" horizontalCentered="false" verticalCentered="false"/>
  <pageMargins left="0.35" right="0.35" top="0.45"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D3245"/>
    <pageSetUpPr fitToPage="true"/>
  </sheetPr>
  <dimension ref="A1:H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38"/>
    <col collapsed="false" customWidth="true" hidden="false" outlineLevel="0" max="7" min="3" style="1" width="18"/>
    <col collapsed="false" customWidth="true" hidden="false" outlineLevel="0" max="8" min="8" style="1" width="2"/>
  </cols>
  <sheetData>
    <row r="1" customFormat="false" ht="12" hidden="false" customHeight="true" outlineLevel="0" collapsed="false">
      <c r="A1" s="18" t="s">
        <v>38</v>
      </c>
      <c r="B1" s="18"/>
      <c r="C1" s="18"/>
      <c r="D1" s="18"/>
      <c r="E1" s="18"/>
      <c r="F1" s="18"/>
      <c r="G1" s="18"/>
      <c r="H1" s="18"/>
    </row>
    <row r="2" customFormat="false" ht="24" hidden="false" customHeight="true" outlineLevel="0" collapsed="false">
      <c r="A2" s="18"/>
      <c r="B2" s="18"/>
      <c r="C2" s="18"/>
      <c r="D2" s="18"/>
      <c r="E2" s="18"/>
      <c r="F2" s="18"/>
      <c r="G2" s="18"/>
      <c r="H2" s="18"/>
    </row>
    <row r="3" customFormat="false" ht="12" hidden="false" customHeight="true" outlineLevel="0" collapsed="false">
      <c r="A3" s="18"/>
      <c r="B3" s="18"/>
      <c r="C3" s="18"/>
      <c r="D3" s="18"/>
      <c r="E3" s="18"/>
      <c r="F3" s="18"/>
      <c r="G3" s="18"/>
      <c r="H3" s="18"/>
    </row>
    <row r="4" customFormat="false" ht="3.75" hidden="false" customHeight="true" outlineLevel="0" collapsed="false">
      <c r="A4" s="19"/>
      <c r="B4" s="19"/>
      <c r="C4" s="19"/>
      <c r="D4" s="19"/>
      <c r="E4" s="19"/>
      <c r="F4" s="19"/>
      <c r="G4" s="19"/>
      <c r="H4" s="19"/>
    </row>
    <row r="5" customFormat="false" ht="24" hidden="false" customHeight="true" outlineLevel="0" collapsed="false">
      <c r="B5" s="16" t="s">
        <v>504</v>
      </c>
      <c r="C5" s="16"/>
      <c r="D5" s="16"/>
      <c r="E5" s="16"/>
      <c r="F5" s="16"/>
      <c r="G5" s="16"/>
    </row>
    <row r="6" customFormat="false" ht="21.75" hidden="false" customHeight="true" outlineLevel="0" collapsed="false">
      <c r="B6" s="7" t="s">
        <v>505</v>
      </c>
      <c r="C6" s="7"/>
      <c r="D6" s="7"/>
      <c r="E6" s="7"/>
      <c r="F6" s="7"/>
      <c r="G6" s="7"/>
    </row>
    <row r="7" customFormat="false" ht="17.25" hidden="false" customHeight="true" outlineLevel="0" collapsed="false">
      <c r="B7" s="57" t="s">
        <v>48</v>
      </c>
      <c r="C7" s="58" t="str">
        <f aca="false">IF(Setup!$C$9="","",Setup!$C$9)</f>
        <v>[Insert project name]</v>
      </c>
      <c r="D7" s="58"/>
      <c r="E7" s="58"/>
      <c r="F7" s="58"/>
      <c r="G7" s="58"/>
    </row>
    <row r="8" customFormat="false" ht="17.25" hidden="false" customHeight="true" outlineLevel="0" collapsed="false">
      <c r="B8" s="57" t="s">
        <v>51</v>
      </c>
      <c r="C8" s="58" t="str">
        <f aca="false">IF(Setup!$C$10="","",Setup!$C$10)</f>
        <v>[Insert number]</v>
      </c>
      <c r="D8" s="58"/>
      <c r="E8" s="58"/>
      <c r="F8" s="58"/>
      <c r="G8" s="58"/>
    </row>
    <row r="9" customFormat="false" ht="17.25" hidden="false" customHeight="true" outlineLevel="0" collapsed="false">
      <c r="B9" s="57" t="s">
        <v>57</v>
      </c>
      <c r="C9" s="58" t="str">
        <f aca="false">IF(Setup!$C$12="","",Setup!$C$12)</f>
        <v>[Insert site address]</v>
      </c>
      <c r="D9" s="58"/>
      <c r="E9" s="58"/>
      <c r="F9" s="58"/>
      <c r="G9" s="58"/>
    </row>
    <row r="10" customFormat="false" ht="17.25" hidden="false" customHeight="true" outlineLevel="0" collapsed="false">
      <c r="B10" s="57" t="s">
        <v>66</v>
      </c>
      <c r="C10" s="58" t="str">
        <f aca="false">IF(Setup!$C$17="","",Setup!$C$17)</f>
        <v>[Insert contract reference]</v>
      </c>
      <c r="D10" s="58"/>
      <c r="E10" s="58"/>
      <c r="F10" s="58"/>
      <c r="G10" s="58"/>
    </row>
    <row r="11" customFormat="false" ht="17.25" hidden="false" customHeight="true" outlineLevel="0" collapsed="false">
      <c r="B11" s="57" t="s">
        <v>70</v>
      </c>
      <c r="C11" s="58" t="str">
        <f aca="false">IF(Setup!$C$19="","",Setup!$C$19)</f>
        <v>[Insert Owner or Client]</v>
      </c>
      <c r="D11" s="58"/>
      <c r="E11" s="58"/>
      <c r="F11" s="58"/>
      <c r="G11" s="58"/>
    </row>
    <row r="12" customFormat="false" ht="17.25" hidden="false" customHeight="true" outlineLevel="0" collapsed="false">
      <c r="B12" s="57" t="s">
        <v>75</v>
      </c>
      <c r="C12" s="58" t="str">
        <f aca="false">IF(Setup!$C$21="","",Setup!$C$21)</f>
        <v>[Insert Contractor]</v>
      </c>
      <c r="D12" s="58"/>
      <c r="E12" s="58"/>
      <c r="F12" s="58"/>
      <c r="G12" s="58"/>
    </row>
    <row r="13" customFormat="false" ht="28.5" hidden="false" customHeight="true" outlineLevel="0" collapsed="false">
      <c r="B13" s="57" t="s">
        <v>77</v>
      </c>
      <c r="C13" s="58" t="str">
        <f aca="false">IF(Setup!$C$22="","",Setup!$C$22)</f>
        <v>[Insert name and firm]</v>
      </c>
      <c r="D13" s="58"/>
      <c r="E13" s="58"/>
      <c r="F13" s="58"/>
      <c r="G13" s="58"/>
    </row>
    <row r="14" customFormat="false" ht="28.5" hidden="false" customHeight="true" outlineLevel="0" collapsed="false">
      <c r="B14" s="57" t="s">
        <v>80</v>
      </c>
      <c r="C14" s="58" t="str">
        <f aca="false">IF(Setup!$C$23="","",Setup!$C$23)</f>
        <v>[Insert name and firm]</v>
      </c>
      <c r="D14" s="58"/>
      <c r="E14" s="58"/>
      <c r="F14" s="58"/>
      <c r="G14" s="58"/>
    </row>
    <row r="15" customFormat="false" ht="21.75" hidden="false" customHeight="true" outlineLevel="0" collapsed="false">
      <c r="B15" s="7" t="s">
        <v>506</v>
      </c>
      <c r="C15" s="7"/>
      <c r="D15" s="7"/>
      <c r="E15" s="7"/>
      <c r="F15" s="7"/>
      <c r="G15" s="7"/>
    </row>
    <row r="16" customFormat="false" ht="28.5" hidden="false" customHeight="true" outlineLevel="0" collapsed="false">
      <c r="B16" s="57" t="s">
        <v>89</v>
      </c>
      <c r="C16" s="26" t="n">
        <f aca="false">IF(Setup!$C$28="","",Setup!$C$28)</f>
        <v>46262</v>
      </c>
      <c r="D16" s="26"/>
      <c r="E16" s="26"/>
      <c r="F16" s="26"/>
      <c r="G16" s="26"/>
    </row>
    <row r="17" customFormat="false" ht="28.5" hidden="false" customHeight="true" outlineLevel="0" collapsed="false">
      <c r="B17" s="57" t="s">
        <v>91</v>
      </c>
      <c r="C17" s="26" t="n">
        <f aca="false">IF(Setup!$C$29="","",Setup!$C$29)</f>
        <v>46269</v>
      </c>
      <c r="D17" s="26"/>
      <c r="E17" s="26"/>
      <c r="F17" s="26"/>
      <c r="G17" s="26"/>
    </row>
    <row r="18" customFormat="false" ht="28.5" hidden="false" customHeight="true" outlineLevel="0" collapsed="false">
      <c r="B18" s="57" t="s">
        <v>507</v>
      </c>
      <c r="C18" s="58" t="str">
        <f aca="false">IF(Setup!$C$30="","",TEXT(Setup!$C$30,"0")&amp;" months from Substantial Completion, ending "&amp;TEXT(Setup!$C$31,"dd mmm yyyy"))</f>
        <v>12 months from Substantial Completion, ending 28 Aug 2027</v>
      </c>
      <c r="D18" s="58"/>
      <c r="E18" s="58"/>
      <c r="F18" s="58"/>
      <c r="G18" s="58"/>
    </row>
    <row r="19" customFormat="false" ht="17.25" hidden="false" customHeight="true" outlineLevel="0" collapsed="false">
      <c r="B19" s="57" t="s">
        <v>97</v>
      </c>
      <c r="C19" s="26" t="n">
        <f aca="false">IF(Setup!$C$32="","",Setup!$C$32)</f>
        <v>46658</v>
      </c>
      <c r="D19" s="26"/>
      <c r="E19" s="26"/>
      <c r="F19" s="26"/>
      <c r="G19" s="26"/>
    </row>
    <row r="20" customFormat="false" ht="21.75" hidden="false" customHeight="true" outlineLevel="0" collapsed="false">
      <c r="B20" s="7" t="s">
        <v>508</v>
      </c>
      <c r="C20" s="7"/>
      <c r="D20" s="7"/>
      <c r="E20" s="7"/>
      <c r="F20" s="7"/>
      <c r="G20" s="7"/>
    </row>
    <row r="21" customFormat="false" ht="39.75" hidden="false" customHeight="true" outlineLevel="0" collapsed="false">
      <c r="B21" s="59" t="s">
        <v>509</v>
      </c>
      <c r="C21" s="51" t="s">
        <v>510</v>
      </c>
      <c r="D21" s="51"/>
      <c r="E21" s="51"/>
      <c r="F21" s="51"/>
      <c r="G21" s="51"/>
    </row>
    <row r="22" customFormat="false" ht="39.75" hidden="false" customHeight="true" outlineLevel="0" collapsed="false">
      <c r="B22" s="59" t="s">
        <v>511</v>
      </c>
      <c r="C22" s="51" t="s">
        <v>512</v>
      </c>
      <c r="D22" s="51"/>
      <c r="E22" s="51"/>
      <c r="F22" s="51"/>
      <c r="G22" s="51"/>
    </row>
    <row r="23" customFormat="false" ht="21.75" hidden="false" customHeight="true" outlineLevel="0" collapsed="false">
      <c r="B23" s="7" t="s">
        <v>513</v>
      </c>
      <c r="C23" s="7"/>
      <c r="D23" s="7"/>
      <c r="E23" s="7"/>
      <c r="F23" s="7"/>
      <c r="G23" s="7"/>
    </row>
    <row r="24" customFormat="false" ht="27.75" hidden="false" customHeight="true" outlineLevel="0" collapsed="false">
      <c r="B24" s="11" t="s">
        <v>514</v>
      </c>
      <c r="C24" s="11" t="s">
        <v>107</v>
      </c>
      <c r="D24" s="11" t="s">
        <v>108</v>
      </c>
      <c r="E24" s="11" t="s">
        <v>109</v>
      </c>
      <c r="F24" s="11" t="s">
        <v>515</v>
      </c>
      <c r="G24" s="11" t="s">
        <v>110</v>
      </c>
    </row>
    <row r="25" customFormat="false" ht="25.5" hidden="false" customHeight="true" outlineLevel="0" collapsed="false">
      <c r="B25" s="60" t="n">
        <f aca="false">COUNTA('Handover Register'!$D$8:$D$146)</f>
        <v>109</v>
      </c>
      <c r="C25" s="60" t="n">
        <f aca="false">COUNTIF('Handover Register'!$I$8:$I$146,"Accepted")</f>
        <v>0</v>
      </c>
      <c r="D25" s="60" t="n">
        <f aca="false">$B25-$C25-$F25</f>
        <v>109</v>
      </c>
      <c r="E25" s="60" t="n">
        <f aca="true">COUNTIFS('Handover Register'!$H$8:$H$146,"&lt;"&amp;TODAY(),'Handover Register'!$I$8:$I$146,"&lt;&gt;Accepted",'Handover Register'!$I$8:$I$146,"&lt;&gt;Not applicable")</f>
        <v>2</v>
      </c>
      <c r="F25" s="60" t="n">
        <f aca="false">COUNTIF('Handover Register'!$I$8:$I$146,"Not applicable")</f>
        <v>0</v>
      </c>
      <c r="G25" s="61" t="n">
        <f aca="false">IFERROR($C25/($C25+$D25),0)</f>
        <v>0</v>
      </c>
    </row>
    <row r="26" customFormat="false" ht="21.75" hidden="false" customHeight="true" outlineLevel="0" collapsed="false">
      <c r="B26" s="16" t="s">
        <v>516</v>
      </c>
      <c r="C26" s="16"/>
      <c r="D26" s="16"/>
      <c r="E26" s="16"/>
      <c r="F26" s="16"/>
      <c r="G26" s="16"/>
    </row>
    <row r="27" customFormat="false" ht="21.75" hidden="false" customHeight="true" outlineLevel="0" collapsed="false">
      <c r="B27" s="7" t="s">
        <v>517</v>
      </c>
      <c r="C27" s="7"/>
      <c r="D27" s="7"/>
      <c r="E27" s="7"/>
      <c r="F27" s="7"/>
      <c r="G27" s="7"/>
    </row>
    <row r="28" customFormat="false" ht="24" hidden="false" customHeight="true" outlineLevel="0" collapsed="false">
      <c r="B28" s="11" t="s">
        <v>518</v>
      </c>
      <c r="C28" s="11" t="s">
        <v>133</v>
      </c>
      <c r="D28" s="11" t="s">
        <v>519</v>
      </c>
      <c r="E28" s="11"/>
      <c r="F28" s="11" t="s">
        <v>520</v>
      </c>
      <c r="G28" s="11" t="s">
        <v>521</v>
      </c>
    </row>
    <row r="29" customFormat="false" ht="18" hidden="false" customHeight="true" outlineLevel="0" collapsed="false">
      <c r="B29" s="22"/>
      <c r="C29" s="22"/>
      <c r="D29" s="22"/>
      <c r="E29" s="22"/>
      <c r="F29" s="22"/>
      <c r="G29" s="22"/>
    </row>
    <row r="30" customFormat="false" ht="18" hidden="false" customHeight="true" outlineLevel="0" collapsed="false">
      <c r="B30" s="22"/>
      <c r="C30" s="22"/>
      <c r="D30" s="22"/>
      <c r="E30" s="22"/>
      <c r="F30" s="22"/>
      <c r="G30" s="22"/>
    </row>
    <row r="31" customFormat="false" ht="18" hidden="false" customHeight="true" outlineLevel="0" collapsed="false">
      <c r="B31" s="22"/>
      <c r="C31" s="22"/>
      <c r="D31" s="22"/>
      <c r="E31" s="22"/>
      <c r="F31" s="22"/>
      <c r="G31" s="22"/>
    </row>
    <row r="32" customFormat="false" ht="18" hidden="false" customHeight="true" outlineLevel="0" collapsed="false">
      <c r="B32" s="22"/>
      <c r="C32" s="22"/>
      <c r="D32" s="22"/>
      <c r="E32" s="22"/>
      <c r="F32" s="22"/>
      <c r="G32" s="22"/>
    </row>
    <row r="33" customFormat="false" ht="18" hidden="false" customHeight="true" outlineLevel="0" collapsed="false">
      <c r="B33" s="22"/>
      <c r="C33" s="22"/>
      <c r="D33" s="22"/>
      <c r="E33" s="22"/>
      <c r="F33" s="22"/>
      <c r="G33" s="22"/>
    </row>
    <row r="34" customFormat="false" ht="21.75" hidden="false" customHeight="true" outlineLevel="0" collapsed="false">
      <c r="B34" s="7" t="s">
        <v>522</v>
      </c>
      <c r="C34" s="7"/>
      <c r="D34" s="7"/>
      <c r="E34" s="7"/>
      <c r="F34" s="7"/>
      <c r="G34" s="7"/>
    </row>
    <row r="35" customFormat="false" ht="45.75" hidden="false" customHeight="true" outlineLevel="0" collapsed="false">
      <c r="B35" s="62" t="s">
        <v>523</v>
      </c>
      <c r="C35" s="63" t="s">
        <v>524</v>
      </c>
      <c r="D35" s="63"/>
      <c r="E35" s="63"/>
      <c r="F35" s="63"/>
      <c r="G35" s="63"/>
    </row>
    <row r="36" customFormat="false" ht="45.75" hidden="false" customHeight="true" outlineLevel="0" collapsed="false">
      <c r="B36" s="62" t="s">
        <v>525</v>
      </c>
      <c r="C36" s="63" t="s">
        <v>526</v>
      </c>
      <c r="D36" s="63"/>
      <c r="E36" s="63"/>
      <c r="F36" s="63"/>
      <c r="G36" s="63"/>
    </row>
    <row r="37" customFormat="false" ht="21.75" hidden="false" customHeight="true" outlineLevel="0" collapsed="false">
      <c r="B37" s="7" t="s">
        <v>527</v>
      </c>
      <c r="C37" s="7"/>
      <c r="D37" s="7"/>
      <c r="E37" s="7"/>
      <c r="F37" s="7"/>
      <c r="G37" s="7"/>
    </row>
    <row r="38" customFormat="false" ht="21.75" hidden="false" customHeight="true" outlineLevel="0" collapsed="false">
      <c r="B38" s="11" t="s">
        <v>528</v>
      </c>
      <c r="C38" s="11" t="s">
        <v>529</v>
      </c>
      <c r="D38" s="11" t="s">
        <v>530</v>
      </c>
      <c r="E38" s="11" t="s">
        <v>531</v>
      </c>
      <c r="F38" s="11"/>
      <c r="G38" s="11" t="s">
        <v>532</v>
      </c>
    </row>
    <row r="39" customFormat="false" ht="33.75" hidden="false" customHeight="true" outlineLevel="0" collapsed="false">
      <c r="B39" s="64" t="s">
        <v>75</v>
      </c>
      <c r="C39" s="22"/>
      <c r="D39" s="22"/>
      <c r="E39" s="65"/>
      <c r="F39" s="65"/>
      <c r="G39" s="43"/>
    </row>
    <row r="40" customFormat="false" ht="33.75" hidden="false" customHeight="true" outlineLevel="0" collapsed="false">
      <c r="B40" s="64" t="s">
        <v>77</v>
      </c>
      <c r="C40" s="22"/>
      <c r="D40" s="22"/>
      <c r="E40" s="65"/>
      <c r="F40" s="65"/>
      <c r="G40" s="43"/>
    </row>
    <row r="41" customFormat="false" ht="33.75" hidden="false" customHeight="true" outlineLevel="0" collapsed="false">
      <c r="B41" s="64" t="s">
        <v>533</v>
      </c>
      <c r="C41" s="22"/>
      <c r="D41" s="22"/>
      <c r="E41" s="65"/>
      <c r="F41" s="65"/>
      <c r="G41" s="43"/>
    </row>
    <row r="42" customFormat="false" ht="30" hidden="false" customHeight="true" outlineLevel="0" collapsed="false">
      <c r="B42" s="16" t="s">
        <v>534</v>
      </c>
      <c r="C42" s="16"/>
      <c r="D42" s="16"/>
      <c r="E42" s="16"/>
      <c r="F42" s="16"/>
      <c r="G42" s="16"/>
    </row>
    <row r="43" customFormat="false" ht="15" hidden="false" customHeight="false" outlineLevel="0" collapsed="false">
      <c r="B43" s="17" t="s">
        <v>45</v>
      </c>
      <c r="C43" s="17"/>
      <c r="D43" s="17"/>
      <c r="E43" s="17"/>
      <c r="F43" s="17"/>
      <c r="G43" s="17"/>
    </row>
  </sheetData>
  <mergeCells count="39">
    <mergeCell ref="A1:H3"/>
    <mergeCell ref="A4:H4"/>
    <mergeCell ref="B5:G5"/>
    <mergeCell ref="B6:G6"/>
    <mergeCell ref="C7:G7"/>
    <mergeCell ref="C8:G8"/>
    <mergeCell ref="C9:G9"/>
    <mergeCell ref="C10:G10"/>
    <mergeCell ref="C11:G11"/>
    <mergeCell ref="C12:G12"/>
    <mergeCell ref="C13:G13"/>
    <mergeCell ref="C14:G14"/>
    <mergeCell ref="B15:G15"/>
    <mergeCell ref="C16:G16"/>
    <mergeCell ref="C17:G17"/>
    <mergeCell ref="C18:G18"/>
    <mergeCell ref="C19:G19"/>
    <mergeCell ref="B20:G20"/>
    <mergeCell ref="C21:G21"/>
    <mergeCell ref="C22:G22"/>
    <mergeCell ref="B23:G23"/>
    <mergeCell ref="B26:G26"/>
    <mergeCell ref="B27:G27"/>
    <mergeCell ref="D28:E28"/>
    <mergeCell ref="D29:E29"/>
    <mergeCell ref="D30:E30"/>
    <mergeCell ref="D31:E31"/>
    <mergeCell ref="D32:E32"/>
    <mergeCell ref="D33:E33"/>
    <mergeCell ref="B34:G34"/>
    <mergeCell ref="C35:G35"/>
    <mergeCell ref="C36:G36"/>
    <mergeCell ref="B37:G37"/>
    <mergeCell ref="E38:F38"/>
    <mergeCell ref="E39:F39"/>
    <mergeCell ref="E40:F40"/>
    <mergeCell ref="E41:F41"/>
    <mergeCell ref="B42:G42"/>
    <mergeCell ref="B43:G43"/>
  </mergeCells>
  <conditionalFormatting sqref="E25">
    <cfRule type="expression" priority="2" aboveAverage="0" equalAverage="0" bottom="0" percent="0" rank="0" text="" dxfId="24">
      <formula>$E25&gt;0</formula>
    </cfRule>
  </conditionalFormatting>
  <hyperlinks>
    <hyperlink ref="B43" r:id="rId1" display="Built with Mastt  |  mastt.com"/>
  </hyperlinks>
  <printOptions headings="false" gridLines="false" gridLinesSet="true" horizontalCentered="false" verticalCentered="false"/>
  <pageMargins left="0.4" right="0.4" top="0.4" bottom="0.3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A1:I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24"/>
    <col collapsed="false" customWidth="true" hidden="false" outlineLevel="0" max="3" min="3" style="1" width="44"/>
    <col collapsed="false" customWidth="true" hidden="false" outlineLevel="0" max="4" min="4" style="1" width="29"/>
    <col collapsed="false" customWidth="true" hidden="false" outlineLevel="0" max="5" min="5" style="1" width="32"/>
    <col collapsed="false" customWidth="true" hidden="false" outlineLevel="0" max="6" min="6" style="1" width="15"/>
    <col collapsed="false" customWidth="true" hidden="false" outlineLevel="0" max="8" min="7" style="1" width="22"/>
    <col collapsed="false" customWidth="true" hidden="false" outlineLevel="0" max="9" min="9" style="1" width="2"/>
  </cols>
  <sheetData>
    <row r="1" customFormat="false" ht="12" hidden="false" customHeight="true" outlineLevel="0" collapsed="false">
      <c r="A1" s="18" t="s">
        <v>40</v>
      </c>
      <c r="B1" s="18"/>
      <c r="C1" s="18"/>
      <c r="D1" s="18"/>
      <c r="E1" s="18"/>
      <c r="F1" s="18"/>
      <c r="G1" s="18"/>
      <c r="H1" s="18"/>
      <c r="I1" s="18"/>
    </row>
    <row r="2" customFormat="false" ht="24" hidden="false" customHeight="true" outlineLevel="0" collapsed="false">
      <c r="A2" s="18"/>
      <c r="B2" s="18"/>
      <c r="C2" s="18"/>
      <c r="D2" s="18"/>
      <c r="E2" s="18"/>
      <c r="F2" s="18"/>
      <c r="G2" s="18"/>
      <c r="H2" s="18"/>
      <c r="I2" s="18"/>
    </row>
    <row r="3" customFormat="false" ht="12" hidden="false" customHeight="true" outlineLevel="0" collapsed="false">
      <c r="A3" s="18"/>
      <c r="B3" s="18"/>
      <c r="C3" s="18"/>
      <c r="D3" s="18"/>
      <c r="E3" s="18"/>
      <c r="F3" s="18"/>
      <c r="G3" s="18"/>
      <c r="H3" s="18"/>
      <c r="I3" s="18"/>
    </row>
    <row r="4" customFormat="false" ht="3.75" hidden="false" customHeight="true" outlineLevel="0" collapsed="false">
      <c r="A4" s="19"/>
      <c r="B4" s="19"/>
      <c r="C4" s="19"/>
      <c r="D4" s="19"/>
      <c r="E4" s="19"/>
      <c r="F4" s="19"/>
      <c r="G4" s="19"/>
      <c r="H4" s="19"/>
      <c r="I4" s="19"/>
    </row>
    <row r="5" customFormat="false" ht="24" hidden="false" customHeight="true" outlineLevel="0" collapsed="false">
      <c r="B5" s="16" t="s">
        <v>535</v>
      </c>
      <c r="C5" s="16"/>
      <c r="D5" s="16"/>
      <c r="E5" s="16"/>
      <c r="F5" s="16"/>
      <c r="G5" s="16"/>
      <c r="H5" s="16"/>
    </row>
    <row r="6" customFormat="false" ht="21.75" hidden="false" customHeight="true" outlineLevel="0" collapsed="false">
      <c r="B6" s="7" t="s">
        <v>536</v>
      </c>
      <c r="C6" s="7"/>
      <c r="D6" s="7"/>
      <c r="E6" s="7"/>
      <c r="F6" s="7"/>
      <c r="G6" s="7"/>
      <c r="H6" s="7"/>
    </row>
    <row r="7" customFormat="false" ht="30" hidden="false" customHeight="true" outlineLevel="0" collapsed="false">
      <c r="B7" s="11" t="s">
        <v>138</v>
      </c>
      <c r="C7" s="11" t="s">
        <v>104</v>
      </c>
      <c r="D7" s="11" t="s">
        <v>135</v>
      </c>
      <c r="E7" s="11" t="s">
        <v>136</v>
      </c>
      <c r="F7" s="11" t="s">
        <v>537</v>
      </c>
      <c r="G7" s="11" t="s">
        <v>390</v>
      </c>
      <c r="H7" s="11" t="s">
        <v>538</v>
      </c>
    </row>
    <row r="8" customFormat="false" ht="15" hidden="false" customHeight="true" outlineLevel="0" collapsed="false">
      <c r="B8" s="66" t="s">
        <v>149</v>
      </c>
      <c r="C8" s="66" t="s">
        <v>112</v>
      </c>
      <c r="D8" s="66" t="s">
        <v>160</v>
      </c>
      <c r="E8" s="66" t="s">
        <v>75</v>
      </c>
      <c r="F8" s="66" t="s">
        <v>463</v>
      </c>
      <c r="G8" s="66" t="s">
        <v>422</v>
      </c>
      <c r="H8" s="66" t="s">
        <v>417</v>
      </c>
    </row>
    <row r="9" customFormat="false" ht="15" hidden="false" customHeight="true" outlineLevel="0" collapsed="false">
      <c r="B9" s="67" t="s">
        <v>539</v>
      </c>
      <c r="C9" s="67" t="s">
        <v>113</v>
      </c>
      <c r="D9" s="67" t="s">
        <v>148</v>
      </c>
      <c r="E9" s="67" t="s">
        <v>152</v>
      </c>
      <c r="F9" s="67" t="s">
        <v>469</v>
      </c>
      <c r="G9" s="67" t="s">
        <v>540</v>
      </c>
      <c r="H9" s="67" t="s">
        <v>541</v>
      </c>
    </row>
    <row r="10" customFormat="false" ht="15" hidden="false" customHeight="true" outlineLevel="0" collapsed="false">
      <c r="B10" s="66" t="s">
        <v>542</v>
      </c>
      <c r="C10" s="66" t="s">
        <v>114</v>
      </c>
      <c r="D10" s="66" t="s">
        <v>237</v>
      </c>
      <c r="E10" s="66" t="s">
        <v>170</v>
      </c>
      <c r="F10" s="66" t="s">
        <v>515</v>
      </c>
      <c r="G10" s="66" t="s">
        <v>398</v>
      </c>
      <c r="H10" s="66" t="s">
        <v>401</v>
      </c>
    </row>
    <row r="11" customFormat="false" ht="15" hidden="false" customHeight="true" outlineLevel="0" collapsed="false">
      <c r="B11" s="67" t="s">
        <v>543</v>
      </c>
      <c r="C11" s="67" t="s">
        <v>115</v>
      </c>
      <c r="D11" s="67" t="s">
        <v>163</v>
      </c>
      <c r="E11" s="67" t="s">
        <v>544</v>
      </c>
      <c r="F11" s="67"/>
      <c r="G11" s="67" t="s">
        <v>432</v>
      </c>
      <c r="H11" s="67" t="s">
        <v>409</v>
      </c>
    </row>
    <row r="12" customFormat="false" ht="15" hidden="false" customHeight="true" outlineLevel="0" collapsed="false">
      <c r="B12" s="66" t="s">
        <v>107</v>
      </c>
      <c r="C12" s="66" t="s">
        <v>116</v>
      </c>
      <c r="D12" s="66" t="s">
        <v>155</v>
      </c>
      <c r="E12" s="66" t="s">
        <v>173</v>
      </c>
      <c r="F12" s="66"/>
      <c r="G12" s="66" t="s">
        <v>414</v>
      </c>
      <c r="H12" s="66" t="s">
        <v>545</v>
      </c>
    </row>
    <row r="13" customFormat="false" ht="15" hidden="false" customHeight="true" outlineLevel="0" collapsed="false">
      <c r="B13" s="67" t="s">
        <v>546</v>
      </c>
      <c r="C13" s="67" t="s">
        <v>117</v>
      </c>
      <c r="D13" s="67" t="s">
        <v>547</v>
      </c>
      <c r="E13" s="67" t="s">
        <v>305</v>
      </c>
      <c r="F13" s="67"/>
      <c r="G13" s="67" t="s">
        <v>445</v>
      </c>
      <c r="H13" s="67" t="s">
        <v>548</v>
      </c>
    </row>
    <row r="14" customFormat="false" ht="15" hidden="false" customHeight="true" outlineLevel="0" collapsed="false">
      <c r="B14" s="66" t="s">
        <v>515</v>
      </c>
      <c r="C14" s="66" t="s">
        <v>118</v>
      </c>
      <c r="D14" s="66" t="s">
        <v>185</v>
      </c>
      <c r="E14" s="66" t="s">
        <v>302</v>
      </c>
      <c r="F14" s="66"/>
      <c r="G14" s="66"/>
      <c r="H14" s="66"/>
    </row>
    <row r="15" customFormat="false" ht="15" hidden="false" customHeight="true" outlineLevel="0" collapsed="false">
      <c r="B15" s="67"/>
      <c r="C15" s="67" t="s">
        <v>119</v>
      </c>
      <c r="D15" s="67" t="s">
        <v>246</v>
      </c>
      <c r="E15" s="67" t="s">
        <v>182</v>
      </c>
      <c r="F15" s="67"/>
      <c r="G15" s="67"/>
      <c r="H15" s="67"/>
    </row>
    <row r="16" customFormat="false" ht="15" hidden="false" customHeight="true" outlineLevel="0" collapsed="false">
      <c r="B16" s="66"/>
      <c r="C16" s="66" t="s">
        <v>120</v>
      </c>
      <c r="D16" s="66" t="s">
        <v>263</v>
      </c>
      <c r="E16" s="66" t="s">
        <v>188</v>
      </c>
      <c r="F16" s="66"/>
      <c r="G16" s="66"/>
      <c r="H16" s="66"/>
    </row>
    <row r="17" customFormat="false" ht="15" hidden="false" customHeight="true" outlineLevel="0" collapsed="false">
      <c r="B17" s="67"/>
      <c r="C17" s="67" t="s">
        <v>121</v>
      </c>
      <c r="D17" s="67"/>
      <c r="E17" s="67"/>
      <c r="F17" s="67"/>
      <c r="G17" s="67"/>
      <c r="H17" s="67"/>
    </row>
    <row r="18" customFormat="false" ht="15" hidden="false" customHeight="true" outlineLevel="0" collapsed="false">
      <c r="B18" s="66"/>
      <c r="C18" s="66" t="s">
        <v>122</v>
      </c>
      <c r="D18" s="66"/>
      <c r="E18" s="66"/>
      <c r="F18" s="66"/>
      <c r="G18" s="66"/>
      <c r="H18" s="66"/>
    </row>
    <row r="19" customFormat="false" ht="15" hidden="false" customHeight="true" outlineLevel="0" collapsed="false">
      <c r="B19" s="67"/>
      <c r="C19" s="67" t="s">
        <v>123</v>
      </c>
      <c r="D19" s="67"/>
      <c r="E19" s="67"/>
      <c r="F19" s="67"/>
      <c r="G19" s="67"/>
      <c r="H19" s="67"/>
    </row>
    <row r="20" customFormat="false" ht="15" hidden="false" customHeight="true" outlineLevel="0" collapsed="false">
      <c r="B20" s="66"/>
      <c r="C20" s="66" t="s">
        <v>124</v>
      </c>
      <c r="D20" s="66"/>
      <c r="E20" s="66"/>
      <c r="F20" s="66"/>
      <c r="G20" s="66"/>
      <c r="H20" s="66"/>
    </row>
    <row r="21" customFormat="false" ht="15" hidden="false" customHeight="true" outlineLevel="0" collapsed="false">
      <c r="B21" s="67"/>
      <c r="C21" s="67" t="s">
        <v>125</v>
      </c>
      <c r="D21" s="67"/>
      <c r="E21" s="67"/>
      <c r="F21" s="67"/>
      <c r="G21" s="67"/>
      <c r="H21" s="67"/>
    </row>
    <row r="22" customFormat="false" ht="15" hidden="false" customHeight="true" outlineLevel="0" collapsed="false">
      <c r="B22" s="66"/>
      <c r="C22" s="66" t="s">
        <v>126</v>
      </c>
      <c r="D22" s="66"/>
      <c r="E22" s="66"/>
      <c r="F22" s="66"/>
      <c r="G22" s="66"/>
      <c r="H22" s="66"/>
    </row>
    <row r="23" customFormat="false" ht="15" hidden="false" customHeight="true" outlineLevel="0" collapsed="false">
      <c r="B23" s="67"/>
      <c r="C23" s="67" t="s">
        <v>127</v>
      </c>
      <c r="D23" s="67"/>
      <c r="E23" s="67"/>
      <c r="F23" s="67"/>
      <c r="G23" s="67"/>
      <c r="H23" s="67"/>
    </row>
    <row r="25" customFormat="false" ht="21.75" hidden="false" customHeight="true" outlineLevel="0" collapsed="false">
      <c r="B25" s="7" t="s">
        <v>549</v>
      </c>
      <c r="C25" s="7"/>
      <c r="D25" s="7"/>
      <c r="E25" s="7"/>
      <c r="F25" s="7"/>
      <c r="G25" s="7"/>
      <c r="H25" s="7"/>
    </row>
    <row r="26" customFormat="false" ht="21.75" hidden="false" customHeight="true" outlineLevel="0" collapsed="false">
      <c r="B26" s="11" t="s">
        <v>138</v>
      </c>
      <c r="C26" s="11" t="s">
        <v>550</v>
      </c>
      <c r="D26" s="11"/>
      <c r="E26" s="11"/>
      <c r="F26" s="11" t="s">
        <v>551</v>
      </c>
      <c r="G26" s="11"/>
      <c r="H26" s="11"/>
    </row>
    <row r="27" customFormat="false" ht="33.75" hidden="false" customHeight="true" outlineLevel="0" collapsed="false">
      <c r="B27" s="68" t="s">
        <v>149</v>
      </c>
      <c r="C27" s="69" t="s">
        <v>552</v>
      </c>
      <c r="D27" s="69"/>
      <c r="E27" s="69"/>
      <c r="F27" s="69" t="s">
        <v>553</v>
      </c>
      <c r="G27" s="69"/>
      <c r="H27" s="69"/>
    </row>
    <row r="28" customFormat="false" ht="21" hidden="false" customHeight="true" outlineLevel="0" collapsed="false">
      <c r="B28" s="70" t="s">
        <v>539</v>
      </c>
      <c r="C28" s="69" t="s">
        <v>554</v>
      </c>
      <c r="D28" s="69"/>
      <c r="E28" s="69"/>
      <c r="F28" s="69" t="s">
        <v>555</v>
      </c>
      <c r="G28" s="69"/>
      <c r="H28" s="69"/>
    </row>
    <row r="29" customFormat="false" ht="33.75" hidden="false" customHeight="true" outlineLevel="0" collapsed="false">
      <c r="B29" s="71" t="s">
        <v>542</v>
      </c>
      <c r="C29" s="69" t="s">
        <v>556</v>
      </c>
      <c r="D29" s="69"/>
      <c r="E29" s="69"/>
      <c r="F29" s="69" t="s">
        <v>557</v>
      </c>
      <c r="G29" s="69"/>
      <c r="H29" s="69"/>
    </row>
    <row r="30" customFormat="false" ht="21" hidden="false" customHeight="true" outlineLevel="0" collapsed="false">
      <c r="B30" s="71" t="s">
        <v>543</v>
      </c>
      <c r="C30" s="69" t="s">
        <v>558</v>
      </c>
      <c r="D30" s="69"/>
      <c r="E30" s="69"/>
      <c r="F30" s="69" t="s">
        <v>559</v>
      </c>
      <c r="G30" s="69"/>
      <c r="H30" s="69"/>
    </row>
    <row r="31" customFormat="false" ht="33.75" hidden="false" customHeight="true" outlineLevel="0" collapsed="false">
      <c r="B31" s="72" t="s">
        <v>107</v>
      </c>
      <c r="C31" s="69" t="s">
        <v>560</v>
      </c>
      <c r="D31" s="69"/>
      <c r="E31" s="69"/>
      <c r="F31" s="69" t="s">
        <v>561</v>
      </c>
      <c r="G31" s="69"/>
      <c r="H31" s="69"/>
    </row>
    <row r="32" customFormat="false" ht="21" hidden="false" customHeight="true" outlineLevel="0" collapsed="false">
      <c r="B32" s="73" t="s">
        <v>546</v>
      </c>
      <c r="C32" s="69" t="s">
        <v>562</v>
      </c>
      <c r="D32" s="69"/>
      <c r="E32" s="69"/>
      <c r="F32" s="69" t="s">
        <v>563</v>
      </c>
      <c r="G32" s="69"/>
      <c r="H32" s="69"/>
    </row>
    <row r="33" customFormat="false" ht="33.75" hidden="false" customHeight="true" outlineLevel="0" collapsed="false">
      <c r="B33" s="74" t="s">
        <v>515</v>
      </c>
      <c r="C33" s="69" t="s">
        <v>564</v>
      </c>
      <c r="D33" s="69"/>
      <c r="E33" s="69"/>
      <c r="F33" s="69" t="s">
        <v>565</v>
      </c>
      <c r="G33" s="69"/>
      <c r="H33" s="69"/>
    </row>
    <row r="35" customFormat="false" ht="21.75" hidden="false" customHeight="true" outlineLevel="0" collapsed="false">
      <c r="B35" s="7" t="s">
        <v>566</v>
      </c>
      <c r="C35" s="7"/>
      <c r="D35" s="7"/>
      <c r="E35" s="7"/>
      <c r="F35" s="7"/>
      <c r="G35" s="7"/>
      <c r="H35" s="7"/>
    </row>
    <row r="36" customFormat="false" ht="19.5" hidden="false" customHeight="true" outlineLevel="0" collapsed="false">
      <c r="B36" s="11" t="s">
        <v>567</v>
      </c>
      <c r="C36" s="11" t="s">
        <v>568</v>
      </c>
      <c r="D36" s="11"/>
      <c r="E36" s="11"/>
      <c r="F36" s="11"/>
      <c r="G36" s="11"/>
      <c r="H36" s="11"/>
    </row>
    <row r="37" customFormat="false" ht="19.5" hidden="false" customHeight="true" outlineLevel="0" collapsed="false">
      <c r="B37" s="22" t="s">
        <v>569</v>
      </c>
      <c r="C37" s="75" t="s">
        <v>570</v>
      </c>
      <c r="D37" s="75"/>
      <c r="E37" s="75"/>
      <c r="F37" s="75"/>
      <c r="G37" s="75"/>
      <c r="H37" s="75"/>
    </row>
    <row r="38" customFormat="false" ht="19.5" hidden="false" customHeight="true" outlineLevel="0" collapsed="false">
      <c r="B38" s="58" t="s">
        <v>571</v>
      </c>
      <c r="C38" s="75" t="s">
        <v>572</v>
      </c>
      <c r="D38" s="75"/>
      <c r="E38" s="75"/>
      <c r="F38" s="75"/>
      <c r="G38" s="75"/>
      <c r="H38" s="75"/>
    </row>
    <row r="39" customFormat="false" ht="19.5" hidden="false" customHeight="true" outlineLevel="0" collapsed="false">
      <c r="B39" s="76" t="s">
        <v>573</v>
      </c>
      <c r="C39" s="75" t="s">
        <v>574</v>
      </c>
      <c r="D39" s="75"/>
      <c r="E39" s="75"/>
      <c r="F39" s="75"/>
      <c r="G39" s="75"/>
      <c r="H39" s="75"/>
    </row>
    <row r="40" customFormat="false" ht="19.5" hidden="false" customHeight="true" outlineLevel="0" collapsed="false">
      <c r="B40" s="72" t="s">
        <v>575</v>
      </c>
      <c r="C40" s="75" t="s">
        <v>576</v>
      </c>
      <c r="D40" s="75"/>
      <c r="E40" s="75"/>
      <c r="F40" s="75"/>
      <c r="G40" s="75"/>
      <c r="H40" s="75"/>
    </row>
    <row r="41" customFormat="false" ht="19.5" hidden="false" customHeight="true" outlineLevel="0" collapsed="false">
      <c r="B41" s="77" t="s">
        <v>577</v>
      </c>
      <c r="C41" s="75" t="s">
        <v>578</v>
      </c>
      <c r="D41" s="75"/>
      <c r="E41" s="75"/>
      <c r="F41" s="75"/>
      <c r="G41" s="75"/>
      <c r="H41" s="75"/>
    </row>
    <row r="43" customFormat="false" ht="21.75" hidden="false" customHeight="true" outlineLevel="0" collapsed="false">
      <c r="B43" s="7" t="s">
        <v>579</v>
      </c>
      <c r="C43" s="7"/>
      <c r="D43" s="7"/>
      <c r="E43" s="7"/>
      <c r="F43" s="7"/>
      <c r="G43" s="7"/>
      <c r="H43" s="7"/>
    </row>
    <row r="44" customFormat="false" ht="15" hidden="false" customHeight="true" outlineLevel="0" collapsed="false">
      <c r="B44" s="16" t="s">
        <v>580</v>
      </c>
      <c r="C44" s="16"/>
      <c r="D44" s="16"/>
      <c r="E44" s="16"/>
      <c r="F44" s="16"/>
      <c r="G44" s="16"/>
      <c r="H44" s="16"/>
    </row>
    <row r="45" customFormat="false" ht="21.75" hidden="false" customHeight="true" outlineLevel="0" collapsed="false">
      <c r="B45" s="11" t="s">
        <v>581</v>
      </c>
      <c r="C45" s="11" t="s">
        <v>582</v>
      </c>
      <c r="D45" s="11"/>
      <c r="E45" s="11"/>
      <c r="F45" s="11" t="s">
        <v>583</v>
      </c>
      <c r="G45" s="11"/>
      <c r="H45" s="11"/>
    </row>
    <row r="46" customFormat="false" ht="33.75" hidden="false" customHeight="true" outlineLevel="0" collapsed="false">
      <c r="B46" s="78" t="s">
        <v>70</v>
      </c>
      <c r="C46" s="69" t="s">
        <v>584</v>
      </c>
      <c r="D46" s="69"/>
      <c r="E46" s="69"/>
      <c r="F46" s="69" t="s">
        <v>585</v>
      </c>
      <c r="G46" s="69"/>
      <c r="H46" s="69"/>
    </row>
    <row r="47" customFormat="false" ht="33.75" hidden="false" customHeight="true" outlineLevel="0" collapsed="false">
      <c r="B47" s="78" t="s">
        <v>77</v>
      </c>
      <c r="C47" s="69" t="s">
        <v>586</v>
      </c>
      <c r="D47" s="69"/>
      <c r="E47" s="69"/>
      <c r="F47" s="69" t="s">
        <v>587</v>
      </c>
      <c r="G47" s="69"/>
      <c r="H47" s="69"/>
    </row>
    <row r="48" customFormat="false" ht="21" hidden="false" customHeight="true" outlineLevel="0" collapsed="false">
      <c r="B48" s="78" t="s">
        <v>75</v>
      </c>
      <c r="C48" s="69" t="s">
        <v>588</v>
      </c>
      <c r="D48" s="69"/>
      <c r="E48" s="69"/>
      <c r="F48" s="69" t="s">
        <v>589</v>
      </c>
      <c r="G48" s="69"/>
      <c r="H48" s="69"/>
    </row>
    <row r="49" customFormat="false" ht="33.75" hidden="false" customHeight="true" outlineLevel="0" collapsed="false">
      <c r="B49" s="78" t="s">
        <v>89</v>
      </c>
      <c r="C49" s="69" t="s">
        <v>590</v>
      </c>
      <c r="D49" s="69"/>
      <c r="E49" s="69"/>
      <c r="F49" s="69" t="s">
        <v>591</v>
      </c>
      <c r="G49" s="69"/>
      <c r="H49" s="69"/>
    </row>
    <row r="50" customFormat="false" ht="33.75" hidden="false" customHeight="true" outlineLevel="0" collapsed="false">
      <c r="B50" s="78" t="s">
        <v>507</v>
      </c>
      <c r="C50" s="69" t="s">
        <v>592</v>
      </c>
      <c r="D50" s="69"/>
      <c r="E50" s="69"/>
      <c r="F50" s="69" t="s">
        <v>593</v>
      </c>
      <c r="G50" s="69"/>
      <c r="H50" s="69"/>
    </row>
    <row r="51" customFormat="false" ht="33.75" hidden="false" customHeight="true" outlineLevel="0" collapsed="false">
      <c r="B51" s="78" t="s">
        <v>594</v>
      </c>
      <c r="C51" s="69" t="s">
        <v>595</v>
      </c>
      <c r="D51" s="69"/>
      <c r="E51" s="69"/>
      <c r="F51" s="69" t="s">
        <v>596</v>
      </c>
      <c r="G51" s="69"/>
      <c r="H51" s="69"/>
    </row>
    <row r="52" customFormat="false" ht="21" hidden="false" customHeight="true" outlineLevel="0" collapsed="false">
      <c r="B52" s="78" t="s">
        <v>597</v>
      </c>
      <c r="C52" s="69" t="s">
        <v>598</v>
      </c>
      <c r="D52" s="69"/>
      <c r="E52" s="69"/>
      <c r="F52" s="69" t="s">
        <v>599</v>
      </c>
      <c r="G52" s="69"/>
      <c r="H52" s="69"/>
    </row>
    <row r="53" customFormat="false" ht="33.75" hidden="false" customHeight="true" outlineLevel="0" collapsed="false">
      <c r="B53" s="78" t="s">
        <v>68</v>
      </c>
      <c r="C53" s="69" t="s">
        <v>600</v>
      </c>
      <c r="D53" s="69"/>
      <c r="E53" s="69"/>
      <c r="F53" s="69" t="s">
        <v>601</v>
      </c>
      <c r="G53" s="69"/>
      <c r="H53" s="69"/>
    </row>
    <row r="54" customFormat="false" ht="33.75" hidden="false" customHeight="true" outlineLevel="0" collapsed="false">
      <c r="B54" s="78" t="s">
        <v>602</v>
      </c>
      <c r="C54" s="69" t="s">
        <v>603</v>
      </c>
      <c r="D54" s="69"/>
      <c r="E54" s="69"/>
      <c r="F54" s="69" t="s">
        <v>604</v>
      </c>
      <c r="G54" s="69"/>
      <c r="H54" s="69"/>
    </row>
    <row r="56" customFormat="false" ht="25.5" hidden="false" customHeight="true" outlineLevel="0" collapsed="false">
      <c r="B56" s="16" t="s">
        <v>605</v>
      </c>
      <c r="C56" s="16"/>
      <c r="D56" s="16"/>
      <c r="E56" s="16"/>
      <c r="F56" s="16"/>
      <c r="G56" s="16"/>
      <c r="H56" s="16"/>
    </row>
    <row r="58" customFormat="false" ht="15" hidden="false" customHeight="false" outlineLevel="0" collapsed="false">
      <c r="B58" s="17" t="s">
        <v>45</v>
      </c>
      <c r="C58" s="17"/>
      <c r="D58" s="17"/>
      <c r="E58" s="17"/>
      <c r="F58" s="17"/>
      <c r="G58" s="17"/>
      <c r="H58" s="17"/>
    </row>
  </sheetData>
  <mergeCells count="52">
    <mergeCell ref="A1:I3"/>
    <mergeCell ref="A4:I4"/>
    <mergeCell ref="B5:H5"/>
    <mergeCell ref="B6:H6"/>
    <mergeCell ref="B25:H25"/>
    <mergeCell ref="C26:E26"/>
    <mergeCell ref="F26:H26"/>
    <mergeCell ref="C27:E27"/>
    <mergeCell ref="F27:H27"/>
    <mergeCell ref="C28:E28"/>
    <mergeCell ref="F28:H28"/>
    <mergeCell ref="C29:E29"/>
    <mergeCell ref="F29:H29"/>
    <mergeCell ref="C30:E30"/>
    <mergeCell ref="F30:H30"/>
    <mergeCell ref="C31:E31"/>
    <mergeCell ref="F31:H31"/>
    <mergeCell ref="C32:E32"/>
    <mergeCell ref="F32:H32"/>
    <mergeCell ref="C33:E33"/>
    <mergeCell ref="F33:H33"/>
    <mergeCell ref="B35:H35"/>
    <mergeCell ref="C36:H36"/>
    <mergeCell ref="C37:H37"/>
    <mergeCell ref="C38:H38"/>
    <mergeCell ref="C39:H39"/>
    <mergeCell ref="C40:H40"/>
    <mergeCell ref="C41:H41"/>
    <mergeCell ref="B43:H43"/>
    <mergeCell ref="B44:H44"/>
    <mergeCell ref="C45:E45"/>
    <mergeCell ref="F45:H45"/>
    <mergeCell ref="C46:E46"/>
    <mergeCell ref="F46:H46"/>
    <mergeCell ref="C47:E47"/>
    <mergeCell ref="F47:H47"/>
    <mergeCell ref="C48:E48"/>
    <mergeCell ref="F48:H48"/>
    <mergeCell ref="C49:E49"/>
    <mergeCell ref="F49:H49"/>
    <mergeCell ref="C50:E50"/>
    <mergeCell ref="F50:H50"/>
    <mergeCell ref="C51:E51"/>
    <mergeCell ref="F51:H51"/>
    <mergeCell ref="C52:E52"/>
    <mergeCell ref="F52:H52"/>
    <mergeCell ref="C53:E53"/>
    <mergeCell ref="F53:H53"/>
    <mergeCell ref="C54:E54"/>
    <mergeCell ref="F54:H54"/>
    <mergeCell ref="B56:H56"/>
    <mergeCell ref="B58:H58"/>
  </mergeCells>
  <hyperlinks>
    <hyperlink ref="B58" r:id="rId1" display="Built with Mastt  |  mastt.com"/>
  </hyperlinks>
  <printOptions headings="false" gridLines="false" gridLinesSet="true" horizontalCentered="false" verticalCentered="false"/>
  <pageMargins left="0.35" right="0.35" top="0.45"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2026-08-11T22:49:17Z</dcterms:created>
  <dc:creator>openpyxl</dc:creator>
  <dc:description/>
  <dc:language>en-US</dc:language>
  <cp:lastModifiedBy/>
  <dcterms:modified xsi:type="dcterms:W3CDTF">2026-08-11T22:49:18Z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