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workbook.xml" ContentType="application/vnd.openxmlformats-officedocument.spreadsheetml.sheet.main+xml"/>
  <Override PartName="/xl/theme/theme1.xml" ContentType="application/vnd.openxmlformats-officedocument.theme+xml"/>
  <Override PartName="/xl/comments3.xml" ContentType="application/vnd.openxmlformats-officedocument.spreadsheetml.comments+xml"/>
  <Override PartName="/xl/styles.xml" ContentType="application/vnd.openxmlformats-officedocument.spreadsheetml.styles+xml"/>
  <Override PartName="/xl/worksheets/_rels/sheet6.xml.rels" ContentType="application/vnd.openxmlformats-package.relationships+xml"/>
  <Override PartName="/xl/worksheets/_rels/sheet5.xml.rels" ContentType="application/vnd.openxmlformats-package.relationships+xml"/>
  <Override PartName="/xl/worksheets/_rels/sheet4.xml.rels" ContentType="application/vnd.openxmlformats-package.relationships+xml"/>
  <Override PartName="/xl/worksheets/_rels/sheet3.xml.rels" ContentType="application/vnd.openxmlformats-package.relationships+xml"/>
  <Override PartName="/xl/worksheets/_rels/sheet2.xml.rels" ContentType="application/vnd.openxmlformats-package.relationships+xml"/>
  <Override PartName="/xl/worksheets/_rels/sheet1.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_rels/drawing6.xml.rels" ContentType="application/vnd.openxmlformats-package.relationships+xml"/>
  <Override PartName="/xl/drawings/_rels/drawing5.xml.rels" ContentType="application/vnd.openxmlformats-package.relationships+xml"/>
  <Override PartName="/xl/drawings/_rels/drawing4.xml.rels" ContentType="application/vnd.openxmlformats-package.relationships+xml"/>
  <Override PartName="/xl/drawings/_rels/drawing3.xml.rels" ContentType="application/vnd.openxmlformats-package.relationships+xml"/>
  <Override PartName="/xl/drawings/_rels/drawing2.xml.rels" ContentType="application/vnd.openxmlformats-package.relationships+xml"/>
  <Override PartName="/xl/drawings/_rels/drawing1.xml.rels" ContentType="application/vnd.openxmlformats-package.relationships+xml"/>
  <Override PartName="/xl/drawings/drawing3.xml" ContentType="application/vnd.openxmlformats-officedocument.drawing+xml"/>
  <Override PartName="/xl/drawings/vmlDrawing1.vml" ContentType="application/vnd.openxmlformats-officedocument.vmlDrawing"/>
  <Override PartName="/xl/drawings/drawing4.xml" ContentType="application/vnd.openxmlformats-officedocument.drawing+xml"/>
  <Override PartName="/xl/drawings/vmlDrawing2.vml" ContentType="application/vnd.openxmlformats-officedocument.vmlDrawing"/>
  <Override PartName="/xl/drawings/drawing5.xml" ContentType="application/vnd.openxmlformats-officedocument.drawing+xml"/>
  <Override PartName="/xl/drawings/drawing6.xml" ContentType="application/vnd.openxmlformats-officedocument.drawing+xml"/>
  <Override PartName="/xl/_rels/workbook.xml.rels" ContentType="application/vnd.openxmlformats-package.relationships+xml"/>
  <Override PartName="/xl/media/image1.png" ContentType="image/png"/>
  <Override PartName="/xl/comments4.xml" ContentType="application/vnd.openxmlformats-officedocument.spreadsheetml.comments+xml"/>
  <Override PartName="/xl/charts/chart1.xml" ContentType="application/vnd.openxmlformats-officedocument.drawingml.chart+xml"/>
  <Override PartName="/xl/charts/chart2.xml" ContentType="application/vnd.openxmlformats-officedocument.drawingml.chart+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5"/>
  </bookViews>
  <sheets>
    <sheet name="Cover" sheetId="1" state="visible" r:id="rId3"/>
    <sheet name="Dashboard" sheetId="2" state="visible" r:id="rId4"/>
    <sheet name="Material Register" sheetId="3" state="visible" r:id="rId5"/>
    <sheet name="Delivery Log" sheetId="4" state="visible" r:id="rId6"/>
    <sheet name="Lists" sheetId="5" state="visible" r:id="rId7"/>
    <sheet name="Notes &amp; Assumptions" sheetId="6" state="visible" r:id="rId8"/>
  </sheets>
  <definedNames>
    <definedName function="false" hidden="false" localSheetId="3" name="_xlnm.Print_Titles" vbProcedure="false">'Delivery Log'!$1:$8</definedName>
    <definedName function="false" hidden="true" localSheetId="3" name="_xlnm._FilterDatabase" vbProcedure="false">'Delivery Log'!$A$8:$K$208</definedName>
    <definedName function="false" hidden="false" localSheetId="2" name="_xlnm.Print_Titles" vbProcedure="false">'Material Register'!$1:$8</definedName>
    <definedName function="false" hidden="true" localSheetId="2" name="_xlnm._FilterDatabase" vbProcedure="false">'Material Register'!$A$8:$AD$208</definedName>
    <definedName function="false" hidden="false" name="Default_Wastage" vbProcedure="false">Lists!$C$10</definedName>
    <definedName function="false" hidden="false" name="LongLead_Days" vbProcedure="false">Lists!$C$9</definedName>
    <definedName function="false" hidden="false" name="Proj_Client" vbProcedure="false">Cover!$C$11</definedName>
    <definedName function="false" hidden="false" name="Proj_Contractor" vbProcedure="false">Cover!$C$12</definedName>
    <definedName function="false" hidden="false" name="Proj_Currency" vbProcedure="false">Cover!$F$12</definedName>
    <definedName function="false" hidden="false" name="Proj_Date" vbProcedure="false">Cover!$F$10</definedName>
    <definedName function="false" hidden="false" name="Proj_Name" vbProcedure="false">Cover!$C$9</definedName>
    <definedName function="false" hidden="false" name="Proj_Number" vbProcedure="false">Cover!$C$10</definedName>
    <definedName function="false" hidden="false" name="Proj_Package" vbProcedure="false">Cover!$C$13</definedName>
    <definedName function="false" hidden="false" name="Proj_PreparedBy" vbProcedure="false">Cover!$C$14</definedName>
    <definedName function="false" hidden="false" name="Proj_Revision" vbProcedure="false">Cover!$F$11</definedName>
    <definedName function="false" hidden="false" name="Proj_Role" vbProcedure="false">Cover!$F$9</definedName>
    <definedName function="false" hidden="false" name="Proj_Units" vbProcedure="false">Cover!$F$13</definedName>
    <definedName function="false" hidden="false" name="Tax_Rate" vbProcedure="false">Lists!$C$11</definedName>
  </definedNames>
  <calcPr iterateCount="100" refMode="A1" iterate="false" iterateDelta="0.0001"/>
  <extLst>
    <ext xmlns:loext="http://schemas.libreoffice.org/" uri="{7626C862-2A13-11E5-B345-FEFF819CDC9F}">
      <loext:extCalcPr stringRefSyntax="ExcelA1"/>
    </ext>
  </extLst>
</workbook>
</file>

<file path=xl/comments3.xml><?xml version="1.0" encoding="utf-8"?>
<comments xmlns="http://schemas.openxmlformats.org/spreadsheetml/2006/main" xmlns:xdr="http://schemas.openxmlformats.org/drawingml/2006/spreadsheetDrawing">
  <authors>
    <author>Unknown Author</author>
  </authors>
  <commentList>
    <comment ref="K8" authorId="0">
      <text>
        <r>
          <rPr>
            <sz val="10"/>
            <rFont val="Arial"/>
            <family val="2"/>
          </rPr>
          <t xml:space="preserve">Qty to Order = ROUND(Qty Required x (1 + Wastage %), 2). Where Wastage % is blank the Default Wastage % on the Lists sheet is applied.</t>
        </r>
      </text>
    </comment>
    <comment ref="U8" authorId="0">
      <text>
        <r>
          <rPr>
            <sz val="10"/>
            <rFont val="Arial"/>
            <family val="2"/>
          </rPr>
          <t xml:space="preserve">Qty Delivered is calculated as SUMIF over the Delivery Log sheet (matching on Item No.). Record receipts on the Delivery Log — do not type into this column.</t>
        </r>
      </text>
    </comment>
  </commentList>
</comments>
</file>

<file path=xl/comments4.xml><?xml version="1.0" encoding="utf-8"?>
<comments xmlns="http://schemas.openxmlformats.org/spreadsheetml/2006/main" xmlns:xdr="http://schemas.openxmlformats.org/drawingml/2006/spreadsheetDrawing">
  <authors>
    <author>Unknown Author</author>
  </authors>
  <commentList>
    <comment ref="C8" authorId="0">
      <text>
        <r>
          <rPr>
            <sz val="10"/>
            <rFont val="Arial"/>
            <family val="2"/>
          </rPr>
          <t xml:space="preserve">Auto-filled by INDEX/MATCH from the Material Register once a valid Item No. is entered in column B.</t>
        </r>
      </text>
    </comment>
  </commentList>
</comments>
</file>

<file path=xl/sharedStrings.xml><?xml version="1.0" encoding="utf-8"?>
<sst xmlns="http://schemas.openxmlformats.org/spreadsheetml/2006/main" count="543" uniqueCount="337">
  <si>
    <t xml:space="preserve"> </t>
  </si>
  <si>
    <t xml:space="preserve">Construction Material List / Material Schedule</t>
  </si>
  <si>
    <t xml:space="preserve">Global template  ·  jurisdiction-neutral  ·  built for construction procurement &amp; delivery control</t>
  </si>
  <si>
    <t xml:space="preserve">PROJECT DETAILS</t>
  </si>
  <si>
    <t xml:space="preserve">PROJECT NAME</t>
  </si>
  <si>
    <t xml:space="preserve">e.g. Northbank Health Precinct — Stage 2</t>
  </si>
  <si>
    <t xml:space="preserve">ROLE</t>
  </si>
  <si>
    <t xml:space="preserve">PROJECT NUMBER</t>
  </si>
  <si>
    <t xml:space="preserve">DATE</t>
  </si>
  <si>
    <t xml:space="preserve">CLIENT</t>
  </si>
  <si>
    <t xml:space="preserve">REVISION</t>
  </si>
  <si>
    <t xml:space="preserve">A</t>
  </si>
  <si>
    <t xml:space="preserve">CONTRACTOR</t>
  </si>
  <si>
    <t xml:space="preserve">CURRENCY</t>
  </si>
  <si>
    <t xml:space="preserve">USD</t>
  </si>
  <si>
    <t xml:space="preserve">PACKAGE / TRADE</t>
  </si>
  <si>
    <t xml:space="preserve">UNITS SYSTEM</t>
  </si>
  <si>
    <t xml:space="preserve">PREPARED BY</t>
  </si>
  <si>
    <t xml:space="preserve">HOW TO USE THIS TEMPLATE</t>
  </si>
  <si>
    <t xml:space="preserve">1.  Complete the Project Details above, including Currency and Units System — these labels flow through to the Dashboard and the Material Register headers.</t>
  </si>
  <si>
    <t xml:space="preserve">2.  Open the Lists sheet and tune the settings: long-lead threshold (days), default wastage %, and tax %. Extend the dropdown lists to suit your package.</t>
  </si>
  <si>
    <t xml:space="preserve">3.  Build the schedule on Material Register. Fill only the shaded input cells; the tinted columns (Qty to Order, Estimated Value, Expected Delivery, Float, Qty Delivered, Qty Outstanding, Balance to Order) calculate themselves.</t>
  </si>
  <si>
    <t xml:space="preserve">4.  Delete the twelve EXAMPLE rows (flagged in the Notes column) once you have entered real data — they are there to show the intended level of detail.</t>
  </si>
  <si>
    <t xml:space="preserve">5.  Record every receipt on the Delivery Log. Qty Delivered on the register is a SUMIF over that log, so never type over it — the log is the single source of truth for what has landed on site.</t>
  </si>
  <si>
    <t xml:space="preserve">6.  Review the Dashboard before each procurement or site meeting: long-lead exposure, items not yet ordered, overdue deliveries and shortfall quantities all update automatically.</t>
  </si>
  <si>
    <t xml:space="preserve">7.  Read Notes &amp; Assumptions and adapt the template to your contract, procurement procedure and inspection &amp; test plan (ITP) regime before issuing it.</t>
  </si>
  <si>
    <t xml:space="preserve">REVISION HISTORY</t>
  </si>
  <si>
    <t xml:space="preserve">Rev</t>
  </si>
  <si>
    <t xml:space="preserve">Date</t>
  </si>
  <si>
    <t xml:space="preserve">Description of Change</t>
  </si>
  <si>
    <t xml:space="preserve">Prepared By</t>
  </si>
  <si>
    <t xml:space="preserve">Approved By</t>
  </si>
  <si>
    <t xml:space="preserve">Initial issue for project use</t>
  </si>
  <si>
    <t xml:space="preserve">Mastt template  ·  mastt.com  ·  © 2026 Mastt</t>
  </si>
  <si>
    <t xml:space="preserve">Dashboard  ·  every figure below is calculated from the Material Register</t>
  </si>
  <si>
    <t xml:space="preserve">HOW THESE FIGURES ARE CALCULATED</t>
  </si>
  <si>
    <t xml:space="preserve">•  Estimated value = Qty to Order x Unit Rate
•  Committed value = Qty Ordered x Unit Rate — the value placed on order, not the value certified
•  Delivered value = Qty Delivered x Unit Rate, and Qty Delivered is a SUMIF over the Delivery Log
•  Qty to Order = Qty Required x (1 + Wastage %), rounded to 2 dp
•  Long-lead and overdue counts use the threshold on the Lists sheet and the dates on the register
•  Currency and tax rate come from the Cover and Lists sheets
•  Nothing here is typed in — to change a number, edit the Material Register</t>
  </si>
  <si>
    <t xml:space="preserve">Register rows with an Item No.</t>
  </si>
  <si>
    <t xml:space="preserve">Qty to Order x Unit Rate, all rows</t>
  </si>
  <si>
    <t xml:space="preserve">Qty Ordered x Unit Rate — placed on order</t>
  </si>
  <si>
    <t xml:space="preserve">Qty Delivered x Unit Rate, from Delivery Log</t>
  </si>
  <si>
    <t xml:space="preserve">Delivered value / estimated value</t>
  </si>
  <si>
    <t xml:space="preserve">Status = Not Started or To Be Ordered</t>
  </si>
  <si>
    <t xml:space="preserve">Lead time at or above the Lists threshold</t>
  </si>
  <si>
    <t xml:space="preserve">Expected delivery later than required date</t>
  </si>
  <si>
    <t xml:space="preserve">Sum of positive Qty Outstanding</t>
  </si>
  <si>
    <t xml:space="preserve">VALUE &amp; QUANTITY BY CATEGORY</t>
  </si>
  <si>
    <t xml:space="preserve">COUNT BY STATUS</t>
  </si>
  <si>
    <t xml:space="preserve">Category</t>
  </si>
  <si>
    <t xml:space="preserve">Qty Required</t>
  </si>
  <si>
    <t xml:space="preserve">Qty Ordered</t>
  </si>
  <si>
    <t xml:space="preserve">Qty Delivered</t>
  </si>
  <si>
    <t xml:space="preserve">Qty Outstanding</t>
  </si>
  <si>
    <t xml:space="preserve">Status</t>
  </si>
  <si>
    <t xml:space="preserve">Items</t>
  </si>
  <si>
    <t xml:space="preserve">% of Items</t>
  </si>
  <si>
    <t xml:space="preserve">Total</t>
  </si>
  <si>
    <t xml:space="preserve">—</t>
  </si>
  <si>
    <t xml:space="preserve">Category and status rows follow the lists on the Lists sheet — add an option there and it appears here automatically. Quantities are summed within a category and will mix units of measure where a category uses more than one unit, so read them as indicative; only value is totalled.</t>
  </si>
  <si>
    <t xml:space="preserve">ESTIMATED VALUE BY CATEGORY</t>
  </si>
  <si>
    <t xml:space="preserve">ITEMS BY STATUS</t>
  </si>
  <si>
    <t xml:space="preserve">Material Register  ·  quantities, procurement status and delivery control</t>
  </si>
  <si>
    <t xml:space="preserve">Shaded cells = your input.  Tinted cells = auto-calculated, do not type over them.  Qty Delivered is a SUMIF over the Delivery Log sheet.</t>
  </si>
  <si>
    <t xml:space="preserve">Item No.</t>
  </si>
  <si>
    <t xml:space="preserve">Sub-category</t>
  </si>
  <si>
    <t xml:space="preserve">Material / Product Description</t>
  </si>
  <si>
    <t xml:space="preserve">Specification / Standard Ref</t>
  </si>
  <si>
    <t xml:space="preserve">Manufacturer / Supplier</t>
  </si>
  <si>
    <t xml:space="preserve">Supplier Part No.</t>
  </si>
  <si>
    <t xml:space="preserve">Unit</t>
  </si>
  <si>
    <t xml:space="preserve">Wastage %</t>
  </si>
  <si>
    <t xml:space="preserve">Qty to Order</t>
  </si>
  <si>
    <t xml:space="preserve">PO / Order Ref</t>
  </si>
  <si>
    <t xml:space="preserve">Order Date</t>
  </si>
  <si>
    <t xml:space="preserve">Lead Time (days)</t>
  </si>
  <si>
    <t xml:space="preserve">Expected Delivery</t>
  </si>
  <si>
    <t xml:space="preserve">Required On Site</t>
  </si>
  <si>
    <t xml:space="preserve">Float (days)</t>
  </si>
  <si>
    <t xml:space="preserve">Balance to Order</t>
  </si>
  <si>
    <t xml:space="preserve">Inspection / ITP Required (Y/N)</t>
  </si>
  <si>
    <t xml:space="preserve">Approval Status</t>
  </si>
  <si>
    <t xml:space="preserve">Storage Location</t>
  </si>
  <si>
    <t xml:space="preserve">Responsible</t>
  </si>
  <si>
    <t xml:space="preserve">Notes</t>
  </si>
  <si>
    <t xml:space="preserve">MAT-001</t>
  </si>
  <si>
    <t xml:space="preserve">Concrete</t>
  </si>
  <si>
    <t xml:space="preserve">Ready-mix</t>
  </si>
  <si>
    <t xml:space="preserve">Ready-mix concrete, 40 MPa, 100 mm slump, 20 mm aggregate</t>
  </si>
  <si>
    <t xml:space="preserve">Spec 03 30 00 / ISO 22965-2</t>
  </si>
  <si>
    <t xml:space="preserve">Regional Ready-Mix Co.</t>
  </si>
  <si>
    <t xml:space="preserve">RMC-40-20-100</t>
  </si>
  <si>
    <t xml:space="preserve">m³</t>
  </si>
  <si>
    <t xml:space="preserve">PO-0142</t>
  </si>
  <si>
    <t xml:space="preserve">Part Delivered</t>
  </si>
  <si>
    <t xml:space="preserve">Yes</t>
  </si>
  <si>
    <t xml:space="preserve">Approved</t>
  </si>
  <si>
    <t xml:space="preserve">Direct to pour</t>
  </si>
  <si>
    <t xml:space="preserve">Site Engineer</t>
  </si>
  <si>
    <t xml:space="preserve">EXAMPLE — delete before use</t>
  </si>
  <si>
    <t xml:space="preserve">MAT-002</t>
  </si>
  <si>
    <t xml:space="preserve">Reinforcement</t>
  </si>
  <si>
    <t xml:space="preserve">Bar reinforcement</t>
  </si>
  <si>
    <t xml:space="preserve">Deformed reinforcing bar, 500 MPa, 16 mm dia., bent &amp; bundled to schedule</t>
  </si>
  <si>
    <t xml:space="preserve">Spec 03 20 00 / ISO 6935-2</t>
  </si>
  <si>
    <t xml:space="preserve">Steel Reinforcing Supplies</t>
  </si>
  <si>
    <t xml:space="preserve">RB-D500-16</t>
  </si>
  <si>
    <t xml:space="preserve">t</t>
  </si>
  <si>
    <t xml:space="preserve">PO-0151</t>
  </si>
  <si>
    <t xml:space="preserve">Laydown Area B</t>
  </si>
  <si>
    <t xml:space="preserve">MAT-003</t>
  </si>
  <si>
    <t xml:space="preserve">Mesh</t>
  </si>
  <si>
    <t xml:space="preserve">Welded wire fabric mesh, 200 x 200 x 8 mm, 6.0 x 2.4 m sheets</t>
  </si>
  <si>
    <t xml:space="preserve">Spec 03 20 00 / ISO 6935-3</t>
  </si>
  <si>
    <t xml:space="preserve">WWF-8-200</t>
  </si>
  <si>
    <t xml:space="preserve">Sheet</t>
  </si>
  <si>
    <t xml:space="preserve">To Be Ordered</t>
  </si>
  <si>
    <t xml:space="preserve">No</t>
  </si>
  <si>
    <t xml:space="preserve">Submitted</t>
  </si>
  <si>
    <t xml:space="preserve">MAT-004</t>
  </si>
  <si>
    <t xml:space="preserve">Structural Steel</t>
  </si>
  <si>
    <t xml:space="preserve">Beams &amp; columns</t>
  </si>
  <si>
    <t xml:space="preserve">Hot-rolled structural sections, grade S355 / 350, shop-primed</t>
  </si>
  <si>
    <t xml:space="preserve">Spec 05 12 00 / ISO 630</t>
  </si>
  <si>
    <t xml:space="preserve">Metro Structural Fabricators</t>
  </si>
  <si>
    <t xml:space="preserve">SS-S355-UB</t>
  </si>
  <si>
    <t xml:space="preserve">PO-0163</t>
  </si>
  <si>
    <t xml:space="preserve">Ordered</t>
  </si>
  <si>
    <t xml:space="preserve">Fabricator works</t>
  </si>
  <si>
    <t xml:space="preserve">Structural Lead</t>
  </si>
  <si>
    <t xml:space="preserve">MAT-005</t>
  </si>
  <si>
    <t xml:space="preserve">Masonry &amp; Blockwork</t>
  </si>
  <si>
    <t xml:space="preserve">Blockwork</t>
  </si>
  <si>
    <t xml:space="preserve">Hollow concrete masonry units, 390 x 190 x 190 mm, 15 MPa</t>
  </si>
  <si>
    <t xml:space="preserve">Spec 04 22 00 / Manufacturer TDS</t>
  </si>
  <si>
    <t xml:space="preserve">Cityblock Masonry</t>
  </si>
  <si>
    <t xml:space="preserve">CMU-190-15</t>
  </si>
  <si>
    <t xml:space="preserve">No.</t>
  </si>
  <si>
    <t xml:space="preserve">PO-0170</t>
  </si>
  <si>
    <t xml:space="preserve">Laydown Area C</t>
  </si>
  <si>
    <t xml:space="preserve">Blockwork Foreman</t>
  </si>
  <si>
    <t xml:space="preserve">MAT-006</t>
  </si>
  <si>
    <t xml:space="preserve">Roofing &amp; Waterproofing</t>
  </si>
  <si>
    <t xml:space="preserve">Membrane</t>
  </si>
  <si>
    <t xml:space="preserve">Single-ply TPO roof membrane, 1.5 mm, mechanically fastened</t>
  </si>
  <si>
    <t xml:space="preserve">Spec 07 54 23 / Manufacturer TDS</t>
  </si>
  <si>
    <t xml:space="preserve">Apex Waterproofing Systems</t>
  </si>
  <si>
    <t xml:space="preserve">TPO-15-MF</t>
  </si>
  <si>
    <t xml:space="preserve">m²</t>
  </si>
  <si>
    <t xml:space="preserve">Level 8 store</t>
  </si>
  <si>
    <t xml:space="preserve">Facade Lead</t>
  </si>
  <si>
    <t xml:space="preserve">MAT-007</t>
  </si>
  <si>
    <t xml:space="preserve">Façade &amp; Cladding</t>
  </si>
  <si>
    <t xml:space="preserve">Curtain wall</t>
  </si>
  <si>
    <t xml:space="preserve">Unitised curtain wall panels, 1.5 x 3.6 m, double-glazed low-E</t>
  </si>
  <si>
    <t xml:space="preserve">Spec 08 44 13 / Manufacturer TDS</t>
  </si>
  <si>
    <t xml:space="preserve">Vertex Façade Systems</t>
  </si>
  <si>
    <t xml:space="preserve">UCW-1536-LE</t>
  </si>
  <si>
    <t xml:space="preserve">PO-0158</t>
  </si>
  <si>
    <t xml:space="preserve">Direct to hoist</t>
  </si>
  <si>
    <t xml:space="preserve">MAT-008</t>
  </si>
  <si>
    <t xml:space="preserve">Mechanical (HVAC)</t>
  </si>
  <si>
    <t xml:space="preserve">Air handling</t>
  </si>
  <si>
    <t xml:space="preserve">Air handling unit, 6,000 L/s, DX coil, EC fans with VSD</t>
  </si>
  <si>
    <t xml:space="preserve">Spec 23 73 00 / Manufacturer TDS</t>
  </si>
  <si>
    <t xml:space="preserve">Thermaflow Mechanical</t>
  </si>
  <si>
    <t xml:space="preserve">AHU-6000-DX</t>
  </si>
  <si>
    <t xml:space="preserve">PO-0166</t>
  </si>
  <si>
    <t xml:space="preserve">Plant room L10</t>
  </si>
  <si>
    <t xml:space="preserve">Mechanical Lead</t>
  </si>
  <si>
    <t xml:space="preserve">MAT-009</t>
  </si>
  <si>
    <t xml:space="preserve">Electrical</t>
  </si>
  <si>
    <t xml:space="preserve">Cable</t>
  </si>
  <si>
    <t xml:space="preserve">LV power cable, 4C + E, 185 mm², XLPE / PVC, 0.6/1 kV</t>
  </si>
  <si>
    <t xml:space="preserve">Spec 26 05 19 / IEC 60502-1</t>
  </si>
  <si>
    <t xml:space="preserve">Circuitline Electrical Supply</t>
  </si>
  <si>
    <t xml:space="preserve">CBL-4C185-XLPE</t>
  </si>
  <si>
    <t xml:space="preserve">m</t>
  </si>
  <si>
    <t xml:space="preserve">PO-0172</t>
  </si>
  <si>
    <t xml:space="preserve">Container 3</t>
  </si>
  <si>
    <t xml:space="preserve">Electrical Lead</t>
  </si>
  <si>
    <t xml:space="preserve">MAT-010</t>
  </si>
  <si>
    <t xml:space="preserve">Switchboard</t>
  </si>
  <si>
    <t xml:space="preserve">Main switchboard, 2500 A, Form 3b, type-tested assembly</t>
  </si>
  <si>
    <t xml:space="preserve">Spec 26 24 13 / IEC 61439-2</t>
  </si>
  <si>
    <t xml:space="preserve">MSB-2500-F3B</t>
  </si>
  <si>
    <t xml:space="preserve">PO-0149</t>
  </si>
  <si>
    <t xml:space="preserve">Main switch room</t>
  </si>
  <si>
    <t xml:space="preserve">MAT-011</t>
  </si>
  <si>
    <t xml:space="preserve">Hydraulic / Plumbing</t>
  </si>
  <si>
    <t xml:space="preserve">Pipework</t>
  </si>
  <si>
    <t xml:space="preserve">Copper tube, DN50, Type B, hard drawn, with press fittings</t>
  </si>
  <si>
    <t xml:space="preserve">Spec 22 11 16 / ISO 274</t>
  </si>
  <si>
    <t xml:space="preserve">Aquaflow Plumbing Supplies</t>
  </si>
  <si>
    <t xml:space="preserve">CU-DN50-B</t>
  </si>
  <si>
    <t xml:space="preserve">Not Started</t>
  </si>
  <si>
    <t xml:space="preserve">Not Required</t>
  </si>
  <si>
    <t xml:space="preserve">Container 2</t>
  </si>
  <si>
    <t xml:space="preserve">Hydraulic Lead</t>
  </si>
  <si>
    <t xml:space="preserve">MAT-012</t>
  </si>
  <si>
    <t xml:space="preserve">Internal Finishes</t>
  </si>
  <si>
    <t xml:space="preserve">Flooring</t>
  </si>
  <si>
    <t xml:space="preserve">Porcelain floor tile, 600 x 600 mm, rectified, R10 slip rating</t>
  </si>
  <si>
    <t xml:space="preserve">Spec 09 30 13 / ISO 13006</t>
  </si>
  <si>
    <t xml:space="preserve">Lumina Surfaces</t>
  </si>
  <si>
    <t xml:space="preserve">PT-600-R10</t>
  </si>
  <si>
    <t xml:space="preserve">PO-0181</t>
  </si>
  <si>
    <t xml:space="preserve">Level 3 store</t>
  </si>
  <si>
    <t xml:space="preserve">Finishes Lead</t>
  </si>
  <si>
    <t xml:space="preserve">Delivery Log  ·  dated receiving record — the single source of truth for Qty Delivered</t>
  </si>
  <si>
    <t xml:space="preserve">One row per delivery. Qty Delivered on the Material Register is a SUMIF over column D of this sheet — record part deliveries as separate rows.</t>
  </si>
  <si>
    <t xml:space="preserve">Description (auto)</t>
  </si>
  <si>
    <t xml:space="preserve">Qty Received</t>
  </si>
  <si>
    <t xml:space="preserve">Delivery Docket No.</t>
  </si>
  <si>
    <t xml:space="preserve">Carrier</t>
  </si>
  <si>
    <t xml:space="preserve">Received By</t>
  </si>
  <si>
    <t xml:space="preserve">Condition on Arrival</t>
  </si>
  <si>
    <t xml:space="preserve">Damage / Shortage Notes</t>
  </si>
  <si>
    <t xml:space="preserve">ITP / Test Cert Received (Y/N)</t>
  </si>
  <si>
    <t xml:space="preserve">Photo Ref</t>
  </si>
  <si>
    <t xml:space="preserve">DKT-88112</t>
  </si>
  <si>
    <t xml:space="preserve">S. Okafor</t>
  </si>
  <si>
    <t xml:space="preserve">Good</t>
  </si>
  <si>
    <t xml:space="preserve">IMG-0311</t>
  </si>
  <si>
    <t xml:space="preserve">DKT-88240</t>
  </si>
  <si>
    <t xml:space="preserve">IMG-0327</t>
  </si>
  <si>
    <t xml:space="preserve">DKT-41007</t>
  </si>
  <si>
    <t xml:space="preserve">L. Marchetti</t>
  </si>
  <si>
    <t xml:space="preserve">IMG-0402</t>
  </si>
  <si>
    <t xml:space="preserve">DKT-55214</t>
  </si>
  <si>
    <t xml:space="preserve">T. Nguyen</t>
  </si>
  <si>
    <t xml:space="preserve">Minor Damage</t>
  </si>
  <si>
    <t xml:space="preserve">Approx. 120 units chipped on one pallet — set aside for cutting, no credit sought.</t>
  </si>
  <si>
    <t xml:space="preserve">IMG-0431</t>
  </si>
  <si>
    <t xml:space="preserve">DKT-55390</t>
  </si>
  <si>
    <t xml:space="preserve">Short Delivered</t>
  </si>
  <si>
    <t xml:space="preserve">Docket 4,600 / counted 4,200 — 400 units short, supplier notified, credit note pending.</t>
  </si>
  <si>
    <t xml:space="preserve">IMG-0468</t>
  </si>
  <si>
    <t xml:space="preserve">DKT-70155</t>
  </si>
  <si>
    <t xml:space="preserve">P. Ramirez</t>
  </si>
  <si>
    <t xml:space="preserve">Drum test certificates received with delivery.</t>
  </si>
  <si>
    <t xml:space="preserve">IMG-0502</t>
  </si>
  <si>
    <t xml:space="preserve">Lists  ·  dropdown sources and calculation settings</t>
  </si>
  <si>
    <t xml:space="preserve">SETTINGS — REFERENCED BY THE DASHBOARD AND THE MATERIAL REGISTER</t>
  </si>
  <si>
    <t xml:space="preserve">Long-Lead Threshold (days)</t>
  </si>
  <si>
    <t xml:space="preserve">Any item whose Lead Time (days) is greater than or equal to this value is reported as long-lead on the Dashboard.</t>
  </si>
  <si>
    <t xml:space="preserve">Default Wastage %</t>
  </si>
  <si>
    <t xml:space="preserve">Applied by the Qty to Order formula when the Wastage % cell on a register row is left blank. Enter 0% on the row to override.</t>
  </si>
  <si>
    <t xml:space="preserve">Tax %</t>
  </si>
  <si>
    <t xml:space="preserve">Generic, jurisdiction-neutral tax rate used only for the indicative tax line on the Dashboard. Set to 0% where materials are quoted tax-inclusive or tax does not apply.</t>
  </si>
  <si>
    <t xml:space="preserve">DROPDOWN SOURCE LISTS</t>
  </si>
  <si>
    <t xml:space="preserve">To add an option, insert a row INSIDE a list (not at the end) so the validation range grows with it. Unit column C is the combined list used by the register.</t>
  </si>
  <si>
    <t xml:space="preserve">Unit — All</t>
  </si>
  <si>
    <t xml:space="preserve">Unit — Metric</t>
  </si>
  <si>
    <t xml:space="preserve">Unit — Imperial</t>
  </si>
  <si>
    <t xml:space="preserve">Currency</t>
  </si>
  <si>
    <t xml:space="preserve">Yes / No</t>
  </si>
  <si>
    <t xml:space="preserve">Units System</t>
  </si>
  <si>
    <t xml:space="preserve">Civil &amp; Earthworks</t>
  </si>
  <si>
    <t xml:space="preserve">ft</t>
  </si>
  <si>
    <t xml:space="preserve">AUD</t>
  </si>
  <si>
    <t xml:space="preserve">Metric</t>
  </si>
  <si>
    <t xml:space="preserve">ft²</t>
  </si>
  <si>
    <t xml:space="preserve">NZD</t>
  </si>
  <si>
    <t xml:space="preserve">Imperial</t>
  </si>
  <si>
    <t xml:space="preserve">ft³</t>
  </si>
  <si>
    <t xml:space="preserve">Major Damage</t>
  </si>
  <si>
    <t xml:space="preserve">mm</t>
  </si>
  <si>
    <t xml:space="preserve">in</t>
  </si>
  <si>
    <t xml:space="preserve">Rejected</t>
  </si>
  <si>
    <t xml:space="preserve">GBP</t>
  </si>
  <si>
    <t xml:space="preserve">km</t>
  </si>
  <si>
    <t xml:space="preserve">yd</t>
  </si>
  <si>
    <t xml:space="preserve">Delivered</t>
  </si>
  <si>
    <t xml:space="preserve">Resubmit</t>
  </si>
  <si>
    <t xml:space="preserve">EUR</t>
  </si>
  <si>
    <t xml:space="preserve">Timber &amp; Carpentry</t>
  </si>
  <si>
    <t xml:space="preserve">kg</t>
  </si>
  <si>
    <t xml:space="preserve">yd²</t>
  </si>
  <si>
    <t xml:space="preserve">On Hold</t>
  </si>
  <si>
    <t xml:space="preserve">CAD</t>
  </si>
  <si>
    <t xml:space="preserve">yd³</t>
  </si>
  <si>
    <t xml:space="preserve">Cancelled</t>
  </si>
  <si>
    <t xml:space="preserve">SGD</t>
  </si>
  <si>
    <t xml:space="preserve">L</t>
  </si>
  <si>
    <t xml:space="preserve">lb</t>
  </si>
  <si>
    <t xml:space="preserve">AED</t>
  </si>
  <si>
    <t xml:space="preserve">Doors, Windows &amp; Hardware</t>
  </si>
  <si>
    <t xml:space="preserve">kL</t>
  </si>
  <si>
    <t xml:space="preserve">ton (US)</t>
  </si>
  <si>
    <t xml:space="preserve">ZAR</t>
  </si>
  <si>
    <t xml:space="preserve">LM</t>
  </si>
  <si>
    <t xml:space="preserve">gal</t>
  </si>
  <si>
    <t xml:space="preserve">LF</t>
  </si>
  <si>
    <t xml:space="preserve">Ea</t>
  </si>
  <si>
    <t xml:space="preserve">Fire Services</t>
  </si>
  <si>
    <t xml:space="preserve">Set</t>
  </si>
  <si>
    <t xml:space="preserve">Lot</t>
  </si>
  <si>
    <t xml:space="preserve">Landscaping &amp; External Works</t>
  </si>
  <si>
    <t xml:space="preserve">Pair</t>
  </si>
  <si>
    <t xml:space="preserve">Pack</t>
  </si>
  <si>
    <t xml:space="preserve">Bag</t>
  </si>
  <si>
    <t xml:space="preserve">Roll</t>
  </si>
  <si>
    <t xml:space="preserve">Pallet</t>
  </si>
  <si>
    <t xml:space="preserve">Drum</t>
  </si>
  <si>
    <t xml:space="preserve">Hr</t>
  </si>
  <si>
    <t xml:space="preserve">Day</t>
  </si>
  <si>
    <t xml:space="preserve">Notes &amp; Assumptions  ·  how this schedule is intended to be used</t>
  </si>
  <si>
    <t xml:space="preserve">QUANTITIES, WASTAGE AND THE QUANTITY TO ORDER</t>
  </si>
  <si>
    <t xml:space="preserve">•</t>
  </si>
  <si>
    <t xml:space="preserve">Qty Required is the net installed (measured) quantity taken from the drawings, models or bill of quantities. It is a user input and is never overwritten by this workbook.</t>
  </si>
  <si>
    <t xml:space="preserve">Wastage % covers cutting, breakage, over-order minimums and off-cuts. Qty to Order = ROUND(Qty Required x (1 + Wastage %), 2). Where the Wastage % cell on a row is left blank the Default Wastage % on the Lists sheet is applied, so set that default to the value your estimator has allowed and override it only on rows that behave differently.</t>
  </si>
  <si>
    <t xml:space="preserve">Supplier minimum order quantities, pack sizes and standard lengths are NOT applied automatically. Where a supplier sells in packs or full lengths, round Qty Required up yourself, or set the row's Wastage % so that Qty to Order lands on a whole pack.</t>
  </si>
  <si>
    <t xml:space="preserve">Units are selected from a combined metric and imperial list. Set the project Units System on the Cover sheet and keep every row consistent with it — the workbook does not convert between systems.</t>
  </si>
  <si>
    <t xml:space="preserve">WHAT 'COMMITTED' MEANS</t>
  </si>
  <si>
    <t xml:space="preserve">Committed (ordered) value on the Dashboard is Qty Ordered x Unit Rate. It is the value the project has placed on order with suppliers, not the value certified for payment and not the value delivered to site.</t>
  </si>
  <si>
    <t xml:space="preserve">Estimated value is Qty to Order x Unit Rate — the expected total cost of the material at the current rate, before tax and before any delivery, storage or handling costs that are not in the rate.</t>
  </si>
  <si>
    <t xml:space="preserve">Balance to Order = Qty to Order − Qty Ordered. Any positive figure is unplaced procurement exposure and is highlighted. Qty Outstanding = Qty to Order − Qty Delivered, which is the physical shortfall still to arrive on site.</t>
  </si>
  <si>
    <t xml:space="preserve">Unit Rate is the delivered-to-site material rate in the project currency selected on the Cover sheet, exclusive of tax unless you state otherwise. Keep rates consistent — mixing ex-works and delivered rates makes the committed value meaningless.</t>
  </si>
  <si>
    <t xml:space="preserve">The Tax % on the Lists sheet is a single generic rate used only for the indicative tax line on the Dashboard. It is not a tax calculation, it does not handle mixed or exempt rates, and it should not be used for any tax return or claim.</t>
  </si>
  <si>
    <t xml:space="preserve">LEAD TIME, FLOAT AND DELIVERY CONTROL</t>
  </si>
  <si>
    <t xml:space="preserve">Expected Delivery = Order Date + Lead Time (days), in calendar days. It does not allow for non-working days, shutdowns, customs clearance or shipping consolidation — extend the Lead Time to cover those.</t>
  </si>
  <si>
    <t xml:space="preserve">Required On Site is the date driven by the construction programme, ideally with the programme activity's own float already consumed. Float (days) = Required On Site − Expected Delivery. A negative float is shown in red and means the material will land late against the programme unless the order or the sequence changes.</t>
  </si>
  <si>
    <t xml:space="preserve">Long-lead items are those whose Lead Time is greater than or equal to the Long-Lead Threshold on the Lists sheet (42 days by default). Review this list at every procurement meeting — long-lead items are the usual root cause of programme delay.</t>
  </si>
  <si>
    <t xml:space="preserve">Qty Delivered on the Material Register is a SUMIF over the Delivery Log and must not be typed over. Every receipt, including part deliveries, is one dated row on the log. This keeps the register reconcilable against delivery dockets.</t>
  </si>
  <si>
    <t xml:space="preserve">INSPECTION, TEST AND APPROVAL WORKFLOW</t>
  </si>
  <si>
    <t xml:space="preserve">Inspection / ITP Required (Y/N) flags materials that carry a hold or witness point in the project inspection and test plan, or that require test certificates, mill certificates or conformance documentation on delivery.</t>
  </si>
  <si>
    <t xml:space="preserve">Approval Status tracks the material submittal: Not Required, Submitted, Approved, Rejected or Resubmit. As a rule, no order should be placed on a row whose submittal is not Approved unless the contract expressly allows ordering at risk — record any such decision in the Notes column.</t>
  </si>
  <si>
    <t xml:space="preserve">On the Delivery Log, record whether the ITP or test certificate was received with the delivery. Material received without its documentation should be quarantined and the Condition on Arrival noted, not silently accepted.</t>
  </si>
  <si>
    <t xml:space="preserve">Condition on Arrival of Major Damage, Rejected or Short Delivered is highlighted. Raise the shortage or damage with the supplier the same day and record the docket number, the counted quantity and the credit or replacement action in the notes.</t>
  </si>
  <si>
    <t xml:space="preserve">DATA INTEGRITY AND HOUSEKEEPING</t>
  </si>
  <si>
    <t xml:space="preserve">Only the pale shaded cells are inputs. The tinted columns are formulas and the sheets are protected (no password) so they cannot be overwritten by accident. Filtering, sorting, selecting and resizing all remain available; to change a formula, unprotect the sheet from Review &gt; Unprotect Sheet.</t>
  </si>
  <si>
    <t xml:space="preserve">Item No. must be unique — it is the key used by the Delivery Log lookup and by the SUMIF that returns Qty Delivered. Duplicated item numbers will double-count deliveries.</t>
  </si>
  <si>
    <t xml:space="preserve">Formulas are pre-filled for 200 register rows and 200 delivery log rows. If you need more, copy the last formula row down; if you insert rows inside the range, Excel extends the formulas and ranges for you.</t>
  </si>
  <si>
    <t xml:space="preserve">Categories and every dropdown option live on the Lists sheet. Insert new options inside an existing list rather than below it so the validation range and the Dashboard tables pick them up.</t>
  </si>
  <si>
    <t xml:space="preserve">The twelve EXAMPLE rows on the Material Register and the six on the Delivery Log are illustrative only. Delete them before the schedule is issued.</t>
  </si>
  <si>
    <t xml:space="preserve">DISCLAIMER</t>
  </si>
  <si>
    <t xml:space="preserve">This template is a starting point, not a contract document. It must be adapted to the project's contract, procurement procedure, quality management system and inspection and test plan before use. It is jurisdiction-neutral: it contains no country-specific tax, customs or legal treatment, and any statutory, tax or customs requirement remains the user's responsibility. Mastt accepts no liability for procurement, cost or programme decisions made on the basis of this workbook.</t>
  </si>
</sst>
</file>

<file path=xl/styles.xml><?xml version="1.0" encoding="utf-8"?>
<styleSheet xmlns="http://schemas.openxmlformats.org/spreadsheetml/2006/main">
  <numFmts count="5">
    <numFmt numFmtId="164" formatCode="General"/>
    <numFmt numFmtId="165" formatCode="d\-mmm\-yy"/>
    <numFmt numFmtId="166" formatCode="#,##0"/>
    <numFmt numFmtId="167" formatCode="0.0%"/>
    <numFmt numFmtId="168" formatCode="#,##0.00"/>
  </numFmts>
  <fonts count="31">
    <font>
      <sz val="11"/>
      <color theme="1"/>
      <name val="Calibri"/>
      <family val="2"/>
      <charset val="1"/>
    </font>
    <font>
      <sz val="10"/>
      <name val="Arial"/>
      <family val="0"/>
    </font>
    <font>
      <sz val="10"/>
      <name val="Arial"/>
      <family val="0"/>
    </font>
    <font>
      <sz val="10"/>
      <name val="Arial"/>
      <family val="0"/>
    </font>
    <font>
      <sz val="1"/>
      <color rgb="FF1D3245"/>
      <name val="Arial"/>
      <family val="0"/>
      <charset val="1"/>
    </font>
    <font>
      <b val="true"/>
      <sz val="15"/>
      <color rgb="FFFFFFFF"/>
      <name val="Arial"/>
      <family val="0"/>
      <charset val="1"/>
    </font>
    <font>
      <sz val="8"/>
      <color rgb="FFD3DEE9"/>
      <name val="Arial"/>
      <family val="0"/>
      <charset val="1"/>
    </font>
    <font>
      <b val="true"/>
      <sz val="10.5"/>
      <color rgb="FF0D3C61"/>
      <name val="Arial"/>
      <family val="0"/>
      <charset val="1"/>
    </font>
    <font>
      <b val="true"/>
      <sz val="8"/>
      <color rgb="FF8E98A2"/>
      <name val="Arial"/>
      <family val="0"/>
      <charset val="1"/>
    </font>
    <font>
      <i val="true"/>
      <sz val="10"/>
      <color rgb="FF8E98A2"/>
      <name val="Arial"/>
      <family val="0"/>
      <charset val="1"/>
    </font>
    <font>
      <sz val="10"/>
      <color rgb="FF0C1628"/>
      <name val="Arial"/>
      <family val="0"/>
      <charset val="1"/>
    </font>
    <font>
      <sz val="9"/>
      <color rgb="FF0C1628"/>
      <name val="Arial"/>
      <family val="0"/>
      <charset val="1"/>
    </font>
    <font>
      <b val="true"/>
      <sz val="9"/>
      <color rgb="FFFFFFFF"/>
      <name val="Arial"/>
      <family val="0"/>
      <charset val="1"/>
    </font>
    <font>
      <sz val="9.5"/>
      <color rgb="FF0C1628"/>
      <name val="Arial"/>
      <family val="0"/>
      <charset val="1"/>
    </font>
    <font>
      <sz val="7.5"/>
      <color rgb="FF8E98A2"/>
      <name val="Arial"/>
      <family val="0"/>
      <charset val="1"/>
    </font>
    <font>
      <b val="true"/>
      <sz val="9"/>
      <color rgb="FF1D3245"/>
      <name val="Arial"/>
      <family val="0"/>
      <charset val="1"/>
    </font>
    <font>
      <i val="true"/>
      <sz val="8.5"/>
      <color rgb="FF8E98A2"/>
      <name val="Arial"/>
      <family val="0"/>
      <charset val="1"/>
    </font>
    <font>
      <b val="true"/>
      <sz val="7.5"/>
      <color rgb="FF8E98A2"/>
      <name val="Arial"/>
      <family val="0"/>
      <charset val="1"/>
    </font>
    <font>
      <sz val="8.5"/>
      <color rgb="FF0C1628"/>
      <name val="Arial"/>
      <family val="0"/>
      <charset val="1"/>
    </font>
    <font>
      <b val="true"/>
      <sz val="18"/>
      <color rgb="FF1D3245"/>
      <name val="Arial"/>
      <family val="0"/>
      <charset val="1"/>
    </font>
    <font>
      <i val="true"/>
      <sz val="7.5"/>
      <color rgb="FF8E98A2"/>
      <name val="Arial"/>
      <family val="0"/>
      <charset val="1"/>
    </font>
    <font>
      <b val="true"/>
      <sz val="11"/>
      <color rgb="FF0D3C61"/>
      <name val="Arial"/>
      <family val="0"/>
      <charset val="1"/>
    </font>
    <font>
      <b val="true"/>
      <sz val="8.5"/>
      <color rgb="FFFFFFFF"/>
      <name val="Arial"/>
      <family val="0"/>
      <charset val="1"/>
    </font>
    <font>
      <i val="true"/>
      <sz val="8"/>
      <color rgb="FF8E98A2"/>
      <name val="Arial"/>
      <family val="0"/>
      <charset val="1"/>
    </font>
    <font>
      <sz val="10"/>
      <color rgb="FF000000"/>
      <name val="Calibri"/>
      <family val="2"/>
    </font>
    <font>
      <b val="true"/>
      <sz val="8.5"/>
      <color rgb="FF1D3245"/>
      <name val="Arial"/>
      <family val="0"/>
      <charset val="1"/>
    </font>
    <font>
      <i val="true"/>
      <sz val="9"/>
      <color rgb="FF0C1628"/>
      <name val="Arial"/>
      <family val="0"/>
      <charset val="1"/>
    </font>
    <font>
      <sz val="10"/>
      <name val="Arial"/>
      <family val="2"/>
    </font>
    <font>
      <b val="true"/>
      <sz val="9.5"/>
      <color rgb="FF1D3245"/>
      <name val="Arial"/>
      <family val="0"/>
      <charset val="1"/>
    </font>
    <font>
      <b val="true"/>
      <sz val="10"/>
      <color rgb="FF0C1628"/>
      <name val="Arial"/>
      <family val="0"/>
      <charset val="1"/>
    </font>
    <font>
      <b val="true"/>
      <sz val="9"/>
      <color rgb="FF3480BC"/>
      <name val="Arial"/>
      <family val="0"/>
      <charset val="1"/>
    </font>
  </fonts>
  <fills count="9">
    <fill>
      <patternFill patternType="none"/>
    </fill>
    <fill>
      <patternFill patternType="gray125"/>
    </fill>
    <fill>
      <patternFill patternType="solid">
        <fgColor rgb="FF1D3245"/>
        <bgColor rgb="FF0D3C61"/>
      </patternFill>
    </fill>
    <fill>
      <patternFill patternType="solid">
        <fgColor rgb="FF3480BC"/>
        <bgColor rgb="FF4F81BD"/>
      </patternFill>
    </fill>
    <fill>
      <patternFill patternType="solid">
        <fgColor rgb="FFFFFFFF"/>
        <bgColor rgb="FFF6F9FC"/>
      </patternFill>
    </fill>
    <fill>
      <patternFill patternType="solid">
        <fgColor rgb="FFF6F9FC"/>
        <bgColor rgb="FFF2F6FA"/>
      </patternFill>
    </fill>
    <fill>
      <patternFill patternType="solid">
        <fgColor rgb="FFE8EEF5"/>
        <bgColor rgb="FFF2F6FA"/>
      </patternFill>
    </fill>
    <fill>
      <patternFill patternType="solid">
        <fgColor rgb="FFF2F6FA"/>
        <bgColor rgb="FFF6F9FC"/>
      </patternFill>
    </fill>
    <fill>
      <patternFill patternType="solid">
        <fgColor rgb="FF0D3C61"/>
        <bgColor rgb="FF1D3245"/>
      </patternFill>
    </fill>
  </fills>
  <borders count="10">
    <border diagonalUp="false" diagonalDown="false">
      <left/>
      <right/>
      <top/>
      <bottom/>
      <diagonal/>
    </border>
    <border diagonalUp="false" diagonalDown="false">
      <left style="thin">
        <color rgb="FF8E98A2"/>
      </left>
      <right style="thin">
        <color rgb="FF8E98A2"/>
      </right>
      <top style="thin">
        <color rgb="FF8E98A2"/>
      </top>
      <bottom style="thin">
        <color rgb="FF8E98A2"/>
      </bottom>
      <diagonal/>
    </border>
    <border diagonalUp="false" diagonalDown="false">
      <left style="thin">
        <color rgb="FFD3DEE9"/>
      </left>
      <right style="thin">
        <color rgb="FFD3DEE9"/>
      </right>
      <top style="thin">
        <color rgb="FFD3DEE9"/>
      </top>
      <bottom/>
      <diagonal/>
    </border>
    <border diagonalUp="false" diagonalDown="false">
      <left style="thin">
        <color rgb="FFD3DEE9"/>
      </left>
      <right style="thin">
        <color rgb="FFD3DEE9"/>
      </right>
      <top/>
      <bottom/>
      <diagonal/>
    </border>
    <border diagonalUp="false" diagonalDown="false">
      <left style="thin">
        <color rgb="FFD3DEE9"/>
      </left>
      <right style="thin">
        <color rgb="FFD3DEE9"/>
      </right>
      <top/>
      <bottom style="thin">
        <color rgb="FFD3DEE9"/>
      </bottom>
      <diagonal/>
    </border>
    <border diagonalUp="false" diagonalDown="false">
      <left style="thin">
        <color rgb="FFD3DEE9"/>
      </left>
      <right style="thin">
        <color rgb="FFD3DEE9"/>
      </right>
      <top style="thin">
        <color rgb="FFD3DEE9"/>
      </top>
      <bottom style="thin">
        <color rgb="FFD3DEE9"/>
      </bottom>
      <diagonal/>
    </border>
    <border diagonalUp="false" diagonalDown="false">
      <left/>
      <right/>
      <top style="thin">
        <color rgb="FFD3DEE9"/>
      </top>
      <bottom/>
      <diagonal/>
    </border>
    <border diagonalUp="false" diagonalDown="false">
      <left style="thin">
        <color rgb="FFD3DEE9"/>
      </left>
      <right style="thin">
        <color rgb="FFD3DEE9"/>
      </right>
      <top style="medium">
        <color rgb="FF3480BC"/>
      </top>
      <bottom/>
      <diagonal/>
    </border>
    <border diagonalUp="false" diagonalDown="false">
      <left style="thin">
        <color rgb="FFD3DEE9"/>
      </left>
      <right style="thin">
        <color rgb="FFD3DEE9"/>
      </right>
      <top style="medium">
        <color rgb="FF3480BC"/>
      </top>
      <bottom style="thin">
        <color rgb="FFD3DEE9"/>
      </bottom>
      <diagonal/>
    </border>
    <border diagonalUp="false" diagonalDown="false">
      <left style="thin">
        <color rgb="FF1D3245"/>
      </left>
      <right style="thin">
        <color rgb="FF1D3245"/>
      </right>
      <top style="thin">
        <color rgb="FF1D3245"/>
      </top>
      <bottom style="medium">
        <color rgb="FF3480BC"/>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66">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2" borderId="0" xfId="0" applyFont="false" applyBorder="false" applyAlignment="false" applyProtection="false">
      <alignment horizontal="general" vertical="bottom" textRotation="0" wrapText="false" indent="0" shrinkToFit="false"/>
      <protection locked="true" hidden="false"/>
    </xf>
    <xf numFmtId="164" fontId="4" fillId="2" borderId="0" xfId="0" applyFont="true" applyBorder="false" applyAlignment="false" applyProtection="false">
      <alignment horizontal="general" vertical="bottom" textRotation="0" wrapText="false" indent="0" shrinkToFit="false"/>
      <protection locked="true" hidden="false"/>
    </xf>
    <xf numFmtId="164" fontId="5" fillId="2" borderId="0" xfId="0" applyFont="true" applyBorder="true" applyAlignment="true" applyProtection="false">
      <alignment horizontal="left" vertical="center" textRotation="0" wrapText="false" indent="0" shrinkToFit="false"/>
      <protection locked="true" hidden="false"/>
    </xf>
    <xf numFmtId="164" fontId="6" fillId="2" borderId="0" xfId="0" applyFont="true" applyBorder="true" applyAlignment="true" applyProtection="false">
      <alignment horizontal="left" vertical="center" textRotation="0" wrapText="false" indent="0" shrinkToFit="false"/>
      <protection locked="true" hidden="false"/>
    </xf>
    <xf numFmtId="164" fontId="0" fillId="3" borderId="0" xfId="0" applyFont="false" applyBorder="false" applyAlignment="false" applyProtection="false">
      <alignment horizontal="general" vertical="bottom" textRotation="0" wrapText="false" indent="0" shrinkToFit="false"/>
      <protection locked="true" hidden="false"/>
    </xf>
    <xf numFmtId="164" fontId="0" fillId="4" borderId="0" xfId="0" applyFont="false" applyBorder="false" applyAlignment="false" applyProtection="false">
      <alignment horizontal="general" vertical="bottom" textRotation="0" wrapText="false" indent="0" shrinkToFit="false"/>
      <protection locked="true" hidden="false"/>
    </xf>
    <xf numFmtId="164" fontId="7" fillId="0" borderId="0" xfId="0" applyFont="true" applyBorder="false" applyAlignment="true" applyProtection="false">
      <alignment horizontal="left" vertical="center" textRotation="0" wrapText="false" indent="0" shrinkToFit="false"/>
      <protection locked="true" hidden="false"/>
    </xf>
    <xf numFmtId="164" fontId="8" fillId="0" borderId="0" xfId="0" applyFont="true" applyBorder="false" applyAlignment="true" applyProtection="false">
      <alignment horizontal="left" vertical="center" textRotation="0" wrapText="false" indent="1" shrinkToFit="false"/>
      <protection locked="true" hidden="false"/>
    </xf>
    <xf numFmtId="164" fontId="9" fillId="5" borderId="1" xfId="0" applyFont="true" applyBorder="true" applyAlignment="true" applyProtection="true">
      <alignment horizontal="left" vertical="center" textRotation="0" wrapText="false" indent="1" shrinkToFit="false"/>
      <protection locked="false" hidden="false"/>
    </xf>
    <xf numFmtId="164" fontId="10" fillId="5" borderId="1" xfId="0" applyFont="true" applyBorder="true" applyAlignment="true" applyProtection="true">
      <alignment horizontal="left" vertical="center" textRotation="0" wrapText="false" indent="1" shrinkToFit="false"/>
      <protection locked="false" hidden="false"/>
    </xf>
    <xf numFmtId="165" fontId="10" fillId="5" borderId="1" xfId="0" applyFont="true" applyBorder="true" applyAlignment="true" applyProtection="true">
      <alignment horizontal="left" vertical="center" textRotation="0" wrapText="false" indent="1" shrinkToFit="false"/>
      <protection locked="false" hidden="false"/>
    </xf>
    <xf numFmtId="164" fontId="11" fillId="6" borderId="2" xfId="0" applyFont="true" applyBorder="true" applyAlignment="true" applyProtection="false">
      <alignment horizontal="left" vertical="center" textRotation="0" wrapText="true" indent="1" shrinkToFit="false"/>
      <protection locked="true" hidden="false"/>
    </xf>
    <xf numFmtId="164" fontId="11" fillId="6" borderId="3" xfId="0" applyFont="true" applyBorder="true" applyAlignment="true" applyProtection="false">
      <alignment horizontal="left" vertical="center" textRotation="0" wrapText="true" indent="1" shrinkToFit="false"/>
      <protection locked="true" hidden="false"/>
    </xf>
    <xf numFmtId="164" fontId="11" fillId="6" borderId="4" xfId="0" applyFont="true" applyBorder="true" applyAlignment="true" applyProtection="false">
      <alignment horizontal="left" vertical="center" textRotation="0" wrapText="true" indent="1" shrinkToFit="false"/>
      <protection locked="true" hidden="false"/>
    </xf>
    <xf numFmtId="164" fontId="12" fillId="2" borderId="5" xfId="0" applyFont="true" applyBorder="true" applyAlignment="true" applyProtection="false">
      <alignment horizontal="left" vertical="center" textRotation="0" wrapText="false" indent="1" shrinkToFit="false"/>
      <protection locked="true" hidden="false"/>
    </xf>
    <xf numFmtId="164" fontId="13" fillId="5" borderId="1" xfId="0" applyFont="true" applyBorder="true" applyAlignment="true" applyProtection="true">
      <alignment horizontal="left" vertical="center" textRotation="0" wrapText="false" indent="1" shrinkToFit="false"/>
      <protection locked="false" hidden="false"/>
    </xf>
    <xf numFmtId="165" fontId="13" fillId="5" borderId="1" xfId="0" applyFont="true" applyBorder="true" applyAlignment="true" applyProtection="true">
      <alignment horizontal="left" vertical="center" textRotation="0" wrapText="false" indent="1" shrinkToFit="false"/>
      <protection locked="false" hidden="false"/>
    </xf>
    <xf numFmtId="164" fontId="14" fillId="0" borderId="6" xfId="0" applyFont="true" applyBorder="true" applyAlignment="true" applyProtection="false">
      <alignment horizontal="left" vertical="center" textRotation="0" wrapText="false" indent="0" shrinkToFit="false"/>
      <protection locked="true" hidden="false"/>
    </xf>
    <xf numFmtId="164" fontId="15" fillId="0" borderId="0" xfId="0" applyFont="true" applyBorder="true" applyAlignment="true" applyProtection="false">
      <alignment horizontal="left" vertical="center" textRotation="0" wrapText="false" indent="0" shrinkToFit="false"/>
      <protection locked="true" hidden="false"/>
    </xf>
    <xf numFmtId="164" fontId="16" fillId="0" borderId="0" xfId="0" applyFont="true" applyBorder="true" applyAlignment="true" applyProtection="false">
      <alignment horizontal="right" vertical="center" textRotation="0" wrapText="false" indent="0" shrinkToFit="false"/>
      <protection locked="true" hidden="false"/>
    </xf>
    <xf numFmtId="164" fontId="17" fillId="5" borderId="7" xfId="0" applyFont="true" applyBorder="true" applyAlignment="true" applyProtection="false">
      <alignment horizontal="left" vertical="center" textRotation="0" wrapText="false" indent="1" shrinkToFit="false"/>
      <protection locked="true" hidden="false"/>
    </xf>
    <xf numFmtId="164" fontId="18" fillId="6" borderId="8" xfId="0" applyFont="true" applyBorder="true" applyAlignment="true" applyProtection="false">
      <alignment horizontal="left" vertical="top" textRotation="0" wrapText="true" indent="1" shrinkToFit="false"/>
      <protection locked="true" hidden="false"/>
    </xf>
    <xf numFmtId="166" fontId="19" fillId="5" borderId="3" xfId="0" applyFont="true" applyBorder="true" applyAlignment="true" applyProtection="false">
      <alignment horizontal="left" vertical="center" textRotation="0" wrapText="false" indent="1" shrinkToFit="false"/>
      <protection locked="true" hidden="false"/>
    </xf>
    <xf numFmtId="164" fontId="20" fillId="5" borderId="4" xfId="0" applyFont="true" applyBorder="true" applyAlignment="true" applyProtection="false">
      <alignment horizontal="left" vertical="center" textRotation="0" wrapText="false" indent="1" shrinkToFit="false"/>
      <protection locked="true" hidden="false"/>
    </xf>
    <xf numFmtId="167" fontId="19" fillId="5" borderId="3" xfId="0" applyFont="true" applyBorder="true" applyAlignment="true" applyProtection="false">
      <alignment horizontal="left" vertical="center" textRotation="0" wrapText="false" indent="1" shrinkToFit="false"/>
      <protection locked="true" hidden="false"/>
    </xf>
    <xf numFmtId="168" fontId="19" fillId="5" borderId="3" xfId="0" applyFont="true" applyBorder="true" applyAlignment="true" applyProtection="false">
      <alignment horizontal="left" vertical="center" textRotation="0" wrapText="false" indent="1" shrinkToFit="false"/>
      <protection locked="true" hidden="false"/>
    </xf>
    <xf numFmtId="164" fontId="17" fillId="6" borderId="2" xfId="0" applyFont="true" applyBorder="true" applyAlignment="true" applyProtection="false">
      <alignment horizontal="left" vertical="center" textRotation="0" wrapText="false" indent="1" shrinkToFit="false"/>
      <protection locked="true" hidden="false"/>
    </xf>
    <xf numFmtId="168" fontId="21" fillId="6" borderId="4" xfId="0" applyFont="true" applyBorder="true" applyAlignment="true" applyProtection="false">
      <alignment horizontal="left" vertical="center" textRotation="0" wrapText="false" indent="1" shrinkToFit="false"/>
      <protection locked="true" hidden="false"/>
    </xf>
    <xf numFmtId="164" fontId="22" fillId="2" borderId="5" xfId="0" applyFont="true" applyBorder="true" applyAlignment="true" applyProtection="false">
      <alignment horizontal="center" vertical="center" textRotation="0" wrapText="true" indent="0" shrinkToFit="false"/>
      <protection locked="true" hidden="false"/>
    </xf>
    <xf numFmtId="164" fontId="11" fillId="7" borderId="5" xfId="0" applyFont="true" applyBorder="true" applyAlignment="true" applyProtection="false">
      <alignment horizontal="left" vertical="center" textRotation="0" wrapText="false" indent="1" shrinkToFit="false"/>
      <protection locked="true" hidden="false"/>
    </xf>
    <xf numFmtId="168" fontId="11" fillId="7" borderId="5" xfId="0" applyFont="true" applyBorder="true" applyAlignment="true" applyProtection="false">
      <alignment horizontal="right" vertical="center" textRotation="0" wrapText="false" indent="1" shrinkToFit="false"/>
      <protection locked="true" hidden="false"/>
    </xf>
    <xf numFmtId="166" fontId="11" fillId="7" borderId="5" xfId="0" applyFont="true" applyBorder="true" applyAlignment="true" applyProtection="false">
      <alignment horizontal="center" vertical="center" textRotation="0" wrapText="false" indent="0" shrinkToFit="false"/>
      <protection locked="true" hidden="false"/>
    </xf>
    <xf numFmtId="167" fontId="11" fillId="7" borderId="5" xfId="0" applyFont="true" applyBorder="true" applyAlignment="true" applyProtection="false">
      <alignment horizontal="center" vertical="center" textRotation="0" wrapText="false" indent="0" shrinkToFit="false"/>
      <protection locked="true" hidden="false"/>
    </xf>
    <xf numFmtId="164" fontId="11" fillId="4" borderId="5" xfId="0" applyFont="true" applyBorder="true" applyAlignment="true" applyProtection="false">
      <alignment horizontal="left" vertical="center" textRotation="0" wrapText="false" indent="1" shrinkToFit="false"/>
      <protection locked="true" hidden="false"/>
    </xf>
    <xf numFmtId="168" fontId="11" fillId="4" borderId="5" xfId="0" applyFont="true" applyBorder="true" applyAlignment="true" applyProtection="false">
      <alignment horizontal="right" vertical="center" textRotation="0" wrapText="false" indent="1" shrinkToFit="false"/>
      <protection locked="true" hidden="false"/>
    </xf>
    <xf numFmtId="166" fontId="11" fillId="4" borderId="5" xfId="0" applyFont="true" applyBorder="true" applyAlignment="true" applyProtection="false">
      <alignment horizontal="center" vertical="center" textRotation="0" wrapText="false" indent="0" shrinkToFit="false"/>
      <protection locked="true" hidden="false"/>
    </xf>
    <xf numFmtId="167" fontId="11" fillId="4" borderId="5" xfId="0" applyFont="true" applyBorder="true" applyAlignment="true" applyProtection="false">
      <alignment horizontal="center" vertical="center" textRotation="0" wrapText="false" indent="0" shrinkToFit="false"/>
      <protection locked="true" hidden="false"/>
    </xf>
    <xf numFmtId="164" fontId="12" fillId="8" borderId="5" xfId="0" applyFont="true" applyBorder="true" applyAlignment="true" applyProtection="false">
      <alignment horizontal="left" vertical="center" textRotation="0" wrapText="false" indent="1" shrinkToFit="false"/>
      <protection locked="true" hidden="false"/>
    </xf>
    <xf numFmtId="166" fontId="12" fillId="8" borderId="5" xfId="0" applyFont="true" applyBorder="true" applyAlignment="true" applyProtection="false">
      <alignment horizontal="center" vertical="center" textRotation="0" wrapText="false" indent="0" shrinkToFit="false"/>
      <protection locked="true" hidden="false"/>
    </xf>
    <xf numFmtId="167" fontId="12" fillId="8" borderId="5" xfId="0" applyFont="true" applyBorder="true" applyAlignment="true" applyProtection="false">
      <alignment horizontal="center" vertical="center" textRotation="0" wrapText="false" indent="0" shrinkToFit="false"/>
      <protection locked="true" hidden="false"/>
    </xf>
    <xf numFmtId="168" fontId="12" fillId="8" borderId="5" xfId="0" applyFont="true" applyBorder="true" applyAlignment="true" applyProtection="false">
      <alignment horizontal="right" vertical="center" textRotation="0" wrapText="false" indent="1" shrinkToFit="false"/>
      <protection locked="true" hidden="false"/>
    </xf>
    <xf numFmtId="164" fontId="23" fillId="0" borderId="0" xfId="0" applyFont="true" applyBorder="true" applyAlignment="true" applyProtection="false">
      <alignment horizontal="left" vertical="top" textRotation="0" wrapText="true" indent="0" shrinkToFit="false"/>
      <protection locked="true" hidden="false"/>
    </xf>
    <xf numFmtId="164" fontId="25" fillId="0" borderId="0" xfId="0" applyFont="true" applyBorder="true" applyAlignment="true" applyProtection="false">
      <alignment horizontal="left" vertical="center" textRotation="0" wrapText="false" indent="0" shrinkToFit="false"/>
      <protection locked="true" hidden="false"/>
    </xf>
    <xf numFmtId="164" fontId="12" fillId="2" borderId="9" xfId="0" applyFont="true" applyBorder="true" applyAlignment="true" applyProtection="false">
      <alignment horizontal="center" vertical="center" textRotation="0" wrapText="true" indent="0" shrinkToFit="false"/>
      <protection locked="true" hidden="false"/>
    </xf>
    <xf numFmtId="164" fontId="26" fillId="5" borderId="5" xfId="0" applyFont="true" applyBorder="true" applyAlignment="true" applyProtection="true">
      <alignment horizontal="left" vertical="center" textRotation="0" wrapText="false" indent="1" shrinkToFit="false"/>
      <protection locked="false" hidden="false"/>
    </xf>
    <xf numFmtId="164" fontId="26" fillId="5" borderId="5" xfId="0" applyFont="true" applyBorder="true" applyAlignment="true" applyProtection="true">
      <alignment horizontal="center" vertical="center" textRotation="0" wrapText="false" indent="0" shrinkToFit="false"/>
      <protection locked="false" hidden="false"/>
    </xf>
    <xf numFmtId="168" fontId="11" fillId="5" borderId="5" xfId="0" applyFont="true" applyBorder="true" applyAlignment="true" applyProtection="true">
      <alignment horizontal="right" vertical="center" textRotation="0" wrapText="false" indent="1" shrinkToFit="false"/>
      <protection locked="false" hidden="false"/>
    </xf>
    <xf numFmtId="167" fontId="11" fillId="5" borderId="5" xfId="0" applyFont="true" applyBorder="true" applyAlignment="true" applyProtection="true">
      <alignment horizontal="center" vertical="center" textRotation="0" wrapText="false" indent="0" shrinkToFit="false"/>
      <protection locked="false" hidden="false"/>
    </xf>
    <xf numFmtId="168" fontId="11" fillId="6" borderId="5" xfId="0" applyFont="true" applyBorder="true" applyAlignment="true" applyProtection="false">
      <alignment horizontal="right" vertical="center" textRotation="0" wrapText="false" indent="1" shrinkToFit="false"/>
      <protection locked="true" hidden="false"/>
    </xf>
    <xf numFmtId="165" fontId="11" fillId="5" borderId="5" xfId="0" applyFont="true" applyBorder="true" applyAlignment="true" applyProtection="true">
      <alignment horizontal="center" vertical="center" textRotation="0" wrapText="false" indent="0" shrinkToFit="false"/>
      <protection locked="false" hidden="false"/>
    </xf>
    <xf numFmtId="166" fontId="11" fillId="5" borderId="5" xfId="0" applyFont="true" applyBorder="true" applyAlignment="true" applyProtection="true">
      <alignment horizontal="center" vertical="center" textRotation="0" wrapText="false" indent="0" shrinkToFit="false"/>
      <protection locked="false" hidden="false"/>
    </xf>
    <xf numFmtId="165" fontId="11" fillId="6" borderId="5" xfId="0" applyFont="true" applyBorder="true" applyAlignment="true" applyProtection="false">
      <alignment horizontal="center" vertical="center" textRotation="0" wrapText="false" indent="0" shrinkToFit="false"/>
      <protection locked="true" hidden="false"/>
    </xf>
    <xf numFmtId="166" fontId="11" fillId="6" borderId="5" xfId="0" applyFont="true" applyBorder="true" applyAlignment="true" applyProtection="false">
      <alignment horizontal="center" vertical="center" textRotation="0" wrapText="false" indent="0" shrinkToFit="false"/>
      <protection locked="true" hidden="false"/>
    </xf>
    <xf numFmtId="164" fontId="16" fillId="5" borderId="5" xfId="0" applyFont="true" applyBorder="true" applyAlignment="true" applyProtection="true">
      <alignment horizontal="left" vertical="center" textRotation="0" wrapText="false" indent="1" shrinkToFit="false"/>
      <protection locked="false" hidden="false"/>
    </xf>
    <xf numFmtId="164" fontId="11" fillId="5" borderId="5" xfId="0" applyFont="true" applyBorder="true" applyAlignment="true" applyProtection="true">
      <alignment horizontal="left" vertical="center" textRotation="0" wrapText="false" indent="1" shrinkToFit="false"/>
      <protection locked="false" hidden="false"/>
    </xf>
    <xf numFmtId="164" fontId="11" fillId="5" borderId="5" xfId="0" applyFont="true" applyBorder="true" applyAlignment="true" applyProtection="true">
      <alignment horizontal="center" vertical="center" textRotation="0" wrapText="false" indent="0" shrinkToFit="false"/>
      <protection locked="false" hidden="false"/>
    </xf>
    <xf numFmtId="164" fontId="11" fillId="6" borderId="5" xfId="0" applyFont="true" applyBorder="true" applyAlignment="true" applyProtection="false">
      <alignment horizontal="left" vertical="center" textRotation="0" wrapText="false" indent="1" shrinkToFit="false"/>
      <protection locked="true" hidden="false"/>
    </xf>
    <xf numFmtId="164" fontId="28" fillId="0" borderId="0" xfId="0" applyFont="true" applyBorder="false" applyAlignment="true" applyProtection="false">
      <alignment horizontal="left" vertical="center" textRotation="0" wrapText="false" indent="0" shrinkToFit="false"/>
      <protection locked="true" hidden="false"/>
    </xf>
    <xf numFmtId="166" fontId="29" fillId="5" borderId="1" xfId="0" applyFont="true" applyBorder="true" applyAlignment="true" applyProtection="true">
      <alignment horizontal="center" vertical="center" textRotation="0" wrapText="false" indent="0" shrinkToFit="false"/>
      <protection locked="false" hidden="false"/>
    </xf>
    <xf numFmtId="164" fontId="23" fillId="0" borderId="0" xfId="0" applyFont="true" applyBorder="true" applyAlignment="true" applyProtection="false">
      <alignment horizontal="left" vertical="center" textRotation="0" wrapText="false" indent="0" shrinkToFit="false"/>
      <protection locked="true" hidden="false"/>
    </xf>
    <xf numFmtId="167" fontId="29" fillId="5" borderId="1" xfId="0" applyFont="true" applyBorder="true" applyAlignment="true" applyProtection="true">
      <alignment horizontal="center" vertical="center" textRotation="0" wrapText="false" indent="0" shrinkToFit="false"/>
      <protection locked="false" hidden="false"/>
    </xf>
    <xf numFmtId="164" fontId="23" fillId="0" borderId="0" xfId="0" applyFont="true" applyBorder="true" applyAlignment="false" applyProtection="false">
      <alignment horizontal="general" vertical="bottom" textRotation="0" wrapText="false" indent="0" shrinkToFit="false"/>
      <protection locked="true" hidden="false"/>
    </xf>
    <xf numFmtId="164" fontId="12" fillId="2" borderId="5" xfId="0" applyFont="true" applyBorder="true" applyAlignment="true" applyProtection="false">
      <alignment horizontal="center" vertical="center" textRotation="0" wrapText="true" indent="0" shrinkToFit="false"/>
      <protection locked="true" hidden="false"/>
    </xf>
    <xf numFmtId="164" fontId="30" fillId="0" borderId="0" xfId="0" applyFont="true" applyBorder="false" applyAlignment="true" applyProtection="false">
      <alignment horizontal="center" vertical="top" textRotation="0" wrapText="false" indent="0" shrinkToFit="false"/>
      <protection locked="true" hidden="false"/>
    </xf>
    <xf numFmtId="164" fontId="18" fillId="0" borderId="0" xfId="0" applyFont="true" applyBorder="true" applyAlignment="true" applyProtection="false">
      <alignment horizontal="left" vertical="top"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25">
    <dxf>
      <fill>
        <patternFill patternType="solid">
          <fgColor rgb="FF1D3245"/>
          <bgColor rgb="FF000000"/>
        </patternFill>
      </fill>
    </dxf>
    <dxf>
      <fill>
        <patternFill patternType="solid">
          <fgColor rgb="FFF6F9FC"/>
          <bgColor rgb="FF000000"/>
        </patternFill>
      </fill>
    </dxf>
    <dxf>
      <fill>
        <patternFill patternType="solid">
          <fgColor rgb="FF0C1628"/>
          <bgColor rgb="FF000000"/>
        </patternFill>
      </fill>
    </dxf>
    <dxf>
      <fill>
        <patternFill patternType="solid">
          <fgColor rgb="FFFFFFFF"/>
          <bgColor rgb="FF000000"/>
        </patternFill>
      </fill>
    </dxf>
    <dxf>
      <fill>
        <patternFill patternType="solid">
          <fgColor rgb="FFE8EEF5"/>
          <bgColor rgb="FF000000"/>
        </patternFill>
      </fill>
    </dxf>
    <dxf>
      <fill>
        <patternFill patternType="solid">
          <fgColor rgb="FFF2E3E0"/>
          <bgColor rgb="FF000000"/>
        </patternFill>
      </fill>
    </dxf>
    <dxf>
      <fill>
        <patternFill patternType="solid">
          <fgColor rgb="FFB3341F"/>
          <bgColor rgb="FF000000"/>
        </patternFill>
      </fill>
    </dxf>
    <dxf>
      <fill>
        <patternFill patternType="solid">
          <fgColor rgb="FFC98A0E"/>
          <bgColor rgb="FF000000"/>
        </patternFill>
      </fill>
    </dxf>
    <dxf>
      <fill>
        <patternFill patternType="solid">
          <fgColor rgb="FF0D3C61"/>
          <bgColor rgb="FF000000"/>
        </patternFill>
      </fill>
    </dxf>
    <dxf>
      <fill>
        <patternFill patternType="solid">
          <fgColor rgb="FF3480BC"/>
          <bgColor rgb="FF000000"/>
        </patternFill>
      </fill>
    </dxf>
    <dxf>
      <fill>
        <patternFill patternType="solid">
          <fgColor rgb="FF8E98A2"/>
          <bgColor rgb="FF000000"/>
        </patternFill>
      </fill>
    </dxf>
    <dxf>
      <font>
        <name val="Arial"/>
        <charset val="1"/>
        <family val="0"/>
        <b val="1"/>
        <color rgb="FFB3341F"/>
        <sz val="9"/>
      </font>
      <fill>
        <patternFill>
          <bgColor rgb="FFF2E3E0"/>
        </patternFill>
      </fill>
    </dxf>
    <dxf>
      <font>
        <name val="Arial"/>
        <charset val="1"/>
        <family val="0"/>
        <b val="1"/>
        <color rgb="FFC98A0E"/>
        <sz val="9"/>
      </font>
    </dxf>
    <dxf>
      <font>
        <name val="Arial"/>
        <charset val="1"/>
        <family val="0"/>
        <b val="1"/>
        <color rgb="FFB3341F"/>
        <sz val="9"/>
      </font>
      <fill>
        <patternFill>
          <bgColor rgb="FFF2E3E0"/>
        </patternFill>
      </fill>
    </dxf>
    <dxf>
      <font>
        <name val="Arial"/>
        <charset val="1"/>
        <family val="0"/>
        <b val="1"/>
        <color rgb="FF2E7D5B"/>
        <sz val="9"/>
      </font>
    </dxf>
    <dxf>
      <font>
        <name val="Arial"/>
        <charset val="1"/>
        <family val="0"/>
        <b val="1"/>
        <color rgb="FF3480BC"/>
        <sz val="9"/>
      </font>
    </dxf>
    <dxf>
      <font>
        <name val="Arial"/>
        <charset val="1"/>
        <family val="0"/>
        <b val="1"/>
        <color rgb="FF0D3C61"/>
        <sz val="9"/>
      </font>
    </dxf>
    <dxf>
      <font>
        <name val="Arial"/>
        <charset val="1"/>
        <family val="0"/>
        <b val="1"/>
        <color rgb="FFC98A0E"/>
        <sz val="9"/>
      </font>
    </dxf>
    <dxf>
      <font>
        <name val="Arial"/>
        <charset val="1"/>
        <family val="0"/>
        <b val="1"/>
        <color rgb="FFB3341F"/>
        <sz val="9"/>
      </font>
    </dxf>
    <dxf>
      <font>
        <name val="Arial"/>
        <charset val="1"/>
        <family val="0"/>
        <b val="1"/>
        <color rgb="FF8E98A2"/>
        <sz val="9"/>
      </font>
    </dxf>
    <dxf>
      <font>
        <name val="Arial"/>
        <charset val="1"/>
        <family val="0"/>
        <b val="1"/>
        <i val="1"/>
        <color rgb="FF8E98A2"/>
        <sz val="9"/>
      </font>
    </dxf>
    <dxf>
      <fill>
        <patternFill patternType="solid">
          <fgColor rgb="FF2E7D5B"/>
          <bgColor rgb="FF000000"/>
        </patternFill>
      </fill>
    </dxf>
    <dxf>
      <font>
        <name val="Arial"/>
        <charset val="1"/>
        <family val="0"/>
        <b val="1"/>
        <color rgb="FFB3341F"/>
        <sz val="9"/>
      </font>
    </dxf>
    <dxf>
      <font>
        <name val="Arial"/>
        <charset val="1"/>
        <family val="0"/>
        <b val="1"/>
        <color rgb="FFC98A0E"/>
        <sz val="9"/>
      </font>
    </dxf>
    <dxf>
      <font>
        <name val="Arial"/>
        <charset val="1"/>
        <family val="0"/>
        <b val="1"/>
        <color rgb="FF2E7D5B"/>
        <sz val="9"/>
      </font>
    </dxf>
  </dxf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D9D9D9"/>
      <rgbColor rgb="FF878787"/>
      <rgbColor rgb="FF9999FF"/>
      <rgbColor rgb="FF993366"/>
      <rgbColor rgb="FFF6F9FC"/>
      <rgbColor rgb="FFE8EEF5"/>
      <rgbColor rgb="FF660066"/>
      <rgbColor rgb="FFFF8080"/>
      <rgbColor rgb="FF0066CC"/>
      <rgbColor rgb="FFD3DEE9"/>
      <rgbColor rgb="FF000080"/>
      <rgbColor rgb="FFFF00FF"/>
      <rgbColor rgb="FFFFFF00"/>
      <rgbColor rgb="FF00FFFF"/>
      <rgbColor rgb="FF800080"/>
      <rgbColor rgb="FF800000"/>
      <rgbColor rgb="FF008080"/>
      <rgbColor rgb="FF0000FF"/>
      <rgbColor rgb="FF00CCFF"/>
      <rgbColor rgb="FFF2F6FA"/>
      <rgbColor rgb="FFCCFFCC"/>
      <rgbColor rgb="FFFFFF99"/>
      <rgbColor rgb="FF99CCFF"/>
      <rgbColor rgb="FFFF99CC"/>
      <rgbColor rgb="FFCC99FF"/>
      <rgbColor rgb="FFF2E3E0"/>
      <rgbColor rgb="FF3480BC"/>
      <rgbColor rgb="FF33CCCC"/>
      <rgbColor rgb="FF99CC00"/>
      <rgbColor rgb="FFFFCC00"/>
      <rgbColor rgb="FFC98A0E"/>
      <rgbColor rgb="FFFF6600"/>
      <rgbColor rgb="FF4F81BD"/>
      <rgbColor rgb="FF8E98A2"/>
      <rgbColor rgb="FF0D3C61"/>
      <rgbColor rgb="FF2E7D5B"/>
      <rgbColor rgb="FF0C1628"/>
      <rgbColor rgb="FF333300"/>
      <rgbColor rgb="FFB3341F"/>
      <rgbColor rgb="FF993366"/>
      <rgbColor rgb="FF333399"/>
      <rgbColor rgb="FF1D3245"/>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sharedStrings" Target="sharedStrings.xml"/>
</Relationships>
</file>

<file path=xl/charts/chart1.xml><?xml version="1.0" encoding="utf-8"?>
<c:chartSpace xmlns:c="http://schemas.openxmlformats.org/drawingml/2006/chart" xmlns:a="http://schemas.openxmlformats.org/drawingml/2006/main" xmlns:r="http://schemas.openxmlformats.org/officeDocument/2006/relationships">
  <c:lang val="en-US"/>
  <c:roundedCorners val="0"/>
  <c:chart>
    <c:autoTitleDeleted val="1"/>
    <c:plotArea>
      <c:barChart>
        <c:barDir val="col"/>
        <c:grouping val="clustered"/>
        <c:varyColors val="0"/>
        <c:ser>
          <c:idx val="0"/>
          <c:order val="0"/>
          <c:tx>
            <c:strRef>
              <c:f>Dashboard!$G$24</c:f>
              <c:strCache>
                <c:ptCount val="1"/>
                <c:pt idx="0">
                  <c:v>Estimated Value (USD)</c:v>
                </c:pt>
              </c:strCache>
            </c:strRef>
          </c:tx>
          <c:spPr>
            <a:solidFill>
              <a:srgbClr val="3480bc"/>
            </a:solidFill>
            <a:ln w="0">
              <a:noFill/>
            </a:ln>
          </c:spPr>
          <c:invertIfNegative val="0"/>
          <c:dLbls>
            <c:txPr>
              <a:bodyPr wrap="none"/>
              <a:lstStyle/>
              <a:p>
                <a:pPr>
                  <a:defRPr b="0" sz="1000" spc="-1" strike="noStrike">
                    <a:solidFill>
                      <a:srgbClr val="000000"/>
                    </a:solidFill>
                    <a:latin typeface="Arial"/>
                  </a:defRPr>
                </a:pPr>
              </a:p>
            </c:txPr>
            <c:dLblPos val="outEnd"/>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Dashboard!$B$25:$B$39</c:f>
              <c:strCache>
                <c:ptCount val="15"/>
                <c:pt idx="0">
                  <c:v>Civil &amp; Earthworks</c:v>
                </c:pt>
                <c:pt idx="1">
                  <c:v>Concrete</c:v>
                </c:pt>
                <c:pt idx="2">
                  <c:v>Reinforcement</c:v>
                </c:pt>
                <c:pt idx="3">
                  <c:v>Structural Steel</c:v>
                </c:pt>
                <c:pt idx="4">
                  <c:v>Masonry &amp; Blockwork</c:v>
                </c:pt>
                <c:pt idx="5">
                  <c:v>Timber &amp; Carpentry</c:v>
                </c:pt>
                <c:pt idx="6">
                  <c:v>Roofing &amp; Waterproofing</c:v>
                </c:pt>
                <c:pt idx="7">
                  <c:v>Façade &amp; Cladding</c:v>
                </c:pt>
                <c:pt idx="8">
                  <c:v>Doors, Windows &amp; Hardware</c:v>
                </c:pt>
                <c:pt idx="9">
                  <c:v>Mechanical (HVAC)</c:v>
                </c:pt>
                <c:pt idx="10">
                  <c:v>Electrical</c:v>
                </c:pt>
                <c:pt idx="11">
                  <c:v>Hydraulic / Plumbing</c:v>
                </c:pt>
                <c:pt idx="12">
                  <c:v>Fire Services</c:v>
                </c:pt>
                <c:pt idx="13">
                  <c:v>Internal Finishes</c:v>
                </c:pt>
                <c:pt idx="14">
                  <c:v>Landscaping &amp; External Works</c:v>
                </c:pt>
              </c:strCache>
            </c:strRef>
          </c:cat>
          <c:val>
            <c:numRef>
              <c:f>Dashboard!$G$25:$G$39</c:f>
              <c:numCache>
                <c:formatCode>#,##0.00</c:formatCode>
                <c:ptCount val="15"/>
                <c:pt idx="0">
                  <c:v>0</c:v>
                </c:pt>
                <c:pt idx="1">
                  <c:v>238187.5</c:v>
                </c:pt>
                <c:pt idx="2">
                  <c:v>183255.25</c:v>
                </c:pt>
                <c:pt idx="3">
                  <c:v>480675</c:v>
                </c:pt>
                <c:pt idx="4">
                  <c:v>81381.5</c:v>
                </c:pt>
                <c:pt idx="5">
                  <c:v>0</c:v>
                </c:pt>
                <c:pt idx="6">
                  <c:v>196992</c:v>
                </c:pt>
                <c:pt idx="7">
                  <c:v>3108450</c:v>
                </c:pt>
                <c:pt idx="8">
                  <c:v>0</c:v>
                </c:pt>
                <c:pt idx="9">
                  <c:v>314000</c:v>
                </c:pt>
                <c:pt idx="10">
                  <c:v>528040</c:v>
                </c:pt>
                <c:pt idx="11">
                  <c:v>42294</c:v>
                </c:pt>
                <c:pt idx="12">
                  <c:v>0</c:v>
                </c:pt>
                <c:pt idx="13">
                  <c:v>211420</c:v>
                </c:pt>
                <c:pt idx="14">
                  <c:v>0</c:v>
                </c:pt>
              </c:numCache>
            </c:numRef>
          </c:val>
        </c:ser>
        <c:gapWidth val="55"/>
        <c:overlap val="0"/>
        <c:axId val="87145577"/>
        <c:axId val="72953253"/>
      </c:barChart>
      <c:catAx>
        <c:axId val="87145577"/>
        <c:scaling>
          <c:orientation val="minMax"/>
        </c:scaling>
        <c:delete val="0"/>
        <c:axPos val="b"/>
        <c:numFmt formatCode="General" sourceLinked="0"/>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72953253"/>
        <c:crosses val="autoZero"/>
        <c:auto val="1"/>
        <c:lblAlgn val="ctr"/>
        <c:lblOffset val="100"/>
        <c:noMultiLvlLbl val="0"/>
      </c:catAx>
      <c:valAx>
        <c:axId val="72953253"/>
        <c:scaling>
          <c:orientation val="minMax"/>
        </c:scaling>
        <c:delete val="0"/>
        <c:axPos val="l"/>
        <c:majorGridlines>
          <c:spPr>
            <a:ln w="6480">
              <a:solidFill>
                <a:srgbClr val="d3dee9"/>
              </a:solidFill>
              <a:round/>
            </a:ln>
          </c:spPr>
        </c:majorGridlines>
        <c:numFmt formatCode="#,##0" sourceLinked="0"/>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87145577"/>
        <c:crosses val="autoZero"/>
        <c:crossBetween val="between"/>
      </c:valAx>
      <c:spPr>
        <a:noFill/>
        <a:ln w="0">
          <a:noFill/>
        </a:ln>
      </c:spPr>
    </c:plotArea>
    <c:plotVisOnly val="1"/>
    <c:dispBlanksAs val="gap"/>
  </c:chart>
  <c:spPr>
    <a:solidFill>
      <a:srgbClr val="ffffff"/>
    </a:solidFill>
    <a:ln w="9360">
      <a:solidFill>
        <a:srgbClr val="d9d9d9"/>
      </a:solidFill>
      <a:round/>
    </a:ln>
  </c:spPr>
</c:chartSpace>
</file>

<file path=xl/charts/chart2.xml><?xml version="1.0" encoding="utf-8"?>
<c:chartSpace xmlns:c="http://schemas.openxmlformats.org/drawingml/2006/chart" xmlns:a="http://schemas.openxmlformats.org/drawingml/2006/main" xmlns:r="http://schemas.openxmlformats.org/officeDocument/2006/relationships">
  <c:lang val="en-US"/>
  <c:roundedCorners val="0"/>
  <c:chart>
    <c:autoTitleDeleted val="1"/>
    <c:plotArea>
      <c:doughnutChart>
        <c:varyColors val="1"/>
        <c:ser>
          <c:idx val="0"/>
          <c:order val="0"/>
          <c:tx>
            <c:strRef>
              <c:f>Dashboard!$J$24</c:f>
              <c:strCache>
                <c:ptCount val="1"/>
                <c:pt idx="0">
                  <c:v>Items</c:v>
                </c:pt>
              </c:strCache>
            </c:strRef>
          </c:tx>
          <c:spPr>
            <a:solidFill>
              <a:srgbClr val="4f81bd"/>
            </a:solidFill>
            <a:ln w="0">
              <a:noFill/>
            </a:ln>
          </c:spPr>
          <c:explosion val="0"/>
          <c:dPt>
            <c:idx val="0"/>
            <c:spPr>
              <a:solidFill>
                <a:srgbClr val="8e98a2"/>
              </a:solidFill>
              <a:ln w="12600">
                <a:solidFill>
                  <a:srgbClr val="ffffff"/>
                </a:solidFill>
                <a:round/>
              </a:ln>
            </c:spPr>
          </c:dPt>
          <c:dPt>
            <c:idx val="1"/>
            <c:spPr>
              <a:solidFill>
                <a:srgbClr val="c98a0e"/>
              </a:solidFill>
              <a:ln w="12600">
                <a:solidFill>
                  <a:srgbClr val="ffffff"/>
                </a:solidFill>
                <a:round/>
              </a:ln>
            </c:spPr>
          </c:dPt>
          <c:dPt>
            <c:idx val="2"/>
            <c:spPr>
              <a:solidFill>
                <a:srgbClr val="0d3c61"/>
              </a:solidFill>
              <a:ln w="12600">
                <a:solidFill>
                  <a:srgbClr val="ffffff"/>
                </a:solidFill>
                <a:round/>
              </a:ln>
            </c:spPr>
          </c:dPt>
          <c:dPt>
            <c:idx val="3"/>
            <c:spPr>
              <a:solidFill>
                <a:srgbClr val="3480bc"/>
              </a:solidFill>
              <a:ln w="12600">
                <a:solidFill>
                  <a:srgbClr val="ffffff"/>
                </a:solidFill>
                <a:round/>
              </a:ln>
            </c:spPr>
          </c:dPt>
          <c:dPt>
            <c:idx val="4"/>
            <c:spPr>
              <a:solidFill>
                <a:srgbClr val="2e7d5b"/>
              </a:solidFill>
              <a:ln w="12600">
                <a:solidFill>
                  <a:srgbClr val="ffffff"/>
                </a:solidFill>
                <a:round/>
              </a:ln>
            </c:spPr>
          </c:dPt>
          <c:dPt>
            <c:idx val="5"/>
            <c:spPr>
              <a:solidFill>
                <a:srgbClr val="b3341f"/>
              </a:solidFill>
              <a:ln w="12600">
                <a:solidFill>
                  <a:srgbClr val="ffffff"/>
                </a:solidFill>
                <a:round/>
              </a:ln>
            </c:spPr>
          </c:dPt>
          <c:dPt>
            <c:idx val="6"/>
            <c:spPr>
              <a:solidFill>
                <a:srgbClr val="d3dee9"/>
              </a:solidFill>
              <a:ln w="12600">
                <a:solidFill>
                  <a:srgbClr val="ffffff"/>
                </a:solidFill>
                <a:round/>
              </a:ln>
            </c:spPr>
          </c:dPt>
          <c:dLbls>
            <c:dLbl>
              <c:idx val="0"/>
              <c:txPr>
                <a:bodyPr wrap="square"/>
                <a:lstStyle/>
                <a:p>
                  <a:pPr>
                    <a:defRPr b="0" sz="1000" spc="-1" strike="noStrike">
                      <a:solidFill>
                        <a:srgbClr val="000000"/>
                      </a:solidFill>
                      <a:latin typeface="Calibri"/>
                    </a:defRPr>
                  </a:pPr>
                </a:p>
              </c:txPr>
              <c:showLegendKey val="0"/>
              <c:showVal val="0"/>
              <c:showCatName val="0"/>
              <c:showSerName val="0"/>
              <c:showPercent val="1"/>
              <c:separator>
</c:separator>
            </c:dLbl>
            <c:dLbl>
              <c:idx val="1"/>
              <c:txPr>
                <a:bodyPr wrap="square"/>
                <a:lstStyle/>
                <a:p>
                  <a:pPr>
                    <a:defRPr b="0" sz="1000" spc="-1" strike="noStrike">
                      <a:solidFill>
                        <a:srgbClr val="000000"/>
                      </a:solidFill>
                      <a:latin typeface="Calibri"/>
                    </a:defRPr>
                  </a:pPr>
                </a:p>
              </c:txPr>
              <c:showLegendKey val="0"/>
              <c:showVal val="0"/>
              <c:showCatName val="0"/>
              <c:showSerName val="0"/>
              <c:showPercent val="1"/>
              <c:separator>
</c:separator>
            </c:dLbl>
            <c:dLbl>
              <c:idx val="2"/>
              <c:txPr>
                <a:bodyPr wrap="square"/>
                <a:lstStyle/>
                <a:p>
                  <a:pPr>
                    <a:defRPr b="0" sz="1000" spc="-1" strike="noStrike">
                      <a:solidFill>
                        <a:srgbClr val="000000"/>
                      </a:solidFill>
                      <a:latin typeface="Calibri"/>
                    </a:defRPr>
                  </a:pPr>
                </a:p>
              </c:txPr>
              <c:showLegendKey val="0"/>
              <c:showVal val="0"/>
              <c:showCatName val="0"/>
              <c:showSerName val="0"/>
              <c:showPercent val="1"/>
              <c:separator>
</c:separator>
            </c:dLbl>
            <c:dLbl>
              <c:idx val="3"/>
              <c:txPr>
                <a:bodyPr wrap="square"/>
                <a:lstStyle/>
                <a:p>
                  <a:pPr>
                    <a:defRPr b="0" sz="1000" spc="-1" strike="noStrike">
                      <a:solidFill>
                        <a:srgbClr val="000000"/>
                      </a:solidFill>
                      <a:latin typeface="Calibri"/>
                    </a:defRPr>
                  </a:pPr>
                </a:p>
              </c:txPr>
              <c:showLegendKey val="0"/>
              <c:showVal val="0"/>
              <c:showCatName val="0"/>
              <c:showSerName val="0"/>
              <c:showPercent val="1"/>
              <c:separator>
</c:separator>
            </c:dLbl>
            <c:dLbl>
              <c:idx val="4"/>
              <c:txPr>
                <a:bodyPr wrap="square"/>
                <a:lstStyle/>
                <a:p>
                  <a:pPr>
                    <a:defRPr b="0" sz="1000" spc="-1" strike="noStrike">
                      <a:solidFill>
                        <a:srgbClr val="000000"/>
                      </a:solidFill>
                      <a:latin typeface="Calibri"/>
                    </a:defRPr>
                  </a:pPr>
                </a:p>
              </c:txPr>
              <c:showLegendKey val="0"/>
              <c:showVal val="0"/>
              <c:showCatName val="0"/>
              <c:showSerName val="0"/>
              <c:showPercent val="1"/>
              <c:separator>
</c:separator>
            </c:dLbl>
            <c:dLbl>
              <c:idx val="5"/>
              <c:txPr>
                <a:bodyPr wrap="square"/>
                <a:lstStyle/>
                <a:p>
                  <a:pPr>
                    <a:defRPr b="0" sz="1000" spc="-1" strike="noStrike">
                      <a:solidFill>
                        <a:srgbClr val="000000"/>
                      </a:solidFill>
                      <a:latin typeface="Calibri"/>
                    </a:defRPr>
                  </a:pPr>
                </a:p>
              </c:txPr>
              <c:showLegendKey val="0"/>
              <c:showVal val="0"/>
              <c:showCatName val="0"/>
              <c:showSerName val="0"/>
              <c:showPercent val="1"/>
              <c:separator>
</c:separator>
            </c:dLbl>
            <c:dLbl>
              <c:idx val="6"/>
              <c:txPr>
                <a:bodyPr wrap="square"/>
                <a:lstStyle/>
                <a:p>
                  <a:pPr>
                    <a:defRPr b="0" sz="1000" spc="-1" strike="noStrike">
                      <a:solidFill>
                        <a:srgbClr val="000000"/>
                      </a:solidFill>
                      <a:latin typeface="Calibri"/>
                    </a:defRPr>
                  </a:pPr>
                </a:p>
              </c:txPr>
              <c:showLegendKey val="0"/>
              <c:showVal val="0"/>
              <c:showCatName val="0"/>
              <c:showSerName val="0"/>
              <c:showPercent val="1"/>
              <c:separator>
</c:separator>
            </c:dLbl>
            <c:txPr>
              <a:bodyPr wrap="square"/>
              <a:lstStyle/>
              <a:p>
                <a:pPr>
                  <a:defRPr b="0" sz="1000" spc="-1" strike="noStrike">
                    <a:solidFill>
                      <a:srgbClr val="000000"/>
                    </a:solidFill>
                    <a:latin typeface="Calibri"/>
                  </a:defRPr>
                </a:pPr>
              </a:p>
            </c:txPr>
            <c:showLegendKey val="0"/>
            <c:showVal val="0"/>
            <c:showCatName val="0"/>
            <c:showSerName val="0"/>
            <c:showPercent val="1"/>
            <c:separator>
</c:separator>
            <c:showLeaderLines val="1"/>
          </c:dLbls>
          <c:cat>
            <c:strRef>
              <c:f>Dashboard!$I$25:$I$31</c:f>
              <c:strCache>
                <c:ptCount val="7"/>
                <c:pt idx="0">
                  <c:v>Not Started</c:v>
                </c:pt>
                <c:pt idx="1">
                  <c:v>To Be Ordered</c:v>
                </c:pt>
                <c:pt idx="2">
                  <c:v>Ordered</c:v>
                </c:pt>
                <c:pt idx="3">
                  <c:v>Part Delivered</c:v>
                </c:pt>
                <c:pt idx="4">
                  <c:v>Delivered</c:v>
                </c:pt>
                <c:pt idx="5">
                  <c:v>On Hold</c:v>
                </c:pt>
                <c:pt idx="6">
                  <c:v>Cancelled</c:v>
                </c:pt>
              </c:strCache>
            </c:strRef>
          </c:cat>
          <c:val>
            <c:numRef>
              <c:f>Dashboard!$J$25:$J$31</c:f>
              <c:numCache>
                <c:formatCode>#,##0</c:formatCode>
                <c:ptCount val="7"/>
                <c:pt idx="0">
                  <c:v>1</c:v>
                </c:pt>
                <c:pt idx="1">
                  <c:v>2</c:v>
                </c:pt>
                <c:pt idx="2">
                  <c:v>5</c:v>
                </c:pt>
                <c:pt idx="3">
                  <c:v>4</c:v>
                </c:pt>
                <c:pt idx="4">
                  <c:v>0</c:v>
                </c:pt>
                <c:pt idx="5">
                  <c:v>0</c:v>
                </c:pt>
                <c:pt idx="6">
                  <c:v>0</c:v>
                </c:pt>
              </c:numCache>
            </c:numRef>
          </c:val>
        </c:ser>
        <c:firstSliceAng val="0"/>
        <c:holeSize val="50"/>
      </c:doughnutChart>
      <c:spPr>
        <a:noFill/>
        <a:ln w="0">
          <a:noFill/>
        </a:ln>
      </c:spPr>
    </c:plotArea>
    <c:legend>
      <c:legendPos val="b"/>
      <c:overlay val="0"/>
      <c:spPr>
        <a:noFill/>
        <a:ln w="0">
          <a:noFill/>
        </a:ln>
      </c:spPr>
      <c:txPr>
        <a:bodyPr/>
        <a:lstStyle/>
        <a:p>
          <a:pPr>
            <a:defRPr b="0" sz="1000" spc="-1" strike="noStrike">
              <a:solidFill>
                <a:srgbClr val="000000"/>
              </a:solidFill>
              <a:latin typeface="Calibri"/>
            </a:defRPr>
          </a:pPr>
        </a:p>
      </c:txPr>
    </c:legend>
    <c:plotVisOnly val="1"/>
    <c:dispBlanksAs val="gap"/>
  </c:chart>
  <c:spPr>
    <a:solidFill>
      <a:srgbClr val="ffffff"/>
    </a:solidFill>
    <a:ln w="9360">
      <a:solidFill>
        <a:srgbClr val="d9d9d9"/>
      </a:solidFill>
      <a:round/>
    </a:ln>
  </c:spPr>
</c:chartSpace>
</file>

<file path=xl/drawings/_rels/drawing1.xml.rels><?xml version="1.0" encoding="UTF-8"?>
<Relationships xmlns="http://schemas.openxmlformats.org/package/2006/relationships"><Relationship Id="rId1" Type="http://schemas.openxmlformats.org/officeDocument/2006/relationships/hyperlink" Target="https://www.mastt.com/" TargetMode="External"/><Relationship Id="rId2" Type="http://schemas.openxmlformats.org/officeDocument/2006/relationships/image" Target="../media/image1.png"/>
</Relationships>
</file>

<file path=xl/drawings/_rels/drawing2.xml.rels><?xml version="1.0" encoding="UTF-8"?>
<Relationships xmlns="http://schemas.openxmlformats.org/package/2006/relationships"><Relationship Id="rId1" Type="http://schemas.openxmlformats.org/officeDocument/2006/relationships/chart" Target="../charts/chart1.xml"/><Relationship Id="rId2" Type="http://schemas.openxmlformats.org/officeDocument/2006/relationships/chart" Target="../charts/chart2.xml"/><Relationship Id="rId3" Type="http://schemas.openxmlformats.org/officeDocument/2006/relationships/hyperlink" Target="https://www.mastt.com/" TargetMode="External"/><Relationship Id="rId4" Type="http://schemas.openxmlformats.org/officeDocument/2006/relationships/image" Target="../media/image1.png"/>
</Relationships>
</file>

<file path=xl/drawings/_rels/drawing3.xml.rels><?xml version="1.0" encoding="UTF-8"?>
<Relationships xmlns="http://schemas.openxmlformats.org/package/2006/relationships"><Relationship Id="rId1" Type="http://schemas.openxmlformats.org/officeDocument/2006/relationships/hyperlink" Target="https://www.mastt.com/" TargetMode="External"/><Relationship Id="rId2" Type="http://schemas.openxmlformats.org/officeDocument/2006/relationships/image" Target="../media/image1.png"/>
</Relationships>
</file>

<file path=xl/drawings/_rels/drawing4.xml.rels><?xml version="1.0" encoding="UTF-8"?>
<Relationships xmlns="http://schemas.openxmlformats.org/package/2006/relationships"><Relationship Id="rId1" Type="http://schemas.openxmlformats.org/officeDocument/2006/relationships/hyperlink" Target="https://www.mastt.com/" TargetMode="External"/><Relationship Id="rId2" Type="http://schemas.openxmlformats.org/officeDocument/2006/relationships/image" Target="../media/image1.png"/>
</Relationships>
</file>

<file path=xl/drawings/_rels/drawing5.xml.rels><?xml version="1.0" encoding="UTF-8"?>
<Relationships xmlns="http://schemas.openxmlformats.org/package/2006/relationships"><Relationship Id="rId1" Type="http://schemas.openxmlformats.org/officeDocument/2006/relationships/hyperlink" Target="https://www.mastt.com/" TargetMode="External"/><Relationship Id="rId2" Type="http://schemas.openxmlformats.org/officeDocument/2006/relationships/image" Target="../media/image1.png"/>
</Relationships>
</file>

<file path=xl/drawings/_rels/drawing6.xml.rels><?xml version="1.0" encoding="UTF-8"?>
<Relationships xmlns="http://schemas.openxmlformats.org/package/2006/relationships"><Relationship Id="rId1" Type="http://schemas.openxmlformats.org/officeDocument/2006/relationships/hyperlink" Target="https://www.mastt.com/" TargetMode="External"/><Relationship Id="rId2" Type="http://schemas.openxmlformats.org/officeDocument/2006/relationships/image" Target="../media/image1.png"/>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114480</xdr:colOff>
      <xdr:row>1</xdr:row>
      <xdr:rowOff>38160</xdr:rowOff>
    </xdr:from>
    <xdr:to>
      <xdr:col>2</xdr:col>
      <xdr:colOff>268560</xdr:colOff>
      <xdr:row>2</xdr:row>
      <xdr:rowOff>151560</xdr:rowOff>
    </xdr:to>
    <xdr:pic>
      <xdr:nvPicPr>
        <xdr:cNvPr id="0" name="Image 1" descr="Picture">
          <a:hlinkClick r:id="rId1"/>
        </xdr:cNvPr>
        <xdr:cNvPicPr/>
      </xdr:nvPicPr>
      <xdr:blipFill>
        <a:blip r:embed="rId2"/>
        <a:stretch/>
      </xdr:blipFill>
      <xdr:spPr>
        <a:xfrm>
          <a:off x="114480" y="85680"/>
          <a:ext cx="1593720" cy="465840"/>
        </a:xfrm>
        <a:prstGeom prst="rect">
          <a:avLst/>
        </a:prstGeom>
        <a:ln w="0">
          <a:noFill/>
        </a:ln>
      </xdr:spPr>
    </xdr:pic>
    <xdr:clientData/>
  </xdr:twoCellAnchor>
</xdr:wsDr>
</file>

<file path=xl/drawings/drawing2.xml><?xml version="1.0" encoding="utf-8"?>
<xdr:wsDr xmlns:xdr="http://schemas.openxmlformats.org/drawingml/2006/spreadsheetDrawing" xmlns:a="http://schemas.openxmlformats.org/drawingml/2006/main" xmlns:r="http://schemas.openxmlformats.org/officeDocument/2006/relationships">
  <xdr:twoCellAnchor editAs="oneCell">
    <xdr:from>
      <xdr:col>1</xdr:col>
      <xdr:colOff>0</xdr:colOff>
      <xdr:row>43</xdr:row>
      <xdr:rowOff>0</xdr:rowOff>
    </xdr:from>
    <xdr:to>
      <xdr:col>6</xdr:col>
      <xdr:colOff>338400</xdr:colOff>
      <xdr:row>60</xdr:row>
      <xdr:rowOff>181080</xdr:rowOff>
    </xdr:to>
    <xdr:graphicFrame>
      <xdr:nvGraphicFramePr>
        <xdr:cNvPr id="1" name="Chart 1"/>
        <xdr:cNvGraphicFramePr/>
      </xdr:nvGraphicFramePr>
      <xdr:xfrm>
        <a:off x="170640" y="8429760"/>
        <a:ext cx="7739640" cy="341928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8</xdr:col>
      <xdr:colOff>0</xdr:colOff>
      <xdr:row>43</xdr:row>
      <xdr:rowOff>0</xdr:rowOff>
    </xdr:from>
    <xdr:to>
      <xdr:col>10</xdr:col>
      <xdr:colOff>698760</xdr:colOff>
      <xdr:row>60</xdr:row>
      <xdr:rowOff>181080</xdr:rowOff>
    </xdr:to>
    <xdr:graphicFrame>
      <xdr:nvGraphicFramePr>
        <xdr:cNvPr id="2" name="Chart 2"/>
        <xdr:cNvGraphicFramePr/>
      </xdr:nvGraphicFramePr>
      <xdr:xfrm>
        <a:off x="9222840" y="8429760"/>
        <a:ext cx="3095280" cy="341928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0</xdr:col>
      <xdr:colOff>114480</xdr:colOff>
      <xdr:row>1</xdr:row>
      <xdr:rowOff>38160</xdr:rowOff>
    </xdr:from>
    <xdr:to>
      <xdr:col>1</xdr:col>
      <xdr:colOff>1537560</xdr:colOff>
      <xdr:row>2</xdr:row>
      <xdr:rowOff>151560</xdr:rowOff>
    </xdr:to>
    <xdr:pic>
      <xdr:nvPicPr>
        <xdr:cNvPr id="3" name="Image 3" descr="Picture">
          <a:hlinkClick r:id="rId3"/>
        </xdr:cNvPr>
        <xdr:cNvPicPr/>
      </xdr:nvPicPr>
      <xdr:blipFill>
        <a:blip r:embed="rId4"/>
        <a:stretch/>
      </xdr:blipFill>
      <xdr:spPr>
        <a:xfrm>
          <a:off x="114480" y="85680"/>
          <a:ext cx="1593720" cy="465840"/>
        </a:xfrm>
        <a:prstGeom prst="rect">
          <a:avLst/>
        </a:prstGeom>
        <a:ln w="0">
          <a:noFill/>
        </a:ln>
      </xdr:spPr>
    </xdr:pic>
    <xdr:clientData/>
  </xdr:twoCellAnchor>
</xdr:wsDr>
</file>

<file path=xl/drawings/drawing3.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114480</xdr:colOff>
      <xdr:row>1</xdr:row>
      <xdr:rowOff>38160</xdr:rowOff>
    </xdr:from>
    <xdr:to>
      <xdr:col>1</xdr:col>
      <xdr:colOff>938520</xdr:colOff>
      <xdr:row>2</xdr:row>
      <xdr:rowOff>151560</xdr:rowOff>
    </xdr:to>
    <xdr:pic>
      <xdr:nvPicPr>
        <xdr:cNvPr id="4" name="Image 1" descr="Picture">
          <a:hlinkClick r:id="rId1"/>
        </xdr:cNvPr>
        <xdr:cNvPicPr/>
      </xdr:nvPicPr>
      <xdr:blipFill>
        <a:blip r:embed="rId2"/>
        <a:stretch/>
      </xdr:blipFill>
      <xdr:spPr>
        <a:xfrm>
          <a:off x="114480" y="85680"/>
          <a:ext cx="1599480" cy="465840"/>
        </a:xfrm>
        <a:prstGeom prst="rect">
          <a:avLst/>
        </a:prstGeom>
        <a:ln w="0">
          <a:noFill/>
        </a:ln>
      </xdr:spPr>
    </xdr:pic>
    <xdr:clientData/>
  </xdr:twoCellAnchor>
</xdr:wsDr>
</file>

<file path=xl/drawings/drawing4.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114480</xdr:colOff>
      <xdr:row>1</xdr:row>
      <xdr:rowOff>38160</xdr:rowOff>
    </xdr:from>
    <xdr:to>
      <xdr:col>1</xdr:col>
      <xdr:colOff>867960</xdr:colOff>
      <xdr:row>2</xdr:row>
      <xdr:rowOff>151560</xdr:rowOff>
    </xdr:to>
    <xdr:pic>
      <xdr:nvPicPr>
        <xdr:cNvPr id="5" name="Image 1" descr="Picture">
          <a:hlinkClick r:id="rId1"/>
        </xdr:cNvPr>
        <xdr:cNvPicPr/>
      </xdr:nvPicPr>
      <xdr:blipFill>
        <a:blip r:embed="rId2"/>
        <a:stretch/>
      </xdr:blipFill>
      <xdr:spPr>
        <a:xfrm>
          <a:off x="114480" y="85680"/>
          <a:ext cx="1599480" cy="465840"/>
        </a:xfrm>
        <a:prstGeom prst="rect">
          <a:avLst/>
        </a:prstGeom>
        <a:ln w="0">
          <a:noFill/>
        </a:ln>
      </xdr:spPr>
    </xdr:pic>
    <xdr:clientData/>
  </xdr:twoCellAnchor>
</xdr:wsDr>
</file>

<file path=xl/drawings/drawing5.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114480</xdr:colOff>
      <xdr:row>1</xdr:row>
      <xdr:rowOff>38160</xdr:rowOff>
    </xdr:from>
    <xdr:to>
      <xdr:col>1</xdr:col>
      <xdr:colOff>1537560</xdr:colOff>
      <xdr:row>2</xdr:row>
      <xdr:rowOff>151560</xdr:rowOff>
    </xdr:to>
    <xdr:pic>
      <xdr:nvPicPr>
        <xdr:cNvPr id="6" name="Image 1" descr="Picture">
          <a:hlinkClick r:id="rId1"/>
        </xdr:cNvPr>
        <xdr:cNvPicPr/>
      </xdr:nvPicPr>
      <xdr:blipFill>
        <a:blip r:embed="rId2"/>
        <a:stretch/>
      </xdr:blipFill>
      <xdr:spPr>
        <a:xfrm>
          <a:off x="114480" y="85680"/>
          <a:ext cx="1593720" cy="465840"/>
        </a:xfrm>
        <a:prstGeom prst="rect">
          <a:avLst/>
        </a:prstGeom>
        <a:ln w="0">
          <a:noFill/>
        </a:ln>
      </xdr:spPr>
    </xdr:pic>
    <xdr:clientData/>
  </xdr:twoCellAnchor>
</xdr:wsDr>
</file>

<file path=xl/drawings/drawing6.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114480</xdr:colOff>
      <xdr:row>1</xdr:row>
      <xdr:rowOff>38160</xdr:rowOff>
    </xdr:from>
    <xdr:to>
      <xdr:col>3</xdr:col>
      <xdr:colOff>92160</xdr:colOff>
      <xdr:row>2</xdr:row>
      <xdr:rowOff>151560</xdr:rowOff>
    </xdr:to>
    <xdr:pic>
      <xdr:nvPicPr>
        <xdr:cNvPr id="7" name="Image 1" descr="Picture">
          <a:hlinkClick r:id="rId1"/>
        </xdr:cNvPr>
        <xdr:cNvPicPr/>
      </xdr:nvPicPr>
      <xdr:blipFill>
        <a:blip r:embed="rId2"/>
        <a:stretch/>
      </xdr:blipFill>
      <xdr:spPr>
        <a:xfrm>
          <a:off x="114480" y="85680"/>
          <a:ext cx="1587960" cy="465840"/>
        </a:xfrm>
        <a:prstGeom prst="rect">
          <a:avLst/>
        </a:prstGeom>
        <a:ln w="0">
          <a:noFill/>
        </a:ln>
      </xdr:spPr>
    </xdr:pic>
    <xdr:clientData/>
  </xdr:twoCellAnchor>
</xdr:wsDr>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hyperlink" Target="https://www.mastt.com/" TargetMode="External"/><Relationship Id="rId2" Type="http://schemas.openxmlformats.org/officeDocument/2006/relationships/hyperlink" Target="https://www.mastt.com/" TargetMode="External"/><Relationship Id="rId3" Type="http://schemas.openxmlformats.org/officeDocument/2006/relationships/drawing" Target="../drawings/drawing1.xml"/>
</Relationships>
</file>

<file path=xl/worksheets/_rels/sheet2.xml.rels><?xml version="1.0" encoding="UTF-8"?>
<Relationships xmlns="http://schemas.openxmlformats.org/package/2006/relationships"><Relationship Id="rId1" Type="http://schemas.openxmlformats.org/officeDocument/2006/relationships/hyperlink" Target="https://www.mastt.com/" TargetMode="External"/><Relationship Id="rId2" Type="http://schemas.openxmlformats.org/officeDocument/2006/relationships/hyperlink" Target="https://www.mastt.com/" TargetMode="External"/><Relationship Id="rId3" Type="http://schemas.openxmlformats.org/officeDocument/2006/relationships/drawing" Target="../drawings/drawing2.xml"/>
</Relationships>
</file>

<file path=xl/worksheets/_rels/sheet3.xml.rels><?xml version="1.0" encoding="UTF-8"?>
<Relationships xmlns="http://schemas.openxmlformats.org/package/2006/relationships"><Relationship Id="rId1" Type="http://schemas.openxmlformats.org/officeDocument/2006/relationships/comments" Target="../comments3.xml"/><Relationship Id="rId2" Type="http://schemas.openxmlformats.org/officeDocument/2006/relationships/hyperlink" Target="https://www.mastt.com/" TargetMode="External"/><Relationship Id="rId3" Type="http://schemas.openxmlformats.org/officeDocument/2006/relationships/hyperlink" Target="https://www.mastt.com/" TargetMode="External"/><Relationship Id="rId4" Type="http://schemas.openxmlformats.org/officeDocument/2006/relationships/drawing" Target="../drawings/drawing3.xml"/><Relationship Id="rId5" Type="http://schemas.openxmlformats.org/officeDocument/2006/relationships/vmlDrawing" Target="../drawings/vmlDrawing1.vml"/>
</Relationships>
</file>

<file path=xl/worksheets/_rels/sheet4.xml.rels><?xml version="1.0" encoding="UTF-8"?>
<Relationships xmlns="http://schemas.openxmlformats.org/package/2006/relationships"><Relationship Id="rId1" Type="http://schemas.openxmlformats.org/officeDocument/2006/relationships/comments" Target="../comments4.xml"/><Relationship Id="rId2" Type="http://schemas.openxmlformats.org/officeDocument/2006/relationships/hyperlink" Target="https://www.mastt.com/" TargetMode="External"/><Relationship Id="rId3" Type="http://schemas.openxmlformats.org/officeDocument/2006/relationships/hyperlink" Target="https://www.mastt.com/" TargetMode="External"/><Relationship Id="rId4" Type="http://schemas.openxmlformats.org/officeDocument/2006/relationships/drawing" Target="../drawings/drawing4.xml"/><Relationship Id="rId5" Type="http://schemas.openxmlformats.org/officeDocument/2006/relationships/vmlDrawing" Target="../drawings/vmlDrawing2.vml"/>
</Relationships>
</file>

<file path=xl/worksheets/_rels/sheet5.xml.rels><?xml version="1.0" encoding="UTF-8"?>
<Relationships xmlns="http://schemas.openxmlformats.org/package/2006/relationships"><Relationship Id="rId1" Type="http://schemas.openxmlformats.org/officeDocument/2006/relationships/hyperlink" Target="https://www.mastt.com/" TargetMode="External"/><Relationship Id="rId2" Type="http://schemas.openxmlformats.org/officeDocument/2006/relationships/hyperlink" Target="https://www.mastt.com/" TargetMode="External"/><Relationship Id="rId3" Type="http://schemas.openxmlformats.org/officeDocument/2006/relationships/drawing" Target="../drawings/drawing5.xml"/>
</Relationships>
</file>

<file path=xl/worksheets/_rels/sheet6.xml.rels><?xml version="1.0" encoding="UTF-8"?>
<Relationships xmlns="http://schemas.openxmlformats.org/package/2006/relationships"><Relationship Id="rId1" Type="http://schemas.openxmlformats.org/officeDocument/2006/relationships/hyperlink" Target="https://www.mastt.com/" TargetMode="External"/><Relationship Id="rId2" Type="http://schemas.openxmlformats.org/officeDocument/2006/relationships/hyperlink" Target="https://www.mastt.com/" TargetMode="External"/><Relationship Id="rId3" Type="http://schemas.openxmlformats.org/officeDocument/2006/relationships/drawing" Target="../drawings/drawing6.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H34"/>
  <sheetViews>
    <sheetView showFormulas="false" showGridLines="false" showRowColHeaders="true" showZeros="true" rightToLeft="false" tabSelected="false" showOutlineSymbols="true" defaultGridColor="true" view="normal" topLeftCell="A7" colorId="64" zoomScale="100" zoomScaleNormal="100" zoomScalePageLayoutView="100" workbookViewId="0">
      <selection pane="topLeft" activeCell="I15" activeCellId="0" sqref="I15"/>
    </sheetView>
  </sheetViews>
  <sheetFormatPr defaultColWidth="8.71484375" defaultRowHeight="15" zeroHeight="false" outlineLevelRow="0" outlineLevelCol="0"/>
  <cols>
    <col collapsed="false" customWidth="true" hidden="false" outlineLevel="0" max="1" min="1" style="0" width="2.42"/>
    <col collapsed="false" customWidth="true" hidden="false" outlineLevel="0" max="7" min="2" style="0" width="18"/>
    <col collapsed="false" customWidth="true" hidden="false" outlineLevel="0" max="8" min="8" style="0" width="2.42"/>
  </cols>
  <sheetData>
    <row r="1" customFormat="false" ht="3.75" hidden="false" customHeight="true" outlineLevel="0" collapsed="false">
      <c r="A1" s="1"/>
      <c r="B1" s="1"/>
      <c r="C1" s="1"/>
      <c r="D1" s="1"/>
      <c r="E1" s="1"/>
      <c r="F1" s="1"/>
      <c r="G1" s="1"/>
      <c r="H1" s="1"/>
    </row>
    <row r="2" customFormat="false" ht="27.75" hidden="false" customHeight="true" outlineLevel="0" collapsed="false">
      <c r="A2" s="2" t="s">
        <v>0</v>
      </c>
      <c r="B2" s="1"/>
      <c r="C2" s="1"/>
      <c r="D2" s="3" t="s">
        <v>1</v>
      </c>
      <c r="E2" s="3"/>
      <c r="F2" s="3"/>
      <c r="G2" s="3"/>
      <c r="H2" s="3"/>
    </row>
    <row r="3" customFormat="false" ht="12.75" hidden="false" customHeight="true" outlineLevel="0" collapsed="false">
      <c r="A3" s="1"/>
      <c r="B3" s="1"/>
      <c r="C3" s="1"/>
      <c r="D3" s="4" t="s">
        <v>2</v>
      </c>
      <c r="E3" s="4"/>
      <c r="F3" s="4"/>
      <c r="G3" s="4"/>
      <c r="H3" s="4"/>
    </row>
    <row r="4" customFormat="false" ht="6" hidden="false" customHeight="true" outlineLevel="0" collapsed="false">
      <c r="A4" s="1"/>
      <c r="B4" s="1"/>
      <c r="C4" s="1"/>
      <c r="D4" s="1"/>
      <c r="E4" s="1"/>
      <c r="F4" s="1"/>
      <c r="G4" s="1"/>
      <c r="H4" s="1"/>
    </row>
    <row r="5" customFormat="false" ht="3" hidden="false" customHeight="true" outlineLevel="0" collapsed="false">
      <c r="A5" s="5"/>
      <c r="B5" s="5"/>
      <c r="C5" s="5"/>
      <c r="D5" s="5"/>
      <c r="E5" s="5"/>
      <c r="F5" s="5"/>
      <c r="G5" s="5"/>
      <c r="H5" s="5"/>
    </row>
    <row r="6" customFormat="false" ht="6.75" hidden="false" customHeight="true" outlineLevel="0" collapsed="false">
      <c r="A6" s="6"/>
      <c r="B6" s="6"/>
      <c r="C6" s="6"/>
      <c r="D6" s="6"/>
      <c r="E6" s="6"/>
      <c r="F6" s="6"/>
      <c r="G6" s="6"/>
      <c r="H6" s="6"/>
    </row>
    <row r="7" customFormat="false" ht="19.5" hidden="false" customHeight="true" outlineLevel="0" collapsed="false">
      <c r="B7" s="7" t="s">
        <v>3</v>
      </c>
    </row>
    <row r="9" customFormat="false" ht="19.5" hidden="false" customHeight="true" outlineLevel="0" collapsed="false">
      <c r="B9" s="8" t="s">
        <v>4</v>
      </c>
      <c r="C9" s="9" t="s">
        <v>5</v>
      </c>
      <c r="D9" s="9"/>
      <c r="E9" s="8" t="s">
        <v>6</v>
      </c>
      <c r="F9" s="10"/>
      <c r="G9" s="10"/>
    </row>
    <row r="10" customFormat="false" ht="19.5" hidden="false" customHeight="true" outlineLevel="0" collapsed="false">
      <c r="B10" s="8" t="s">
        <v>7</v>
      </c>
      <c r="C10" s="10"/>
      <c r="D10" s="10"/>
      <c r="E10" s="8" t="s">
        <v>8</v>
      </c>
      <c r="F10" s="11"/>
      <c r="G10" s="11"/>
    </row>
    <row r="11" customFormat="false" ht="19.5" hidden="false" customHeight="true" outlineLevel="0" collapsed="false">
      <c r="B11" s="8" t="s">
        <v>9</v>
      </c>
      <c r="C11" s="10"/>
      <c r="D11" s="10"/>
      <c r="E11" s="8" t="s">
        <v>10</v>
      </c>
      <c r="F11" s="10" t="s">
        <v>11</v>
      </c>
      <c r="G11" s="10"/>
    </row>
    <row r="12" customFormat="false" ht="19.5" hidden="false" customHeight="true" outlineLevel="0" collapsed="false">
      <c r="B12" s="8" t="s">
        <v>12</v>
      </c>
      <c r="C12" s="10"/>
      <c r="D12" s="10"/>
      <c r="E12" s="8" t="s">
        <v>13</v>
      </c>
      <c r="F12" s="10" t="s">
        <v>14</v>
      </c>
      <c r="G12" s="10"/>
    </row>
    <row r="13" customFormat="false" ht="19.5" hidden="false" customHeight="true" outlineLevel="0" collapsed="false">
      <c r="B13" s="8" t="s">
        <v>15</v>
      </c>
      <c r="C13" s="10"/>
      <c r="D13" s="10"/>
      <c r="E13" s="8" t="s">
        <v>16</v>
      </c>
      <c r="F13" s="10"/>
      <c r="G13" s="10"/>
    </row>
    <row r="14" customFormat="false" ht="19.5" hidden="false" customHeight="true" outlineLevel="0" collapsed="false">
      <c r="B14" s="8" t="s">
        <v>17</v>
      </c>
      <c r="C14" s="10"/>
      <c r="D14" s="10"/>
    </row>
    <row r="16" customFormat="false" ht="19.5" hidden="false" customHeight="true" outlineLevel="0" collapsed="false">
      <c r="B16" s="7" t="s">
        <v>18</v>
      </c>
    </row>
    <row r="17" customFormat="false" ht="25.5" hidden="false" customHeight="true" outlineLevel="0" collapsed="false">
      <c r="B17" s="12" t="s">
        <v>19</v>
      </c>
      <c r="C17" s="12"/>
      <c r="D17" s="12"/>
      <c r="E17" s="12"/>
      <c r="F17" s="12"/>
      <c r="G17" s="12"/>
    </row>
    <row r="18" customFormat="false" ht="25.5" hidden="false" customHeight="true" outlineLevel="0" collapsed="false">
      <c r="B18" s="13" t="s">
        <v>20</v>
      </c>
      <c r="C18" s="13"/>
      <c r="D18" s="13"/>
      <c r="E18" s="13"/>
      <c r="F18" s="13"/>
      <c r="G18" s="13"/>
    </row>
    <row r="19" customFormat="false" ht="25.5" hidden="false" customHeight="true" outlineLevel="0" collapsed="false">
      <c r="B19" s="13" t="s">
        <v>21</v>
      </c>
      <c r="C19" s="13"/>
      <c r="D19" s="13"/>
      <c r="E19" s="13"/>
      <c r="F19" s="13"/>
      <c r="G19" s="13"/>
    </row>
    <row r="20" customFormat="false" ht="25.5" hidden="false" customHeight="true" outlineLevel="0" collapsed="false">
      <c r="B20" s="13" t="s">
        <v>22</v>
      </c>
      <c r="C20" s="13"/>
      <c r="D20" s="13"/>
      <c r="E20" s="13"/>
      <c r="F20" s="13"/>
      <c r="G20" s="13"/>
    </row>
    <row r="21" customFormat="false" ht="25.5" hidden="false" customHeight="true" outlineLevel="0" collapsed="false">
      <c r="B21" s="13" t="s">
        <v>23</v>
      </c>
      <c r="C21" s="13"/>
      <c r="D21" s="13"/>
      <c r="E21" s="13"/>
      <c r="F21" s="13"/>
      <c r="G21" s="13"/>
    </row>
    <row r="22" customFormat="false" ht="25.5" hidden="false" customHeight="true" outlineLevel="0" collapsed="false">
      <c r="B22" s="13" t="s">
        <v>24</v>
      </c>
      <c r="C22" s="13"/>
      <c r="D22" s="13"/>
      <c r="E22" s="13"/>
      <c r="F22" s="13"/>
      <c r="G22" s="13"/>
    </row>
    <row r="23" customFormat="false" ht="25.5" hidden="false" customHeight="true" outlineLevel="0" collapsed="false">
      <c r="B23" s="14" t="s">
        <v>25</v>
      </c>
      <c r="C23" s="14"/>
      <c r="D23" s="14"/>
      <c r="E23" s="14"/>
      <c r="F23" s="14"/>
      <c r="G23" s="14"/>
    </row>
    <row r="25" customFormat="false" ht="19.5" hidden="false" customHeight="true" outlineLevel="0" collapsed="false">
      <c r="B25" s="7" t="s">
        <v>26</v>
      </c>
    </row>
    <row r="26" customFormat="false" ht="19.5" hidden="false" customHeight="true" outlineLevel="0" collapsed="false">
      <c r="B26" s="15" t="s">
        <v>27</v>
      </c>
      <c r="C26" s="15" t="s">
        <v>28</v>
      </c>
      <c r="D26" s="15" t="s">
        <v>29</v>
      </c>
      <c r="E26" s="15"/>
      <c r="F26" s="15" t="s">
        <v>30</v>
      </c>
      <c r="G26" s="15" t="s">
        <v>31</v>
      </c>
    </row>
    <row r="27" customFormat="false" ht="18" hidden="false" customHeight="true" outlineLevel="0" collapsed="false">
      <c r="B27" s="16" t="s">
        <v>11</v>
      </c>
      <c r="C27" s="17"/>
      <c r="D27" s="16" t="s">
        <v>32</v>
      </c>
      <c r="E27" s="16"/>
      <c r="F27" s="16"/>
      <c r="G27" s="16"/>
    </row>
    <row r="28" customFormat="false" ht="18" hidden="false" customHeight="true" outlineLevel="0" collapsed="false">
      <c r="B28" s="16"/>
      <c r="C28" s="17"/>
      <c r="D28" s="16"/>
      <c r="E28" s="16"/>
      <c r="F28" s="16"/>
      <c r="G28" s="16"/>
    </row>
    <row r="29" customFormat="false" ht="18" hidden="false" customHeight="true" outlineLevel="0" collapsed="false">
      <c r="B29" s="16"/>
      <c r="C29" s="17"/>
      <c r="D29" s="16"/>
      <c r="E29" s="16"/>
      <c r="F29" s="16"/>
      <c r="G29" s="16"/>
    </row>
    <row r="30" customFormat="false" ht="18" hidden="false" customHeight="true" outlineLevel="0" collapsed="false">
      <c r="B30" s="16"/>
      <c r="C30" s="17"/>
      <c r="D30" s="16"/>
      <c r="E30" s="16"/>
      <c r="F30" s="16"/>
      <c r="G30" s="16"/>
    </row>
    <row r="31" customFormat="false" ht="18" hidden="false" customHeight="true" outlineLevel="0" collapsed="false">
      <c r="B31" s="16"/>
      <c r="C31" s="17"/>
      <c r="D31" s="16"/>
      <c r="E31" s="16"/>
      <c r="F31" s="16"/>
      <c r="G31" s="16"/>
    </row>
    <row r="32" customFormat="false" ht="18" hidden="false" customHeight="true" outlineLevel="0" collapsed="false">
      <c r="B32" s="16"/>
      <c r="C32" s="17"/>
      <c r="D32" s="16"/>
      <c r="E32" s="16"/>
      <c r="F32" s="16"/>
      <c r="G32" s="16"/>
    </row>
    <row r="34" customFormat="false" ht="12.75" hidden="false" customHeight="true" outlineLevel="0" collapsed="false">
      <c r="A34" s="18" t="s">
        <v>33</v>
      </c>
      <c r="B34" s="18"/>
      <c r="C34" s="18"/>
      <c r="D34" s="18"/>
      <c r="E34" s="18"/>
      <c r="F34" s="18"/>
      <c r="G34" s="18"/>
      <c r="H34" s="18"/>
    </row>
  </sheetData>
  <sheetProtection sheet="true" formatCells="false" formatColumns="false" formatRows="false" insertRows="false" sort="false" autoFilter="false"/>
  <mergeCells count="28">
    <mergeCell ref="D2:H2"/>
    <mergeCell ref="D3:H3"/>
    <mergeCell ref="C9:D9"/>
    <mergeCell ref="F9:G9"/>
    <mergeCell ref="C10:D10"/>
    <mergeCell ref="F10:G10"/>
    <mergeCell ref="C11:D11"/>
    <mergeCell ref="F11:G11"/>
    <mergeCell ref="C12:D12"/>
    <mergeCell ref="F12:G12"/>
    <mergeCell ref="C13:D13"/>
    <mergeCell ref="F13:G13"/>
    <mergeCell ref="C14:D14"/>
    <mergeCell ref="B17:G17"/>
    <mergeCell ref="B18:G18"/>
    <mergeCell ref="B19:G19"/>
    <mergeCell ref="B20:G20"/>
    <mergeCell ref="B21:G21"/>
    <mergeCell ref="B22:G22"/>
    <mergeCell ref="B23:G23"/>
    <mergeCell ref="D26:E26"/>
    <mergeCell ref="D27:E27"/>
    <mergeCell ref="D28:E28"/>
    <mergeCell ref="D29:E29"/>
    <mergeCell ref="D30:E30"/>
    <mergeCell ref="D31:E31"/>
    <mergeCell ref="D32:E32"/>
    <mergeCell ref="A34:H34"/>
  </mergeCells>
  <hyperlinks>
    <hyperlink ref="A2" r:id="rId1" display=" "/>
    <hyperlink ref="A34" r:id="rId2" display="Mastt template  ·  mastt.com  ·  © 2026 Mastt"/>
  </hyperlinks>
  <printOptions headings="false" gridLines="false" gridLinesSet="true" horizontalCentered="true" verticalCentered="false"/>
  <pageMargins left="0.3" right="0.3" top="0.4" bottom="0.45" header="0.2" footer="0.2"/>
  <pageSetup paperSize="9" scale="100" fitToWidth="1" fitToHeight="0" pageOrder="downThenOver" orientation="portrait" blackAndWhite="false" draft="false" cellComments="none" horizontalDpi="300" verticalDpi="300" copies="1"/>
  <headerFooter differentFirst="false" differentOddEven="false">
    <oddHeader>&amp;L&amp;"Arial,Regular"&amp;8&amp;K1d3245Mastt  ·  Construction Material List / Material Schedule&amp;R&amp;"Arial,Regular"&amp;8&amp;K8e98a2&amp;A</oddHeader>
    <oddFooter>&amp;L&amp;"Arial,Regular"&amp;7&amp;K8e98a2Mastt template  ·  mastt.com  ·  © 2026 Mastt&amp;R&amp;"Arial,Regular"&amp;7&amp;K8e98a2Page &amp;P of &amp;N</oddFooter>
  </headerFooter>
  <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L65"/>
  <sheetViews>
    <sheetView showFormulas="false" showGridLines="false" showRowColHeaders="true" showZeros="true" rightToLeft="false" tabSelected="false" showOutlineSymbols="true" defaultGridColor="true" view="normal" topLeftCell="A7" colorId="64" zoomScale="100" zoomScaleNormal="100" zoomScalePageLayoutView="100" workbookViewId="0">
      <selection pane="topLeft" activeCell="A7" activeCellId="0" sqref="A7"/>
    </sheetView>
  </sheetViews>
  <sheetFormatPr defaultColWidth="8.71484375" defaultRowHeight="15" zeroHeight="false" outlineLevelRow="0" outlineLevelCol="0"/>
  <cols>
    <col collapsed="false" customWidth="true" hidden="false" outlineLevel="0" max="1" min="1" style="0" width="2.42"/>
    <col collapsed="false" customWidth="true" hidden="false" outlineLevel="0" max="2" min="2" style="0" width="29"/>
    <col collapsed="false" customWidth="true" hidden="false" outlineLevel="0" max="3" min="3" style="0" width="13"/>
    <col collapsed="false" customWidth="true" hidden="false" outlineLevel="0" max="7" min="4" style="0" width="21"/>
    <col collapsed="false" customWidth="true" hidden="false" outlineLevel="0" max="8" min="8" style="0" width="2.42"/>
    <col collapsed="false" customWidth="true" hidden="false" outlineLevel="0" max="9" min="9" style="0" width="22"/>
    <col collapsed="false" customWidth="true" hidden="false" outlineLevel="0" max="11" min="10" style="0" width="12"/>
    <col collapsed="false" customWidth="true" hidden="false" outlineLevel="0" max="12" min="12" style="0" width="2.42"/>
  </cols>
  <sheetData>
    <row r="1" customFormat="false" ht="3.75" hidden="false" customHeight="true" outlineLevel="0" collapsed="false">
      <c r="A1" s="1"/>
      <c r="B1" s="1"/>
      <c r="C1" s="1"/>
      <c r="D1" s="1"/>
      <c r="E1" s="1"/>
      <c r="F1" s="1"/>
      <c r="G1" s="1"/>
      <c r="H1" s="1"/>
      <c r="I1" s="1"/>
      <c r="J1" s="1"/>
      <c r="K1" s="1"/>
      <c r="L1" s="1"/>
    </row>
    <row r="2" customFormat="false" ht="27.75" hidden="false" customHeight="true" outlineLevel="0" collapsed="false">
      <c r="A2" s="2" t="s">
        <v>0</v>
      </c>
      <c r="B2" s="1"/>
      <c r="C2" s="3" t="s">
        <v>1</v>
      </c>
      <c r="D2" s="3"/>
      <c r="E2" s="3"/>
      <c r="F2" s="3"/>
      <c r="G2" s="3"/>
      <c r="H2" s="3"/>
      <c r="I2" s="3"/>
      <c r="J2" s="3"/>
      <c r="K2" s="3"/>
      <c r="L2" s="3"/>
    </row>
    <row r="3" customFormat="false" ht="12.75" hidden="false" customHeight="true" outlineLevel="0" collapsed="false">
      <c r="A3" s="1"/>
      <c r="B3" s="1"/>
      <c r="C3" s="4" t="s">
        <v>34</v>
      </c>
      <c r="D3" s="4"/>
      <c r="E3" s="4"/>
      <c r="F3" s="4"/>
      <c r="G3" s="4"/>
      <c r="H3" s="4"/>
      <c r="I3" s="4"/>
      <c r="J3" s="4"/>
      <c r="K3" s="4"/>
      <c r="L3" s="4"/>
    </row>
    <row r="4" customFormat="false" ht="6" hidden="false" customHeight="true" outlineLevel="0" collapsed="false">
      <c r="A4" s="1"/>
      <c r="B4" s="1"/>
      <c r="C4" s="1"/>
      <c r="D4" s="1"/>
      <c r="E4" s="1"/>
      <c r="F4" s="1"/>
      <c r="G4" s="1"/>
      <c r="H4" s="1"/>
      <c r="I4" s="1"/>
      <c r="J4" s="1"/>
      <c r="K4" s="1"/>
      <c r="L4" s="1"/>
    </row>
    <row r="5" customFormat="false" ht="3" hidden="false" customHeight="true" outlineLevel="0" collapsed="false">
      <c r="A5" s="5"/>
      <c r="B5" s="5"/>
      <c r="C5" s="5"/>
      <c r="D5" s="5"/>
      <c r="E5" s="5"/>
      <c r="F5" s="5"/>
      <c r="G5" s="5"/>
      <c r="H5" s="5"/>
      <c r="I5" s="5"/>
      <c r="J5" s="5"/>
      <c r="K5" s="5"/>
      <c r="L5" s="5"/>
    </row>
    <row r="6" customFormat="false" ht="6.75" hidden="false" customHeight="true" outlineLevel="0" collapsed="false">
      <c r="A6" s="6"/>
      <c r="B6" s="6"/>
      <c r="C6" s="6"/>
      <c r="D6" s="6"/>
      <c r="E6" s="6"/>
      <c r="F6" s="6"/>
      <c r="G6" s="6"/>
      <c r="H6" s="6"/>
      <c r="I6" s="6"/>
      <c r="J6" s="6"/>
      <c r="K6" s="6"/>
      <c r="L6" s="6"/>
    </row>
    <row r="7" customFormat="false" ht="15.75" hidden="false" customHeight="true" outlineLevel="0" collapsed="false">
      <c r="B7" s="19" t="str">
        <f aca="false">IF(Proj_Name="","Project: —  |  complete the Cover sheet","Project: "&amp;Proj_Name)</f>
        <v>Project: e.g. Northbank Health Precinct — Stage 2</v>
      </c>
      <c r="C7" s="19"/>
      <c r="D7" s="19"/>
      <c r="E7" s="19"/>
      <c r="F7" s="19"/>
      <c r="G7" s="19"/>
      <c r="I7" s="20" t="str">
        <f aca="false">"Values in "&amp;IF(Proj_Currency="","Currency",Proj_Currency)&amp;"  ·  read-only"</f>
        <v>Values in USD  ·  read-only</v>
      </c>
      <c r="J7" s="20"/>
      <c r="K7" s="20"/>
    </row>
    <row r="8" customFormat="false" ht="19.5" hidden="false" customHeight="true" outlineLevel="0" collapsed="false">
      <c r="I8" s="7" t="s">
        <v>35</v>
      </c>
    </row>
    <row r="9" customFormat="false" ht="15" hidden="false" customHeight="true" outlineLevel="0" collapsed="false">
      <c r="B9" s="21" t="str">
        <f aca="false">"Total Line Items"</f>
        <v>Total Line Items</v>
      </c>
      <c r="C9" s="21"/>
      <c r="D9" s="21" t="str">
        <f aca="false">"Total Estimated Value ("&amp;IF(Proj_Currency="","Currency",Proj_Currency)&amp;")"</f>
        <v>Total Estimated Value (USD)</v>
      </c>
      <c r="E9" s="21"/>
      <c r="F9" s="21" t="str">
        <f aca="false">"Total Committed Value ("&amp;IF(Proj_Currency="","Currency",Proj_Currency)&amp;")"</f>
        <v>Total Committed Value (USD)</v>
      </c>
      <c r="G9" s="21"/>
      <c r="I9" s="22" t="s">
        <v>36</v>
      </c>
      <c r="J9" s="22"/>
      <c r="K9" s="22"/>
    </row>
    <row r="10" customFormat="false" ht="27" hidden="false" customHeight="true" outlineLevel="0" collapsed="false">
      <c r="B10" s="23" t="n">
        <f aca="false">SUMPRODUCT(--('Material Register'!$A$9:$A$208&lt;&gt;""))</f>
        <v>12</v>
      </c>
      <c r="C10" s="23"/>
      <c r="D10" s="23" t="n">
        <f aca="false">SUM('Material Register'!$M$9:$M$208)</f>
        <v>5384695.25</v>
      </c>
      <c r="E10" s="23"/>
      <c r="F10" s="23" t="n">
        <f aca="false">SUMPRODUCT('Material Register'!$N$9:$N$208,'Material Register'!$L$9:$L$208)</f>
        <v>5015341.5</v>
      </c>
      <c r="G10" s="23"/>
      <c r="I10" s="22"/>
      <c r="J10" s="22"/>
      <c r="K10" s="22"/>
    </row>
    <row r="11" customFormat="false" ht="13.5" hidden="false" customHeight="true" outlineLevel="0" collapsed="false">
      <c r="B11" s="24" t="s">
        <v>37</v>
      </c>
      <c r="C11" s="24"/>
      <c r="D11" s="24" t="s">
        <v>38</v>
      </c>
      <c r="E11" s="24"/>
      <c r="F11" s="24" t="s">
        <v>39</v>
      </c>
      <c r="G11" s="24"/>
      <c r="I11" s="22"/>
      <c r="J11" s="22"/>
      <c r="K11" s="22"/>
    </row>
    <row r="12" customFormat="false" ht="6" hidden="false" customHeight="true" outlineLevel="0" collapsed="false">
      <c r="I12" s="22"/>
      <c r="J12" s="22"/>
      <c r="K12" s="22"/>
    </row>
    <row r="13" customFormat="false" ht="15" hidden="false" customHeight="true" outlineLevel="0" collapsed="false">
      <c r="B13" s="21" t="str">
        <f aca="false">"Total Delivered Value ("&amp;IF(Proj_Currency="","Currency",Proj_Currency)&amp;")"</f>
        <v>Total Delivered Value (USD)</v>
      </c>
      <c r="C13" s="21"/>
      <c r="D13" s="21" t="str">
        <f aca="false">"% Delivered by Value"</f>
        <v>% Delivered by Value</v>
      </c>
      <c r="E13" s="21"/>
      <c r="F13" s="21" t="str">
        <f aca="false">"Items Not Yet Ordered"</f>
        <v>Items Not Yet Ordered</v>
      </c>
      <c r="G13" s="21"/>
      <c r="I13" s="22"/>
      <c r="J13" s="22"/>
      <c r="K13" s="22"/>
    </row>
    <row r="14" customFormat="false" ht="27" hidden="false" customHeight="true" outlineLevel="0" collapsed="false">
      <c r="B14" s="23" t="n">
        <f aca="false">SUM('Material Register'!$V$9:$V$208)</f>
        <v>439250</v>
      </c>
      <c r="C14" s="23"/>
      <c r="D14" s="25" t="n">
        <f aca="false">IFERROR(SUM('Material Register'!$V$9:$V$208)/SUM('Material Register'!$M$9:$M$208),0)</f>
        <v>0.0815737900858921</v>
      </c>
      <c r="E14" s="25"/>
      <c r="F14" s="23" t="n">
        <f aca="false">SUMPRODUCT(--('Material Register'!$A$9:$A$208&lt;&gt;""),--(('Material Register'!$Y$9:$Y$208="Not Started")+('Material Register'!$Y$9:$Y$208="To Be Ordered")&gt;0))</f>
        <v>3</v>
      </c>
      <c r="G14" s="23"/>
      <c r="I14" s="22"/>
      <c r="J14" s="22"/>
      <c r="K14" s="22"/>
    </row>
    <row r="15" customFormat="false" ht="13.5" hidden="false" customHeight="true" outlineLevel="0" collapsed="false">
      <c r="B15" s="24" t="s">
        <v>40</v>
      </c>
      <c r="C15" s="24"/>
      <c r="D15" s="24" t="s">
        <v>41</v>
      </c>
      <c r="E15" s="24"/>
      <c r="F15" s="24" t="s">
        <v>42</v>
      </c>
      <c r="G15" s="24"/>
      <c r="I15" s="22"/>
      <c r="J15" s="22"/>
      <c r="K15" s="22"/>
    </row>
    <row r="16" customFormat="false" ht="6" hidden="false" customHeight="true" outlineLevel="0" collapsed="false">
      <c r="I16" s="22"/>
      <c r="J16" s="22"/>
      <c r="K16" s="22"/>
    </row>
    <row r="17" customFormat="false" ht="15" hidden="false" customHeight="true" outlineLevel="0" collapsed="false">
      <c r="B17" s="21" t="str">
        <f aca="false">"Long-Lead Items (&gt;= "&amp;LongLead_Days&amp;" days)"</f>
        <v>Long-Lead Items (&gt;= 42 days)</v>
      </c>
      <c r="C17" s="21"/>
      <c r="D17" s="21" t="str">
        <f aca="false">"Items Overdue vs Required On Site"</f>
        <v>Items Overdue vs Required On Site</v>
      </c>
      <c r="E17" s="21"/>
      <c r="F17" s="21" t="str">
        <f aca="false">"Total Shortfall Qty"</f>
        <v>Total Shortfall Qty</v>
      </c>
      <c r="G17" s="21"/>
      <c r="I17" s="22"/>
      <c r="J17" s="22"/>
      <c r="K17" s="22"/>
    </row>
    <row r="18" customFormat="false" ht="27" hidden="false" customHeight="true" outlineLevel="0" collapsed="false">
      <c r="B18" s="23" t="n">
        <f aca="false">SUMPRODUCT(--('Material Register'!$A$9:$A$208&lt;&gt;""),--('Material Register'!$Q$9:$Q$208&gt;=LongLead_Days))</f>
        <v>5</v>
      </c>
      <c r="C18" s="23"/>
      <c r="D18" s="23" t="n">
        <f aca="false">SUMPRODUCT(--ISNUMBER('Material Register'!$T$9:$T$208),--('Material Register'!$T$9:$T$208&lt;0),--('Material Register'!$Y$9:$Y$208&lt;&gt;"Delivered"),--('Material Register'!$Y$9:$Y$208&lt;&gt;"Cancelled"))</f>
        <v>1</v>
      </c>
      <c r="E18" s="23"/>
      <c r="F18" s="26" t="n">
        <f aca="false">SUMIF('Material Register'!$W$9:$W$208,"&gt;0")</f>
        <v>21819.2</v>
      </c>
      <c r="G18" s="26"/>
      <c r="I18" s="22"/>
      <c r="J18" s="22"/>
      <c r="K18" s="22"/>
    </row>
    <row r="19" customFormat="false" ht="13.5" hidden="false" customHeight="true" outlineLevel="0" collapsed="false">
      <c r="B19" s="24" t="s">
        <v>43</v>
      </c>
      <c r="C19" s="24"/>
      <c r="D19" s="24" t="s">
        <v>44</v>
      </c>
      <c r="E19" s="24"/>
      <c r="F19" s="24" t="s">
        <v>45</v>
      </c>
      <c r="G19" s="24"/>
      <c r="I19" s="22"/>
      <c r="J19" s="22"/>
      <c r="K19" s="22"/>
    </row>
    <row r="20" customFormat="false" ht="6" hidden="false" customHeight="true" outlineLevel="0" collapsed="false">
      <c r="I20" s="22"/>
      <c r="J20" s="22"/>
      <c r="K20" s="22"/>
    </row>
    <row r="21" customFormat="false" ht="15" hidden="false" customHeight="true" outlineLevel="0" collapsed="false">
      <c r="B21" s="27" t="str">
        <f aca="false">"Estimated Value excl. Tax ("&amp;IF(Proj_Currency="","Currency",Proj_Currency)&amp;")"</f>
        <v>Estimated Value excl. Tax (USD)</v>
      </c>
      <c r="C21" s="27"/>
      <c r="D21" s="27" t="str">
        <f aca="false">"Tax @ "&amp;TEXT(Tax_Rate,"0.0%")&amp;" (indicative)"</f>
        <v>Tax @ 10.0% (indicative)</v>
      </c>
      <c r="E21" s="27"/>
      <c r="F21" s="27" t="str">
        <f aca="false">"Estimated Value incl. Tax ("&amp;IF(Proj_Currency="","Currency",Proj_Currency)&amp;")"</f>
        <v>Estimated Value incl. Tax (USD)</v>
      </c>
      <c r="G21" s="27"/>
      <c r="I21" s="22"/>
      <c r="J21" s="22"/>
      <c r="K21" s="22"/>
    </row>
    <row r="22" customFormat="false" ht="19.5" hidden="false" customHeight="true" outlineLevel="0" collapsed="false">
      <c r="B22" s="28" t="n">
        <f aca="false">SUM('Material Register'!$M$9:$M$208)</f>
        <v>5384695.25</v>
      </c>
      <c r="C22" s="28"/>
      <c r="D22" s="28" t="n">
        <f aca="false">ROUND(SUM('Material Register'!$M$9:$M$208)*Tax_Rate,2)</f>
        <v>538469.53</v>
      </c>
      <c r="E22" s="28"/>
      <c r="F22" s="28" t="n">
        <f aca="false">ROUND(SUM('Material Register'!$M$9:$M$208)*(1+Tax_Rate),2)</f>
        <v>5923164.78</v>
      </c>
      <c r="G22" s="28"/>
      <c r="I22" s="22"/>
      <c r="J22" s="22"/>
      <c r="K22" s="22"/>
    </row>
    <row r="23" customFormat="false" ht="19.5" hidden="false" customHeight="true" outlineLevel="0" collapsed="false">
      <c r="B23" s="7" t="s">
        <v>46</v>
      </c>
      <c r="I23" s="7" t="s">
        <v>47</v>
      </c>
    </row>
    <row r="24" customFormat="false" ht="25.5" hidden="false" customHeight="true" outlineLevel="0" collapsed="false">
      <c r="B24" s="29" t="s">
        <v>48</v>
      </c>
      <c r="C24" s="29" t="s">
        <v>49</v>
      </c>
      <c r="D24" s="29" t="s">
        <v>50</v>
      </c>
      <c r="E24" s="29" t="s">
        <v>51</v>
      </c>
      <c r="F24" s="29" t="s">
        <v>52</v>
      </c>
      <c r="G24" s="29" t="str">
        <f aca="false">"Estimated Value ("&amp;IF(Proj_Currency="","Currency",Proj_Currency)&amp;")"</f>
        <v>Estimated Value (USD)</v>
      </c>
      <c r="I24" s="29" t="s">
        <v>53</v>
      </c>
      <c r="J24" s="29" t="s">
        <v>54</v>
      </c>
      <c r="K24" s="29" t="s">
        <v>55</v>
      </c>
    </row>
    <row r="25" customFormat="false" ht="15" hidden="false" customHeight="true" outlineLevel="0" collapsed="false">
      <c r="B25" s="30" t="str">
        <f aca="false">IF(Lists!$B$16="","",Lists!$B$16)</f>
        <v>Civil &amp; Earthworks</v>
      </c>
      <c r="C25" s="31" t="n">
        <f aca="false">IF($B25="","",SUMIFS('Material Register'!$I$9:$I$208,'Material Register'!$B$9:$B$208,$B25))</f>
        <v>0</v>
      </c>
      <c r="D25" s="31" t="n">
        <f aca="false">IF($B25="","",SUMIFS('Material Register'!$N$9:$N$208,'Material Register'!$B$9:$B$208,$B25))</f>
        <v>0</v>
      </c>
      <c r="E25" s="31" t="n">
        <f aca="false">IF($B25="","",SUMIFS('Material Register'!$U$9:$U$208,'Material Register'!$B$9:$B$208,$B25))</f>
        <v>0</v>
      </c>
      <c r="F25" s="31" t="n">
        <f aca="false">IF($B25="","",SUMIFS('Material Register'!$W$9:$W$208,'Material Register'!$B$9:$B$208,$B25))</f>
        <v>0</v>
      </c>
      <c r="G25" s="31" t="n">
        <f aca="false">IF($B25="","",SUMIFS('Material Register'!$M$9:$M$208,'Material Register'!$B$9:$B$208,$B25))</f>
        <v>0</v>
      </c>
      <c r="I25" s="30" t="str">
        <f aca="false">IF(Lists!$F$16="","",Lists!$F$16)</f>
        <v>Not Started</v>
      </c>
      <c r="J25" s="32" t="n">
        <f aca="false">IF($I25="","",COUNTIFS('Material Register'!$A$9:$A$208,"&lt;&gt;",'Material Register'!$Y$9:$Y$208,$I25))</f>
        <v>1</v>
      </c>
      <c r="K25" s="33" t="n">
        <f aca="false">IF(OR($I25="",$J$32=0),"",$J25/$J$32)</f>
        <v>0.0833333333333333</v>
      </c>
    </row>
    <row r="26" customFormat="false" ht="15" hidden="false" customHeight="true" outlineLevel="0" collapsed="false">
      <c r="B26" s="34" t="str">
        <f aca="false">IF(Lists!$B$17="","",Lists!$B$17)</f>
        <v>Concrete</v>
      </c>
      <c r="C26" s="35" t="n">
        <f aca="false">IF($B26="","",SUMIFS('Material Register'!$I$9:$I$208,'Material Register'!$B$9:$B$208,$B26))</f>
        <v>1250</v>
      </c>
      <c r="D26" s="35" t="n">
        <f aca="false">IF($B26="","",SUMIFS('Material Register'!$N$9:$N$208,'Material Register'!$B$9:$B$208,$B26))</f>
        <v>1250</v>
      </c>
      <c r="E26" s="35" t="n">
        <f aca="false">IF($B26="","",SUMIFS('Material Register'!$U$9:$U$208,'Material Register'!$B$9:$B$208,$B26))</f>
        <v>1030</v>
      </c>
      <c r="F26" s="35" t="n">
        <f aca="false">IF($B26="","",SUMIFS('Material Register'!$W$9:$W$208,'Material Register'!$B$9:$B$208,$B26))</f>
        <v>257.5</v>
      </c>
      <c r="G26" s="35" t="n">
        <f aca="false">IF($B26="","",SUMIFS('Material Register'!$M$9:$M$208,'Material Register'!$B$9:$B$208,$B26))</f>
        <v>238187.5</v>
      </c>
      <c r="I26" s="34" t="str">
        <f aca="false">IF(Lists!$F$17="","",Lists!$F$17)</f>
        <v>To Be Ordered</v>
      </c>
      <c r="J26" s="36" t="n">
        <f aca="false">IF($I26="","",COUNTIFS('Material Register'!$A$9:$A$208,"&lt;&gt;",'Material Register'!$Y$9:$Y$208,$I26))</f>
        <v>2</v>
      </c>
      <c r="K26" s="37" t="n">
        <f aca="false">IF(OR($I26="",$J$32=0),"",$J26/$J$32)</f>
        <v>0.166666666666667</v>
      </c>
    </row>
    <row r="27" customFormat="false" ht="15" hidden="false" customHeight="true" outlineLevel="0" collapsed="false">
      <c r="B27" s="30" t="str">
        <f aca="false">IF(Lists!$B$18="","",Lists!$B$18)</f>
        <v>Reinforcement</v>
      </c>
      <c r="C27" s="31" t="n">
        <f aca="false">IF($B27="","",SUMIFS('Material Register'!$I$9:$I$208,'Material Register'!$B$9:$B$208,$B27))</f>
        <v>706</v>
      </c>
      <c r="D27" s="31" t="n">
        <f aca="false">IF($B27="","",SUMIFS('Material Register'!$N$9:$N$208,'Material Register'!$B$9:$B$208,$B27))</f>
        <v>90</v>
      </c>
      <c r="E27" s="31" t="n">
        <f aca="false">IF($B27="","",SUMIFS('Material Register'!$U$9:$U$208,'Material Register'!$B$9:$B$208,$B27))</f>
        <v>52</v>
      </c>
      <c r="F27" s="31" t="n">
        <f aca="false">IF($B27="","",SUMIFS('Material Register'!$W$9:$W$208,'Material Register'!$B$9:$B$208,$B27))</f>
        <v>704.8</v>
      </c>
      <c r="G27" s="31" t="n">
        <f aca="false">IF($B27="","",SUMIFS('Material Register'!$M$9:$M$208,'Material Register'!$B$9:$B$208,$B27))</f>
        <v>183255.25</v>
      </c>
      <c r="I27" s="30" t="str">
        <f aca="false">IF(Lists!$F$18="","",Lists!$F$18)</f>
        <v>Ordered</v>
      </c>
      <c r="J27" s="32" t="n">
        <f aca="false">IF($I27="","",COUNTIFS('Material Register'!$A$9:$A$208,"&lt;&gt;",'Material Register'!$Y$9:$Y$208,$I27))</f>
        <v>5</v>
      </c>
      <c r="K27" s="33" t="n">
        <f aca="false">IF(OR($I27="",$J$32=0),"",$J27/$J$32)</f>
        <v>0.416666666666667</v>
      </c>
    </row>
    <row r="28" customFormat="false" ht="15" hidden="false" customHeight="true" outlineLevel="0" collapsed="false">
      <c r="B28" s="34" t="str">
        <f aca="false">IF(Lists!$B$19="","",Lists!$B$19)</f>
        <v>Structural Steel</v>
      </c>
      <c r="C28" s="35" t="n">
        <f aca="false">IF($B28="","",SUMIFS('Material Register'!$I$9:$I$208,'Material Register'!$B$9:$B$208,$B28))</f>
        <v>145</v>
      </c>
      <c r="D28" s="35" t="n">
        <f aca="false">IF($B28="","",SUMIFS('Material Register'!$N$9:$N$208,'Material Register'!$B$9:$B$208,$B28))</f>
        <v>145</v>
      </c>
      <c r="E28" s="35" t="n">
        <f aca="false">IF($B28="","",SUMIFS('Material Register'!$U$9:$U$208,'Material Register'!$B$9:$B$208,$B28))</f>
        <v>0</v>
      </c>
      <c r="F28" s="35" t="n">
        <f aca="false">IF($B28="","",SUMIFS('Material Register'!$W$9:$W$208,'Material Register'!$B$9:$B$208,$B28))</f>
        <v>147.9</v>
      </c>
      <c r="G28" s="35" t="n">
        <f aca="false">IF($B28="","",SUMIFS('Material Register'!$M$9:$M$208,'Material Register'!$B$9:$B$208,$B28))</f>
        <v>480675</v>
      </c>
      <c r="I28" s="34" t="str">
        <f aca="false">IF(Lists!$F$19="","",Lists!$F$19)</f>
        <v>Part Delivered</v>
      </c>
      <c r="J28" s="36" t="n">
        <f aca="false">IF($I28="","",COUNTIFS('Material Register'!$A$9:$A$208,"&lt;&gt;",'Material Register'!$Y$9:$Y$208,$I28))</f>
        <v>4</v>
      </c>
      <c r="K28" s="37" t="n">
        <f aca="false">IF(OR($I28="",$J$32=0),"",$J28/$J$32)</f>
        <v>0.333333333333333</v>
      </c>
    </row>
    <row r="29" customFormat="false" ht="15" hidden="false" customHeight="true" outlineLevel="0" collapsed="false">
      <c r="B29" s="30" t="str">
        <f aca="false">IF(Lists!$B$20="","",Lists!$B$20)</f>
        <v>Masonry &amp; Blockwork</v>
      </c>
      <c r="C29" s="31" t="n">
        <f aca="false">IF($B29="","",SUMIFS('Material Register'!$I$9:$I$208,'Material Register'!$B$9:$B$208,$B29))</f>
        <v>18500</v>
      </c>
      <c r="D29" s="31" t="n">
        <f aca="false">IF($B29="","",SUMIFS('Material Register'!$N$9:$N$208,'Material Register'!$B$9:$B$208,$B29))</f>
        <v>19610</v>
      </c>
      <c r="E29" s="31" t="n">
        <f aca="false">IF($B29="","",SUMIFS('Material Register'!$U$9:$U$208,'Material Register'!$B$9:$B$208,$B29))</f>
        <v>14000</v>
      </c>
      <c r="F29" s="31" t="n">
        <f aca="false">IF($B29="","",SUMIFS('Material Register'!$W$9:$W$208,'Material Register'!$B$9:$B$208,$B29))</f>
        <v>5610</v>
      </c>
      <c r="G29" s="31" t="n">
        <f aca="false">IF($B29="","",SUMIFS('Material Register'!$M$9:$M$208,'Material Register'!$B$9:$B$208,$B29))</f>
        <v>81381.5</v>
      </c>
      <c r="I29" s="30" t="str">
        <f aca="false">IF(Lists!$F$20="","",Lists!$F$20)</f>
        <v>Delivered</v>
      </c>
      <c r="J29" s="32" t="n">
        <f aca="false">IF($I29="","",COUNTIFS('Material Register'!$A$9:$A$208,"&lt;&gt;",'Material Register'!$Y$9:$Y$208,$I29))</f>
        <v>0</v>
      </c>
      <c r="K29" s="33" t="n">
        <f aca="false">IF(OR($I29="",$J$32=0),"",$J29/$J$32)</f>
        <v>0</v>
      </c>
    </row>
    <row r="30" customFormat="false" ht="15" hidden="false" customHeight="true" outlineLevel="0" collapsed="false">
      <c r="B30" s="34" t="str">
        <f aca="false">IF(Lists!$B$21="","",Lists!$B$21)</f>
        <v>Timber &amp; Carpentry</v>
      </c>
      <c r="C30" s="35" t="n">
        <f aca="false">IF($B30="","",SUMIFS('Material Register'!$I$9:$I$208,'Material Register'!$B$9:$B$208,$B30))</f>
        <v>0</v>
      </c>
      <c r="D30" s="35" t="n">
        <f aca="false">IF($B30="","",SUMIFS('Material Register'!$N$9:$N$208,'Material Register'!$B$9:$B$208,$B30))</f>
        <v>0</v>
      </c>
      <c r="E30" s="35" t="n">
        <f aca="false">IF($B30="","",SUMIFS('Material Register'!$U$9:$U$208,'Material Register'!$B$9:$B$208,$B30))</f>
        <v>0</v>
      </c>
      <c r="F30" s="35" t="n">
        <f aca="false">IF($B30="","",SUMIFS('Material Register'!$W$9:$W$208,'Material Register'!$B$9:$B$208,$B30))</f>
        <v>0</v>
      </c>
      <c r="G30" s="35" t="n">
        <f aca="false">IF($B30="","",SUMIFS('Material Register'!$M$9:$M$208,'Material Register'!$B$9:$B$208,$B30))</f>
        <v>0</v>
      </c>
      <c r="I30" s="34" t="str">
        <f aca="false">IF(Lists!$F$21="","",Lists!$F$21)</f>
        <v>On Hold</v>
      </c>
      <c r="J30" s="36" t="n">
        <f aca="false">IF($I30="","",COUNTIFS('Material Register'!$A$9:$A$208,"&lt;&gt;",'Material Register'!$Y$9:$Y$208,$I30))</f>
        <v>0</v>
      </c>
      <c r="K30" s="37" t="n">
        <f aca="false">IF(OR($I30="",$J$32=0),"",$J30/$J$32)</f>
        <v>0</v>
      </c>
    </row>
    <row r="31" customFormat="false" ht="15" hidden="false" customHeight="true" outlineLevel="0" collapsed="false">
      <c r="B31" s="30" t="str">
        <f aca="false">IF(Lists!$B$22="","",Lists!$B$22)</f>
        <v>Roofing &amp; Waterproofing</v>
      </c>
      <c r="C31" s="31" t="n">
        <f aca="false">IF($B31="","",SUMIFS('Material Register'!$I$9:$I$208,'Material Register'!$B$9:$B$208,$B31))</f>
        <v>4800</v>
      </c>
      <c r="D31" s="31" t="n">
        <f aca="false">IF($B31="","",SUMIFS('Material Register'!$N$9:$N$208,'Material Register'!$B$9:$B$208,$B31))</f>
        <v>0</v>
      </c>
      <c r="E31" s="31" t="n">
        <f aca="false">IF($B31="","",SUMIFS('Material Register'!$U$9:$U$208,'Material Register'!$B$9:$B$208,$B31))</f>
        <v>0</v>
      </c>
      <c r="F31" s="31" t="n">
        <f aca="false">IF($B31="","",SUMIFS('Material Register'!$W$9:$W$208,'Material Register'!$B$9:$B$208,$B31))</f>
        <v>5184</v>
      </c>
      <c r="G31" s="31" t="n">
        <f aca="false">IF($B31="","",SUMIFS('Material Register'!$M$9:$M$208,'Material Register'!$B$9:$B$208,$B31))</f>
        <v>196992</v>
      </c>
      <c r="I31" s="30" t="str">
        <f aca="false">IF(Lists!$F$22="","",Lists!$F$22)</f>
        <v>Cancelled</v>
      </c>
      <c r="J31" s="32" t="n">
        <f aca="false">IF($I31="","",COUNTIFS('Material Register'!$A$9:$A$208,"&lt;&gt;",'Material Register'!$Y$9:$Y$208,$I31))</f>
        <v>0</v>
      </c>
      <c r="K31" s="33" t="n">
        <f aca="false">IF(OR($I31="",$J$32=0),"",$J31/$J$32)</f>
        <v>0</v>
      </c>
    </row>
    <row r="32" customFormat="false" ht="18" hidden="false" customHeight="true" outlineLevel="0" collapsed="false">
      <c r="B32" s="34" t="str">
        <f aca="false">IF(Lists!$B$23="","",Lists!$B$23)</f>
        <v>Façade &amp; Cladding</v>
      </c>
      <c r="C32" s="35" t="n">
        <f aca="false">IF($B32="","",SUMIFS('Material Register'!$I$9:$I$208,'Material Register'!$B$9:$B$208,$B32))</f>
        <v>2650</v>
      </c>
      <c r="D32" s="35" t="n">
        <f aca="false">IF($B32="","",SUMIFS('Material Register'!$N$9:$N$208,'Material Register'!$B$9:$B$208,$B32))</f>
        <v>2650</v>
      </c>
      <c r="E32" s="35" t="n">
        <f aca="false">IF($B32="","",SUMIFS('Material Register'!$U$9:$U$208,'Material Register'!$B$9:$B$208,$B32))</f>
        <v>0</v>
      </c>
      <c r="F32" s="35" t="n">
        <f aca="false">IF($B32="","",SUMIFS('Material Register'!$W$9:$W$208,'Material Register'!$B$9:$B$208,$B32))</f>
        <v>2703</v>
      </c>
      <c r="G32" s="35" t="n">
        <f aca="false">IF($B32="","",SUMIFS('Material Register'!$M$9:$M$208,'Material Register'!$B$9:$B$208,$B32))</f>
        <v>3108450</v>
      </c>
      <c r="I32" s="38" t="s">
        <v>56</v>
      </c>
      <c r="J32" s="39" t="n">
        <f aca="false">SUM(J25:J31)</f>
        <v>12</v>
      </c>
      <c r="K32" s="40" t="n">
        <f aca="false">IF($J$32=0,"",1)</f>
        <v>1</v>
      </c>
    </row>
    <row r="33" customFormat="false" ht="15" hidden="false" customHeight="true" outlineLevel="0" collapsed="false">
      <c r="B33" s="30" t="str">
        <f aca="false">IF(Lists!$B$24="","",Lists!$B$24)</f>
        <v>Doors, Windows &amp; Hardware</v>
      </c>
      <c r="C33" s="31" t="n">
        <f aca="false">IF($B33="","",SUMIFS('Material Register'!$I$9:$I$208,'Material Register'!$B$9:$B$208,$B33))</f>
        <v>0</v>
      </c>
      <c r="D33" s="31" t="n">
        <f aca="false">IF($B33="","",SUMIFS('Material Register'!$N$9:$N$208,'Material Register'!$B$9:$B$208,$B33))</f>
        <v>0</v>
      </c>
      <c r="E33" s="31" t="n">
        <f aca="false">IF($B33="","",SUMIFS('Material Register'!$U$9:$U$208,'Material Register'!$B$9:$B$208,$B33))</f>
        <v>0</v>
      </c>
      <c r="F33" s="31" t="n">
        <f aca="false">IF($B33="","",SUMIFS('Material Register'!$W$9:$W$208,'Material Register'!$B$9:$B$208,$B33))</f>
        <v>0</v>
      </c>
      <c r="G33" s="31" t="n">
        <f aca="false">IF($B33="","",SUMIFS('Material Register'!$M$9:$M$208,'Material Register'!$B$9:$B$208,$B33))</f>
        <v>0</v>
      </c>
    </row>
    <row r="34" customFormat="false" ht="15" hidden="false" customHeight="true" outlineLevel="0" collapsed="false">
      <c r="B34" s="34" t="str">
        <f aca="false">IF(Lists!$B$25="","",Lists!$B$25)</f>
        <v>Mechanical (HVAC)</v>
      </c>
      <c r="C34" s="35" t="n">
        <f aca="false">IF($B34="","",SUMIFS('Material Register'!$I$9:$I$208,'Material Register'!$B$9:$B$208,$B34))</f>
        <v>4</v>
      </c>
      <c r="D34" s="35" t="n">
        <f aca="false">IF($B34="","",SUMIFS('Material Register'!$N$9:$N$208,'Material Register'!$B$9:$B$208,$B34))</f>
        <v>4</v>
      </c>
      <c r="E34" s="35" t="n">
        <f aca="false">IF($B34="","",SUMIFS('Material Register'!$U$9:$U$208,'Material Register'!$B$9:$B$208,$B34))</f>
        <v>0</v>
      </c>
      <c r="F34" s="35" t="n">
        <f aca="false">IF($B34="","",SUMIFS('Material Register'!$W$9:$W$208,'Material Register'!$B$9:$B$208,$B34))</f>
        <v>4</v>
      </c>
      <c r="G34" s="35" t="n">
        <f aca="false">IF($B34="","",SUMIFS('Material Register'!$M$9:$M$208,'Material Register'!$B$9:$B$208,$B34))</f>
        <v>314000</v>
      </c>
    </row>
    <row r="35" customFormat="false" ht="15" hidden="false" customHeight="true" outlineLevel="0" collapsed="false">
      <c r="B35" s="30" t="str">
        <f aca="false">IF(Lists!$B$26="","",Lists!$B$26)</f>
        <v>Electrical</v>
      </c>
      <c r="C35" s="31" t="n">
        <f aca="false">IF($B35="","",SUMIFS('Material Register'!$I$9:$I$208,'Material Register'!$B$9:$B$208,$B35))</f>
        <v>3801</v>
      </c>
      <c r="D35" s="31" t="n">
        <f aca="false">IF($B35="","",SUMIFS('Material Register'!$N$9:$N$208,'Material Register'!$B$9:$B$208,$B35))</f>
        <v>3991</v>
      </c>
      <c r="E35" s="31" t="n">
        <f aca="false">IF($B35="","",SUMIFS('Material Register'!$U$9:$U$208,'Material Register'!$B$9:$B$208,$B35))</f>
        <v>1200</v>
      </c>
      <c r="F35" s="31" t="n">
        <f aca="false">IF($B35="","",SUMIFS('Material Register'!$W$9:$W$208,'Material Register'!$B$9:$B$208,$B35))</f>
        <v>2791</v>
      </c>
      <c r="G35" s="31" t="n">
        <f aca="false">IF($B35="","",SUMIFS('Material Register'!$M$9:$M$208,'Material Register'!$B$9:$B$208,$B35))</f>
        <v>528040</v>
      </c>
    </row>
    <row r="36" customFormat="false" ht="15" hidden="false" customHeight="true" outlineLevel="0" collapsed="false">
      <c r="B36" s="34" t="str">
        <f aca="false">IF(Lists!$B$27="","",Lists!$B$27)</f>
        <v>Hydraulic / Plumbing</v>
      </c>
      <c r="C36" s="35" t="n">
        <f aca="false">IF($B36="","",SUMIFS('Material Register'!$I$9:$I$208,'Material Register'!$B$9:$B$208,$B36))</f>
        <v>950</v>
      </c>
      <c r="D36" s="35" t="n">
        <f aca="false">IF($B36="","",SUMIFS('Material Register'!$N$9:$N$208,'Material Register'!$B$9:$B$208,$B36))</f>
        <v>0</v>
      </c>
      <c r="E36" s="35" t="n">
        <f aca="false">IF($B36="","",SUMIFS('Material Register'!$U$9:$U$208,'Material Register'!$B$9:$B$208,$B36))</f>
        <v>0</v>
      </c>
      <c r="F36" s="35" t="n">
        <f aca="false">IF($B36="","",SUMIFS('Material Register'!$W$9:$W$208,'Material Register'!$B$9:$B$208,$B36))</f>
        <v>1007</v>
      </c>
      <c r="G36" s="35" t="n">
        <f aca="false">IF($B36="","",SUMIFS('Material Register'!$M$9:$M$208,'Material Register'!$B$9:$B$208,$B36))</f>
        <v>42294</v>
      </c>
    </row>
    <row r="37" customFormat="false" ht="15" hidden="false" customHeight="true" outlineLevel="0" collapsed="false">
      <c r="B37" s="30" t="str">
        <f aca="false">IF(Lists!$B$28="","",Lists!$B$28)</f>
        <v>Fire Services</v>
      </c>
      <c r="C37" s="31" t="n">
        <f aca="false">IF($B37="","",SUMIFS('Material Register'!$I$9:$I$208,'Material Register'!$B$9:$B$208,$B37))</f>
        <v>0</v>
      </c>
      <c r="D37" s="31" t="n">
        <f aca="false">IF($B37="","",SUMIFS('Material Register'!$N$9:$N$208,'Material Register'!$B$9:$B$208,$B37))</f>
        <v>0</v>
      </c>
      <c r="E37" s="31" t="n">
        <f aca="false">IF($B37="","",SUMIFS('Material Register'!$U$9:$U$208,'Material Register'!$B$9:$B$208,$B37))</f>
        <v>0</v>
      </c>
      <c r="F37" s="31" t="n">
        <f aca="false">IF($B37="","",SUMIFS('Material Register'!$W$9:$W$208,'Material Register'!$B$9:$B$208,$B37))</f>
        <v>0</v>
      </c>
      <c r="G37" s="31" t="n">
        <f aca="false">IF($B37="","",SUMIFS('Material Register'!$M$9:$M$208,'Material Register'!$B$9:$B$208,$B37))</f>
        <v>0</v>
      </c>
    </row>
    <row r="38" customFormat="false" ht="15" hidden="false" customHeight="true" outlineLevel="0" collapsed="false">
      <c r="B38" s="34" t="str">
        <f aca="false">IF(Lists!$B$29="","",Lists!$B$29)</f>
        <v>Internal Finishes</v>
      </c>
      <c r="C38" s="35" t="n">
        <f aca="false">IF($B38="","",SUMIFS('Material Register'!$I$9:$I$208,'Material Register'!$B$9:$B$208,$B38))</f>
        <v>3100</v>
      </c>
      <c r="D38" s="35" t="n">
        <f aca="false">IF($B38="","",SUMIFS('Material Register'!$N$9:$N$208,'Material Register'!$B$9:$B$208,$B38))</f>
        <v>3410</v>
      </c>
      <c r="E38" s="35" t="n">
        <f aca="false">IF($B38="","",SUMIFS('Material Register'!$U$9:$U$208,'Material Register'!$B$9:$B$208,$B38))</f>
        <v>0</v>
      </c>
      <c r="F38" s="35" t="n">
        <f aca="false">IF($B38="","",SUMIFS('Material Register'!$W$9:$W$208,'Material Register'!$B$9:$B$208,$B38))</f>
        <v>3410</v>
      </c>
      <c r="G38" s="35" t="n">
        <f aca="false">IF($B38="","",SUMIFS('Material Register'!$M$9:$M$208,'Material Register'!$B$9:$B$208,$B38))</f>
        <v>211420</v>
      </c>
    </row>
    <row r="39" customFormat="false" ht="15" hidden="false" customHeight="true" outlineLevel="0" collapsed="false">
      <c r="B39" s="30" t="str">
        <f aca="false">IF(Lists!$B$30="","",Lists!$B$30)</f>
        <v>Landscaping &amp; External Works</v>
      </c>
      <c r="C39" s="31" t="n">
        <f aca="false">IF($B39="","",SUMIFS('Material Register'!$I$9:$I$208,'Material Register'!$B$9:$B$208,$B39))</f>
        <v>0</v>
      </c>
      <c r="D39" s="31" t="n">
        <f aca="false">IF($B39="","",SUMIFS('Material Register'!$N$9:$N$208,'Material Register'!$B$9:$B$208,$B39))</f>
        <v>0</v>
      </c>
      <c r="E39" s="31" t="n">
        <f aca="false">IF($B39="","",SUMIFS('Material Register'!$U$9:$U$208,'Material Register'!$B$9:$B$208,$B39))</f>
        <v>0</v>
      </c>
      <c r="F39" s="31" t="n">
        <f aca="false">IF($B39="","",SUMIFS('Material Register'!$W$9:$W$208,'Material Register'!$B$9:$B$208,$B39))</f>
        <v>0</v>
      </c>
      <c r="G39" s="31" t="n">
        <f aca="false">IF($B39="","",SUMIFS('Material Register'!$M$9:$M$208,'Material Register'!$B$9:$B$208,$B39))</f>
        <v>0</v>
      </c>
    </row>
    <row r="40" customFormat="false" ht="18" hidden="false" customHeight="true" outlineLevel="0" collapsed="false">
      <c r="B40" s="38" t="s">
        <v>56</v>
      </c>
      <c r="C40" s="41" t="s">
        <v>57</v>
      </c>
      <c r="D40" s="41" t="s">
        <v>57</v>
      </c>
      <c r="E40" s="41" t="s">
        <v>57</v>
      </c>
      <c r="F40" s="41" t="s">
        <v>57</v>
      </c>
      <c r="G40" s="41" t="n">
        <f aca="false">SUM(G25:G39)</f>
        <v>5384695.25</v>
      </c>
    </row>
    <row r="42" customFormat="false" ht="24" hidden="false" customHeight="true" outlineLevel="0" collapsed="false">
      <c r="B42" s="42" t="s">
        <v>58</v>
      </c>
      <c r="C42" s="42"/>
      <c r="D42" s="42"/>
      <c r="E42" s="42"/>
      <c r="F42" s="42"/>
      <c r="G42" s="42"/>
      <c r="H42" s="42"/>
      <c r="I42" s="42"/>
      <c r="J42" s="42"/>
      <c r="K42" s="42"/>
    </row>
    <row r="43" customFormat="false" ht="19.5" hidden="false" customHeight="true" outlineLevel="0" collapsed="false">
      <c r="B43" s="7" t="s">
        <v>59</v>
      </c>
      <c r="I43" s="7" t="s">
        <v>60</v>
      </c>
    </row>
    <row r="65" customFormat="false" ht="12.75" hidden="false" customHeight="true" outlineLevel="0" collapsed="false">
      <c r="A65" s="18" t="s">
        <v>33</v>
      </c>
      <c r="B65" s="18"/>
      <c r="C65" s="18"/>
      <c r="D65" s="18"/>
      <c r="E65" s="18"/>
      <c r="F65" s="18"/>
      <c r="G65" s="18"/>
      <c r="H65" s="18"/>
      <c r="I65" s="18"/>
      <c r="J65" s="18"/>
      <c r="K65" s="18"/>
      <c r="L65" s="18"/>
    </row>
  </sheetData>
  <sheetProtection sheet="true" formatCells="false" formatColumns="false" formatRows="false" insertRows="false" sort="false" autoFilter="false"/>
  <mergeCells count="40">
    <mergeCell ref="C2:L2"/>
    <mergeCell ref="C3:L3"/>
    <mergeCell ref="B7:G7"/>
    <mergeCell ref="I7:K7"/>
    <mergeCell ref="B9:C9"/>
    <mergeCell ref="D9:E9"/>
    <mergeCell ref="F9:G9"/>
    <mergeCell ref="I9:K22"/>
    <mergeCell ref="B10:C10"/>
    <mergeCell ref="D10:E10"/>
    <mergeCell ref="F10:G10"/>
    <mergeCell ref="B11:C11"/>
    <mergeCell ref="D11:E11"/>
    <mergeCell ref="F11:G11"/>
    <mergeCell ref="B13:C13"/>
    <mergeCell ref="D13:E13"/>
    <mergeCell ref="F13:G13"/>
    <mergeCell ref="B14:C14"/>
    <mergeCell ref="D14:E14"/>
    <mergeCell ref="F14:G14"/>
    <mergeCell ref="B15:C15"/>
    <mergeCell ref="D15:E15"/>
    <mergeCell ref="F15:G15"/>
    <mergeCell ref="B17:C17"/>
    <mergeCell ref="D17:E17"/>
    <mergeCell ref="F17:G17"/>
    <mergeCell ref="B18:C18"/>
    <mergeCell ref="D18:E18"/>
    <mergeCell ref="F18:G18"/>
    <mergeCell ref="B19:C19"/>
    <mergeCell ref="D19:E19"/>
    <mergeCell ref="F19:G19"/>
    <mergeCell ref="B21:C21"/>
    <mergeCell ref="D21:E21"/>
    <mergeCell ref="F21:G21"/>
    <mergeCell ref="B22:C22"/>
    <mergeCell ref="D22:E22"/>
    <mergeCell ref="F22:G22"/>
    <mergeCell ref="B42:K42"/>
    <mergeCell ref="A65:L65"/>
  </mergeCells>
  <hyperlinks>
    <hyperlink ref="A2" r:id="rId1" display=" "/>
    <hyperlink ref="A65" r:id="rId2" display="Mastt template  ·  mastt.com  ·  © 2026 Mastt"/>
  </hyperlinks>
  <printOptions headings="false" gridLines="false" gridLinesSet="true" horizontalCentered="true" verticalCentered="false"/>
  <pageMargins left="0.3" right="0.3" top="0.4" bottom="0.45" header="0.2" footer="0.2"/>
  <pageSetup paperSize="9" scale="100" fitToWidth="1" fitToHeight="0" pageOrder="downThenOver" orientation="landscape" blackAndWhite="false" draft="false" cellComments="none" horizontalDpi="300" verticalDpi="300" copies="1"/>
  <headerFooter differentFirst="false" differentOddEven="false">
    <oddHeader>&amp;L&amp;"Arial,Regular"&amp;8&amp;K1d3245Mastt  ·  Construction Material List / Material Schedule&amp;R&amp;"Arial,Regular"&amp;8&amp;K8e98a2&amp;A</oddHeader>
    <oddFooter>&amp;L&amp;"Arial,Regular"&amp;7&amp;K8e98a2Mastt template  ·  mastt.com  ·  © 2026 Mastt&amp;R&amp;"Arial,Regular"&amp;7&amp;K8e98a2Page &amp;P of &amp;N</oddFooter>
  </headerFooter>
  <rowBreaks count="1" manualBreakCount="1">
    <brk id="42" man="true" max="16383" min="0"/>
  </rowBreaks>
  <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AD210"/>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2" ySplit="8" topLeftCell="C9" activePane="bottomRight" state="frozen"/>
      <selection pane="topLeft" activeCell="A1" activeCellId="0" sqref="A1"/>
      <selection pane="topRight" activeCell="C1" activeCellId="0" sqref="C1"/>
      <selection pane="bottomLeft" activeCell="A9" activeCellId="0" sqref="A9"/>
      <selection pane="bottomRight" activeCell="A1" activeCellId="0" sqref="A1"/>
    </sheetView>
  </sheetViews>
  <sheetFormatPr defaultColWidth="8.71484375" defaultRowHeight="15" zeroHeight="false" outlineLevelRow="0" outlineLevelCol="0"/>
  <cols>
    <col collapsed="false" customWidth="true" hidden="false" outlineLevel="0" max="1" min="1" style="0" width="11"/>
    <col collapsed="false" customWidth="true" hidden="false" outlineLevel="0" max="2" min="2" style="0" width="20"/>
    <col collapsed="false" customWidth="true" hidden="false" outlineLevel="0" max="3" min="3" style="0" width="18"/>
    <col collapsed="false" customWidth="true" hidden="false" outlineLevel="0" max="4" min="4" style="0" width="50"/>
    <col collapsed="false" customWidth="true" hidden="false" outlineLevel="0" max="5" min="5" style="0" width="28"/>
    <col collapsed="false" customWidth="true" hidden="false" outlineLevel="0" max="6" min="6" style="0" width="24"/>
    <col collapsed="false" customWidth="true" hidden="false" outlineLevel="0" max="7" min="7" style="0" width="16"/>
    <col collapsed="false" customWidth="true" hidden="false" outlineLevel="0" max="8" min="8" style="0" width="8"/>
    <col collapsed="false" customWidth="true" hidden="false" outlineLevel="0" max="9" min="9" style="0" width="12"/>
    <col collapsed="false" customWidth="true" hidden="false" outlineLevel="0" max="10" min="10" style="0" width="10"/>
    <col collapsed="false" customWidth="true" hidden="false" outlineLevel="0" max="11" min="11" style="0" width="12"/>
    <col collapsed="false" customWidth="true" hidden="false" outlineLevel="0" max="12" min="12" style="0" width="13"/>
    <col collapsed="false" customWidth="true" hidden="false" outlineLevel="0" max="13" min="13" style="0" width="15"/>
    <col collapsed="false" customWidth="true" hidden="false" outlineLevel="0" max="14" min="14" style="0" width="12"/>
    <col collapsed="false" customWidth="true" hidden="false" outlineLevel="0" max="15" min="15" style="0" width="15"/>
    <col collapsed="false" customWidth="true" hidden="false" outlineLevel="0" max="16" min="16" style="0" width="12"/>
    <col collapsed="false" customWidth="true" hidden="false" outlineLevel="0" max="17" min="17" style="0" width="11"/>
    <col collapsed="false" customWidth="true" hidden="false" outlineLevel="0" max="19" min="18" style="0" width="14"/>
    <col collapsed="false" customWidth="true" hidden="false" outlineLevel="0" max="20" min="20" style="0" width="10"/>
    <col collapsed="false" customWidth="true" hidden="false" outlineLevel="0" max="21" min="21" style="0" width="12"/>
    <col collapsed="false" customWidth="true" hidden="false" outlineLevel="0" max="22" min="22" style="0" width="14"/>
    <col collapsed="false" customWidth="true" hidden="false" outlineLevel="0" max="24" min="23" style="0" width="13"/>
    <col collapsed="false" customWidth="true" hidden="false" outlineLevel="0" max="25" min="25" style="0" width="15"/>
    <col collapsed="false" customWidth="true" hidden="false" outlineLevel="0" max="26" min="26" style="0" width="12"/>
    <col collapsed="false" customWidth="true" hidden="false" outlineLevel="0" max="27" min="27" style="0" width="15"/>
    <col collapsed="false" customWidth="true" hidden="false" outlineLevel="0" max="28" min="28" style="0" width="18"/>
    <col collapsed="false" customWidth="true" hidden="false" outlineLevel="0" max="29" min="29" style="0" width="19"/>
    <col collapsed="false" customWidth="true" hidden="false" outlineLevel="0" max="30" min="30" style="0" width="42"/>
  </cols>
  <sheetData>
    <row r="1" customFormat="false" ht="3.75" hidden="false" customHeight="true" outlineLevel="0" collapsed="false">
      <c r="A1" s="1"/>
      <c r="B1" s="1"/>
      <c r="C1" s="1"/>
      <c r="D1" s="1"/>
      <c r="E1" s="1"/>
      <c r="F1" s="1"/>
      <c r="G1" s="1"/>
      <c r="H1" s="1"/>
      <c r="I1" s="1"/>
      <c r="J1" s="1"/>
      <c r="K1" s="1"/>
      <c r="L1" s="1"/>
      <c r="M1" s="1"/>
      <c r="N1" s="1"/>
      <c r="O1" s="1"/>
      <c r="P1" s="1"/>
      <c r="Q1" s="1"/>
      <c r="R1" s="1"/>
      <c r="S1" s="1"/>
      <c r="T1" s="1"/>
      <c r="U1" s="1"/>
      <c r="V1" s="1"/>
      <c r="W1" s="1"/>
      <c r="X1" s="1"/>
      <c r="Y1" s="1"/>
      <c r="Z1" s="1"/>
      <c r="AA1" s="1"/>
      <c r="AB1" s="1"/>
      <c r="AC1" s="1"/>
      <c r="AD1" s="1"/>
    </row>
    <row r="2" customFormat="false" ht="27.75" hidden="false" customHeight="true" outlineLevel="0" collapsed="false">
      <c r="A2" s="2" t="s">
        <v>0</v>
      </c>
      <c r="B2" s="1"/>
      <c r="C2" s="3" t="s">
        <v>1</v>
      </c>
      <c r="D2" s="3"/>
      <c r="E2" s="3"/>
      <c r="F2" s="3"/>
      <c r="G2" s="3"/>
      <c r="H2" s="3"/>
      <c r="I2" s="3"/>
      <c r="J2" s="3"/>
      <c r="K2" s="3"/>
      <c r="L2" s="3"/>
      <c r="M2" s="3"/>
      <c r="N2" s="3"/>
      <c r="O2" s="3"/>
      <c r="P2" s="3"/>
      <c r="Q2" s="3"/>
      <c r="R2" s="3"/>
      <c r="S2" s="3"/>
      <c r="T2" s="3"/>
      <c r="U2" s="3"/>
      <c r="V2" s="3"/>
      <c r="W2" s="3"/>
      <c r="X2" s="3"/>
      <c r="Y2" s="3"/>
      <c r="Z2" s="3"/>
      <c r="AA2" s="3"/>
      <c r="AB2" s="3"/>
      <c r="AC2" s="3"/>
      <c r="AD2" s="3"/>
    </row>
    <row r="3" customFormat="false" ht="12.75" hidden="false" customHeight="true" outlineLevel="0" collapsed="false">
      <c r="A3" s="1"/>
      <c r="B3" s="1"/>
      <c r="C3" s="4" t="s">
        <v>61</v>
      </c>
      <c r="D3" s="4"/>
      <c r="E3" s="4"/>
      <c r="F3" s="4"/>
      <c r="G3" s="4"/>
      <c r="H3" s="4"/>
      <c r="I3" s="4"/>
      <c r="J3" s="4"/>
      <c r="K3" s="4"/>
      <c r="L3" s="4"/>
      <c r="M3" s="4"/>
      <c r="N3" s="4"/>
      <c r="O3" s="4"/>
      <c r="P3" s="4"/>
      <c r="Q3" s="4"/>
      <c r="R3" s="4"/>
      <c r="S3" s="4"/>
      <c r="T3" s="4"/>
      <c r="U3" s="4"/>
      <c r="V3" s="4"/>
      <c r="W3" s="4"/>
      <c r="X3" s="4"/>
      <c r="Y3" s="4"/>
      <c r="Z3" s="4"/>
      <c r="AA3" s="4"/>
      <c r="AB3" s="4"/>
      <c r="AC3" s="4"/>
      <c r="AD3" s="4"/>
    </row>
    <row r="4" customFormat="false" ht="6" hidden="false" customHeight="true" outlineLevel="0" collapsed="false">
      <c r="A4" s="1"/>
      <c r="B4" s="1"/>
      <c r="C4" s="1"/>
      <c r="D4" s="1"/>
      <c r="E4" s="1"/>
      <c r="F4" s="1"/>
      <c r="G4" s="1"/>
      <c r="H4" s="1"/>
      <c r="I4" s="1"/>
      <c r="J4" s="1"/>
      <c r="K4" s="1"/>
      <c r="L4" s="1"/>
      <c r="M4" s="1"/>
      <c r="N4" s="1"/>
      <c r="O4" s="1"/>
      <c r="P4" s="1"/>
      <c r="Q4" s="1"/>
      <c r="R4" s="1"/>
      <c r="S4" s="1"/>
      <c r="T4" s="1"/>
      <c r="U4" s="1"/>
      <c r="V4" s="1"/>
      <c r="W4" s="1"/>
      <c r="X4" s="1"/>
      <c r="Y4" s="1"/>
      <c r="Z4" s="1"/>
      <c r="AA4" s="1"/>
      <c r="AB4" s="1"/>
      <c r="AC4" s="1"/>
      <c r="AD4" s="1"/>
    </row>
    <row r="5" customFormat="false" ht="3" hidden="false" customHeight="true" outlineLevel="0" collapsed="false">
      <c r="A5" s="5"/>
      <c r="B5" s="5"/>
      <c r="C5" s="5"/>
      <c r="D5" s="5"/>
      <c r="E5" s="5"/>
      <c r="F5" s="5"/>
      <c r="G5" s="5"/>
      <c r="H5" s="5"/>
      <c r="I5" s="5"/>
      <c r="J5" s="5"/>
      <c r="K5" s="5"/>
      <c r="L5" s="5"/>
      <c r="M5" s="5"/>
      <c r="N5" s="5"/>
      <c r="O5" s="5"/>
      <c r="P5" s="5"/>
      <c r="Q5" s="5"/>
      <c r="R5" s="5"/>
      <c r="S5" s="5"/>
      <c r="T5" s="5"/>
      <c r="U5" s="5"/>
      <c r="V5" s="5"/>
      <c r="W5" s="5"/>
      <c r="X5" s="5"/>
      <c r="Y5" s="5"/>
      <c r="Z5" s="5"/>
      <c r="AA5" s="5"/>
      <c r="AB5" s="5"/>
      <c r="AC5" s="5"/>
      <c r="AD5" s="5"/>
    </row>
    <row r="6" customFormat="false" ht="6.75" hidden="false" customHeight="true" outlineLevel="0" collapsed="false">
      <c r="A6" s="6"/>
      <c r="B6" s="6"/>
      <c r="C6" s="6"/>
      <c r="D6" s="6"/>
      <c r="E6" s="6"/>
      <c r="F6" s="6"/>
      <c r="G6" s="6"/>
      <c r="H6" s="6"/>
      <c r="I6" s="6"/>
      <c r="J6" s="6"/>
      <c r="K6" s="6"/>
      <c r="L6" s="6"/>
      <c r="M6" s="6"/>
      <c r="N6" s="6"/>
      <c r="O6" s="6"/>
      <c r="P6" s="6"/>
      <c r="Q6" s="6"/>
      <c r="R6" s="6"/>
      <c r="S6" s="6"/>
      <c r="T6" s="6"/>
      <c r="U6" s="6"/>
      <c r="V6" s="6"/>
      <c r="W6" s="6"/>
      <c r="X6" s="6"/>
      <c r="Y6" s="6"/>
      <c r="Z6" s="6"/>
      <c r="AA6" s="6"/>
      <c r="AB6" s="6"/>
      <c r="AC6" s="6"/>
      <c r="AD6" s="6"/>
    </row>
    <row r="7" customFormat="false" ht="15.75" hidden="false" customHeight="true" outlineLevel="0" collapsed="false">
      <c r="A7" s="43" t="str">
        <f aca="false">IF(Proj_Name="","Project: —  |  complete the Cover sheet","Project: "&amp;Proj_Name)</f>
        <v>Project: e.g. Northbank Health Precinct — Stage 2</v>
      </c>
      <c r="B7" s="43"/>
      <c r="C7" s="43"/>
      <c r="D7" s="43"/>
      <c r="E7" s="43"/>
      <c r="F7" s="43"/>
      <c r="G7" s="43"/>
      <c r="H7" s="43"/>
      <c r="I7" s="43"/>
      <c r="J7" s="43"/>
      <c r="K7" s="43"/>
      <c r="L7" s="43"/>
      <c r="M7" s="20" t="s">
        <v>62</v>
      </c>
      <c r="N7" s="20"/>
      <c r="O7" s="20"/>
      <c r="P7" s="20"/>
      <c r="Q7" s="20"/>
      <c r="R7" s="20"/>
      <c r="S7" s="20"/>
      <c r="T7" s="20"/>
      <c r="U7" s="20"/>
      <c r="V7" s="20"/>
      <c r="W7" s="20"/>
      <c r="X7" s="20"/>
      <c r="Y7" s="20"/>
      <c r="Z7" s="20"/>
      <c r="AA7" s="20"/>
      <c r="AB7" s="20"/>
      <c r="AC7" s="20"/>
      <c r="AD7" s="20"/>
    </row>
    <row r="8" customFormat="false" ht="39.75" hidden="false" customHeight="true" outlineLevel="0" collapsed="false">
      <c r="A8" s="44" t="s">
        <v>63</v>
      </c>
      <c r="B8" s="44" t="s">
        <v>48</v>
      </c>
      <c r="C8" s="44" t="s">
        <v>64</v>
      </c>
      <c r="D8" s="44" t="s">
        <v>65</v>
      </c>
      <c r="E8" s="44" t="s">
        <v>66</v>
      </c>
      <c r="F8" s="44" t="s">
        <v>67</v>
      </c>
      <c r="G8" s="44" t="s">
        <v>68</v>
      </c>
      <c r="H8" s="44" t="s">
        <v>69</v>
      </c>
      <c r="I8" s="44" t="s">
        <v>49</v>
      </c>
      <c r="J8" s="44" t="s">
        <v>70</v>
      </c>
      <c r="K8" s="44" t="s">
        <v>71</v>
      </c>
      <c r="L8" s="44" t="str">
        <f aca="false">"Unit Rate ("&amp;IF(Proj_Currency="","Currency",Proj_Currency)&amp;")"</f>
        <v>Unit Rate (USD)</v>
      </c>
      <c r="M8" s="44" t="str">
        <f aca="false">"Estimated Value ("&amp;IF(Proj_Currency="","Currency",Proj_Currency)&amp;")"</f>
        <v>Estimated Value (USD)</v>
      </c>
      <c r="N8" s="44" t="s">
        <v>50</v>
      </c>
      <c r="O8" s="44" t="s">
        <v>72</v>
      </c>
      <c r="P8" s="44" t="s">
        <v>73</v>
      </c>
      <c r="Q8" s="44" t="s">
        <v>74</v>
      </c>
      <c r="R8" s="44" t="s">
        <v>75</v>
      </c>
      <c r="S8" s="44" t="s">
        <v>76</v>
      </c>
      <c r="T8" s="44" t="s">
        <v>77</v>
      </c>
      <c r="U8" s="44" t="s">
        <v>51</v>
      </c>
      <c r="V8" s="44" t="str">
        <f aca="false">"Delivered Value ("&amp;IF(Proj_Currency="","Currency",Proj_Currency)&amp;")"</f>
        <v>Delivered Value (USD)</v>
      </c>
      <c r="W8" s="44" t="s">
        <v>52</v>
      </c>
      <c r="X8" s="44" t="s">
        <v>78</v>
      </c>
      <c r="Y8" s="44" t="s">
        <v>53</v>
      </c>
      <c r="Z8" s="44" t="s">
        <v>79</v>
      </c>
      <c r="AA8" s="44" t="s">
        <v>80</v>
      </c>
      <c r="AB8" s="44" t="s">
        <v>81</v>
      </c>
      <c r="AC8" s="44" t="s">
        <v>82</v>
      </c>
      <c r="AD8" s="44" t="s">
        <v>83</v>
      </c>
    </row>
    <row r="9" customFormat="false" ht="15" hidden="false" customHeight="true" outlineLevel="0" collapsed="false">
      <c r="A9" s="45" t="s">
        <v>84</v>
      </c>
      <c r="B9" s="45" t="s">
        <v>85</v>
      </c>
      <c r="C9" s="45" t="s">
        <v>86</v>
      </c>
      <c r="D9" s="45" t="s">
        <v>87</v>
      </c>
      <c r="E9" s="45" t="s">
        <v>88</v>
      </c>
      <c r="F9" s="45" t="s">
        <v>89</v>
      </c>
      <c r="G9" s="45" t="s">
        <v>90</v>
      </c>
      <c r="H9" s="46" t="s">
        <v>91</v>
      </c>
      <c r="I9" s="47" t="n">
        <v>1250</v>
      </c>
      <c r="J9" s="48" t="n">
        <v>0.03</v>
      </c>
      <c r="K9" s="49" t="n">
        <f aca="false">IF($I9="","",ROUND($I9*(1+IF($J9="",Default_Wastage,$J9)),2))</f>
        <v>1287.5</v>
      </c>
      <c r="L9" s="47" t="n">
        <v>185</v>
      </c>
      <c r="M9" s="49" t="n">
        <f aca="false">IF(OR($K9="",$L9=""),"",ROUND($K9*$L9,2))</f>
        <v>238187.5</v>
      </c>
      <c r="N9" s="47" t="n">
        <v>1250</v>
      </c>
      <c r="O9" s="45" t="s">
        <v>92</v>
      </c>
      <c r="P9" s="50" t="n">
        <v>46083</v>
      </c>
      <c r="Q9" s="51" t="n">
        <v>7</v>
      </c>
      <c r="R9" s="52" t="n">
        <f aca="false">IF(OR($P9="",$Q9=""),"",$P9+$Q9)</f>
        <v>46090</v>
      </c>
      <c r="S9" s="50" t="n">
        <v>46101</v>
      </c>
      <c r="T9" s="53" t="n">
        <f aca="false">IF(OR($S9="",$R9=""),"",$S9-$R9)</f>
        <v>11</v>
      </c>
      <c r="U9" s="49" t="n">
        <f aca="false">IF($A9="","",SUMIF('Delivery Log'!$B$9:$B$208,$A9,'Delivery Log'!$D$9:$D$208))</f>
        <v>1030</v>
      </c>
      <c r="V9" s="49" t="n">
        <f aca="false">IF(OR($U9="",$L9=""),"",ROUND($U9*$L9,2))</f>
        <v>190550</v>
      </c>
      <c r="W9" s="49" t="n">
        <f aca="false">IF($K9="","",ROUND($K9-IF(ISNUMBER($U9),$U9,0),2))</f>
        <v>257.5</v>
      </c>
      <c r="X9" s="49" t="n">
        <f aca="false">IF($K9="","",ROUND($K9-IF($N9="",0,$N9),2))</f>
        <v>37.5</v>
      </c>
      <c r="Y9" s="46" t="s">
        <v>93</v>
      </c>
      <c r="Z9" s="46" t="s">
        <v>94</v>
      </c>
      <c r="AA9" s="46" t="s">
        <v>95</v>
      </c>
      <c r="AB9" s="45" t="s">
        <v>96</v>
      </c>
      <c r="AC9" s="45" t="s">
        <v>97</v>
      </c>
      <c r="AD9" s="54" t="s">
        <v>98</v>
      </c>
    </row>
    <row r="10" customFormat="false" ht="15" hidden="false" customHeight="true" outlineLevel="0" collapsed="false">
      <c r="A10" s="45" t="s">
        <v>99</v>
      </c>
      <c r="B10" s="45" t="s">
        <v>100</v>
      </c>
      <c r="C10" s="45" t="s">
        <v>101</v>
      </c>
      <c r="D10" s="45" t="s">
        <v>102</v>
      </c>
      <c r="E10" s="45" t="s">
        <v>103</v>
      </c>
      <c r="F10" s="45" t="s">
        <v>104</v>
      </c>
      <c r="G10" s="45" t="s">
        <v>105</v>
      </c>
      <c r="H10" s="46" t="s">
        <v>106</v>
      </c>
      <c r="I10" s="47" t="n">
        <v>86</v>
      </c>
      <c r="J10" s="48" t="n">
        <v>0.05</v>
      </c>
      <c r="K10" s="49" t="n">
        <f aca="false">IF($I10="","",ROUND($I10*(1+IF($J10="",Default_Wastage,$J10)),2))</f>
        <v>90.3</v>
      </c>
      <c r="L10" s="47" t="n">
        <v>1450</v>
      </c>
      <c r="M10" s="49" t="n">
        <f aca="false">IF(OR($K10="",$L10=""),"",ROUND($K10*$L10,2))</f>
        <v>130935</v>
      </c>
      <c r="N10" s="47" t="n">
        <v>90</v>
      </c>
      <c r="O10" s="45" t="s">
        <v>107</v>
      </c>
      <c r="P10" s="50" t="n">
        <v>46090</v>
      </c>
      <c r="Q10" s="51" t="n">
        <v>14</v>
      </c>
      <c r="R10" s="52" t="n">
        <f aca="false">IF(OR($P10="",$Q10=""),"",$P10+$Q10)</f>
        <v>46104</v>
      </c>
      <c r="S10" s="50" t="n">
        <v>46115</v>
      </c>
      <c r="T10" s="53" t="n">
        <f aca="false">IF(OR($S10="",$R10=""),"",$S10-$R10)</f>
        <v>11</v>
      </c>
      <c r="U10" s="49" t="n">
        <f aca="false">IF($A10="","",SUMIF('Delivery Log'!$B$9:$B$208,$A10,'Delivery Log'!$D$9:$D$208))</f>
        <v>52</v>
      </c>
      <c r="V10" s="49" t="n">
        <f aca="false">IF(OR($U10="",$L10=""),"",ROUND($U10*$L10,2))</f>
        <v>75400</v>
      </c>
      <c r="W10" s="49" t="n">
        <f aca="false">IF($K10="","",ROUND($K10-IF(ISNUMBER($U10),$U10,0),2))</f>
        <v>38.3</v>
      </c>
      <c r="X10" s="49" t="n">
        <f aca="false">IF($K10="","",ROUND($K10-IF($N10="",0,$N10),2))</f>
        <v>0.3</v>
      </c>
      <c r="Y10" s="46" t="s">
        <v>93</v>
      </c>
      <c r="Z10" s="46" t="s">
        <v>94</v>
      </c>
      <c r="AA10" s="46" t="s">
        <v>95</v>
      </c>
      <c r="AB10" s="45" t="s">
        <v>108</v>
      </c>
      <c r="AC10" s="45" t="s">
        <v>97</v>
      </c>
      <c r="AD10" s="54" t="s">
        <v>98</v>
      </c>
    </row>
    <row r="11" customFormat="false" ht="15" hidden="false" customHeight="true" outlineLevel="0" collapsed="false">
      <c r="A11" s="45" t="s">
        <v>109</v>
      </c>
      <c r="B11" s="45" t="s">
        <v>100</v>
      </c>
      <c r="C11" s="45" t="s">
        <v>110</v>
      </c>
      <c r="D11" s="45" t="s">
        <v>111</v>
      </c>
      <c r="E11" s="45" t="s">
        <v>112</v>
      </c>
      <c r="F11" s="45" t="s">
        <v>104</v>
      </c>
      <c r="G11" s="45" t="s">
        <v>113</v>
      </c>
      <c r="H11" s="46" t="s">
        <v>114</v>
      </c>
      <c r="I11" s="47" t="n">
        <v>620</v>
      </c>
      <c r="J11" s="48" t="n">
        <v>0.075</v>
      </c>
      <c r="K11" s="49" t="n">
        <f aca="false">IF($I11="","",ROUND($I11*(1+IF($J11="",Default_Wastage,$J11)),2))</f>
        <v>666.5</v>
      </c>
      <c r="L11" s="47" t="n">
        <v>78.5</v>
      </c>
      <c r="M11" s="49" t="n">
        <f aca="false">IF(OR($K11="",$L11=""),"",ROUND($K11*$L11,2))</f>
        <v>52320.25</v>
      </c>
      <c r="N11" s="47" t="n">
        <v>0</v>
      </c>
      <c r="O11" s="55"/>
      <c r="P11" s="50"/>
      <c r="Q11" s="51" t="n">
        <v>10</v>
      </c>
      <c r="R11" s="52" t="str">
        <f aca="false">IF(OR($P11="",$Q11=""),"",$P11+$Q11)</f>
        <v/>
      </c>
      <c r="S11" s="50" t="n">
        <v>46136</v>
      </c>
      <c r="T11" s="53" t="str">
        <f aca="false">IF(OR($S11="",$R11=""),"",$S11-$R11)</f>
        <v/>
      </c>
      <c r="U11" s="49" t="n">
        <f aca="false">IF($A11="","",SUMIF('Delivery Log'!$B$9:$B$208,$A11,'Delivery Log'!$D$9:$D$208))</f>
        <v>0</v>
      </c>
      <c r="V11" s="49" t="n">
        <f aca="false">IF(OR($U11="",$L11=""),"",ROUND($U11*$L11,2))</f>
        <v>0</v>
      </c>
      <c r="W11" s="49" t="n">
        <f aca="false">IF($K11="","",ROUND($K11-IF(ISNUMBER($U11),$U11,0),2))</f>
        <v>666.5</v>
      </c>
      <c r="X11" s="49" t="n">
        <f aca="false">IF($K11="","",ROUND($K11-IF($N11="",0,$N11),2))</f>
        <v>666.5</v>
      </c>
      <c r="Y11" s="46" t="s">
        <v>115</v>
      </c>
      <c r="Z11" s="46" t="s">
        <v>116</v>
      </c>
      <c r="AA11" s="46" t="s">
        <v>117</v>
      </c>
      <c r="AB11" s="45" t="s">
        <v>108</v>
      </c>
      <c r="AC11" s="45" t="s">
        <v>97</v>
      </c>
      <c r="AD11" s="54" t="s">
        <v>98</v>
      </c>
    </row>
    <row r="12" customFormat="false" ht="15" hidden="false" customHeight="true" outlineLevel="0" collapsed="false">
      <c r="A12" s="45" t="s">
        <v>118</v>
      </c>
      <c r="B12" s="45" t="s">
        <v>119</v>
      </c>
      <c r="C12" s="45" t="s">
        <v>120</v>
      </c>
      <c r="D12" s="45" t="s">
        <v>121</v>
      </c>
      <c r="E12" s="45" t="s">
        <v>122</v>
      </c>
      <c r="F12" s="45" t="s">
        <v>123</v>
      </c>
      <c r="G12" s="45" t="s">
        <v>124</v>
      </c>
      <c r="H12" s="46" t="s">
        <v>106</v>
      </c>
      <c r="I12" s="47" t="n">
        <v>145</v>
      </c>
      <c r="J12" s="48" t="n">
        <v>0.02</v>
      </c>
      <c r="K12" s="49" t="n">
        <f aca="false">IF($I12="","",ROUND($I12*(1+IF($J12="",Default_Wastage,$J12)),2))</f>
        <v>147.9</v>
      </c>
      <c r="L12" s="47" t="n">
        <v>3250</v>
      </c>
      <c r="M12" s="49" t="n">
        <f aca="false">IF(OR($K12="",$L12=""),"",ROUND($K12*$L12,2))</f>
        <v>480675</v>
      </c>
      <c r="N12" s="47" t="n">
        <v>145</v>
      </c>
      <c r="O12" s="45" t="s">
        <v>125</v>
      </c>
      <c r="P12" s="50" t="n">
        <v>46097</v>
      </c>
      <c r="Q12" s="51" t="n">
        <v>63</v>
      </c>
      <c r="R12" s="52" t="n">
        <f aca="false">IF(OR($P12="",$Q12=""),"",$P12+$Q12)</f>
        <v>46160</v>
      </c>
      <c r="S12" s="50" t="n">
        <v>46174</v>
      </c>
      <c r="T12" s="53" t="n">
        <f aca="false">IF(OR($S12="",$R12=""),"",$S12-$R12)</f>
        <v>14</v>
      </c>
      <c r="U12" s="49" t="n">
        <f aca="false">IF($A12="","",SUMIF('Delivery Log'!$B$9:$B$208,$A12,'Delivery Log'!$D$9:$D$208))</f>
        <v>0</v>
      </c>
      <c r="V12" s="49" t="n">
        <f aca="false">IF(OR($U12="",$L12=""),"",ROUND($U12*$L12,2))</f>
        <v>0</v>
      </c>
      <c r="W12" s="49" t="n">
        <f aca="false">IF($K12="","",ROUND($K12-IF(ISNUMBER($U12),$U12,0),2))</f>
        <v>147.9</v>
      </c>
      <c r="X12" s="49" t="n">
        <f aca="false">IF($K12="","",ROUND($K12-IF($N12="",0,$N12),2))</f>
        <v>2.9</v>
      </c>
      <c r="Y12" s="46" t="s">
        <v>126</v>
      </c>
      <c r="Z12" s="46" t="s">
        <v>94</v>
      </c>
      <c r="AA12" s="46" t="s">
        <v>95</v>
      </c>
      <c r="AB12" s="45" t="s">
        <v>127</v>
      </c>
      <c r="AC12" s="45" t="s">
        <v>128</v>
      </c>
      <c r="AD12" s="54" t="s">
        <v>98</v>
      </c>
    </row>
    <row r="13" customFormat="false" ht="15" hidden="false" customHeight="true" outlineLevel="0" collapsed="false">
      <c r="A13" s="45" t="s">
        <v>129</v>
      </c>
      <c r="B13" s="45" t="s">
        <v>130</v>
      </c>
      <c r="C13" s="45" t="s">
        <v>131</v>
      </c>
      <c r="D13" s="45" t="s">
        <v>132</v>
      </c>
      <c r="E13" s="45" t="s">
        <v>133</v>
      </c>
      <c r="F13" s="45" t="s">
        <v>134</v>
      </c>
      <c r="G13" s="45" t="s">
        <v>135</v>
      </c>
      <c r="H13" s="46" t="s">
        <v>136</v>
      </c>
      <c r="I13" s="47" t="n">
        <v>18500</v>
      </c>
      <c r="J13" s="48" t="n">
        <v>0.06</v>
      </c>
      <c r="K13" s="49" t="n">
        <f aca="false">IF($I13="","",ROUND($I13*(1+IF($J13="",Default_Wastage,$J13)),2))</f>
        <v>19610</v>
      </c>
      <c r="L13" s="47" t="n">
        <v>4.15</v>
      </c>
      <c r="M13" s="49" t="n">
        <f aca="false">IF(OR($K13="",$L13=""),"",ROUND($K13*$L13,2))</f>
        <v>81381.5</v>
      </c>
      <c r="N13" s="47" t="n">
        <v>19610</v>
      </c>
      <c r="O13" s="45" t="s">
        <v>137</v>
      </c>
      <c r="P13" s="50" t="n">
        <v>46118</v>
      </c>
      <c r="Q13" s="51" t="n">
        <v>21</v>
      </c>
      <c r="R13" s="52" t="n">
        <f aca="false">IF(OR($P13="",$Q13=""),"",$P13+$Q13)</f>
        <v>46139</v>
      </c>
      <c r="S13" s="50" t="n">
        <v>46157</v>
      </c>
      <c r="T13" s="53" t="n">
        <f aca="false">IF(OR($S13="",$R13=""),"",$S13-$R13)</f>
        <v>18</v>
      </c>
      <c r="U13" s="49" t="n">
        <f aca="false">IF($A13="","",SUMIF('Delivery Log'!$B$9:$B$208,$A13,'Delivery Log'!$D$9:$D$208))</f>
        <v>14000</v>
      </c>
      <c r="V13" s="49" t="n">
        <f aca="false">IF(OR($U13="",$L13=""),"",ROUND($U13*$L13,2))</f>
        <v>58100</v>
      </c>
      <c r="W13" s="49" t="n">
        <f aca="false">IF($K13="","",ROUND($K13-IF(ISNUMBER($U13),$U13,0),2))</f>
        <v>5610</v>
      </c>
      <c r="X13" s="49" t="n">
        <f aca="false">IF($K13="","",ROUND($K13-IF($N13="",0,$N13),2))</f>
        <v>0</v>
      </c>
      <c r="Y13" s="46" t="s">
        <v>93</v>
      </c>
      <c r="Z13" s="46" t="s">
        <v>116</v>
      </c>
      <c r="AA13" s="46" t="s">
        <v>95</v>
      </c>
      <c r="AB13" s="45" t="s">
        <v>138</v>
      </c>
      <c r="AC13" s="45" t="s">
        <v>139</v>
      </c>
      <c r="AD13" s="54" t="s">
        <v>98</v>
      </c>
    </row>
    <row r="14" customFormat="false" ht="15" hidden="false" customHeight="true" outlineLevel="0" collapsed="false">
      <c r="A14" s="45" t="s">
        <v>140</v>
      </c>
      <c r="B14" s="45" t="s">
        <v>141</v>
      </c>
      <c r="C14" s="45" t="s">
        <v>142</v>
      </c>
      <c r="D14" s="45" t="s">
        <v>143</v>
      </c>
      <c r="E14" s="45" t="s">
        <v>144</v>
      </c>
      <c r="F14" s="45" t="s">
        <v>145</v>
      </c>
      <c r="G14" s="45" t="s">
        <v>146</v>
      </c>
      <c r="H14" s="46" t="s">
        <v>147</v>
      </c>
      <c r="I14" s="47" t="n">
        <v>4800</v>
      </c>
      <c r="J14" s="48" t="n">
        <v>0.08</v>
      </c>
      <c r="K14" s="49" t="n">
        <f aca="false">IF($I14="","",ROUND($I14*(1+IF($J14="",Default_Wastage,$J14)),2))</f>
        <v>5184</v>
      </c>
      <c r="L14" s="47" t="n">
        <v>38</v>
      </c>
      <c r="M14" s="49" t="n">
        <f aca="false">IF(OR($K14="",$L14=""),"",ROUND($K14*$L14,2))</f>
        <v>196992</v>
      </c>
      <c r="N14" s="47" t="n">
        <v>0</v>
      </c>
      <c r="O14" s="55"/>
      <c r="P14" s="50"/>
      <c r="Q14" s="51" t="n">
        <v>35</v>
      </c>
      <c r="R14" s="52" t="str">
        <f aca="false">IF(OR($P14="",$Q14=""),"",$P14+$Q14)</f>
        <v/>
      </c>
      <c r="S14" s="50" t="n">
        <v>46213</v>
      </c>
      <c r="T14" s="53" t="str">
        <f aca="false">IF(OR($S14="",$R14=""),"",$S14-$R14)</f>
        <v/>
      </c>
      <c r="U14" s="49" t="n">
        <f aca="false">IF($A14="","",SUMIF('Delivery Log'!$B$9:$B$208,$A14,'Delivery Log'!$D$9:$D$208))</f>
        <v>0</v>
      </c>
      <c r="V14" s="49" t="n">
        <f aca="false">IF(OR($U14="",$L14=""),"",ROUND($U14*$L14,2))</f>
        <v>0</v>
      </c>
      <c r="W14" s="49" t="n">
        <f aca="false">IF($K14="","",ROUND($K14-IF(ISNUMBER($U14),$U14,0),2))</f>
        <v>5184</v>
      </c>
      <c r="X14" s="49" t="n">
        <f aca="false">IF($K14="","",ROUND($K14-IF($N14="",0,$N14),2))</f>
        <v>5184</v>
      </c>
      <c r="Y14" s="46" t="s">
        <v>115</v>
      </c>
      <c r="Z14" s="46" t="s">
        <v>94</v>
      </c>
      <c r="AA14" s="46" t="s">
        <v>117</v>
      </c>
      <c r="AB14" s="45" t="s">
        <v>148</v>
      </c>
      <c r="AC14" s="45" t="s">
        <v>149</v>
      </c>
      <c r="AD14" s="54" t="s">
        <v>98</v>
      </c>
    </row>
    <row r="15" customFormat="false" ht="15" hidden="false" customHeight="true" outlineLevel="0" collapsed="false">
      <c r="A15" s="45" t="s">
        <v>150</v>
      </c>
      <c r="B15" s="45" t="s">
        <v>151</v>
      </c>
      <c r="C15" s="45" t="s">
        <v>152</v>
      </c>
      <c r="D15" s="45" t="s">
        <v>153</v>
      </c>
      <c r="E15" s="45" t="s">
        <v>154</v>
      </c>
      <c r="F15" s="45" t="s">
        <v>155</v>
      </c>
      <c r="G15" s="45" t="s">
        <v>156</v>
      </c>
      <c r="H15" s="46" t="s">
        <v>147</v>
      </c>
      <c r="I15" s="47" t="n">
        <v>2650</v>
      </c>
      <c r="J15" s="48" t="n">
        <v>0.02</v>
      </c>
      <c r="K15" s="49" t="n">
        <f aca="false">IF($I15="","",ROUND($I15*(1+IF($J15="",Default_Wastage,$J15)),2))</f>
        <v>2703</v>
      </c>
      <c r="L15" s="47" t="n">
        <v>1150</v>
      </c>
      <c r="M15" s="49" t="n">
        <f aca="false">IF(OR($K15="",$L15=""),"",ROUND($K15*$L15,2))</f>
        <v>3108450</v>
      </c>
      <c r="N15" s="47" t="n">
        <v>2650</v>
      </c>
      <c r="O15" s="45" t="s">
        <v>157</v>
      </c>
      <c r="P15" s="50" t="n">
        <v>46092</v>
      </c>
      <c r="Q15" s="51" t="n">
        <v>98</v>
      </c>
      <c r="R15" s="52" t="n">
        <f aca="false">IF(OR($P15="",$Q15=""),"",$P15+$Q15)</f>
        <v>46190</v>
      </c>
      <c r="S15" s="50" t="n">
        <v>46209</v>
      </c>
      <c r="T15" s="53" t="n">
        <f aca="false">IF(OR($S15="",$R15=""),"",$S15-$R15)</f>
        <v>19</v>
      </c>
      <c r="U15" s="49" t="n">
        <f aca="false">IF($A15="","",SUMIF('Delivery Log'!$B$9:$B$208,$A15,'Delivery Log'!$D$9:$D$208))</f>
        <v>0</v>
      </c>
      <c r="V15" s="49" t="n">
        <f aca="false">IF(OR($U15="",$L15=""),"",ROUND($U15*$L15,2))</f>
        <v>0</v>
      </c>
      <c r="W15" s="49" t="n">
        <f aca="false">IF($K15="","",ROUND($K15-IF(ISNUMBER($U15),$U15,0),2))</f>
        <v>2703</v>
      </c>
      <c r="X15" s="49" t="n">
        <f aca="false">IF($K15="","",ROUND($K15-IF($N15="",0,$N15),2))</f>
        <v>53</v>
      </c>
      <c r="Y15" s="46" t="s">
        <v>126</v>
      </c>
      <c r="Z15" s="46" t="s">
        <v>94</v>
      </c>
      <c r="AA15" s="46" t="s">
        <v>95</v>
      </c>
      <c r="AB15" s="45" t="s">
        <v>158</v>
      </c>
      <c r="AC15" s="45" t="s">
        <v>149</v>
      </c>
      <c r="AD15" s="54" t="s">
        <v>98</v>
      </c>
    </row>
    <row r="16" customFormat="false" ht="15" hidden="false" customHeight="true" outlineLevel="0" collapsed="false">
      <c r="A16" s="45" t="s">
        <v>159</v>
      </c>
      <c r="B16" s="45" t="s">
        <v>160</v>
      </c>
      <c r="C16" s="45" t="s">
        <v>161</v>
      </c>
      <c r="D16" s="45" t="s">
        <v>162</v>
      </c>
      <c r="E16" s="45" t="s">
        <v>163</v>
      </c>
      <c r="F16" s="45" t="s">
        <v>164</v>
      </c>
      <c r="G16" s="45" t="s">
        <v>165</v>
      </c>
      <c r="H16" s="46" t="s">
        <v>136</v>
      </c>
      <c r="I16" s="47" t="n">
        <v>4</v>
      </c>
      <c r="J16" s="48" t="n">
        <v>0</v>
      </c>
      <c r="K16" s="49" t="n">
        <f aca="false">IF($I16="","",ROUND($I16*(1+IF($J16="",Default_Wastage,$J16)),2))</f>
        <v>4</v>
      </c>
      <c r="L16" s="47" t="n">
        <v>78500</v>
      </c>
      <c r="M16" s="49" t="n">
        <f aca="false">IF(OR($K16="",$L16=""),"",ROUND($K16*$L16,2))</f>
        <v>314000</v>
      </c>
      <c r="N16" s="47" t="n">
        <v>4</v>
      </c>
      <c r="O16" s="45" t="s">
        <v>166</v>
      </c>
      <c r="P16" s="50" t="n">
        <v>46122</v>
      </c>
      <c r="Q16" s="51" t="n">
        <v>120</v>
      </c>
      <c r="R16" s="52" t="n">
        <f aca="false">IF(OR($P16="",$Q16=""),"",$P16+$Q16)</f>
        <v>46242</v>
      </c>
      <c r="S16" s="50" t="n">
        <v>46223</v>
      </c>
      <c r="T16" s="53" t="n">
        <f aca="false">IF(OR($S16="",$R16=""),"",$S16-$R16)</f>
        <v>-19</v>
      </c>
      <c r="U16" s="49" t="n">
        <f aca="false">IF($A16="","",SUMIF('Delivery Log'!$B$9:$B$208,$A16,'Delivery Log'!$D$9:$D$208))</f>
        <v>0</v>
      </c>
      <c r="V16" s="49" t="n">
        <f aca="false">IF(OR($U16="",$L16=""),"",ROUND($U16*$L16,2))</f>
        <v>0</v>
      </c>
      <c r="W16" s="49" t="n">
        <f aca="false">IF($K16="","",ROUND($K16-IF(ISNUMBER($U16),$U16,0),2))</f>
        <v>4</v>
      </c>
      <c r="X16" s="49" t="n">
        <f aca="false">IF($K16="","",ROUND($K16-IF($N16="",0,$N16),2))</f>
        <v>0</v>
      </c>
      <c r="Y16" s="46" t="s">
        <v>126</v>
      </c>
      <c r="Z16" s="46" t="s">
        <v>94</v>
      </c>
      <c r="AA16" s="46" t="s">
        <v>95</v>
      </c>
      <c r="AB16" s="45" t="s">
        <v>167</v>
      </c>
      <c r="AC16" s="45" t="s">
        <v>168</v>
      </c>
      <c r="AD16" s="54" t="s">
        <v>98</v>
      </c>
    </row>
    <row r="17" customFormat="false" ht="15" hidden="false" customHeight="true" outlineLevel="0" collapsed="false">
      <c r="A17" s="45" t="s">
        <v>169</v>
      </c>
      <c r="B17" s="45" t="s">
        <v>170</v>
      </c>
      <c r="C17" s="45" t="s">
        <v>171</v>
      </c>
      <c r="D17" s="45" t="s">
        <v>172</v>
      </c>
      <c r="E17" s="45" t="s">
        <v>173</v>
      </c>
      <c r="F17" s="45" t="s">
        <v>174</v>
      </c>
      <c r="G17" s="45" t="s">
        <v>175</v>
      </c>
      <c r="H17" s="46" t="s">
        <v>176</v>
      </c>
      <c r="I17" s="47" t="n">
        <v>3800</v>
      </c>
      <c r="J17" s="48" t="n">
        <v>0.05</v>
      </c>
      <c r="K17" s="49" t="n">
        <f aca="false">IF($I17="","",ROUND($I17*(1+IF($J17="",Default_Wastage,$J17)),2))</f>
        <v>3990</v>
      </c>
      <c r="L17" s="47" t="n">
        <v>96</v>
      </c>
      <c r="M17" s="49" t="n">
        <f aca="false">IF(OR($K17="",$L17=""),"",ROUND($K17*$L17,2))</f>
        <v>383040</v>
      </c>
      <c r="N17" s="47" t="n">
        <v>3990</v>
      </c>
      <c r="O17" s="45" t="s">
        <v>177</v>
      </c>
      <c r="P17" s="50" t="n">
        <v>46132</v>
      </c>
      <c r="Q17" s="51" t="n">
        <v>28</v>
      </c>
      <c r="R17" s="52" t="n">
        <f aca="false">IF(OR($P17="",$Q17=""),"",$P17+$Q17)</f>
        <v>46160</v>
      </c>
      <c r="S17" s="50" t="n">
        <v>46188</v>
      </c>
      <c r="T17" s="53" t="n">
        <f aca="false">IF(OR($S17="",$R17=""),"",$S17-$R17)</f>
        <v>28</v>
      </c>
      <c r="U17" s="49" t="n">
        <f aca="false">IF($A17="","",SUMIF('Delivery Log'!$B$9:$B$208,$A17,'Delivery Log'!$D$9:$D$208))</f>
        <v>1200</v>
      </c>
      <c r="V17" s="49" t="n">
        <f aca="false">IF(OR($U17="",$L17=""),"",ROUND($U17*$L17,2))</f>
        <v>115200</v>
      </c>
      <c r="W17" s="49" t="n">
        <f aca="false">IF($K17="","",ROUND($K17-IF(ISNUMBER($U17),$U17,0),2))</f>
        <v>2790</v>
      </c>
      <c r="X17" s="49" t="n">
        <f aca="false">IF($K17="","",ROUND($K17-IF($N17="",0,$N17),2))</f>
        <v>0</v>
      </c>
      <c r="Y17" s="46" t="s">
        <v>93</v>
      </c>
      <c r="Z17" s="46" t="s">
        <v>116</v>
      </c>
      <c r="AA17" s="46" t="s">
        <v>95</v>
      </c>
      <c r="AB17" s="45" t="s">
        <v>178</v>
      </c>
      <c r="AC17" s="45" t="s">
        <v>179</v>
      </c>
      <c r="AD17" s="54" t="s">
        <v>98</v>
      </c>
    </row>
    <row r="18" customFormat="false" ht="15" hidden="false" customHeight="true" outlineLevel="0" collapsed="false">
      <c r="A18" s="45" t="s">
        <v>180</v>
      </c>
      <c r="B18" s="45" t="s">
        <v>170</v>
      </c>
      <c r="C18" s="45" t="s">
        <v>181</v>
      </c>
      <c r="D18" s="45" t="s">
        <v>182</v>
      </c>
      <c r="E18" s="45" t="s">
        <v>183</v>
      </c>
      <c r="F18" s="45" t="s">
        <v>174</v>
      </c>
      <c r="G18" s="45" t="s">
        <v>184</v>
      </c>
      <c r="H18" s="46" t="s">
        <v>136</v>
      </c>
      <c r="I18" s="47" t="n">
        <v>1</v>
      </c>
      <c r="J18" s="48" t="n">
        <v>0</v>
      </c>
      <c r="K18" s="49" t="n">
        <f aca="false">IF($I18="","",ROUND($I18*(1+IF($J18="",Default_Wastage,$J18)),2))</f>
        <v>1</v>
      </c>
      <c r="L18" s="47" t="n">
        <v>145000</v>
      </c>
      <c r="M18" s="49" t="n">
        <f aca="false">IF(OR($K18="",$L18=""),"",ROUND($K18*$L18,2))</f>
        <v>145000</v>
      </c>
      <c r="N18" s="47" t="n">
        <v>1</v>
      </c>
      <c r="O18" s="45" t="s">
        <v>185</v>
      </c>
      <c r="P18" s="50" t="n">
        <v>46086</v>
      </c>
      <c r="Q18" s="51" t="n">
        <v>140</v>
      </c>
      <c r="R18" s="52" t="n">
        <f aca="false">IF(OR($P18="",$Q18=""),"",$P18+$Q18)</f>
        <v>46226</v>
      </c>
      <c r="S18" s="50" t="n">
        <v>46248</v>
      </c>
      <c r="T18" s="53" t="n">
        <f aca="false">IF(OR($S18="",$R18=""),"",$S18-$R18)</f>
        <v>22</v>
      </c>
      <c r="U18" s="49" t="n">
        <f aca="false">IF($A18="","",SUMIF('Delivery Log'!$B$9:$B$208,$A18,'Delivery Log'!$D$9:$D$208))</f>
        <v>0</v>
      </c>
      <c r="V18" s="49" t="n">
        <f aca="false">IF(OR($U18="",$L18=""),"",ROUND($U18*$L18,2))</f>
        <v>0</v>
      </c>
      <c r="W18" s="49" t="n">
        <f aca="false">IF($K18="","",ROUND($K18-IF(ISNUMBER($U18),$U18,0),2))</f>
        <v>1</v>
      </c>
      <c r="X18" s="49" t="n">
        <f aca="false">IF($K18="","",ROUND($K18-IF($N18="",0,$N18),2))</f>
        <v>0</v>
      </c>
      <c r="Y18" s="46" t="s">
        <v>126</v>
      </c>
      <c r="Z18" s="46" t="s">
        <v>94</v>
      </c>
      <c r="AA18" s="46" t="s">
        <v>95</v>
      </c>
      <c r="AB18" s="45" t="s">
        <v>186</v>
      </c>
      <c r="AC18" s="45" t="s">
        <v>179</v>
      </c>
      <c r="AD18" s="54" t="s">
        <v>98</v>
      </c>
    </row>
    <row r="19" customFormat="false" ht="15" hidden="false" customHeight="true" outlineLevel="0" collapsed="false">
      <c r="A19" s="45" t="s">
        <v>187</v>
      </c>
      <c r="B19" s="45" t="s">
        <v>188</v>
      </c>
      <c r="C19" s="45" t="s">
        <v>189</v>
      </c>
      <c r="D19" s="45" t="s">
        <v>190</v>
      </c>
      <c r="E19" s="45" t="s">
        <v>191</v>
      </c>
      <c r="F19" s="45" t="s">
        <v>192</v>
      </c>
      <c r="G19" s="45" t="s">
        <v>193</v>
      </c>
      <c r="H19" s="46" t="s">
        <v>176</v>
      </c>
      <c r="I19" s="47" t="n">
        <v>950</v>
      </c>
      <c r="J19" s="48" t="n">
        <v>0.06</v>
      </c>
      <c r="K19" s="49" t="n">
        <f aca="false">IF($I19="","",ROUND($I19*(1+IF($J19="",Default_Wastage,$J19)),2))</f>
        <v>1007</v>
      </c>
      <c r="L19" s="47" t="n">
        <v>42</v>
      </c>
      <c r="M19" s="49" t="n">
        <f aca="false">IF(OR($K19="",$L19=""),"",ROUND($K19*$L19,2))</f>
        <v>42294</v>
      </c>
      <c r="N19" s="47" t="n">
        <v>0</v>
      </c>
      <c r="O19" s="55"/>
      <c r="P19" s="50"/>
      <c r="Q19" s="51" t="n">
        <v>12</v>
      </c>
      <c r="R19" s="52" t="str">
        <f aca="false">IF(OR($P19="",$Q19=""),"",$P19+$Q19)</f>
        <v/>
      </c>
      <c r="S19" s="50" t="n">
        <v>46178</v>
      </c>
      <c r="T19" s="53" t="str">
        <f aca="false">IF(OR($S19="",$R19=""),"",$S19-$R19)</f>
        <v/>
      </c>
      <c r="U19" s="49" t="n">
        <f aca="false">IF($A19="","",SUMIF('Delivery Log'!$B$9:$B$208,$A19,'Delivery Log'!$D$9:$D$208))</f>
        <v>0</v>
      </c>
      <c r="V19" s="49" t="n">
        <f aca="false">IF(OR($U19="",$L19=""),"",ROUND($U19*$L19,2))</f>
        <v>0</v>
      </c>
      <c r="W19" s="49" t="n">
        <f aca="false">IF($K19="","",ROUND($K19-IF(ISNUMBER($U19),$U19,0),2))</f>
        <v>1007</v>
      </c>
      <c r="X19" s="49" t="n">
        <f aca="false">IF($K19="","",ROUND($K19-IF($N19="",0,$N19),2))</f>
        <v>1007</v>
      </c>
      <c r="Y19" s="46" t="s">
        <v>194</v>
      </c>
      <c r="Z19" s="46" t="s">
        <v>116</v>
      </c>
      <c r="AA19" s="46" t="s">
        <v>195</v>
      </c>
      <c r="AB19" s="45" t="s">
        <v>196</v>
      </c>
      <c r="AC19" s="45" t="s">
        <v>197</v>
      </c>
      <c r="AD19" s="54" t="s">
        <v>98</v>
      </c>
    </row>
    <row r="20" customFormat="false" ht="15" hidden="false" customHeight="true" outlineLevel="0" collapsed="false">
      <c r="A20" s="45" t="s">
        <v>198</v>
      </c>
      <c r="B20" s="45" t="s">
        <v>199</v>
      </c>
      <c r="C20" s="45" t="s">
        <v>200</v>
      </c>
      <c r="D20" s="45" t="s">
        <v>201</v>
      </c>
      <c r="E20" s="45" t="s">
        <v>202</v>
      </c>
      <c r="F20" s="45" t="s">
        <v>203</v>
      </c>
      <c r="G20" s="45" t="s">
        <v>204</v>
      </c>
      <c r="H20" s="46" t="s">
        <v>147</v>
      </c>
      <c r="I20" s="47" t="n">
        <v>3100</v>
      </c>
      <c r="J20" s="48" t="n">
        <v>0.1</v>
      </c>
      <c r="K20" s="49" t="n">
        <f aca="false">IF($I20="","",ROUND($I20*(1+IF($J20="",Default_Wastage,$J20)),2))</f>
        <v>3410</v>
      </c>
      <c r="L20" s="47" t="n">
        <v>62</v>
      </c>
      <c r="M20" s="49" t="n">
        <f aca="false">IF(OR($K20="",$L20=""),"",ROUND($K20*$L20,2))</f>
        <v>211420</v>
      </c>
      <c r="N20" s="47" t="n">
        <v>3410</v>
      </c>
      <c r="O20" s="45" t="s">
        <v>205</v>
      </c>
      <c r="P20" s="50" t="n">
        <v>46153</v>
      </c>
      <c r="Q20" s="51" t="n">
        <v>45</v>
      </c>
      <c r="R20" s="52" t="n">
        <f aca="false">IF(OR($P20="",$Q20=""),"",$P20+$Q20)</f>
        <v>46198</v>
      </c>
      <c r="S20" s="50" t="n">
        <v>46262</v>
      </c>
      <c r="T20" s="53" t="n">
        <f aca="false">IF(OR($S20="",$R20=""),"",$S20-$R20)</f>
        <v>64</v>
      </c>
      <c r="U20" s="49" t="n">
        <f aca="false">IF($A20="","",SUMIF('Delivery Log'!$B$9:$B$208,$A20,'Delivery Log'!$D$9:$D$208))</f>
        <v>0</v>
      </c>
      <c r="V20" s="49" t="n">
        <f aca="false">IF(OR($U20="",$L20=""),"",ROUND($U20*$L20,2))</f>
        <v>0</v>
      </c>
      <c r="W20" s="49" t="n">
        <f aca="false">IF($K20="","",ROUND($K20-IF(ISNUMBER($U20),$U20,0),2))</f>
        <v>3410</v>
      </c>
      <c r="X20" s="49" t="n">
        <f aca="false">IF($K20="","",ROUND($K20-IF($N20="",0,$N20),2))</f>
        <v>0</v>
      </c>
      <c r="Y20" s="46" t="s">
        <v>126</v>
      </c>
      <c r="Z20" s="46" t="s">
        <v>94</v>
      </c>
      <c r="AA20" s="46" t="s">
        <v>117</v>
      </c>
      <c r="AB20" s="45" t="s">
        <v>206</v>
      </c>
      <c r="AC20" s="45" t="s">
        <v>207</v>
      </c>
      <c r="AD20" s="54" t="s">
        <v>98</v>
      </c>
    </row>
    <row r="21" customFormat="false" ht="15" hidden="false" customHeight="true" outlineLevel="0" collapsed="false">
      <c r="A21" s="55"/>
      <c r="B21" s="55"/>
      <c r="C21" s="55"/>
      <c r="D21" s="55"/>
      <c r="E21" s="55"/>
      <c r="F21" s="55"/>
      <c r="G21" s="55"/>
      <c r="H21" s="56"/>
      <c r="I21" s="47"/>
      <c r="J21" s="48"/>
      <c r="K21" s="49" t="str">
        <f aca="false">IF($I21="","",ROUND($I21*(1+IF($J21="",Default_Wastage,$J21)),2))</f>
        <v/>
      </c>
      <c r="L21" s="47"/>
      <c r="M21" s="49" t="str">
        <f aca="false">IF(OR($K21="",$L21=""),"",ROUND($K21*$L21,2))</f>
        <v/>
      </c>
      <c r="N21" s="47"/>
      <c r="O21" s="55"/>
      <c r="P21" s="50"/>
      <c r="Q21" s="51"/>
      <c r="R21" s="52" t="str">
        <f aca="false">IF(OR($P21="",$Q21=""),"",$P21+$Q21)</f>
        <v/>
      </c>
      <c r="S21" s="50"/>
      <c r="T21" s="53" t="str">
        <f aca="false">IF(OR($S21="",$R21=""),"",$S21-$R21)</f>
        <v/>
      </c>
      <c r="U21" s="49" t="str">
        <f aca="false">IF($A21="","",SUMIF('Delivery Log'!$B$9:$B$208,$A21,'Delivery Log'!$D$9:$D$208))</f>
        <v/>
      </c>
      <c r="V21" s="49" t="str">
        <f aca="false">IF(OR($U21="",$L21=""),"",ROUND($U21*$L21,2))</f>
        <v/>
      </c>
      <c r="W21" s="49" t="str">
        <f aca="false">IF($K21="","",ROUND($K21-IF(ISNUMBER($U21),$U21,0),2))</f>
        <v/>
      </c>
      <c r="X21" s="49" t="str">
        <f aca="false">IF($K21="","",ROUND($K21-IF($N21="",0,$N21),2))</f>
        <v/>
      </c>
      <c r="Y21" s="56"/>
      <c r="Z21" s="56"/>
      <c r="AA21" s="56"/>
      <c r="AB21" s="55"/>
      <c r="AC21" s="55"/>
      <c r="AD21" s="55"/>
    </row>
    <row r="22" customFormat="false" ht="15" hidden="false" customHeight="true" outlineLevel="0" collapsed="false">
      <c r="A22" s="55"/>
      <c r="B22" s="55"/>
      <c r="C22" s="55"/>
      <c r="D22" s="55"/>
      <c r="E22" s="55"/>
      <c r="F22" s="55"/>
      <c r="G22" s="55"/>
      <c r="H22" s="56"/>
      <c r="I22" s="47"/>
      <c r="J22" s="48"/>
      <c r="K22" s="49" t="str">
        <f aca="false">IF($I22="","",ROUND($I22*(1+IF($J22="",Default_Wastage,$J22)),2))</f>
        <v/>
      </c>
      <c r="L22" s="47"/>
      <c r="M22" s="49" t="str">
        <f aca="false">IF(OR($K22="",$L22=""),"",ROUND($K22*$L22,2))</f>
        <v/>
      </c>
      <c r="N22" s="47"/>
      <c r="O22" s="55"/>
      <c r="P22" s="50"/>
      <c r="Q22" s="51"/>
      <c r="R22" s="52" t="str">
        <f aca="false">IF(OR($P22="",$Q22=""),"",$P22+$Q22)</f>
        <v/>
      </c>
      <c r="S22" s="50"/>
      <c r="T22" s="53" t="str">
        <f aca="false">IF(OR($S22="",$R22=""),"",$S22-$R22)</f>
        <v/>
      </c>
      <c r="U22" s="49" t="str">
        <f aca="false">IF($A22="","",SUMIF('Delivery Log'!$B$9:$B$208,$A22,'Delivery Log'!$D$9:$D$208))</f>
        <v/>
      </c>
      <c r="V22" s="49" t="str">
        <f aca="false">IF(OR($U22="",$L22=""),"",ROUND($U22*$L22,2))</f>
        <v/>
      </c>
      <c r="W22" s="49" t="str">
        <f aca="false">IF($K22="","",ROUND($K22-IF(ISNUMBER($U22),$U22,0),2))</f>
        <v/>
      </c>
      <c r="X22" s="49" t="str">
        <f aca="false">IF($K22="","",ROUND($K22-IF($N22="",0,$N22),2))</f>
        <v/>
      </c>
      <c r="Y22" s="56"/>
      <c r="Z22" s="56"/>
      <c r="AA22" s="56"/>
      <c r="AB22" s="55"/>
      <c r="AC22" s="55"/>
      <c r="AD22" s="55"/>
    </row>
    <row r="23" customFormat="false" ht="15" hidden="false" customHeight="true" outlineLevel="0" collapsed="false">
      <c r="A23" s="55"/>
      <c r="B23" s="55"/>
      <c r="C23" s="55"/>
      <c r="D23" s="55"/>
      <c r="E23" s="55"/>
      <c r="F23" s="55"/>
      <c r="G23" s="55"/>
      <c r="H23" s="56"/>
      <c r="I23" s="47"/>
      <c r="J23" s="48"/>
      <c r="K23" s="49" t="str">
        <f aca="false">IF($I23="","",ROUND($I23*(1+IF($J23="",Default_Wastage,$J23)),2))</f>
        <v/>
      </c>
      <c r="L23" s="47"/>
      <c r="M23" s="49" t="str">
        <f aca="false">IF(OR($K23="",$L23=""),"",ROUND($K23*$L23,2))</f>
        <v/>
      </c>
      <c r="N23" s="47"/>
      <c r="O23" s="55"/>
      <c r="P23" s="50"/>
      <c r="Q23" s="51"/>
      <c r="R23" s="52" t="str">
        <f aca="false">IF(OR($P23="",$Q23=""),"",$P23+$Q23)</f>
        <v/>
      </c>
      <c r="S23" s="50"/>
      <c r="T23" s="53" t="str">
        <f aca="false">IF(OR($S23="",$R23=""),"",$S23-$R23)</f>
        <v/>
      </c>
      <c r="U23" s="49" t="str">
        <f aca="false">IF($A23="","",SUMIF('Delivery Log'!$B$9:$B$208,$A23,'Delivery Log'!$D$9:$D$208))</f>
        <v/>
      </c>
      <c r="V23" s="49" t="str">
        <f aca="false">IF(OR($U23="",$L23=""),"",ROUND($U23*$L23,2))</f>
        <v/>
      </c>
      <c r="W23" s="49" t="str">
        <f aca="false">IF($K23="","",ROUND($K23-IF(ISNUMBER($U23),$U23,0),2))</f>
        <v/>
      </c>
      <c r="X23" s="49" t="str">
        <f aca="false">IF($K23="","",ROUND($K23-IF($N23="",0,$N23),2))</f>
        <v/>
      </c>
      <c r="Y23" s="56"/>
      <c r="Z23" s="56"/>
      <c r="AA23" s="56"/>
      <c r="AB23" s="55"/>
      <c r="AC23" s="55"/>
      <c r="AD23" s="55"/>
    </row>
    <row r="24" customFormat="false" ht="15" hidden="false" customHeight="true" outlineLevel="0" collapsed="false">
      <c r="A24" s="55"/>
      <c r="B24" s="55"/>
      <c r="C24" s="55"/>
      <c r="D24" s="55"/>
      <c r="E24" s="55"/>
      <c r="F24" s="55"/>
      <c r="G24" s="55"/>
      <c r="H24" s="56"/>
      <c r="I24" s="47"/>
      <c r="J24" s="48"/>
      <c r="K24" s="49" t="str">
        <f aca="false">IF($I24="","",ROUND($I24*(1+IF($J24="",Default_Wastage,$J24)),2))</f>
        <v/>
      </c>
      <c r="L24" s="47"/>
      <c r="M24" s="49" t="str">
        <f aca="false">IF(OR($K24="",$L24=""),"",ROUND($K24*$L24,2))</f>
        <v/>
      </c>
      <c r="N24" s="47"/>
      <c r="O24" s="55"/>
      <c r="P24" s="50"/>
      <c r="Q24" s="51"/>
      <c r="R24" s="52" t="str">
        <f aca="false">IF(OR($P24="",$Q24=""),"",$P24+$Q24)</f>
        <v/>
      </c>
      <c r="S24" s="50"/>
      <c r="T24" s="53" t="str">
        <f aca="false">IF(OR($S24="",$R24=""),"",$S24-$R24)</f>
        <v/>
      </c>
      <c r="U24" s="49" t="str">
        <f aca="false">IF($A24="","",SUMIF('Delivery Log'!$B$9:$B$208,$A24,'Delivery Log'!$D$9:$D$208))</f>
        <v/>
      </c>
      <c r="V24" s="49" t="str">
        <f aca="false">IF(OR($U24="",$L24=""),"",ROUND($U24*$L24,2))</f>
        <v/>
      </c>
      <c r="W24" s="49" t="str">
        <f aca="false">IF($K24="","",ROUND($K24-IF(ISNUMBER($U24),$U24,0),2))</f>
        <v/>
      </c>
      <c r="X24" s="49" t="str">
        <f aca="false">IF($K24="","",ROUND($K24-IF($N24="",0,$N24),2))</f>
        <v/>
      </c>
      <c r="Y24" s="56"/>
      <c r="Z24" s="56"/>
      <c r="AA24" s="56"/>
      <c r="AB24" s="55"/>
      <c r="AC24" s="55"/>
      <c r="AD24" s="55"/>
    </row>
    <row r="25" customFormat="false" ht="15" hidden="false" customHeight="true" outlineLevel="0" collapsed="false">
      <c r="A25" s="55"/>
      <c r="B25" s="55"/>
      <c r="C25" s="55"/>
      <c r="D25" s="55"/>
      <c r="E25" s="55"/>
      <c r="F25" s="55"/>
      <c r="G25" s="55"/>
      <c r="H25" s="56"/>
      <c r="I25" s="47"/>
      <c r="J25" s="48"/>
      <c r="K25" s="49" t="str">
        <f aca="false">IF($I25="","",ROUND($I25*(1+IF($J25="",Default_Wastage,$J25)),2))</f>
        <v/>
      </c>
      <c r="L25" s="47"/>
      <c r="M25" s="49" t="str">
        <f aca="false">IF(OR($K25="",$L25=""),"",ROUND($K25*$L25,2))</f>
        <v/>
      </c>
      <c r="N25" s="47"/>
      <c r="O25" s="55"/>
      <c r="P25" s="50"/>
      <c r="Q25" s="51"/>
      <c r="R25" s="52" t="str">
        <f aca="false">IF(OR($P25="",$Q25=""),"",$P25+$Q25)</f>
        <v/>
      </c>
      <c r="S25" s="50"/>
      <c r="T25" s="53" t="str">
        <f aca="false">IF(OR($S25="",$R25=""),"",$S25-$R25)</f>
        <v/>
      </c>
      <c r="U25" s="49" t="str">
        <f aca="false">IF($A25="","",SUMIF('Delivery Log'!$B$9:$B$208,$A25,'Delivery Log'!$D$9:$D$208))</f>
        <v/>
      </c>
      <c r="V25" s="49" t="str">
        <f aca="false">IF(OR($U25="",$L25=""),"",ROUND($U25*$L25,2))</f>
        <v/>
      </c>
      <c r="W25" s="49" t="str">
        <f aca="false">IF($K25="","",ROUND($K25-IF(ISNUMBER($U25),$U25,0),2))</f>
        <v/>
      </c>
      <c r="X25" s="49" t="str">
        <f aca="false">IF($K25="","",ROUND($K25-IF($N25="",0,$N25),2))</f>
        <v/>
      </c>
      <c r="Y25" s="56"/>
      <c r="Z25" s="56"/>
      <c r="AA25" s="56"/>
      <c r="AB25" s="55"/>
      <c r="AC25" s="55"/>
      <c r="AD25" s="55"/>
    </row>
    <row r="26" customFormat="false" ht="15" hidden="false" customHeight="true" outlineLevel="0" collapsed="false">
      <c r="A26" s="55"/>
      <c r="B26" s="55"/>
      <c r="C26" s="55"/>
      <c r="D26" s="55"/>
      <c r="E26" s="55"/>
      <c r="F26" s="55"/>
      <c r="G26" s="55"/>
      <c r="H26" s="56"/>
      <c r="I26" s="47"/>
      <c r="J26" s="48"/>
      <c r="K26" s="49" t="str">
        <f aca="false">IF($I26="","",ROUND($I26*(1+IF($J26="",Default_Wastage,$J26)),2))</f>
        <v/>
      </c>
      <c r="L26" s="47"/>
      <c r="M26" s="49" t="str">
        <f aca="false">IF(OR($K26="",$L26=""),"",ROUND($K26*$L26,2))</f>
        <v/>
      </c>
      <c r="N26" s="47"/>
      <c r="O26" s="55"/>
      <c r="P26" s="50"/>
      <c r="Q26" s="51"/>
      <c r="R26" s="52" t="str">
        <f aca="false">IF(OR($P26="",$Q26=""),"",$P26+$Q26)</f>
        <v/>
      </c>
      <c r="S26" s="50"/>
      <c r="T26" s="53" t="str">
        <f aca="false">IF(OR($S26="",$R26=""),"",$S26-$R26)</f>
        <v/>
      </c>
      <c r="U26" s="49" t="str">
        <f aca="false">IF($A26="","",SUMIF('Delivery Log'!$B$9:$B$208,$A26,'Delivery Log'!$D$9:$D$208))</f>
        <v/>
      </c>
      <c r="V26" s="49" t="str">
        <f aca="false">IF(OR($U26="",$L26=""),"",ROUND($U26*$L26,2))</f>
        <v/>
      </c>
      <c r="W26" s="49" t="str">
        <f aca="false">IF($K26="","",ROUND($K26-IF(ISNUMBER($U26),$U26,0),2))</f>
        <v/>
      </c>
      <c r="X26" s="49" t="str">
        <f aca="false">IF($K26="","",ROUND($K26-IF($N26="",0,$N26),2))</f>
        <v/>
      </c>
      <c r="Y26" s="56"/>
      <c r="Z26" s="56"/>
      <c r="AA26" s="56"/>
      <c r="AB26" s="55"/>
      <c r="AC26" s="55"/>
      <c r="AD26" s="55"/>
    </row>
    <row r="27" customFormat="false" ht="15" hidden="false" customHeight="true" outlineLevel="0" collapsed="false">
      <c r="A27" s="55"/>
      <c r="B27" s="55"/>
      <c r="C27" s="55"/>
      <c r="D27" s="55"/>
      <c r="E27" s="55"/>
      <c r="F27" s="55"/>
      <c r="G27" s="55"/>
      <c r="H27" s="56"/>
      <c r="I27" s="47"/>
      <c r="J27" s="48"/>
      <c r="K27" s="49" t="str">
        <f aca="false">IF($I27="","",ROUND($I27*(1+IF($J27="",Default_Wastage,$J27)),2))</f>
        <v/>
      </c>
      <c r="L27" s="47"/>
      <c r="M27" s="49" t="str">
        <f aca="false">IF(OR($K27="",$L27=""),"",ROUND($K27*$L27,2))</f>
        <v/>
      </c>
      <c r="N27" s="47"/>
      <c r="O27" s="55"/>
      <c r="P27" s="50"/>
      <c r="Q27" s="51"/>
      <c r="R27" s="52" t="str">
        <f aca="false">IF(OR($P27="",$Q27=""),"",$P27+$Q27)</f>
        <v/>
      </c>
      <c r="S27" s="50"/>
      <c r="T27" s="53" t="str">
        <f aca="false">IF(OR($S27="",$R27=""),"",$S27-$R27)</f>
        <v/>
      </c>
      <c r="U27" s="49" t="str">
        <f aca="false">IF($A27="","",SUMIF('Delivery Log'!$B$9:$B$208,$A27,'Delivery Log'!$D$9:$D$208))</f>
        <v/>
      </c>
      <c r="V27" s="49" t="str">
        <f aca="false">IF(OR($U27="",$L27=""),"",ROUND($U27*$L27,2))</f>
        <v/>
      </c>
      <c r="W27" s="49" t="str">
        <f aca="false">IF($K27="","",ROUND($K27-IF(ISNUMBER($U27),$U27,0),2))</f>
        <v/>
      </c>
      <c r="X27" s="49" t="str">
        <f aca="false">IF($K27="","",ROUND($K27-IF($N27="",0,$N27),2))</f>
        <v/>
      </c>
      <c r="Y27" s="56"/>
      <c r="Z27" s="56"/>
      <c r="AA27" s="56"/>
      <c r="AB27" s="55"/>
      <c r="AC27" s="55"/>
      <c r="AD27" s="55"/>
    </row>
    <row r="28" customFormat="false" ht="15" hidden="false" customHeight="true" outlineLevel="0" collapsed="false">
      <c r="A28" s="55"/>
      <c r="B28" s="55"/>
      <c r="C28" s="55"/>
      <c r="D28" s="55"/>
      <c r="E28" s="55"/>
      <c r="F28" s="55"/>
      <c r="G28" s="55"/>
      <c r="H28" s="56"/>
      <c r="I28" s="47"/>
      <c r="J28" s="48"/>
      <c r="K28" s="49" t="str">
        <f aca="false">IF($I28="","",ROUND($I28*(1+IF($J28="",Default_Wastage,$J28)),2))</f>
        <v/>
      </c>
      <c r="L28" s="47"/>
      <c r="M28" s="49" t="str">
        <f aca="false">IF(OR($K28="",$L28=""),"",ROUND($K28*$L28,2))</f>
        <v/>
      </c>
      <c r="N28" s="47"/>
      <c r="O28" s="55"/>
      <c r="P28" s="50"/>
      <c r="Q28" s="51"/>
      <c r="R28" s="52" t="str">
        <f aca="false">IF(OR($P28="",$Q28=""),"",$P28+$Q28)</f>
        <v/>
      </c>
      <c r="S28" s="50"/>
      <c r="T28" s="53" t="str">
        <f aca="false">IF(OR($S28="",$R28=""),"",$S28-$R28)</f>
        <v/>
      </c>
      <c r="U28" s="49" t="str">
        <f aca="false">IF($A28="","",SUMIF('Delivery Log'!$B$9:$B$208,$A28,'Delivery Log'!$D$9:$D$208))</f>
        <v/>
      </c>
      <c r="V28" s="49" t="str">
        <f aca="false">IF(OR($U28="",$L28=""),"",ROUND($U28*$L28,2))</f>
        <v/>
      </c>
      <c r="W28" s="49" t="str">
        <f aca="false">IF($K28="","",ROUND($K28-IF(ISNUMBER($U28),$U28,0),2))</f>
        <v/>
      </c>
      <c r="X28" s="49" t="str">
        <f aca="false">IF($K28="","",ROUND($K28-IF($N28="",0,$N28),2))</f>
        <v/>
      </c>
      <c r="Y28" s="56"/>
      <c r="Z28" s="56"/>
      <c r="AA28" s="56"/>
      <c r="AB28" s="55"/>
      <c r="AC28" s="55"/>
      <c r="AD28" s="55"/>
    </row>
    <row r="29" customFormat="false" ht="15" hidden="false" customHeight="true" outlineLevel="0" collapsed="false">
      <c r="A29" s="55"/>
      <c r="B29" s="55"/>
      <c r="C29" s="55"/>
      <c r="D29" s="55"/>
      <c r="E29" s="55"/>
      <c r="F29" s="55"/>
      <c r="G29" s="55"/>
      <c r="H29" s="56"/>
      <c r="I29" s="47"/>
      <c r="J29" s="48"/>
      <c r="K29" s="49" t="str">
        <f aca="false">IF($I29="","",ROUND($I29*(1+IF($J29="",Default_Wastage,$J29)),2))</f>
        <v/>
      </c>
      <c r="L29" s="47"/>
      <c r="M29" s="49" t="str">
        <f aca="false">IF(OR($K29="",$L29=""),"",ROUND($K29*$L29,2))</f>
        <v/>
      </c>
      <c r="N29" s="47"/>
      <c r="O29" s="55"/>
      <c r="P29" s="50"/>
      <c r="Q29" s="51"/>
      <c r="R29" s="52" t="str">
        <f aca="false">IF(OR($P29="",$Q29=""),"",$P29+$Q29)</f>
        <v/>
      </c>
      <c r="S29" s="50"/>
      <c r="T29" s="53" t="str">
        <f aca="false">IF(OR($S29="",$R29=""),"",$S29-$R29)</f>
        <v/>
      </c>
      <c r="U29" s="49" t="str">
        <f aca="false">IF($A29="","",SUMIF('Delivery Log'!$B$9:$B$208,$A29,'Delivery Log'!$D$9:$D$208))</f>
        <v/>
      </c>
      <c r="V29" s="49" t="str">
        <f aca="false">IF(OR($U29="",$L29=""),"",ROUND($U29*$L29,2))</f>
        <v/>
      </c>
      <c r="W29" s="49" t="str">
        <f aca="false">IF($K29="","",ROUND($K29-IF(ISNUMBER($U29),$U29,0),2))</f>
        <v/>
      </c>
      <c r="X29" s="49" t="str">
        <f aca="false">IF($K29="","",ROUND($K29-IF($N29="",0,$N29),2))</f>
        <v/>
      </c>
      <c r="Y29" s="56"/>
      <c r="Z29" s="56"/>
      <c r="AA29" s="56"/>
      <c r="AB29" s="55"/>
      <c r="AC29" s="55"/>
      <c r="AD29" s="55"/>
    </row>
    <row r="30" customFormat="false" ht="15" hidden="false" customHeight="true" outlineLevel="0" collapsed="false">
      <c r="A30" s="55"/>
      <c r="B30" s="55"/>
      <c r="C30" s="55"/>
      <c r="D30" s="55"/>
      <c r="E30" s="55"/>
      <c r="F30" s="55"/>
      <c r="G30" s="55"/>
      <c r="H30" s="56"/>
      <c r="I30" s="47"/>
      <c r="J30" s="48"/>
      <c r="K30" s="49" t="str">
        <f aca="false">IF($I30="","",ROUND($I30*(1+IF($J30="",Default_Wastage,$J30)),2))</f>
        <v/>
      </c>
      <c r="L30" s="47"/>
      <c r="M30" s="49" t="str">
        <f aca="false">IF(OR($K30="",$L30=""),"",ROUND($K30*$L30,2))</f>
        <v/>
      </c>
      <c r="N30" s="47"/>
      <c r="O30" s="55"/>
      <c r="P30" s="50"/>
      <c r="Q30" s="51"/>
      <c r="R30" s="52" t="str">
        <f aca="false">IF(OR($P30="",$Q30=""),"",$P30+$Q30)</f>
        <v/>
      </c>
      <c r="S30" s="50"/>
      <c r="T30" s="53" t="str">
        <f aca="false">IF(OR($S30="",$R30=""),"",$S30-$R30)</f>
        <v/>
      </c>
      <c r="U30" s="49" t="str">
        <f aca="false">IF($A30="","",SUMIF('Delivery Log'!$B$9:$B$208,$A30,'Delivery Log'!$D$9:$D$208))</f>
        <v/>
      </c>
      <c r="V30" s="49" t="str">
        <f aca="false">IF(OR($U30="",$L30=""),"",ROUND($U30*$L30,2))</f>
        <v/>
      </c>
      <c r="W30" s="49" t="str">
        <f aca="false">IF($K30="","",ROUND($K30-IF(ISNUMBER($U30),$U30,0),2))</f>
        <v/>
      </c>
      <c r="X30" s="49" t="str">
        <f aca="false">IF($K30="","",ROUND($K30-IF($N30="",0,$N30),2))</f>
        <v/>
      </c>
      <c r="Y30" s="56"/>
      <c r="Z30" s="56"/>
      <c r="AA30" s="56"/>
      <c r="AB30" s="55"/>
      <c r="AC30" s="55"/>
      <c r="AD30" s="55"/>
    </row>
    <row r="31" customFormat="false" ht="15" hidden="false" customHeight="true" outlineLevel="0" collapsed="false">
      <c r="A31" s="55"/>
      <c r="B31" s="55"/>
      <c r="C31" s="55"/>
      <c r="D31" s="55"/>
      <c r="E31" s="55"/>
      <c r="F31" s="55"/>
      <c r="G31" s="55"/>
      <c r="H31" s="56"/>
      <c r="I31" s="47"/>
      <c r="J31" s="48"/>
      <c r="K31" s="49" t="str">
        <f aca="false">IF($I31="","",ROUND($I31*(1+IF($J31="",Default_Wastage,$J31)),2))</f>
        <v/>
      </c>
      <c r="L31" s="47"/>
      <c r="M31" s="49" t="str">
        <f aca="false">IF(OR($K31="",$L31=""),"",ROUND($K31*$L31,2))</f>
        <v/>
      </c>
      <c r="N31" s="47"/>
      <c r="O31" s="55"/>
      <c r="P31" s="50"/>
      <c r="Q31" s="51"/>
      <c r="R31" s="52" t="str">
        <f aca="false">IF(OR($P31="",$Q31=""),"",$P31+$Q31)</f>
        <v/>
      </c>
      <c r="S31" s="50"/>
      <c r="T31" s="53" t="str">
        <f aca="false">IF(OR($S31="",$R31=""),"",$S31-$R31)</f>
        <v/>
      </c>
      <c r="U31" s="49" t="str">
        <f aca="false">IF($A31="","",SUMIF('Delivery Log'!$B$9:$B$208,$A31,'Delivery Log'!$D$9:$D$208))</f>
        <v/>
      </c>
      <c r="V31" s="49" t="str">
        <f aca="false">IF(OR($U31="",$L31=""),"",ROUND($U31*$L31,2))</f>
        <v/>
      </c>
      <c r="W31" s="49" t="str">
        <f aca="false">IF($K31="","",ROUND($K31-IF(ISNUMBER($U31),$U31,0),2))</f>
        <v/>
      </c>
      <c r="X31" s="49" t="str">
        <f aca="false">IF($K31="","",ROUND($K31-IF($N31="",0,$N31),2))</f>
        <v/>
      </c>
      <c r="Y31" s="56"/>
      <c r="Z31" s="56"/>
      <c r="AA31" s="56"/>
      <c r="AB31" s="55"/>
      <c r="AC31" s="55"/>
      <c r="AD31" s="55"/>
    </row>
    <row r="32" customFormat="false" ht="15" hidden="false" customHeight="true" outlineLevel="0" collapsed="false">
      <c r="A32" s="55"/>
      <c r="B32" s="55"/>
      <c r="C32" s="55"/>
      <c r="D32" s="55"/>
      <c r="E32" s="55"/>
      <c r="F32" s="55"/>
      <c r="G32" s="55"/>
      <c r="H32" s="56"/>
      <c r="I32" s="47"/>
      <c r="J32" s="48"/>
      <c r="K32" s="49" t="str">
        <f aca="false">IF($I32="","",ROUND($I32*(1+IF($J32="",Default_Wastage,$J32)),2))</f>
        <v/>
      </c>
      <c r="L32" s="47"/>
      <c r="M32" s="49" t="str">
        <f aca="false">IF(OR($K32="",$L32=""),"",ROUND($K32*$L32,2))</f>
        <v/>
      </c>
      <c r="N32" s="47"/>
      <c r="O32" s="55"/>
      <c r="P32" s="50"/>
      <c r="Q32" s="51"/>
      <c r="R32" s="52" t="str">
        <f aca="false">IF(OR($P32="",$Q32=""),"",$P32+$Q32)</f>
        <v/>
      </c>
      <c r="S32" s="50"/>
      <c r="T32" s="53" t="str">
        <f aca="false">IF(OR($S32="",$R32=""),"",$S32-$R32)</f>
        <v/>
      </c>
      <c r="U32" s="49" t="str">
        <f aca="false">IF($A32="","",SUMIF('Delivery Log'!$B$9:$B$208,$A32,'Delivery Log'!$D$9:$D$208))</f>
        <v/>
      </c>
      <c r="V32" s="49" t="str">
        <f aca="false">IF(OR($U32="",$L32=""),"",ROUND($U32*$L32,2))</f>
        <v/>
      </c>
      <c r="W32" s="49" t="str">
        <f aca="false">IF($K32="","",ROUND($K32-IF(ISNUMBER($U32),$U32,0),2))</f>
        <v/>
      </c>
      <c r="X32" s="49" t="str">
        <f aca="false">IF($K32="","",ROUND($K32-IF($N32="",0,$N32),2))</f>
        <v/>
      </c>
      <c r="Y32" s="56"/>
      <c r="Z32" s="56"/>
      <c r="AA32" s="56"/>
      <c r="AB32" s="55"/>
      <c r="AC32" s="55"/>
      <c r="AD32" s="55"/>
    </row>
    <row r="33" customFormat="false" ht="15" hidden="false" customHeight="true" outlineLevel="0" collapsed="false">
      <c r="A33" s="55"/>
      <c r="B33" s="55"/>
      <c r="C33" s="55"/>
      <c r="D33" s="55"/>
      <c r="E33" s="55"/>
      <c r="F33" s="55"/>
      <c r="G33" s="55"/>
      <c r="H33" s="56"/>
      <c r="I33" s="47"/>
      <c r="J33" s="48"/>
      <c r="K33" s="49" t="str">
        <f aca="false">IF($I33="","",ROUND($I33*(1+IF($J33="",Default_Wastage,$J33)),2))</f>
        <v/>
      </c>
      <c r="L33" s="47"/>
      <c r="M33" s="49" t="str">
        <f aca="false">IF(OR($K33="",$L33=""),"",ROUND($K33*$L33,2))</f>
        <v/>
      </c>
      <c r="N33" s="47"/>
      <c r="O33" s="55"/>
      <c r="P33" s="50"/>
      <c r="Q33" s="51"/>
      <c r="R33" s="52" t="str">
        <f aca="false">IF(OR($P33="",$Q33=""),"",$P33+$Q33)</f>
        <v/>
      </c>
      <c r="S33" s="50"/>
      <c r="T33" s="53" t="str">
        <f aca="false">IF(OR($S33="",$R33=""),"",$S33-$R33)</f>
        <v/>
      </c>
      <c r="U33" s="49" t="str">
        <f aca="false">IF($A33="","",SUMIF('Delivery Log'!$B$9:$B$208,$A33,'Delivery Log'!$D$9:$D$208))</f>
        <v/>
      </c>
      <c r="V33" s="49" t="str">
        <f aca="false">IF(OR($U33="",$L33=""),"",ROUND($U33*$L33,2))</f>
        <v/>
      </c>
      <c r="W33" s="49" t="str">
        <f aca="false">IF($K33="","",ROUND($K33-IF(ISNUMBER($U33),$U33,0),2))</f>
        <v/>
      </c>
      <c r="X33" s="49" t="str">
        <f aca="false">IF($K33="","",ROUND($K33-IF($N33="",0,$N33),2))</f>
        <v/>
      </c>
      <c r="Y33" s="56"/>
      <c r="Z33" s="56"/>
      <c r="AA33" s="56"/>
      <c r="AB33" s="55"/>
      <c r="AC33" s="55"/>
      <c r="AD33" s="55"/>
    </row>
    <row r="34" customFormat="false" ht="15" hidden="false" customHeight="true" outlineLevel="0" collapsed="false">
      <c r="A34" s="55"/>
      <c r="B34" s="55"/>
      <c r="C34" s="55"/>
      <c r="D34" s="55"/>
      <c r="E34" s="55"/>
      <c r="F34" s="55"/>
      <c r="G34" s="55"/>
      <c r="H34" s="56"/>
      <c r="I34" s="47"/>
      <c r="J34" s="48"/>
      <c r="K34" s="49" t="str">
        <f aca="false">IF($I34="","",ROUND($I34*(1+IF($J34="",Default_Wastage,$J34)),2))</f>
        <v/>
      </c>
      <c r="L34" s="47"/>
      <c r="M34" s="49" t="str">
        <f aca="false">IF(OR($K34="",$L34=""),"",ROUND($K34*$L34,2))</f>
        <v/>
      </c>
      <c r="N34" s="47"/>
      <c r="O34" s="55"/>
      <c r="P34" s="50"/>
      <c r="Q34" s="51"/>
      <c r="R34" s="52" t="str">
        <f aca="false">IF(OR($P34="",$Q34=""),"",$P34+$Q34)</f>
        <v/>
      </c>
      <c r="S34" s="50"/>
      <c r="T34" s="53" t="str">
        <f aca="false">IF(OR($S34="",$R34=""),"",$S34-$R34)</f>
        <v/>
      </c>
      <c r="U34" s="49" t="str">
        <f aca="false">IF($A34="","",SUMIF('Delivery Log'!$B$9:$B$208,$A34,'Delivery Log'!$D$9:$D$208))</f>
        <v/>
      </c>
      <c r="V34" s="49" t="str">
        <f aca="false">IF(OR($U34="",$L34=""),"",ROUND($U34*$L34,2))</f>
        <v/>
      </c>
      <c r="W34" s="49" t="str">
        <f aca="false">IF($K34="","",ROUND($K34-IF(ISNUMBER($U34),$U34,0),2))</f>
        <v/>
      </c>
      <c r="X34" s="49" t="str">
        <f aca="false">IF($K34="","",ROUND($K34-IF($N34="",0,$N34),2))</f>
        <v/>
      </c>
      <c r="Y34" s="56"/>
      <c r="Z34" s="56"/>
      <c r="AA34" s="56"/>
      <c r="AB34" s="55"/>
      <c r="AC34" s="55"/>
      <c r="AD34" s="55"/>
    </row>
    <row r="35" customFormat="false" ht="15" hidden="false" customHeight="true" outlineLevel="0" collapsed="false">
      <c r="A35" s="55"/>
      <c r="B35" s="55"/>
      <c r="C35" s="55"/>
      <c r="D35" s="55"/>
      <c r="E35" s="55"/>
      <c r="F35" s="55"/>
      <c r="G35" s="55"/>
      <c r="H35" s="56"/>
      <c r="I35" s="47"/>
      <c r="J35" s="48"/>
      <c r="K35" s="49" t="str">
        <f aca="false">IF($I35="","",ROUND($I35*(1+IF($J35="",Default_Wastage,$J35)),2))</f>
        <v/>
      </c>
      <c r="L35" s="47"/>
      <c r="M35" s="49" t="str">
        <f aca="false">IF(OR($K35="",$L35=""),"",ROUND($K35*$L35,2))</f>
        <v/>
      </c>
      <c r="N35" s="47"/>
      <c r="O35" s="55"/>
      <c r="P35" s="50"/>
      <c r="Q35" s="51"/>
      <c r="R35" s="52" t="str">
        <f aca="false">IF(OR($P35="",$Q35=""),"",$P35+$Q35)</f>
        <v/>
      </c>
      <c r="S35" s="50"/>
      <c r="T35" s="53" t="str">
        <f aca="false">IF(OR($S35="",$R35=""),"",$S35-$R35)</f>
        <v/>
      </c>
      <c r="U35" s="49" t="str">
        <f aca="false">IF($A35="","",SUMIF('Delivery Log'!$B$9:$B$208,$A35,'Delivery Log'!$D$9:$D$208))</f>
        <v/>
      </c>
      <c r="V35" s="49" t="str">
        <f aca="false">IF(OR($U35="",$L35=""),"",ROUND($U35*$L35,2))</f>
        <v/>
      </c>
      <c r="W35" s="49" t="str">
        <f aca="false">IF($K35="","",ROUND($K35-IF(ISNUMBER($U35),$U35,0),2))</f>
        <v/>
      </c>
      <c r="X35" s="49" t="str">
        <f aca="false">IF($K35="","",ROUND($K35-IF($N35="",0,$N35),2))</f>
        <v/>
      </c>
      <c r="Y35" s="56"/>
      <c r="Z35" s="56"/>
      <c r="AA35" s="56"/>
      <c r="AB35" s="55"/>
      <c r="AC35" s="55"/>
      <c r="AD35" s="55"/>
    </row>
    <row r="36" customFormat="false" ht="15" hidden="false" customHeight="true" outlineLevel="0" collapsed="false">
      <c r="A36" s="55"/>
      <c r="B36" s="55"/>
      <c r="C36" s="55"/>
      <c r="D36" s="55"/>
      <c r="E36" s="55"/>
      <c r="F36" s="55"/>
      <c r="G36" s="55"/>
      <c r="H36" s="56"/>
      <c r="I36" s="47"/>
      <c r="J36" s="48"/>
      <c r="K36" s="49" t="str">
        <f aca="false">IF($I36="","",ROUND($I36*(1+IF($J36="",Default_Wastage,$J36)),2))</f>
        <v/>
      </c>
      <c r="L36" s="47"/>
      <c r="M36" s="49" t="str">
        <f aca="false">IF(OR($K36="",$L36=""),"",ROUND($K36*$L36,2))</f>
        <v/>
      </c>
      <c r="N36" s="47"/>
      <c r="O36" s="55"/>
      <c r="P36" s="50"/>
      <c r="Q36" s="51"/>
      <c r="R36" s="52" t="str">
        <f aca="false">IF(OR($P36="",$Q36=""),"",$P36+$Q36)</f>
        <v/>
      </c>
      <c r="S36" s="50"/>
      <c r="T36" s="53" t="str">
        <f aca="false">IF(OR($S36="",$R36=""),"",$S36-$R36)</f>
        <v/>
      </c>
      <c r="U36" s="49" t="str">
        <f aca="false">IF($A36="","",SUMIF('Delivery Log'!$B$9:$B$208,$A36,'Delivery Log'!$D$9:$D$208))</f>
        <v/>
      </c>
      <c r="V36" s="49" t="str">
        <f aca="false">IF(OR($U36="",$L36=""),"",ROUND($U36*$L36,2))</f>
        <v/>
      </c>
      <c r="W36" s="49" t="str">
        <f aca="false">IF($K36="","",ROUND($K36-IF(ISNUMBER($U36),$U36,0),2))</f>
        <v/>
      </c>
      <c r="X36" s="49" t="str">
        <f aca="false">IF($K36="","",ROUND($K36-IF($N36="",0,$N36),2))</f>
        <v/>
      </c>
      <c r="Y36" s="56"/>
      <c r="Z36" s="56"/>
      <c r="AA36" s="56"/>
      <c r="AB36" s="55"/>
      <c r="AC36" s="55"/>
      <c r="AD36" s="55"/>
    </row>
    <row r="37" customFormat="false" ht="15" hidden="false" customHeight="true" outlineLevel="0" collapsed="false">
      <c r="A37" s="55"/>
      <c r="B37" s="55"/>
      <c r="C37" s="55"/>
      <c r="D37" s="55"/>
      <c r="E37" s="55"/>
      <c r="F37" s="55"/>
      <c r="G37" s="55"/>
      <c r="H37" s="56"/>
      <c r="I37" s="47"/>
      <c r="J37" s="48"/>
      <c r="K37" s="49" t="str">
        <f aca="false">IF($I37="","",ROUND($I37*(1+IF($J37="",Default_Wastage,$J37)),2))</f>
        <v/>
      </c>
      <c r="L37" s="47"/>
      <c r="M37" s="49" t="str">
        <f aca="false">IF(OR($K37="",$L37=""),"",ROUND($K37*$L37,2))</f>
        <v/>
      </c>
      <c r="N37" s="47"/>
      <c r="O37" s="55"/>
      <c r="P37" s="50"/>
      <c r="Q37" s="51"/>
      <c r="R37" s="52" t="str">
        <f aca="false">IF(OR($P37="",$Q37=""),"",$P37+$Q37)</f>
        <v/>
      </c>
      <c r="S37" s="50"/>
      <c r="T37" s="53" t="str">
        <f aca="false">IF(OR($S37="",$R37=""),"",$S37-$R37)</f>
        <v/>
      </c>
      <c r="U37" s="49" t="str">
        <f aca="false">IF($A37="","",SUMIF('Delivery Log'!$B$9:$B$208,$A37,'Delivery Log'!$D$9:$D$208))</f>
        <v/>
      </c>
      <c r="V37" s="49" t="str">
        <f aca="false">IF(OR($U37="",$L37=""),"",ROUND($U37*$L37,2))</f>
        <v/>
      </c>
      <c r="W37" s="49" t="str">
        <f aca="false">IF($K37="","",ROUND($K37-IF(ISNUMBER($U37),$U37,0),2))</f>
        <v/>
      </c>
      <c r="X37" s="49" t="str">
        <f aca="false">IF($K37="","",ROUND($K37-IF($N37="",0,$N37),2))</f>
        <v/>
      </c>
      <c r="Y37" s="56"/>
      <c r="Z37" s="56"/>
      <c r="AA37" s="56"/>
      <c r="AB37" s="55"/>
      <c r="AC37" s="55"/>
      <c r="AD37" s="55"/>
    </row>
    <row r="38" customFormat="false" ht="15" hidden="false" customHeight="true" outlineLevel="0" collapsed="false">
      <c r="A38" s="55"/>
      <c r="B38" s="55"/>
      <c r="C38" s="55"/>
      <c r="D38" s="55"/>
      <c r="E38" s="55"/>
      <c r="F38" s="55"/>
      <c r="G38" s="55"/>
      <c r="H38" s="56"/>
      <c r="I38" s="47"/>
      <c r="J38" s="48"/>
      <c r="K38" s="49" t="str">
        <f aca="false">IF($I38="","",ROUND($I38*(1+IF($J38="",Default_Wastage,$J38)),2))</f>
        <v/>
      </c>
      <c r="L38" s="47"/>
      <c r="M38" s="49" t="str">
        <f aca="false">IF(OR($K38="",$L38=""),"",ROUND($K38*$L38,2))</f>
        <v/>
      </c>
      <c r="N38" s="47"/>
      <c r="O38" s="55"/>
      <c r="P38" s="50"/>
      <c r="Q38" s="51"/>
      <c r="R38" s="52" t="str">
        <f aca="false">IF(OR($P38="",$Q38=""),"",$P38+$Q38)</f>
        <v/>
      </c>
      <c r="S38" s="50"/>
      <c r="T38" s="53" t="str">
        <f aca="false">IF(OR($S38="",$R38=""),"",$S38-$R38)</f>
        <v/>
      </c>
      <c r="U38" s="49" t="str">
        <f aca="false">IF($A38="","",SUMIF('Delivery Log'!$B$9:$B$208,$A38,'Delivery Log'!$D$9:$D$208))</f>
        <v/>
      </c>
      <c r="V38" s="49" t="str">
        <f aca="false">IF(OR($U38="",$L38=""),"",ROUND($U38*$L38,2))</f>
        <v/>
      </c>
      <c r="W38" s="49" t="str">
        <f aca="false">IF($K38="","",ROUND($K38-IF(ISNUMBER($U38),$U38,0),2))</f>
        <v/>
      </c>
      <c r="X38" s="49" t="str">
        <f aca="false">IF($K38="","",ROUND($K38-IF($N38="",0,$N38),2))</f>
        <v/>
      </c>
      <c r="Y38" s="56"/>
      <c r="Z38" s="56"/>
      <c r="AA38" s="56"/>
      <c r="AB38" s="55"/>
      <c r="AC38" s="55"/>
      <c r="AD38" s="55"/>
    </row>
    <row r="39" customFormat="false" ht="15" hidden="false" customHeight="true" outlineLevel="0" collapsed="false">
      <c r="A39" s="55"/>
      <c r="B39" s="55"/>
      <c r="C39" s="55"/>
      <c r="D39" s="55"/>
      <c r="E39" s="55"/>
      <c r="F39" s="55"/>
      <c r="G39" s="55"/>
      <c r="H39" s="56"/>
      <c r="I39" s="47"/>
      <c r="J39" s="48"/>
      <c r="K39" s="49" t="str">
        <f aca="false">IF($I39="","",ROUND($I39*(1+IF($J39="",Default_Wastage,$J39)),2))</f>
        <v/>
      </c>
      <c r="L39" s="47"/>
      <c r="M39" s="49" t="str">
        <f aca="false">IF(OR($K39="",$L39=""),"",ROUND($K39*$L39,2))</f>
        <v/>
      </c>
      <c r="N39" s="47"/>
      <c r="O39" s="55"/>
      <c r="P39" s="50"/>
      <c r="Q39" s="51"/>
      <c r="R39" s="52" t="str">
        <f aca="false">IF(OR($P39="",$Q39=""),"",$P39+$Q39)</f>
        <v/>
      </c>
      <c r="S39" s="50"/>
      <c r="T39" s="53" t="str">
        <f aca="false">IF(OR($S39="",$R39=""),"",$S39-$R39)</f>
        <v/>
      </c>
      <c r="U39" s="49" t="str">
        <f aca="false">IF($A39="","",SUMIF('Delivery Log'!$B$9:$B$208,$A39,'Delivery Log'!$D$9:$D$208))</f>
        <v/>
      </c>
      <c r="V39" s="49" t="str">
        <f aca="false">IF(OR($U39="",$L39=""),"",ROUND($U39*$L39,2))</f>
        <v/>
      </c>
      <c r="W39" s="49" t="str">
        <f aca="false">IF($K39="","",ROUND($K39-IF(ISNUMBER($U39),$U39,0),2))</f>
        <v/>
      </c>
      <c r="X39" s="49" t="str">
        <f aca="false">IF($K39="","",ROUND($K39-IF($N39="",0,$N39),2))</f>
        <v/>
      </c>
      <c r="Y39" s="56"/>
      <c r="Z39" s="56"/>
      <c r="AA39" s="56"/>
      <c r="AB39" s="55"/>
      <c r="AC39" s="55"/>
      <c r="AD39" s="55"/>
    </row>
    <row r="40" customFormat="false" ht="15" hidden="false" customHeight="true" outlineLevel="0" collapsed="false">
      <c r="A40" s="55"/>
      <c r="B40" s="55"/>
      <c r="C40" s="55"/>
      <c r="D40" s="55"/>
      <c r="E40" s="55"/>
      <c r="F40" s="55"/>
      <c r="G40" s="55"/>
      <c r="H40" s="56"/>
      <c r="I40" s="47"/>
      <c r="J40" s="48"/>
      <c r="K40" s="49" t="str">
        <f aca="false">IF($I40="","",ROUND($I40*(1+IF($J40="",Default_Wastage,$J40)),2))</f>
        <v/>
      </c>
      <c r="L40" s="47"/>
      <c r="M40" s="49" t="str">
        <f aca="false">IF(OR($K40="",$L40=""),"",ROUND($K40*$L40,2))</f>
        <v/>
      </c>
      <c r="N40" s="47"/>
      <c r="O40" s="55"/>
      <c r="P40" s="50"/>
      <c r="Q40" s="51"/>
      <c r="R40" s="52" t="str">
        <f aca="false">IF(OR($P40="",$Q40=""),"",$P40+$Q40)</f>
        <v/>
      </c>
      <c r="S40" s="50"/>
      <c r="T40" s="53" t="str">
        <f aca="false">IF(OR($S40="",$R40=""),"",$S40-$R40)</f>
        <v/>
      </c>
      <c r="U40" s="49" t="str">
        <f aca="false">IF($A40="","",SUMIF('Delivery Log'!$B$9:$B$208,$A40,'Delivery Log'!$D$9:$D$208))</f>
        <v/>
      </c>
      <c r="V40" s="49" t="str">
        <f aca="false">IF(OR($U40="",$L40=""),"",ROUND($U40*$L40,2))</f>
        <v/>
      </c>
      <c r="W40" s="49" t="str">
        <f aca="false">IF($K40="","",ROUND($K40-IF(ISNUMBER($U40),$U40,0),2))</f>
        <v/>
      </c>
      <c r="X40" s="49" t="str">
        <f aca="false">IF($K40="","",ROUND($K40-IF($N40="",0,$N40),2))</f>
        <v/>
      </c>
      <c r="Y40" s="56"/>
      <c r="Z40" s="56"/>
      <c r="AA40" s="56"/>
      <c r="AB40" s="55"/>
      <c r="AC40" s="55"/>
      <c r="AD40" s="55"/>
    </row>
    <row r="41" customFormat="false" ht="15" hidden="false" customHeight="true" outlineLevel="0" collapsed="false">
      <c r="A41" s="55"/>
      <c r="B41" s="55"/>
      <c r="C41" s="55"/>
      <c r="D41" s="55"/>
      <c r="E41" s="55"/>
      <c r="F41" s="55"/>
      <c r="G41" s="55"/>
      <c r="H41" s="56"/>
      <c r="I41" s="47"/>
      <c r="J41" s="48"/>
      <c r="K41" s="49" t="str">
        <f aca="false">IF($I41="","",ROUND($I41*(1+IF($J41="",Default_Wastage,$J41)),2))</f>
        <v/>
      </c>
      <c r="L41" s="47"/>
      <c r="M41" s="49" t="str">
        <f aca="false">IF(OR($K41="",$L41=""),"",ROUND($K41*$L41,2))</f>
        <v/>
      </c>
      <c r="N41" s="47"/>
      <c r="O41" s="55"/>
      <c r="P41" s="50"/>
      <c r="Q41" s="51"/>
      <c r="R41" s="52" t="str">
        <f aca="false">IF(OR($P41="",$Q41=""),"",$P41+$Q41)</f>
        <v/>
      </c>
      <c r="S41" s="50"/>
      <c r="T41" s="53" t="str">
        <f aca="false">IF(OR($S41="",$R41=""),"",$S41-$R41)</f>
        <v/>
      </c>
      <c r="U41" s="49" t="str">
        <f aca="false">IF($A41="","",SUMIF('Delivery Log'!$B$9:$B$208,$A41,'Delivery Log'!$D$9:$D$208))</f>
        <v/>
      </c>
      <c r="V41" s="49" t="str">
        <f aca="false">IF(OR($U41="",$L41=""),"",ROUND($U41*$L41,2))</f>
        <v/>
      </c>
      <c r="W41" s="49" t="str">
        <f aca="false">IF($K41="","",ROUND($K41-IF(ISNUMBER($U41),$U41,0),2))</f>
        <v/>
      </c>
      <c r="X41" s="49" t="str">
        <f aca="false">IF($K41="","",ROUND($K41-IF($N41="",0,$N41),2))</f>
        <v/>
      </c>
      <c r="Y41" s="56"/>
      <c r="Z41" s="56"/>
      <c r="AA41" s="56"/>
      <c r="AB41" s="55"/>
      <c r="AC41" s="55"/>
      <c r="AD41" s="55"/>
    </row>
    <row r="42" customFormat="false" ht="15" hidden="false" customHeight="true" outlineLevel="0" collapsed="false">
      <c r="A42" s="55"/>
      <c r="B42" s="55"/>
      <c r="C42" s="55"/>
      <c r="D42" s="55"/>
      <c r="E42" s="55"/>
      <c r="F42" s="55"/>
      <c r="G42" s="55"/>
      <c r="H42" s="56"/>
      <c r="I42" s="47"/>
      <c r="J42" s="48"/>
      <c r="K42" s="49" t="str">
        <f aca="false">IF($I42="","",ROUND($I42*(1+IF($J42="",Default_Wastage,$J42)),2))</f>
        <v/>
      </c>
      <c r="L42" s="47"/>
      <c r="M42" s="49" t="str">
        <f aca="false">IF(OR($K42="",$L42=""),"",ROUND($K42*$L42,2))</f>
        <v/>
      </c>
      <c r="N42" s="47"/>
      <c r="O42" s="55"/>
      <c r="P42" s="50"/>
      <c r="Q42" s="51"/>
      <c r="R42" s="52" t="str">
        <f aca="false">IF(OR($P42="",$Q42=""),"",$P42+$Q42)</f>
        <v/>
      </c>
      <c r="S42" s="50"/>
      <c r="T42" s="53" t="str">
        <f aca="false">IF(OR($S42="",$R42=""),"",$S42-$R42)</f>
        <v/>
      </c>
      <c r="U42" s="49" t="str">
        <f aca="false">IF($A42="","",SUMIF('Delivery Log'!$B$9:$B$208,$A42,'Delivery Log'!$D$9:$D$208))</f>
        <v/>
      </c>
      <c r="V42" s="49" t="str">
        <f aca="false">IF(OR($U42="",$L42=""),"",ROUND($U42*$L42,2))</f>
        <v/>
      </c>
      <c r="W42" s="49" t="str">
        <f aca="false">IF($K42="","",ROUND($K42-IF(ISNUMBER($U42),$U42,0),2))</f>
        <v/>
      </c>
      <c r="X42" s="49" t="str">
        <f aca="false">IF($K42="","",ROUND($K42-IF($N42="",0,$N42),2))</f>
        <v/>
      </c>
      <c r="Y42" s="56"/>
      <c r="Z42" s="56"/>
      <c r="AA42" s="56"/>
      <c r="AB42" s="55"/>
      <c r="AC42" s="55"/>
      <c r="AD42" s="55"/>
    </row>
    <row r="43" customFormat="false" ht="15" hidden="false" customHeight="true" outlineLevel="0" collapsed="false">
      <c r="A43" s="55"/>
      <c r="B43" s="55"/>
      <c r="C43" s="55"/>
      <c r="D43" s="55"/>
      <c r="E43" s="55"/>
      <c r="F43" s="55"/>
      <c r="G43" s="55"/>
      <c r="H43" s="56"/>
      <c r="I43" s="47"/>
      <c r="J43" s="48"/>
      <c r="K43" s="49" t="str">
        <f aca="false">IF($I43="","",ROUND($I43*(1+IF($J43="",Default_Wastage,$J43)),2))</f>
        <v/>
      </c>
      <c r="L43" s="47"/>
      <c r="M43" s="49" t="str">
        <f aca="false">IF(OR($K43="",$L43=""),"",ROUND($K43*$L43,2))</f>
        <v/>
      </c>
      <c r="N43" s="47"/>
      <c r="O43" s="55"/>
      <c r="P43" s="50"/>
      <c r="Q43" s="51"/>
      <c r="R43" s="52" t="str">
        <f aca="false">IF(OR($P43="",$Q43=""),"",$P43+$Q43)</f>
        <v/>
      </c>
      <c r="S43" s="50"/>
      <c r="T43" s="53" t="str">
        <f aca="false">IF(OR($S43="",$R43=""),"",$S43-$R43)</f>
        <v/>
      </c>
      <c r="U43" s="49" t="str">
        <f aca="false">IF($A43="","",SUMIF('Delivery Log'!$B$9:$B$208,$A43,'Delivery Log'!$D$9:$D$208))</f>
        <v/>
      </c>
      <c r="V43" s="49" t="str">
        <f aca="false">IF(OR($U43="",$L43=""),"",ROUND($U43*$L43,2))</f>
        <v/>
      </c>
      <c r="W43" s="49" t="str">
        <f aca="false">IF($K43="","",ROUND($K43-IF(ISNUMBER($U43),$U43,0),2))</f>
        <v/>
      </c>
      <c r="X43" s="49" t="str">
        <f aca="false">IF($K43="","",ROUND($K43-IF($N43="",0,$N43),2))</f>
        <v/>
      </c>
      <c r="Y43" s="56"/>
      <c r="Z43" s="56"/>
      <c r="AA43" s="56"/>
      <c r="AB43" s="55"/>
      <c r="AC43" s="55"/>
      <c r="AD43" s="55"/>
    </row>
    <row r="44" customFormat="false" ht="15" hidden="false" customHeight="true" outlineLevel="0" collapsed="false">
      <c r="A44" s="55"/>
      <c r="B44" s="55"/>
      <c r="C44" s="55"/>
      <c r="D44" s="55"/>
      <c r="E44" s="55"/>
      <c r="F44" s="55"/>
      <c r="G44" s="55"/>
      <c r="H44" s="56"/>
      <c r="I44" s="47"/>
      <c r="J44" s="48"/>
      <c r="K44" s="49" t="str">
        <f aca="false">IF($I44="","",ROUND($I44*(1+IF($J44="",Default_Wastage,$J44)),2))</f>
        <v/>
      </c>
      <c r="L44" s="47"/>
      <c r="M44" s="49" t="str">
        <f aca="false">IF(OR($K44="",$L44=""),"",ROUND($K44*$L44,2))</f>
        <v/>
      </c>
      <c r="N44" s="47"/>
      <c r="O44" s="55"/>
      <c r="P44" s="50"/>
      <c r="Q44" s="51"/>
      <c r="R44" s="52" t="str">
        <f aca="false">IF(OR($P44="",$Q44=""),"",$P44+$Q44)</f>
        <v/>
      </c>
      <c r="S44" s="50"/>
      <c r="T44" s="53" t="str">
        <f aca="false">IF(OR($S44="",$R44=""),"",$S44-$R44)</f>
        <v/>
      </c>
      <c r="U44" s="49" t="str">
        <f aca="false">IF($A44="","",SUMIF('Delivery Log'!$B$9:$B$208,$A44,'Delivery Log'!$D$9:$D$208))</f>
        <v/>
      </c>
      <c r="V44" s="49" t="str">
        <f aca="false">IF(OR($U44="",$L44=""),"",ROUND($U44*$L44,2))</f>
        <v/>
      </c>
      <c r="W44" s="49" t="str">
        <f aca="false">IF($K44="","",ROUND($K44-IF(ISNUMBER($U44),$U44,0),2))</f>
        <v/>
      </c>
      <c r="X44" s="49" t="str">
        <f aca="false">IF($K44="","",ROUND($K44-IF($N44="",0,$N44),2))</f>
        <v/>
      </c>
      <c r="Y44" s="56"/>
      <c r="Z44" s="56"/>
      <c r="AA44" s="56"/>
      <c r="AB44" s="55"/>
      <c r="AC44" s="55"/>
      <c r="AD44" s="55"/>
    </row>
    <row r="45" customFormat="false" ht="15" hidden="false" customHeight="true" outlineLevel="0" collapsed="false">
      <c r="A45" s="55"/>
      <c r="B45" s="55"/>
      <c r="C45" s="55"/>
      <c r="D45" s="55"/>
      <c r="E45" s="55"/>
      <c r="F45" s="55"/>
      <c r="G45" s="55"/>
      <c r="H45" s="56"/>
      <c r="I45" s="47"/>
      <c r="J45" s="48"/>
      <c r="K45" s="49" t="str">
        <f aca="false">IF($I45="","",ROUND($I45*(1+IF($J45="",Default_Wastage,$J45)),2))</f>
        <v/>
      </c>
      <c r="L45" s="47"/>
      <c r="M45" s="49" t="str">
        <f aca="false">IF(OR($K45="",$L45=""),"",ROUND($K45*$L45,2))</f>
        <v/>
      </c>
      <c r="N45" s="47"/>
      <c r="O45" s="55"/>
      <c r="P45" s="50"/>
      <c r="Q45" s="51"/>
      <c r="R45" s="52" t="str">
        <f aca="false">IF(OR($P45="",$Q45=""),"",$P45+$Q45)</f>
        <v/>
      </c>
      <c r="S45" s="50"/>
      <c r="T45" s="53" t="str">
        <f aca="false">IF(OR($S45="",$R45=""),"",$S45-$R45)</f>
        <v/>
      </c>
      <c r="U45" s="49" t="str">
        <f aca="false">IF($A45="","",SUMIF('Delivery Log'!$B$9:$B$208,$A45,'Delivery Log'!$D$9:$D$208))</f>
        <v/>
      </c>
      <c r="V45" s="49" t="str">
        <f aca="false">IF(OR($U45="",$L45=""),"",ROUND($U45*$L45,2))</f>
        <v/>
      </c>
      <c r="W45" s="49" t="str">
        <f aca="false">IF($K45="","",ROUND($K45-IF(ISNUMBER($U45),$U45,0),2))</f>
        <v/>
      </c>
      <c r="X45" s="49" t="str">
        <f aca="false">IF($K45="","",ROUND($K45-IF($N45="",0,$N45),2))</f>
        <v/>
      </c>
      <c r="Y45" s="56"/>
      <c r="Z45" s="56"/>
      <c r="AA45" s="56"/>
      <c r="AB45" s="55"/>
      <c r="AC45" s="55"/>
      <c r="AD45" s="55"/>
    </row>
    <row r="46" customFormat="false" ht="15" hidden="false" customHeight="true" outlineLevel="0" collapsed="false">
      <c r="A46" s="55"/>
      <c r="B46" s="55"/>
      <c r="C46" s="55"/>
      <c r="D46" s="55"/>
      <c r="E46" s="55"/>
      <c r="F46" s="55"/>
      <c r="G46" s="55"/>
      <c r="H46" s="56"/>
      <c r="I46" s="47"/>
      <c r="J46" s="48"/>
      <c r="K46" s="49" t="str">
        <f aca="false">IF($I46="","",ROUND($I46*(1+IF($J46="",Default_Wastage,$J46)),2))</f>
        <v/>
      </c>
      <c r="L46" s="47"/>
      <c r="M46" s="49" t="str">
        <f aca="false">IF(OR($K46="",$L46=""),"",ROUND($K46*$L46,2))</f>
        <v/>
      </c>
      <c r="N46" s="47"/>
      <c r="O46" s="55"/>
      <c r="P46" s="50"/>
      <c r="Q46" s="51"/>
      <c r="R46" s="52" t="str">
        <f aca="false">IF(OR($P46="",$Q46=""),"",$P46+$Q46)</f>
        <v/>
      </c>
      <c r="S46" s="50"/>
      <c r="T46" s="53" t="str">
        <f aca="false">IF(OR($S46="",$R46=""),"",$S46-$R46)</f>
        <v/>
      </c>
      <c r="U46" s="49" t="str">
        <f aca="false">IF($A46="","",SUMIF('Delivery Log'!$B$9:$B$208,$A46,'Delivery Log'!$D$9:$D$208))</f>
        <v/>
      </c>
      <c r="V46" s="49" t="str">
        <f aca="false">IF(OR($U46="",$L46=""),"",ROUND($U46*$L46,2))</f>
        <v/>
      </c>
      <c r="W46" s="49" t="str">
        <f aca="false">IF($K46="","",ROUND($K46-IF(ISNUMBER($U46),$U46,0),2))</f>
        <v/>
      </c>
      <c r="X46" s="49" t="str">
        <f aca="false">IF($K46="","",ROUND($K46-IF($N46="",0,$N46),2))</f>
        <v/>
      </c>
      <c r="Y46" s="56"/>
      <c r="Z46" s="56"/>
      <c r="AA46" s="56"/>
      <c r="AB46" s="55"/>
      <c r="AC46" s="55"/>
      <c r="AD46" s="55"/>
    </row>
    <row r="47" customFormat="false" ht="15" hidden="false" customHeight="true" outlineLevel="0" collapsed="false">
      <c r="A47" s="55"/>
      <c r="B47" s="55"/>
      <c r="C47" s="55"/>
      <c r="D47" s="55"/>
      <c r="E47" s="55"/>
      <c r="F47" s="55"/>
      <c r="G47" s="55"/>
      <c r="H47" s="56"/>
      <c r="I47" s="47"/>
      <c r="J47" s="48"/>
      <c r="K47" s="49" t="str">
        <f aca="false">IF($I47="","",ROUND($I47*(1+IF($J47="",Default_Wastage,$J47)),2))</f>
        <v/>
      </c>
      <c r="L47" s="47"/>
      <c r="M47" s="49" t="str">
        <f aca="false">IF(OR($K47="",$L47=""),"",ROUND($K47*$L47,2))</f>
        <v/>
      </c>
      <c r="N47" s="47"/>
      <c r="O47" s="55"/>
      <c r="P47" s="50"/>
      <c r="Q47" s="51"/>
      <c r="R47" s="52" t="str">
        <f aca="false">IF(OR($P47="",$Q47=""),"",$P47+$Q47)</f>
        <v/>
      </c>
      <c r="S47" s="50"/>
      <c r="T47" s="53" t="str">
        <f aca="false">IF(OR($S47="",$R47=""),"",$S47-$R47)</f>
        <v/>
      </c>
      <c r="U47" s="49" t="str">
        <f aca="false">IF($A47="","",SUMIF('Delivery Log'!$B$9:$B$208,$A47,'Delivery Log'!$D$9:$D$208))</f>
        <v/>
      </c>
      <c r="V47" s="49" t="str">
        <f aca="false">IF(OR($U47="",$L47=""),"",ROUND($U47*$L47,2))</f>
        <v/>
      </c>
      <c r="W47" s="49" t="str">
        <f aca="false">IF($K47="","",ROUND($K47-IF(ISNUMBER($U47),$U47,0),2))</f>
        <v/>
      </c>
      <c r="X47" s="49" t="str">
        <f aca="false">IF($K47="","",ROUND($K47-IF($N47="",0,$N47),2))</f>
        <v/>
      </c>
      <c r="Y47" s="56"/>
      <c r="Z47" s="56"/>
      <c r="AA47" s="56"/>
      <c r="AB47" s="55"/>
      <c r="AC47" s="55"/>
      <c r="AD47" s="55"/>
    </row>
    <row r="48" customFormat="false" ht="15" hidden="false" customHeight="true" outlineLevel="0" collapsed="false">
      <c r="A48" s="55"/>
      <c r="B48" s="55"/>
      <c r="C48" s="55"/>
      <c r="D48" s="55"/>
      <c r="E48" s="55"/>
      <c r="F48" s="55"/>
      <c r="G48" s="55"/>
      <c r="H48" s="56"/>
      <c r="I48" s="47"/>
      <c r="J48" s="48"/>
      <c r="K48" s="49" t="str">
        <f aca="false">IF($I48="","",ROUND($I48*(1+IF($J48="",Default_Wastage,$J48)),2))</f>
        <v/>
      </c>
      <c r="L48" s="47"/>
      <c r="M48" s="49" t="str">
        <f aca="false">IF(OR($K48="",$L48=""),"",ROUND($K48*$L48,2))</f>
        <v/>
      </c>
      <c r="N48" s="47"/>
      <c r="O48" s="55"/>
      <c r="P48" s="50"/>
      <c r="Q48" s="51"/>
      <c r="R48" s="52" t="str">
        <f aca="false">IF(OR($P48="",$Q48=""),"",$P48+$Q48)</f>
        <v/>
      </c>
      <c r="S48" s="50"/>
      <c r="T48" s="53" t="str">
        <f aca="false">IF(OR($S48="",$R48=""),"",$S48-$R48)</f>
        <v/>
      </c>
      <c r="U48" s="49" t="str">
        <f aca="false">IF($A48="","",SUMIF('Delivery Log'!$B$9:$B$208,$A48,'Delivery Log'!$D$9:$D$208))</f>
        <v/>
      </c>
      <c r="V48" s="49" t="str">
        <f aca="false">IF(OR($U48="",$L48=""),"",ROUND($U48*$L48,2))</f>
        <v/>
      </c>
      <c r="W48" s="49" t="str">
        <f aca="false">IF($K48="","",ROUND($K48-IF(ISNUMBER($U48),$U48,0),2))</f>
        <v/>
      </c>
      <c r="X48" s="49" t="str">
        <f aca="false">IF($K48="","",ROUND($K48-IF($N48="",0,$N48),2))</f>
        <v/>
      </c>
      <c r="Y48" s="56"/>
      <c r="Z48" s="56"/>
      <c r="AA48" s="56"/>
      <c r="AB48" s="55"/>
      <c r="AC48" s="55"/>
      <c r="AD48" s="55"/>
    </row>
    <row r="49" customFormat="false" ht="15" hidden="false" customHeight="true" outlineLevel="0" collapsed="false">
      <c r="A49" s="55"/>
      <c r="B49" s="55"/>
      <c r="C49" s="55"/>
      <c r="D49" s="55"/>
      <c r="E49" s="55"/>
      <c r="F49" s="55"/>
      <c r="G49" s="55"/>
      <c r="H49" s="56"/>
      <c r="I49" s="47"/>
      <c r="J49" s="48"/>
      <c r="K49" s="49" t="str">
        <f aca="false">IF($I49="","",ROUND($I49*(1+IF($J49="",Default_Wastage,$J49)),2))</f>
        <v/>
      </c>
      <c r="L49" s="47"/>
      <c r="M49" s="49" t="str">
        <f aca="false">IF(OR($K49="",$L49=""),"",ROUND($K49*$L49,2))</f>
        <v/>
      </c>
      <c r="N49" s="47"/>
      <c r="O49" s="55"/>
      <c r="P49" s="50"/>
      <c r="Q49" s="51"/>
      <c r="R49" s="52" t="str">
        <f aca="false">IF(OR($P49="",$Q49=""),"",$P49+$Q49)</f>
        <v/>
      </c>
      <c r="S49" s="50"/>
      <c r="T49" s="53" t="str">
        <f aca="false">IF(OR($S49="",$R49=""),"",$S49-$R49)</f>
        <v/>
      </c>
      <c r="U49" s="49" t="str">
        <f aca="false">IF($A49="","",SUMIF('Delivery Log'!$B$9:$B$208,$A49,'Delivery Log'!$D$9:$D$208))</f>
        <v/>
      </c>
      <c r="V49" s="49" t="str">
        <f aca="false">IF(OR($U49="",$L49=""),"",ROUND($U49*$L49,2))</f>
        <v/>
      </c>
      <c r="W49" s="49" t="str">
        <f aca="false">IF($K49="","",ROUND($K49-IF(ISNUMBER($U49),$U49,0),2))</f>
        <v/>
      </c>
      <c r="X49" s="49" t="str">
        <f aca="false">IF($K49="","",ROUND($K49-IF($N49="",0,$N49),2))</f>
        <v/>
      </c>
      <c r="Y49" s="56"/>
      <c r="Z49" s="56"/>
      <c r="AA49" s="56"/>
      <c r="AB49" s="55"/>
      <c r="AC49" s="55"/>
      <c r="AD49" s="55"/>
    </row>
    <row r="50" customFormat="false" ht="15" hidden="false" customHeight="true" outlineLevel="0" collapsed="false">
      <c r="A50" s="55"/>
      <c r="B50" s="55"/>
      <c r="C50" s="55"/>
      <c r="D50" s="55"/>
      <c r="E50" s="55"/>
      <c r="F50" s="55"/>
      <c r="G50" s="55"/>
      <c r="H50" s="56"/>
      <c r="I50" s="47"/>
      <c r="J50" s="48"/>
      <c r="K50" s="49" t="str">
        <f aca="false">IF($I50="","",ROUND($I50*(1+IF($J50="",Default_Wastage,$J50)),2))</f>
        <v/>
      </c>
      <c r="L50" s="47"/>
      <c r="M50" s="49" t="str">
        <f aca="false">IF(OR($K50="",$L50=""),"",ROUND($K50*$L50,2))</f>
        <v/>
      </c>
      <c r="N50" s="47"/>
      <c r="O50" s="55"/>
      <c r="P50" s="50"/>
      <c r="Q50" s="51"/>
      <c r="R50" s="52" t="str">
        <f aca="false">IF(OR($P50="",$Q50=""),"",$P50+$Q50)</f>
        <v/>
      </c>
      <c r="S50" s="50"/>
      <c r="T50" s="53" t="str">
        <f aca="false">IF(OR($S50="",$R50=""),"",$S50-$R50)</f>
        <v/>
      </c>
      <c r="U50" s="49" t="str">
        <f aca="false">IF($A50="","",SUMIF('Delivery Log'!$B$9:$B$208,$A50,'Delivery Log'!$D$9:$D$208))</f>
        <v/>
      </c>
      <c r="V50" s="49" t="str">
        <f aca="false">IF(OR($U50="",$L50=""),"",ROUND($U50*$L50,2))</f>
        <v/>
      </c>
      <c r="W50" s="49" t="str">
        <f aca="false">IF($K50="","",ROUND($K50-IF(ISNUMBER($U50),$U50,0),2))</f>
        <v/>
      </c>
      <c r="X50" s="49" t="str">
        <f aca="false">IF($K50="","",ROUND($K50-IF($N50="",0,$N50),2))</f>
        <v/>
      </c>
      <c r="Y50" s="56"/>
      <c r="Z50" s="56"/>
      <c r="AA50" s="56"/>
      <c r="AB50" s="55"/>
      <c r="AC50" s="55"/>
      <c r="AD50" s="55"/>
    </row>
    <row r="51" customFormat="false" ht="15" hidden="false" customHeight="true" outlineLevel="0" collapsed="false">
      <c r="A51" s="55"/>
      <c r="B51" s="55"/>
      <c r="C51" s="55"/>
      <c r="D51" s="55"/>
      <c r="E51" s="55"/>
      <c r="F51" s="55"/>
      <c r="G51" s="55"/>
      <c r="H51" s="56"/>
      <c r="I51" s="47"/>
      <c r="J51" s="48"/>
      <c r="K51" s="49" t="str">
        <f aca="false">IF($I51="","",ROUND($I51*(1+IF($J51="",Default_Wastage,$J51)),2))</f>
        <v/>
      </c>
      <c r="L51" s="47"/>
      <c r="M51" s="49" t="str">
        <f aca="false">IF(OR($K51="",$L51=""),"",ROUND($K51*$L51,2))</f>
        <v/>
      </c>
      <c r="N51" s="47"/>
      <c r="O51" s="55"/>
      <c r="P51" s="50"/>
      <c r="Q51" s="51"/>
      <c r="R51" s="52" t="str">
        <f aca="false">IF(OR($P51="",$Q51=""),"",$P51+$Q51)</f>
        <v/>
      </c>
      <c r="S51" s="50"/>
      <c r="T51" s="53" t="str">
        <f aca="false">IF(OR($S51="",$R51=""),"",$S51-$R51)</f>
        <v/>
      </c>
      <c r="U51" s="49" t="str">
        <f aca="false">IF($A51="","",SUMIF('Delivery Log'!$B$9:$B$208,$A51,'Delivery Log'!$D$9:$D$208))</f>
        <v/>
      </c>
      <c r="V51" s="49" t="str">
        <f aca="false">IF(OR($U51="",$L51=""),"",ROUND($U51*$L51,2))</f>
        <v/>
      </c>
      <c r="W51" s="49" t="str">
        <f aca="false">IF($K51="","",ROUND($K51-IF(ISNUMBER($U51),$U51,0),2))</f>
        <v/>
      </c>
      <c r="X51" s="49" t="str">
        <f aca="false">IF($K51="","",ROUND($K51-IF($N51="",0,$N51),2))</f>
        <v/>
      </c>
      <c r="Y51" s="56"/>
      <c r="Z51" s="56"/>
      <c r="AA51" s="56"/>
      <c r="AB51" s="55"/>
      <c r="AC51" s="55"/>
      <c r="AD51" s="55"/>
    </row>
    <row r="52" customFormat="false" ht="15" hidden="false" customHeight="true" outlineLevel="0" collapsed="false">
      <c r="A52" s="55"/>
      <c r="B52" s="55"/>
      <c r="C52" s="55"/>
      <c r="D52" s="55"/>
      <c r="E52" s="55"/>
      <c r="F52" s="55"/>
      <c r="G52" s="55"/>
      <c r="H52" s="56"/>
      <c r="I52" s="47"/>
      <c r="J52" s="48"/>
      <c r="K52" s="49" t="str">
        <f aca="false">IF($I52="","",ROUND($I52*(1+IF($J52="",Default_Wastage,$J52)),2))</f>
        <v/>
      </c>
      <c r="L52" s="47"/>
      <c r="M52" s="49" t="str">
        <f aca="false">IF(OR($K52="",$L52=""),"",ROUND($K52*$L52,2))</f>
        <v/>
      </c>
      <c r="N52" s="47"/>
      <c r="O52" s="55"/>
      <c r="P52" s="50"/>
      <c r="Q52" s="51"/>
      <c r="R52" s="52" t="str">
        <f aca="false">IF(OR($P52="",$Q52=""),"",$P52+$Q52)</f>
        <v/>
      </c>
      <c r="S52" s="50"/>
      <c r="T52" s="53" t="str">
        <f aca="false">IF(OR($S52="",$R52=""),"",$S52-$R52)</f>
        <v/>
      </c>
      <c r="U52" s="49" t="str">
        <f aca="false">IF($A52="","",SUMIF('Delivery Log'!$B$9:$B$208,$A52,'Delivery Log'!$D$9:$D$208))</f>
        <v/>
      </c>
      <c r="V52" s="49" t="str">
        <f aca="false">IF(OR($U52="",$L52=""),"",ROUND($U52*$L52,2))</f>
        <v/>
      </c>
      <c r="W52" s="49" t="str">
        <f aca="false">IF($K52="","",ROUND($K52-IF(ISNUMBER($U52),$U52,0),2))</f>
        <v/>
      </c>
      <c r="X52" s="49" t="str">
        <f aca="false">IF($K52="","",ROUND($K52-IF($N52="",0,$N52),2))</f>
        <v/>
      </c>
      <c r="Y52" s="56"/>
      <c r="Z52" s="56"/>
      <c r="AA52" s="56"/>
      <c r="AB52" s="55"/>
      <c r="AC52" s="55"/>
      <c r="AD52" s="55"/>
    </row>
    <row r="53" customFormat="false" ht="15" hidden="false" customHeight="true" outlineLevel="0" collapsed="false">
      <c r="A53" s="55"/>
      <c r="B53" s="55"/>
      <c r="C53" s="55"/>
      <c r="D53" s="55"/>
      <c r="E53" s="55"/>
      <c r="F53" s="55"/>
      <c r="G53" s="55"/>
      <c r="H53" s="56"/>
      <c r="I53" s="47"/>
      <c r="J53" s="48"/>
      <c r="K53" s="49" t="str">
        <f aca="false">IF($I53="","",ROUND($I53*(1+IF($J53="",Default_Wastage,$J53)),2))</f>
        <v/>
      </c>
      <c r="L53" s="47"/>
      <c r="M53" s="49" t="str">
        <f aca="false">IF(OR($K53="",$L53=""),"",ROUND($K53*$L53,2))</f>
        <v/>
      </c>
      <c r="N53" s="47"/>
      <c r="O53" s="55"/>
      <c r="P53" s="50"/>
      <c r="Q53" s="51"/>
      <c r="R53" s="52" t="str">
        <f aca="false">IF(OR($P53="",$Q53=""),"",$P53+$Q53)</f>
        <v/>
      </c>
      <c r="S53" s="50"/>
      <c r="T53" s="53" t="str">
        <f aca="false">IF(OR($S53="",$R53=""),"",$S53-$R53)</f>
        <v/>
      </c>
      <c r="U53" s="49" t="str">
        <f aca="false">IF($A53="","",SUMIF('Delivery Log'!$B$9:$B$208,$A53,'Delivery Log'!$D$9:$D$208))</f>
        <v/>
      </c>
      <c r="V53" s="49" t="str">
        <f aca="false">IF(OR($U53="",$L53=""),"",ROUND($U53*$L53,2))</f>
        <v/>
      </c>
      <c r="W53" s="49" t="str">
        <f aca="false">IF($K53="","",ROUND($K53-IF(ISNUMBER($U53),$U53,0),2))</f>
        <v/>
      </c>
      <c r="X53" s="49" t="str">
        <f aca="false">IF($K53="","",ROUND($K53-IF($N53="",0,$N53),2))</f>
        <v/>
      </c>
      <c r="Y53" s="56"/>
      <c r="Z53" s="56"/>
      <c r="AA53" s="56"/>
      <c r="AB53" s="55"/>
      <c r="AC53" s="55"/>
      <c r="AD53" s="55"/>
    </row>
    <row r="54" customFormat="false" ht="15" hidden="false" customHeight="true" outlineLevel="0" collapsed="false">
      <c r="A54" s="55"/>
      <c r="B54" s="55"/>
      <c r="C54" s="55"/>
      <c r="D54" s="55"/>
      <c r="E54" s="55"/>
      <c r="F54" s="55"/>
      <c r="G54" s="55"/>
      <c r="H54" s="56"/>
      <c r="I54" s="47"/>
      <c r="J54" s="48"/>
      <c r="K54" s="49" t="str">
        <f aca="false">IF($I54="","",ROUND($I54*(1+IF($J54="",Default_Wastage,$J54)),2))</f>
        <v/>
      </c>
      <c r="L54" s="47"/>
      <c r="M54" s="49" t="str">
        <f aca="false">IF(OR($K54="",$L54=""),"",ROUND($K54*$L54,2))</f>
        <v/>
      </c>
      <c r="N54" s="47"/>
      <c r="O54" s="55"/>
      <c r="P54" s="50"/>
      <c r="Q54" s="51"/>
      <c r="R54" s="52" t="str">
        <f aca="false">IF(OR($P54="",$Q54=""),"",$P54+$Q54)</f>
        <v/>
      </c>
      <c r="S54" s="50"/>
      <c r="T54" s="53" t="str">
        <f aca="false">IF(OR($S54="",$R54=""),"",$S54-$R54)</f>
        <v/>
      </c>
      <c r="U54" s="49" t="str">
        <f aca="false">IF($A54="","",SUMIF('Delivery Log'!$B$9:$B$208,$A54,'Delivery Log'!$D$9:$D$208))</f>
        <v/>
      </c>
      <c r="V54" s="49" t="str">
        <f aca="false">IF(OR($U54="",$L54=""),"",ROUND($U54*$L54,2))</f>
        <v/>
      </c>
      <c r="W54" s="49" t="str">
        <f aca="false">IF($K54="","",ROUND($K54-IF(ISNUMBER($U54),$U54,0),2))</f>
        <v/>
      </c>
      <c r="X54" s="49" t="str">
        <f aca="false">IF($K54="","",ROUND($K54-IF($N54="",0,$N54),2))</f>
        <v/>
      </c>
      <c r="Y54" s="56"/>
      <c r="Z54" s="56"/>
      <c r="AA54" s="56"/>
      <c r="AB54" s="55"/>
      <c r="AC54" s="55"/>
      <c r="AD54" s="55"/>
    </row>
    <row r="55" customFormat="false" ht="15" hidden="false" customHeight="true" outlineLevel="0" collapsed="false">
      <c r="A55" s="55"/>
      <c r="B55" s="55"/>
      <c r="C55" s="55"/>
      <c r="D55" s="55"/>
      <c r="E55" s="55"/>
      <c r="F55" s="55"/>
      <c r="G55" s="55"/>
      <c r="H55" s="56"/>
      <c r="I55" s="47"/>
      <c r="J55" s="48"/>
      <c r="K55" s="49" t="str">
        <f aca="false">IF($I55="","",ROUND($I55*(1+IF($J55="",Default_Wastage,$J55)),2))</f>
        <v/>
      </c>
      <c r="L55" s="47"/>
      <c r="M55" s="49" t="str">
        <f aca="false">IF(OR($K55="",$L55=""),"",ROUND($K55*$L55,2))</f>
        <v/>
      </c>
      <c r="N55" s="47"/>
      <c r="O55" s="55"/>
      <c r="P55" s="50"/>
      <c r="Q55" s="51"/>
      <c r="R55" s="52" t="str">
        <f aca="false">IF(OR($P55="",$Q55=""),"",$P55+$Q55)</f>
        <v/>
      </c>
      <c r="S55" s="50"/>
      <c r="T55" s="53" t="str">
        <f aca="false">IF(OR($S55="",$R55=""),"",$S55-$R55)</f>
        <v/>
      </c>
      <c r="U55" s="49" t="str">
        <f aca="false">IF($A55="","",SUMIF('Delivery Log'!$B$9:$B$208,$A55,'Delivery Log'!$D$9:$D$208))</f>
        <v/>
      </c>
      <c r="V55" s="49" t="str">
        <f aca="false">IF(OR($U55="",$L55=""),"",ROUND($U55*$L55,2))</f>
        <v/>
      </c>
      <c r="W55" s="49" t="str">
        <f aca="false">IF($K55="","",ROUND($K55-IF(ISNUMBER($U55),$U55,0),2))</f>
        <v/>
      </c>
      <c r="X55" s="49" t="str">
        <f aca="false">IF($K55="","",ROUND($K55-IF($N55="",0,$N55),2))</f>
        <v/>
      </c>
      <c r="Y55" s="56"/>
      <c r="Z55" s="56"/>
      <c r="AA55" s="56"/>
      <c r="AB55" s="55"/>
      <c r="AC55" s="55"/>
      <c r="AD55" s="55"/>
    </row>
    <row r="56" customFormat="false" ht="15" hidden="false" customHeight="true" outlineLevel="0" collapsed="false">
      <c r="A56" s="55"/>
      <c r="B56" s="55"/>
      <c r="C56" s="55"/>
      <c r="D56" s="55"/>
      <c r="E56" s="55"/>
      <c r="F56" s="55"/>
      <c r="G56" s="55"/>
      <c r="H56" s="56"/>
      <c r="I56" s="47"/>
      <c r="J56" s="48"/>
      <c r="K56" s="49" t="str">
        <f aca="false">IF($I56="","",ROUND($I56*(1+IF($J56="",Default_Wastage,$J56)),2))</f>
        <v/>
      </c>
      <c r="L56" s="47"/>
      <c r="M56" s="49" t="str">
        <f aca="false">IF(OR($K56="",$L56=""),"",ROUND($K56*$L56,2))</f>
        <v/>
      </c>
      <c r="N56" s="47"/>
      <c r="O56" s="55"/>
      <c r="P56" s="50"/>
      <c r="Q56" s="51"/>
      <c r="R56" s="52" t="str">
        <f aca="false">IF(OR($P56="",$Q56=""),"",$P56+$Q56)</f>
        <v/>
      </c>
      <c r="S56" s="50"/>
      <c r="T56" s="53" t="str">
        <f aca="false">IF(OR($S56="",$R56=""),"",$S56-$R56)</f>
        <v/>
      </c>
      <c r="U56" s="49" t="str">
        <f aca="false">IF($A56="","",SUMIF('Delivery Log'!$B$9:$B$208,$A56,'Delivery Log'!$D$9:$D$208))</f>
        <v/>
      </c>
      <c r="V56" s="49" t="str">
        <f aca="false">IF(OR($U56="",$L56=""),"",ROUND($U56*$L56,2))</f>
        <v/>
      </c>
      <c r="W56" s="49" t="str">
        <f aca="false">IF($K56="","",ROUND($K56-IF(ISNUMBER($U56),$U56,0),2))</f>
        <v/>
      </c>
      <c r="X56" s="49" t="str">
        <f aca="false">IF($K56="","",ROUND($K56-IF($N56="",0,$N56),2))</f>
        <v/>
      </c>
      <c r="Y56" s="56"/>
      <c r="Z56" s="56"/>
      <c r="AA56" s="56"/>
      <c r="AB56" s="55"/>
      <c r="AC56" s="55"/>
      <c r="AD56" s="55"/>
    </row>
    <row r="57" customFormat="false" ht="15" hidden="false" customHeight="true" outlineLevel="0" collapsed="false">
      <c r="A57" s="55"/>
      <c r="B57" s="55"/>
      <c r="C57" s="55"/>
      <c r="D57" s="55"/>
      <c r="E57" s="55"/>
      <c r="F57" s="55"/>
      <c r="G57" s="55"/>
      <c r="H57" s="56"/>
      <c r="I57" s="47"/>
      <c r="J57" s="48"/>
      <c r="K57" s="49" t="str">
        <f aca="false">IF($I57="","",ROUND($I57*(1+IF($J57="",Default_Wastage,$J57)),2))</f>
        <v/>
      </c>
      <c r="L57" s="47"/>
      <c r="M57" s="49" t="str">
        <f aca="false">IF(OR($K57="",$L57=""),"",ROUND($K57*$L57,2))</f>
        <v/>
      </c>
      <c r="N57" s="47"/>
      <c r="O57" s="55"/>
      <c r="P57" s="50"/>
      <c r="Q57" s="51"/>
      <c r="R57" s="52" t="str">
        <f aca="false">IF(OR($P57="",$Q57=""),"",$P57+$Q57)</f>
        <v/>
      </c>
      <c r="S57" s="50"/>
      <c r="T57" s="53" t="str">
        <f aca="false">IF(OR($S57="",$R57=""),"",$S57-$R57)</f>
        <v/>
      </c>
      <c r="U57" s="49" t="str">
        <f aca="false">IF($A57="","",SUMIF('Delivery Log'!$B$9:$B$208,$A57,'Delivery Log'!$D$9:$D$208))</f>
        <v/>
      </c>
      <c r="V57" s="49" t="str">
        <f aca="false">IF(OR($U57="",$L57=""),"",ROUND($U57*$L57,2))</f>
        <v/>
      </c>
      <c r="W57" s="49" t="str">
        <f aca="false">IF($K57="","",ROUND($K57-IF(ISNUMBER($U57),$U57,0),2))</f>
        <v/>
      </c>
      <c r="X57" s="49" t="str">
        <f aca="false">IF($K57="","",ROUND($K57-IF($N57="",0,$N57),2))</f>
        <v/>
      </c>
      <c r="Y57" s="56"/>
      <c r="Z57" s="56"/>
      <c r="AA57" s="56"/>
      <c r="AB57" s="55"/>
      <c r="AC57" s="55"/>
      <c r="AD57" s="55"/>
    </row>
    <row r="58" customFormat="false" ht="15" hidden="false" customHeight="true" outlineLevel="0" collapsed="false">
      <c r="A58" s="55"/>
      <c r="B58" s="55"/>
      <c r="C58" s="55"/>
      <c r="D58" s="55"/>
      <c r="E58" s="55"/>
      <c r="F58" s="55"/>
      <c r="G58" s="55"/>
      <c r="H58" s="56"/>
      <c r="I58" s="47"/>
      <c r="J58" s="48"/>
      <c r="K58" s="49" t="str">
        <f aca="false">IF($I58="","",ROUND($I58*(1+IF($J58="",Default_Wastage,$J58)),2))</f>
        <v/>
      </c>
      <c r="L58" s="47"/>
      <c r="M58" s="49" t="str">
        <f aca="false">IF(OR($K58="",$L58=""),"",ROUND($K58*$L58,2))</f>
        <v/>
      </c>
      <c r="N58" s="47"/>
      <c r="O58" s="55"/>
      <c r="P58" s="50"/>
      <c r="Q58" s="51"/>
      <c r="R58" s="52" t="str">
        <f aca="false">IF(OR($P58="",$Q58=""),"",$P58+$Q58)</f>
        <v/>
      </c>
      <c r="S58" s="50"/>
      <c r="T58" s="53" t="str">
        <f aca="false">IF(OR($S58="",$R58=""),"",$S58-$R58)</f>
        <v/>
      </c>
      <c r="U58" s="49" t="str">
        <f aca="false">IF($A58="","",SUMIF('Delivery Log'!$B$9:$B$208,$A58,'Delivery Log'!$D$9:$D$208))</f>
        <v/>
      </c>
      <c r="V58" s="49" t="str">
        <f aca="false">IF(OR($U58="",$L58=""),"",ROUND($U58*$L58,2))</f>
        <v/>
      </c>
      <c r="W58" s="49" t="str">
        <f aca="false">IF($K58="","",ROUND($K58-IF(ISNUMBER($U58),$U58,0),2))</f>
        <v/>
      </c>
      <c r="X58" s="49" t="str">
        <f aca="false">IF($K58="","",ROUND($K58-IF($N58="",0,$N58),2))</f>
        <v/>
      </c>
      <c r="Y58" s="56"/>
      <c r="Z58" s="56"/>
      <c r="AA58" s="56"/>
      <c r="AB58" s="55"/>
      <c r="AC58" s="55"/>
      <c r="AD58" s="55"/>
    </row>
    <row r="59" customFormat="false" ht="15" hidden="false" customHeight="true" outlineLevel="0" collapsed="false">
      <c r="A59" s="55"/>
      <c r="B59" s="55"/>
      <c r="C59" s="55"/>
      <c r="D59" s="55"/>
      <c r="E59" s="55"/>
      <c r="F59" s="55"/>
      <c r="G59" s="55"/>
      <c r="H59" s="56"/>
      <c r="I59" s="47"/>
      <c r="J59" s="48"/>
      <c r="K59" s="49" t="str">
        <f aca="false">IF($I59="","",ROUND($I59*(1+IF($J59="",Default_Wastage,$J59)),2))</f>
        <v/>
      </c>
      <c r="L59" s="47"/>
      <c r="M59" s="49" t="str">
        <f aca="false">IF(OR($K59="",$L59=""),"",ROUND($K59*$L59,2))</f>
        <v/>
      </c>
      <c r="N59" s="47"/>
      <c r="O59" s="55"/>
      <c r="P59" s="50"/>
      <c r="Q59" s="51"/>
      <c r="R59" s="52" t="str">
        <f aca="false">IF(OR($P59="",$Q59=""),"",$P59+$Q59)</f>
        <v/>
      </c>
      <c r="S59" s="50"/>
      <c r="T59" s="53" t="str">
        <f aca="false">IF(OR($S59="",$R59=""),"",$S59-$R59)</f>
        <v/>
      </c>
      <c r="U59" s="49" t="str">
        <f aca="false">IF($A59="","",SUMIF('Delivery Log'!$B$9:$B$208,$A59,'Delivery Log'!$D$9:$D$208))</f>
        <v/>
      </c>
      <c r="V59" s="49" t="str">
        <f aca="false">IF(OR($U59="",$L59=""),"",ROUND($U59*$L59,2))</f>
        <v/>
      </c>
      <c r="W59" s="49" t="str">
        <f aca="false">IF($K59="","",ROUND($K59-IF(ISNUMBER($U59),$U59,0),2))</f>
        <v/>
      </c>
      <c r="X59" s="49" t="str">
        <f aca="false">IF($K59="","",ROUND($K59-IF($N59="",0,$N59),2))</f>
        <v/>
      </c>
      <c r="Y59" s="56"/>
      <c r="Z59" s="56"/>
      <c r="AA59" s="56"/>
      <c r="AB59" s="55"/>
      <c r="AC59" s="55"/>
      <c r="AD59" s="55"/>
    </row>
    <row r="60" customFormat="false" ht="15" hidden="false" customHeight="true" outlineLevel="0" collapsed="false">
      <c r="A60" s="55"/>
      <c r="B60" s="55"/>
      <c r="C60" s="55"/>
      <c r="D60" s="55"/>
      <c r="E60" s="55"/>
      <c r="F60" s="55"/>
      <c r="G60" s="55"/>
      <c r="H60" s="56"/>
      <c r="I60" s="47"/>
      <c r="J60" s="48"/>
      <c r="K60" s="49" t="str">
        <f aca="false">IF($I60="","",ROUND($I60*(1+IF($J60="",Default_Wastage,$J60)),2))</f>
        <v/>
      </c>
      <c r="L60" s="47"/>
      <c r="M60" s="49" t="str">
        <f aca="false">IF(OR($K60="",$L60=""),"",ROUND($K60*$L60,2))</f>
        <v/>
      </c>
      <c r="N60" s="47"/>
      <c r="O60" s="55"/>
      <c r="P60" s="50"/>
      <c r="Q60" s="51"/>
      <c r="R60" s="52" t="str">
        <f aca="false">IF(OR($P60="",$Q60=""),"",$P60+$Q60)</f>
        <v/>
      </c>
      <c r="S60" s="50"/>
      <c r="T60" s="53" t="str">
        <f aca="false">IF(OR($S60="",$R60=""),"",$S60-$R60)</f>
        <v/>
      </c>
      <c r="U60" s="49" t="str">
        <f aca="false">IF($A60="","",SUMIF('Delivery Log'!$B$9:$B$208,$A60,'Delivery Log'!$D$9:$D$208))</f>
        <v/>
      </c>
      <c r="V60" s="49" t="str">
        <f aca="false">IF(OR($U60="",$L60=""),"",ROUND($U60*$L60,2))</f>
        <v/>
      </c>
      <c r="W60" s="49" t="str">
        <f aca="false">IF($K60="","",ROUND($K60-IF(ISNUMBER($U60),$U60,0),2))</f>
        <v/>
      </c>
      <c r="X60" s="49" t="str">
        <f aca="false">IF($K60="","",ROUND($K60-IF($N60="",0,$N60),2))</f>
        <v/>
      </c>
      <c r="Y60" s="56"/>
      <c r="Z60" s="56"/>
      <c r="AA60" s="56"/>
      <c r="AB60" s="55"/>
      <c r="AC60" s="55"/>
      <c r="AD60" s="55"/>
    </row>
    <row r="61" customFormat="false" ht="15" hidden="false" customHeight="true" outlineLevel="0" collapsed="false">
      <c r="A61" s="55"/>
      <c r="B61" s="55"/>
      <c r="C61" s="55"/>
      <c r="D61" s="55"/>
      <c r="E61" s="55"/>
      <c r="F61" s="55"/>
      <c r="G61" s="55"/>
      <c r="H61" s="56"/>
      <c r="I61" s="47"/>
      <c r="J61" s="48"/>
      <c r="K61" s="49" t="str">
        <f aca="false">IF($I61="","",ROUND($I61*(1+IF($J61="",Default_Wastage,$J61)),2))</f>
        <v/>
      </c>
      <c r="L61" s="47"/>
      <c r="M61" s="49" t="str">
        <f aca="false">IF(OR($K61="",$L61=""),"",ROUND($K61*$L61,2))</f>
        <v/>
      </c>
      <c r="N61" s="47"/>
      <c r="O61" s="55"/>
      <c r="P61" s="50"/>
      <c r="Q61" s="51"/>
      <c r="R61" s="52" t="str">
        <f aca="false">IF(OR($P61="",$Q61=""),"",$P61+$Q61)</f>
        <v/>
      </c>
      <c r="S61" s="50"/>
      <c r="T61" s="53" t="str">
        <f aca="false">IF(OR($S61="",$R61=""),"",$S61-$R61)</f>
        <v/>
      </c>
      <c r="U61" s="49" t="str">
        <f aca="false">IF($A61="","",SUMIF('Delivery Log'!$B$9:$B$208,$A61,'Delivery Log'!$D$9:$D$208))</f>
        <v/>
      </c>
      <c r="V61" s="49" t="str">
        <f aca="false">IF(OR($U61="",$L61=""),"",ROUND($U61*$L61,2))</f>
        <v/>
      </c>
      <c r="W61" s="49" t="str">
        <f aca="false">IF($K61="","",ROUND($K61-IF(ISNUMBER($U61),$U61,0),2))</f>
        <v/>
      </c>
      <c r="X61" s="49" t="str">
        <f aca="false">IF($K61="","",ROUND($K61-IF($N61="",0,$N61),2))</f>
        <v/>
      </c>
      <c r="Y61" s="56"/>
      <c r="Z61" s="56"/>
      <c r="AA61" s="56"/>
      <c r="AB61" s="55"/>
      <c r="AC61" s="55"/>
      <c r="AD61" s="55"/>
    </row>
    <row r="62" customFormat="false" ht="15" hidden="false" customHeight="true" outlineLevel="0" collapsed="false">
      <c r="A62" s="55"/>
      <c r="B62" s="55"/>
      <c r="C62" s="55"/>
      <c r="D62" s="55"/>
      <c r="E62" s="55"/>
      <c r="F62" s="55"/>
      <c r="G62" s="55"/>
      <c r="H62" s="56"/>
      <c r="I62" s="47"/>
      <c r="J62" s="48"/>
      <c r="K62" s="49" t="str">
        <f aca="false">IF($I62="","",ROUND($I62*(1+IF($J62="",Default_Wastage,$J62)),2))</f>
        <v/>
      </c>
      <c r="L62" s="47"/>
      <c r="M62" s="49" t="str">
        <f aca="false">IF(OR($K62="",$L62=""),"",ROUND($K62*$L62,2))</f>
        <v/>
      </c>
      <c r="N62" s="47"/>
      <c r="O62" s="55"/>
      <c r="P62" s="50"/>
      <c r="Q62" s="51"/>
      <c r="R62" s="52" t="str">
        <f aca="false">IF(OR($P62="",$Q62=""),"",$P62+$Q62)</f>
        <v/>
      </c>
      <c r="S62" s="50"/>
      <c r="T62" s="53" t="str">
        <f aca="false">IF(OR($S62="",$R62=""),"",$S62-$R62)</f>
        <v/>
      </c>
      <c r="U62" s="49" t="str">
        <f aca="false">IF($A62="","",SUMIF('Delivery Log'!$B$9:$B$208,$A62,'Delivery Log'!$D$9:$D$208))</f>
        <v/>
      </c>
      <c r="V62" s="49" t="str">
        <f aca="false">IF(OR($U62="",$L62=""),"",ROUND($U62*$L62,2))</f>
        <v/>
      </c>
      <c r="W62" s="49" t="str">
        <f aca="false">IF($K62="","",ROUND($K62-IF(ISNUMBER($U62),$U62,0),2))</f>
        <v/>
      </c>
      <c r="X62" s="49" t="str">
        <f aca="false">IF($K62="","",ROUND($K62-IF($N62="",0,$N62),2))</f>
        <v/>
      </c>
      <c r="Y62" s="56"/>
      <c r="Z62" s="56"/>
      <c r="AA62" s="56"/>
      <c r="AB62" s="55"/>
      <c r="AC62" s="55"/>
      <c r="AD62" s="55"/>
    </row>
    <row r="63" customFormat="false" ht="15" hidden="false" customHeight="true" outlineLevel="0" collapsed="false">
      <c r="A63" s="55"/>
      <c r="B63" s="55"/>
      <c r="C63" s="55"/>
      <c r="D63" s="55"/>
      <c r="E63" s="55"/>
      <c r="F63" s="55"/>
      <c r="G63" s="55"/>
      <c r="H63" s="56"/>
      <c r="I63" s="47"/>
      <c r="J63" s="48"/>
      <c r="K63" s="49" t="str">
        <f aca="false">IF($I63="","",ROUND($I63*(1+IF($J63="",Default_Wastage,$J63)),2))</f>
        <v/>
      </c>
      <c r="L63" s="47"/>
      <c r="M63" s="49" t="str">
        <f aca="false">IF(OR($K63="",$L63=""),"",ROUND($K63*$L63,2))</f>
        <v/>
      </c>
      <c r="N63" s="47"/>
      <c r="O63" s="55"/>
      <c r="P63" s="50"/>
      <c r="Q63" s="51"/>
      <c r="R63" s="52" t="str">
        <f aca="false">IF(OR($P63="",$Q63=""),"",$P63+$Q63)</f>
        <v/>
      </c>
      <c r="S63" s="50"/>
      <c r="T63" s="53" t="str">
        <f aca="false">IF(OR($S63="",$R63=""),"",$S63-$R63)</f>
        <v/>
      </c>
      <c r="U63" s="49" t="str">
        <f aca="false">IF($A63="","",SUMIF('Delivery Log'!$B$9:$B$208,$A63,'Delivery Log'!$D$9:$D$208))</f>
        <v/>
      </c>
      <c r="V63" s="49" t="str">
        <f aca="false">IF(OR($U63="",$L63=""),"",ROUND($U63*$L63,2))</f>
        <v/>
      </c>
      <c r="W63" s="49" t="str">
        <f aca="false">IF($K63="","",ROUND($K63-IF(ISNUMBER($U63),$U63,0),2))</f>
        <v/>
      </c>
      <c r="X63" s="49" t="str">
        <f aca="false">IF($K63="","",ROUND($K63-IF($N63="",0,$N63),2))</f>
        <v/>
      </c>
      <c r="Y63" s="56"/>
      <c r="Z63" s="56"/>
      <c r="AA63" s="56"/>
      <c r="AB63" s="55"/>
      <c r="AC63" s="55"/>
      <c r="AD63" s="55"/>
    </row>
    <row r="64" customFormat="false" ht="15" hidden="false" customHeight="true" outlineLevel="0" collapsed="false">
      <c r="A64" s="55"/>
      <c r="B64" s="55"/>
      <c r="C64" s="55"/>
      <c r="D64" s="55"/>
      <c r="E64" s="55"/>
      <c r="F64" s="55"/>
      <c r="G64" s="55"/>
      <c r="H64" s="56"/>
      <c r="I64" s="47"/>
      <c r="J64" s="48"/>
      <c r="K64" s="49" t="str">
        <f aca="false">IF($I64="","",ROUND($I64*(1+IF($J64="",Default_Wastage,$J64)),2))</f>
        <v/>
      </c>
      <c r="L64" s="47"/>
      <c r="M64" s="49" t="str">
        <f aca="false">IF(OR($K64="",$L64=""),"",ROUND($K64*$L64,2))</f>
        <v/>
      </c>
      <c r="N64" s="47"/>
      <c r="O64" s="55"/>
      <c r="P64" s="50"/>
      <c r="Q64" s="51"/>
      <c r="R64" s="52" t="str">
        <f aca="false">IF(OR($P64="",$Q64=""),"",$P64+$Q64)</f>
        <v/>
      </c>
      <c r="S64" s="50"/>
      <c r="T64" s="53" t="str">
        <f aca="false">IF(OR($S64="",$R64=""),"",$S64-$R64)</f>
        <v/>
      </c>
      <c r="U64" s="49" t="str">
        <f aca="false">IF($A64="","",SUMIF('Delivery Log'!$B$9:$B$208,$A64,'Delivery Log'!$D$9:$D$208))</f>
        <v/>
      </c>
      <c r="V64" s="49" t="str">
        <f aca="false">IF(OR($U64="",$L64=""),"",ROUND($U64*$L64,2))</f>
        <v/>
      </c>
      <c r="W64" s="49" t="str">
        <f aca="false">IF($K64="","",ROUND($K64-IF(ISNUMBER($U64),$U64,0),2))</f>
        <v/>
      </c>
      <c r="X64" s="49" t="str">
        <f aca="false">IF($K64="","",ROUND($K64-IF($N64="",0,$N64),2))</f>
        <v/>
      </c>
      <c r="Y64" s="56"/>
      <c r="Z64" s="56"/>
      <c r="AA64" s="56"/>
      <c r="AB64" s="55"/>
      <c r="AC64" s="55"/>
      <c r="AD64" s="55"/>
    </row>
    <row r="65" customFormat="false" ht="15" hidden="false" customHeight="true" outlineLevel="0" collapsed="false">
      <c r="A65" s="55"/>
      <c r="B65" s="55"/>
      <c r="C65" s="55"/>
      <c r="D65" s="55"/>
      <c r="E65" s="55"/>
      <c r="F65" s="55"/>
      <c r="G65" s="55"/>
      <c r="H65" s="56"/>
      <c r="I65" s="47"/>
      <c r="J65" s="48"/>
      <c r="K65" s="49" t="str">
        <f aca="false">IF($I65="","",ROUND($I65*(1+IF($J65="",Default_Wastage,$J65)),2))</f>
        <v/>
      </c>
      <c r="L65" s="47"/>
      <c r="M65" s="49" t="str">
        <f aca="false">IF(OR($K65="",$L65=""),"",ROUND($K65*$L65,2))</f>
        <v/>
      </c>
      <c r="N65" s="47"/>
      <c r="O65" s="55"/>
      <c r="P65" s="50"/>
      <c r="Q65" s="51"/>
      <c r="R65" s="52" t="str">
        <f aca="false">IF(OR($P65="",$Q65=""),"",$P65+$Q65)</f>
        <v/>
      </c>
      <c r="S65" s="50"/>
      <c r="T65" s="53" t="str">
        <f aca="false">IF(OR($S65="",$R65=""),"",$S65-$R65)</f>
        <v/>
      </c>
      <c r="U65" s="49" t="str">
        <f aca="false">IF($A65="","",SUMIF('Delivery Log'!$B$9:$B$208,$A65,'Delivery Log'!$D$9:$D$208))</f>
        <v/>
      </c>
      <c r="V65" s="49" t="str">
        <f aca="false">IF(OR($U65="",$L65=""),"",ROUND($U65*$L65,2))</f>
        <v/>
      </c>
      <c r="W65" s="49" t="str">
        <f aca="false">IF($K65="","",ROUND($K65-IF(ISNUMBER($U65),$U65,0),2))</f>
        <v/>
      </c>
      <c r="X65" s="49" t="str">
        <f aca="false">IF($K65="","",ROUND($K65-IF($N65="",0,$N65),2))</f>
        <v/>
      </c>
      <c r="Y65" s="56"/>
      <c r="Z65" s="56"/>
      <c r="AA65" s="56"/>
      <c r="AB65" s="55"/>
      <c r="AC65" s="55"/>
      <c r="AD65" s="55"/>
    </row>
    <row r="66" customFormat="false" ht="15" hidden="false" customHeight="true" outlineLevel="0" collapsed="false">
      <c r="A66" s="55"/>
      <c r="B66" s="55"/>
      <c r="C66" s="55"/>
      <c r="D66" s="55"/>
      <c r="E66" s="55"/>
      <c r="F66" s="55"/>
      <c r="G66" s="55"/>
      <c r="H66" s="56"/>
      <c r="I66" s="47"/>
      <c r="J66" s="48"/>
      <c r="K66" s="49" t="str">
        <f aca="false">IF($I66="","",ROUND($I66*(1+IF($J66="",Default_Wastage,$J66)),2))</f>
        <v/>
      </c>
      <c r="L66" s="47"/>
      <c r="M66" s="49" t="str">
        <f aca="false">IF(OR($K66="",$L66=""),"",ROUND($K66*$L66,2))</f>
        <v/>
      </c>
      <c r="N66" s="47"/>
      <c r="O66" s="55"/>
      <c r="P66" s="50"/>
      <c r="Q66" s="51"/>
      <c r="R66" s="52" t="str">
        <f aca="false">IF(OR($P66="",$Q66=""),"",$P66+$Q66)</f>
        <v/>
      </c>
      <c r="S66" s="50"/>
      <c r="T66" s="53" t="str">
        <f aca="false">IF(OR($S66="",$R66=""),"",$S66-$R66)</f>
        <v/>
      </c>
      <c r="U66" s="49" t="str">
        <f aca="false">IF($A66="","",SUMIF('Delivery Log'!$B$9:$B$208,$A66,'Delivery Log'!$D$9:$D$208))</f>
        <v/>
      </c>
      <c r="V66" s="49" t="str">
        <f aca="false">IF(OR($U66="",$L66=""),"",ROUND($U66*$L66,2))</f>
        <v/>
      </c>
      <c r="W66" s="49" t="str">
        <f aca="false">IF($K66="","",ROUND($K66-IF(ISNUMBER($U66),$U66,0),2))</f>
        <v/>
      </c>
      <c r="X66" s="49" t="str">
        <f aca="false">IF($K66="","",ROUND($K66-IF($N66="",0,$N66),2))</f>
        <v/>
      </c>
      <c r="Y66" s="56"/>
      <c r="Z66" s="56"/>
      <c r="AA66" s="56"/>
      <c r="AB66" s="55"/>
      <c r="AC66" s="55"/>
      <c r="AD66" s="55"/>
    </row>
    <row r="67" customFormat="false" ht="15" hidden="false" customHeight="true" outlineLevel="0" collapsed="false">
      <c r="A67" s="55"/>
      <c r="B67" s="55"/>
      <c r="C67" s="55"/>
      <c r="D67" s="55"/>
      <c r="E67" s="55"/>
      <c r="F67" s="55"/>
      <c r="G67" s="55"/>
      <c r="H67" s="56"/>
      <c r="I67" s="47"/>
      <c r="J67" s="48"/>
      <c r="K67" s="49" t="str">
        <f aca="false">IF($I67="","",ROUND($I67*(1+IF($J67="",Default_Wastage,$J67)),2))</f>
        <v/>
      </c>
      <c r="L67" s="47"/>
      <c r="M67" s="49" t="str">
        <f aca="false">IF(OR($K67="",$L67=""),"",ROUND($K67*$L67,2))</f>
        <v/>
      </c>
      <c r="N67" s="47"/>
      <c r="O67" s="55"/>
      <c r="P67" s="50"/>
      <c r="Q67" s="51"/>
      <c r="R67" s="52" t="str">
        <f aca="false">IF(OR($P67="",$Q67=""),"",$P67+$Q67)</f>
        <v/>
      </c>
      <c r="S67" s="50"/>
      <c r="T67" s="53" t="str">
        <f aca="false">IF(OR($S67="",$R67=""),"",$S67-$R67)</f>
        <v/>
      </c>
      <c r="U67" s="49" t="str">
        <f aca="false">IF($A67="","",SUMIF('Delivery Log'!$B$9:$B$208,$A67,'Delivery Log'!$D$9:$D$208))</f>
        <v/>
      </c>
      <c r="V67" s="49" t="str">
        <f aca="false">IF(OR($U67="",$L67=""),"",ROUND($U67*$L67,2))</f>
        <v/>
      </c>
      <c r="W67" s="49" t="str">
        <f aca="false">IF($K67="","",ROUND($K67-IF(ISNUMBER($U67),$U67,0),2))</f>
        <v/>
      </c>
      <c r="X67" s="49" t="str">
        <f aca="false">IF($K67="","",ROUND($K67-IF($N67="",0,$N67),2))</f>
        <v/>
      </c>
      <c r="Y67" s="56"/>
      <c r="Z67" s="56"/>
      <c r="AA67" s="56"/>
      <c r="AB67" s="55"/>
      <c r="AC67" s="55"/>
      <c r="AD67" s="55"/>
    </row>
    <row r="68" customFormat="false" ht="15" hidden="false" customHeight="true" outlineLevel="0" collapsed="false">
      <c r="A68" s="55"/>
      <c r="B68" s="55"/>
      <c r="C68" s="55"/>
      <c r="D68" s="55"/>
      <c r="E68" s="55"/>
      <c r="F68" s="55"/>
      <c r="G68" s="55"/>
      <c r="H68" s="56"/>
      <c r="I68" s="47"/>
      <c r="J68" s="48"/>
      <c r="K68" s="49" t="str">
        <f aca="false">IF($I68="","",ROUND($I68*(1+IF($J68="",Default_Wastage,$J68)),2))</f>
        <v/>
      </c>
      <c r="L68" s="47"/>
      <c r="M68" s="49" t="str">
        <f aca="false">IF(OR($K68="",$L68=""),"",ROUND($K68*$L68,2))</f>
        <v/>
      </c>
      <c r="N68" s="47"/>
      <c r="O68" s="55"/>
      <c r="P68" s="50"/>
      <c r="Q68" s="51"/>
      <c r="R68" s="52" t="str">
        <f aca="false">IF(OR($P68="",$Q68=""),"",$P68+$Q68)</f>
        <v/>
      </c>
      <c r="S68" s="50"/>
      <c r="T68" s="53" t="str">
        <f aca="false">IF(OR($S68="",$R68=""),"",$S68-$R68)</f>
        <v/>
      </c>
      <c r="U68" s="49" t="str">
        <f aca="false">IF($A68="","",SUMIF('Delivery Log'!$B$9:$B$208,$A68,'Delivery Log'!$D$9:$D$208))</f>
        <v/>
      </c>
      <c r="V68" s="49" t="str">
        <f aca="false">IF(OR($U68="",$L68=""),"",ROUND($U68*$L68,2))</f>
        <v/>
      </c>
      <c r="W68" s="49" t="str">
        <f aca="false">IF($K68="","",ROUND($K68-IF(ISNUMBER($U68),$U68,0),2))</f>
        <v/>
      </c>
      <c r="X68" s="49" t="str">
        <f aca="false">IF($K68="","",ROUND($K68-IF($N68="",0,$N68),2))</f>
        <v/>
      </c>
      <c r="Y68" s="56"/>
      <c r="Z68" s="56"/>
      <c r="AA68" s="56"/>
      <c r="AB68" s="55"/>
      <c r="AC68" s="55"/>
      <c r="AD68" s="55"/>
    </row>
    <row r="69" customFormat="false" ht="15" hidden="false" customHeight="true" outlineLevel="0" collapsed="false">
      <c r="A69" s="55"/>
      <c r="B69" s="55"/>
      <c r="C69" s="55"/>
      <c r="D69" s="55"/>
      <c r="E69" s="55"/>
      <c r="F69" s="55"/>
      <c r="G69" s="55"/>
      <c r="H69" s="56"/>
      <c r="I69" s="47"/>
      <c r="J69" s="48"/>
      <c r="K69" s="49" t="str">
        <f aca="false">IF($I69="","",ROUND($I69*(1+IF($J69="",Default_Wastage,$J69)),2))</f>
        <v/>
      </c>
      <c r="L69" s="47"/>
      <c r="M69" s="49" t="str">
        <f aca="false">IF(OR($K69="",$L69=""),"",ROUND($K69*$L69,2))</f>
        <v/>
      </c>
      <c r="N69" s="47"/>
      <c r="O69" s="55"/>
      <c r="P69" s="50"/>
      <c r="Q69" s="51"/>
      <c r="R69" s="52" t="str">
        <f aca="false">IF(OR($P69="",$Q69=""),"",$P69+$Q69)</f>
        <v/>
      </c>
      <c r="S69" s="50"/>
      <c r="T69" s="53" t="str">
        <f aca="false">IF(OR($S69="",$R69=""),"",$S69-$R69)</f>
        <v/>
      </c>
      <c r="U69" s="49" t="str">
        <f aca="false">IF($A69="","",SUMIF('Delivery Log'!$B$9:$B$208,$A69,'Delivery Log'!$D$9:$D$208))</f>
        <v/>
      </c>
      <c r="V69" s="49" t="str">
        <f aca="false">IF(OR($U69="",$L69=""),"",ROUND($U69*$L69,2))</f>
        <v/>
      </c>
      <c r="W69" s="49" t="str">
        <f aca="false">IF($K69="","",ROUND($K69-IF(ISNUMBER($U69),$U69,0),2))</f>
        <v/>
      </c>
      <c r="X69" s="49" t="str">
        <f aca="false">IF($K69="","",ROUND($K69-IF($N69="",0,$N69),2))</f>
        <v/>
      </c>
      <c r="Y69" s="56"/>
      <c r="Z69" s="56"/>
      <c r="AA69" s="56"/>
      <c r="AB69" s="55"/>
      <c r="AC69" s="55"/>
      <c r="AD69" s="55"/>
    </row>
    <row r="70" customFormat="false" ht="15" hidden="false" customHeight="true" outlineLevel="0" collapsed="false">
      <c r="A70" s="55"/>
      <c r="B70" s="55"/>
      <c r="C70" s="55"/>
      <c r="D70" s="55"/>
      <c r="E70" s="55"/>
      <c r="F70" s="55"/>
      <c r="G70" s="55"/>
      <c r="H70" s="56"/>
      <c r="I70" s="47"/>
      <c r="J70" s="48"/>
      <c r="K70" s="49" t="str">
        <f aca="false">IF($I70="","",ROUND($I70*(1+IF($J70="",Default_Wastage,$J70)),2))</f>
        <v/>
      </c>
      <c r="L70" s="47"/>
      <c r="M70" s="49" t="str">
        <f aca="false">IF(OR($K70="",$L70=""),"",ROUND($K70*$L70,2))</f>
        <v/>
      </c>
      <c r="N70" s="47"/>
      <c r="O70" s="55"/>
      <c r="P70" s="50"/>
      <c r="Q70" s="51"/>
      <c r="R70" s="52" t="str">
        <f aca="false">IF(OR($P70="",$Q70=""),"",$P70+$Q70)</f>
        <v/>
      </c>
      <c r="S70" s="50"/>
      <c r="T70" s="53" t="str">
        <f aca="false">IF(OR($S70="",$R70=""),"",$S70-$R70)</f>
        <v/>
      </c>
      <c r="U70" s="49" t="str">
        <f aca="false">IF($A70="","",SUMIF('Delivery Log'!$B$9:$B$208,$A70,'Delivery Log'!$D$9:$D$208))</f>
        <v/>
      </c>
      <c r="V70" s="49" t="str">
        <f aca="false">IF(OR($U70="",$L70=""),"",ROUND($U70*$L70,2))</f>
        <v/>
      </c>
      <c r="W70" s="49" t="str">
        <f aca="false">IF($K70="","",ROUND($K70-IF(ISNUMBER($U70),$U70,0),2))</f>
        <v/>
      </c>
      <c r="X70" s="49" t="str">
        <f aca="false">IF($K70="","",ROUND($K70-IF($N70="",0,$N70),2))</f>
        <v/>
      </c>
      <c r="Y70" s="56"/>
      <c r="Z70" s="56"/>
      <c r="AA70" s="56"/>
      <c r="AB70" s="55"/>
      <c r="AC70" s="55"/>
      <c r="AD70" s="55"/>
    </row>
    <row r="71" customFormat="false" ht="15" hidden="false" customHeight="true" outlineLevel="0" collapsed="false">
      <c r="A71" s="55"/>
      <c r="B71" s="55"/>
      <c r="C71" s="55"/>
      <c r="D71" s="55"/>
      <c r="E71" s="55"/>
      <c r="F71" s="55"/>
      <c r="G71" s="55"/>
      <c r="H71" s="56"/>
      <c r="I71" s="47"/>
      <c r="J71" s="48"/>
      <c r="K71" s="49" t="str">
        <f aca="false">IF($I71="","",ROUND($I71*(1+IF($J71="",Default_Wastage,$J71)),2))</f>
        <v/>
      </c>
      <c r="L71" s="47"/>
      <c r="M71" s="49" t="str">
        <f aca="false">IF(OR($K71="",$L71=""),"",ROUND($K71*$L71,2))</f>
        <v/>
      </c>
      <c r="N71" s="47"/>
      <c r="O71" s="55"/>
      <c r="P71" s="50"/>
      <c r="Q71" s="51"/>
      <c r="R71" s="52" t="str">
        <f aca="false">IF(OR($P71="",$Q71=""),"",$P71+$Q71)</f>
        <v/>
      </c>
      <c r="S71" s="50"/>
      <c r="T71" s="53" t="str">
        <f aca="false">IF(OR($S71="",$R71=""),"",$S71-$R71)</f>
        <v/>
      </c>
      <c r="U71" s="49" t="str">
        <f aca="false">IF($A71="","",SUMIF('Delivery Log'!$B$9:$B$208,$A71,'Delivery Log'!$D$9:$D$208))</f>
        <v/>
      </c>
      <c r="V71" s="49" t="str">
        <f aca="false">IF(OR($U71="",$L71=""),"",ROUND($U71*$L71,2))</f>
        <v/>
      </c>
      <c r="W71" s="49" t="str">
        <f aca="false">IF($K71="","",ROUND($K71-IF(ISNUMBER($U71),$U71,0),2))</f>
        <v/>
      </c>
      <c r="X71" s="49" t="str">
        <f aca="false">IF($K71="","",ROUND($K71-IF($N71="",0,$N71),2))</f>
        <v/>
      </c>
      <c r="Y71" s="56"/>
      <c r="Z71" s="56"/>
      <c r="AA71" s="56"/>
      <c r="AB71" s="55"/>
      <c r="AC71" s="55"/>
      <c r="AD71" s="55"/>
    </row>
    <row r="72" customFormat="false" ht="15" hidden="false" customHeight="true" outlineLevel="0" collapsed="false">
      <c r="A72" s="55"/>
      <c r="B72" s="55"/>
      <c r="C72" s="55"/>
      <c r="D72" s="55"/>
      <c r="E72" s="55"/>
      <c r="F72" s="55"/>
      <c r="G72" s="55"/>
      <c r="H72" s="56"/>
      <c r="I72" s="47"/>
      <c r="J72" s="48"/>
      <c r="K72" s="49" t="str">
        <f aca="false">IF($I72="","",ROUND($I72*(1+IF($J72="",Default_Wastage,$J72)),2))</f>
        <v/>
      </c>
      <c r="L72" s="47"/>
      <c r="M72" s="49" t="str">
        <f aca="false">IF(OR($K72="",$L72=""),"",ROUND($K72*$L72,2))</f>
        <v/>
      </c>
      <c r="N72" s="47"/>
      <c r="O72" s="55"/>
      <c r="P72" s="50"/>
      <c r="Q72" s="51"/>
      <c r="R72" s="52" t="str">
        <f aca="false">IF(OR($P72="",$Q72=""),"",$P72+$Q72)</f>
        <v/>
      </c>
      <c r="S72" s="50"/>
      <c r="T72" s="53" t="str">
        <f aca="false">IF(OR($S72="",$R72=""),"",$S72-$R72)</f>
        <v/>
      </c>
      <c r="U72" s="49" t="str">
        <f aca="false">IF($A72="","",SUMIF('Delivery Log'!$B$9:$B$208,$A72,'Delivery Log'!$D$9:$D$208))</f>
        <v/>
      </c>
      <c r="V72" s="49" t="str">
        <f aca="false">IF(OR($U72="",$L72=""),"",ROUND($U72*$L72,2))</f>
        <v/>
      </c>
      <c r="W72" s="49" t="str">
        <f aca="false">IF($K72="","",ROUND($K72-IF(ISNUMBER($U72),$U72,0),2))</f>
        <v/>
      </c>
      <c r="X72" s="49" t="str">
        <f aca="false">IF($K72="","",ROUND($K72-IF($N72="",0,$N72),2))</f>
        <v/>
      </c>
      <c r="Y72" s="56"/>
      <c r="Z72" s="56"/>
      <c r="AA72" s="56"/>
      <c r="AB72" s="55"/>
      <c r="AC72" s="55"/>
      <c r="AD72" s="55"/>
    </row>
    <row r="73" customFormat="false" ht="15" hidden="false" customHeight="true" outlineLevel="0" collapsed="false">
      <c r="A73" s="55"/>
      <c r="B73" s="55"/>
      <c r="C73" s="55"/>
      <c r="D73" s="55"/>
      <c r="E73" s="55"/>
      <c r="F73" s="55"/>
      <c r="G73" s="55"/>
      <c r="H73" s="56"/>
      <c r="I73" s="47"/>
      <c r="J73" s="48"/>
      <c r="K73" s="49" t="str">
        <f aca="false">IF($I73="","",ROUND($I73*(1+IF($J73="",Default_Wastage,$J73)),2))</f>
        <v/>
      </c>
      <c r="L73" s="47"/>
      <c r="M73" s="49" t="str">
        <f aca="false">IF(OR($K73="",$L73=""),"",ROUND($K73*$L73,2))</f>
        <v/>
      </c>
      <c r="N73" s="47"/>
      <c r="O73" s="55"/>
      <c r="P73" s="50"/>
      <c r="Q73" s="51"/>
      <c r="R73" s="52" t="str">
        <f aca="false">IF(OR($P73="",$Q73=""),"",$P73+$Q73)</f>
        <v/>
      </c>
      <c r="S73" s="50"/>
      <c r="T73" s="53" t="str">
        <f aca="false">IF(OR($S73="",$R73=""),"",$S73-$R73)</f>
        <v/>
      </c>
      <c r="U73" s="49" t="str">
        <f aca="false">IF($A73="","",SUMIF('Delivery Log'!$B$9:$B$208,$A73,'Delivery Log'!$D$9:$D$208))</f>
        <v/>
      </c>
      <c r="V73" s="49" t="str">
        <f aca="false">IF(OR($U73="",$L73=""),"",ROUND($U73*$L73,2))</f>
        <v/>
      </c>
      <c r="W73" s="49" t="str">
        <f aca="false">IF($K73="","",ROUND($K73-IF(ISNUMBER($U73),$U73,0),2))</f>
        <v/>
      </c>
      <c r="X73" s="49" t="str">
        <f aca="false">IF($K73="","",ROUND($K73-IF($N73="",0,$N73),2))</f>
        <v/>
      </c>
      <c r="Y73" s="56"/>
      <c r="Z73" s="56"/>
      <c r="AA73" s="56"/>
      <c r="AB73" s="55"/>
      <c r="AC73" s="55"/>
      <c r="AD73" s="55"/>
    </row>
    <row r="74" customFormat="false" ht="15" hidden="false" customHeight="true" outlineLevel="0" collapsed="false">
      <c r="A74" s="55"/>
      <c r="B74" s="55"/>
      <c r="C74" s="55"/>
      <c r="D74" s="55"/>
      <c r="E74" s="55"/>
      <c r="F74" s="55"/>
      <c r="G74" s="55"/>
      <c r="H74" s="56"/>
      <c r="I74" s="47"/>
      <c r="J74" s="48"/>
      <c r="K74" s="49" t="str">
        <f aca="false">IF($I74="","",ROUND($I74*(1+IF($J74="",Default_Wastage,$J74)),2))</f>
        <v/>
      </c>
      <c r="L74" s="47"/>
      <c r="M74" s="49" t="str">
        <f aca="false">IF(OR($K74="",$L74=""),"",ROUND($K74*$L74,2))</f>
        <v/>
      </c>
      <c r="N74" s="47"/>
      <c r="O74" s="55"/>
      <c r="P74" s="50"/>
      <c r="Q74" s="51"/>
      <c r="R74" s="52" t="str">
        <f aca="false">IF(OR($P74="",$Q74=""),"",$P74+$Q74)</f>
        <v/>
      </c>
      <c r="S74" s="50"/>
      <c r="T74" s="53" t="str">
        <f aca="false">IF(OR($S74="",$R74=""),"",$S74-$R74)</f>
        <v/>
      </c>
      <c r="U74" s="49" t="str">
        <f aca="false">IF($A74="","",SUMIF('Delivery Log'!$B$9:$B$208,$A74,'Delivery Log'!$D$9:$D$208))</f>
        <v/>
      </c>
      <c r="V74" s="49" t="str">
        <f aca="false">IF(OR($U74="",$L74=""),"",ROUND($U74*$L74,2))</f>
        <v/>
      </c>
      <c r="W74" s="49" t="str">
        <f aca="false">IF($K74="","",ROUND($K74-IF(ISNUMBER($U74),$U74,0),2))</f>
        <v/>
      </c>
      <c r="X74" s="49" t="str">
        <f aca="false">IF($K74="","",ROUND($K74-IF($N74="",0,$N74),2))</f>
        <v/>
      </c>
      <c r="Y74" s="56"/>
      <c r="Z74" s="56"/>
      <c r="AA74" s="56"/>
      <c r="AB74" s="55"/>
      <c r="AC74" s="55"/>
      <c r="AD74" s="55"/>
    </row>
    <row r="75" customFormat="false" ht="15" hidden="false" customHeight="true" outlineLevel="0" collapsed="false">
      <c r="A75" s="55"/>
      <c r="B75" s="55"/>
      <c r="C75" s="55"/>
      <c r="D75" s="55"/>
      <c r="E75" s="55"/>
      <c r="F75" s="55"/>
      <c r="G75" s="55"/>
      <c r="H75" s="56"/>
      <c r="I75" s="47"/>
      <c r="J75" s="48"/>
      <c r="K75" s="49" t="str">
        <f aca="false">IF($I75="","",ROUND($I75*(1+IF($J75="",Default_Wastage,$J75)),2))</f>
        <v/>
      </c>
      <c r="L75" s="47"/>
      <c r="M75" s="49" t="str">
        <f aca="false">IF(OR($K75="",$L75=""),"",ROUND($K75*$L75,2))</f>
        <v/>
      </c>
      <c r="N75" s="47"/>
      <c r="O75" s="55"/>
      <c r="P75" s="50"/>
      <c r="Q75" s="51"/>
      <c r="R75" s="52" t="str">
        <f aca="false">IF(OR($P75="",$Q75=""),"",$P75+$Q75)</f>
        <v/>
      </c>
      <c r="S75" s="50"/>
      <c r="T75" s="53" t="str">
        <f aca="false">IF(OR($S75="",$R75=""),"",$S75-$R75)</f>
        <v/>
      </c>
      <c r="U75" s="49" t="str">
        <f aca="false">IF($A75="","",SUMIF('Delivery Log'!$B$9:$B$208,$A75,'Delivery Log'!$D$9:$D$208))</f>
        <v/>
      </c>
      <c r="V75" s="49" t="str">
        <f aca="false">IF(OR($U75="",$L75=""),"",ROUND($U75*$L75,2))</f>
        <v/>
      </c>
      <c r="W75" s="49" t="str">
        <f aca="false">IF($K75="","",ROUND($K75-IF(ISNUMBER($U75),$U75,0),2))</f>
        <v/>
      </c>
      <c r="X75" s="49" t="str">
        <f aca="false">IF($K75="","",ROUND($K75-IF($N75="",0,$N75),2))</f>
        <v/>
      </c>
      <c r="Y75" s="56"/>
      <c r="Z75" s="56"/>
      <c r="AA75" s="56"/>
      <c r="AB75" s="55"/>
      <c r="AC75" s="55"/>
      <c r="AD75" s="55"/>
    </row>
    <row r="76" customFormat="false" ht="15" hidden="false" customHeight="true" outlineLevel="0" collapsed="false">
      <c r="A76" s="55"/>
      <c r="B76" s="55"/>
      <c r="C76" s="55"/>
      <c r="D76" s="55"/>
      <c r="E76" s="55"/>
      <c r="F76" s="55"/>
      <c r="G76" s="55"/>
      <c r="H76" s="56"/>
      <c r="I76" s="47"/>
      <c r="J76" s="48"/>
      <c r="K76" s="49" t="str">
        <f aca="false">IF($I76="","",ROUND($I76*(1+IF($J76="",Default_Wastage,$J76)),2))</f>
        <v/>
      </c>
      <c r="L76" s="47"/>
      <c r="M76" s="49" t="str">
        <f aca="false">IF(OR($K76="",$L76=""),"",ROUND($K76*$L76,2))</f>
        <v/>
      </c>
      <c r="N76" s="47"/>
      <c r="O76" s="55"/>
      <c r="P76" s="50"/>
      <c r="Q76" s="51"/>
      <c r="R76" s="52" t="str">
        <f aca="false">IF(OR($P76="",$Q76=""),"",$P76+$Q76)</f>
        <v/>
      </c>
      <c r="S76" s="50"/>
      <c r="T76" s="53" t="str">
        <f aca="false">IF(OR($S76="",$R76=""),"",$S76-$R76)</f>
        <v/>
      </c>
      <c r="U76" s="49" t="str">
        <f aca="false">IF($A76="","",SUMIF('Delivery Log'!$B$9:$B$208,$A76,'Delivery Log'!$D$9:$D$208))</f>
        <v/>
      </c>
      <c r="V76" s="49" t="str">
        <f aca="false">IF(OR($U76="",$L76=""),"",ROUND($U76*$L76,2))</f>
        <v/>
      </c>
      <c r="W76" s="49" t="str">
        <f aca="false">IF($K76="","",ROUND($K76-IF(ISNUMBER($U76),$U76,0),2))</f>
        <v/>
      </c>
      <c r="X76" s="49" t="str">
        <f aca="false">IF($K76="","",ROUND($K76-IF($N76="",0,$N76),2))</f>
        <v/>
      </c>
      <c r="Y76" s="56"/>
      <c r="Z76" s="56"/>
      <c r="AA76" s="56"/>
      <c r="AB76" s="55"/>
      <c r="AC76" s="55"/>
      <c r="AD76" s="55"/>
    </row>
    <row r="77" customFormat="false" ht="15" hidden="false" customHeight="true" outlineLevel="0" collapsed="false">
      <c r="A77" s="55"/>
      <c r="B77" s="55"/>
      <c r="C77" s="55"/>
      <c r="D77" s="55"/>
      <c r="E77" s="55"/>
      <c r="F77" s="55"/>
      <c r="G77" s="55"/>
      <c r="H77" s="56"/>
      <c r="I77" s="47"/>
      <c r="J77" s="48"/>
      <c r="K77" s="49" t="str">
        <f aca="false">IF($I77="","",ROUND($I77*(1+IF($J77="",Default_Wastage,$J77)),2))</f>
        <v/>
      </c>
      <c r="L77" s="47"/>
      <c r="M77" s="49" t="str">
        <f aca="false">IF(OR($K77="",$L77=""),"",ROUND($K77*$L77,2))</f>
        <v/>
      </c>
      <c r="N77" s="47"/>
      <c r="O77" s="55"/>
      <c r="P77" s="50"/>
      <c r="Q77" s="51"/>
      <c r="R77" s="52" t="str">
        <f aca="false">IF(OR($P77="",$Q77=""),"",$P77+$Q77)</f>
        <v/>
      </c>
      <c r="S77" s="50"/>
      <c r="T77" s="53" t="str">
        <f aca="false">IF(OR($S77="",$R77=""),"",$S77-$R77)</f>
        <v/>
      </c>
      <c r="U77" s="49" t="str">
        <f aca="false">IF($A77="","",SUMIF('Delivery Log'!$B$9:$B$208,$A77,'Delivery Log'!$D$9:$D$208))</f>
        <v/>
      </c>
      <c r="V77" s="49" t="str">
        <f aca="false">IF(OR($U77="",$L77=""),"",ROUND($U77*$L77,2))</f>
        <v/>
      </c>
      <c r="W77" s="49" t="str">
        <f aca="false">IF($K77="","",ROUND($K77-IF(ISNUMBER($U77),$U77,0),2))</f>
        <v/>
      </c>
      <c r="X77" s="49" t="str">
        <f aca="false">IF($K77="","",ROUND($K77-IF($N77="",0,$N77),2))</f>
        <v/>
      </c>
      <c r="Y77" s="56"/>
      <c r="Z77" s="56"/>
      <c r="AA77" s="56"/>
      <c r="AB77" s="55"/>
      <c r="AC77" s="55"/>
      <c r="AD77" s="55"/>
    </row>
    <row r="78" customFormat="false" ht="15" hidden="false" customHeight="true" outlineLevel="0" collapsed="false">
      <c r="A78" s="55"/>
      <c r="B78" s="55"/>
      <c r="C78" s="55"/>
      <c r="D78" s="55"/>
      <c r="E78" s="55"/>
      <c r="F78" s="55"/>
      <c r="G78" s="55"/>
      <c r="H78" s="56"/>
      <c r="I78" s="47"/>
      <c r="J78" s="48"/>
      <c r="K78" s="49" t="str">
        <f aca="false">IF($I78="","",ROUND($I78*(1+IF($J78="",Default_Wastage,$J78)),2))</f>
        <v/>
      </c>
      <c r="L78" s="47"/>
      <c r="M78" s="49" t="str">
        <f aca="false">IF(OR($K78="",$L78=""),"",ROUND($K78*$L78,2))</f>
        <v/>
      </c>
      <c r="N78" s="47"/>
      <c r="O78" s="55"/>
      <c r="P78" s="50"/>
      <c r="Q78" s="51"/>
      <c r="R78" s="52" t="str">
        <f aca="false">IF(OR($P78="",$Q78=""),"",$P78+$Q78)</f>
        <v/>
      </c>
      <c r="S78" s="50"/>
      <c r="T78" s="53" t="str">
        <f aca="false">IF(OR($S78="",$R78=""),"",$S78-$R78)</f>
        <v/>
      </c>
      <c r="U78" s="49" t="str">
        <f aca="false">IF($A78="","",SUMIF('Delivery Log'!$B$9:$B$208,$A78,'Delivery Log'!$D$9:$D$208))</f>
        <v/>
      </c>
      <c r="V78" s="49" t="str">
        <f aca="false">IF(OR($U78="",$L78=""),"",ROUND($U78*$L78,2))</f>
        <v/>
      </c>
      <c r="W78" s="49" t="str">
        <f aca="false">IF($K78="","",ROUND($K78-IF(ISNUMBER($U78),$U78,0),2))</f>
        <v/>
      </c>
      <c r="X78" s="49" t="str">
        <f aca="false">IF($K78="","",ROUND($K78-IF($N78="",0,$N78),2))</f>
        <v/>
      </c>
      <c r="Y78" s="56"/>
      <c r="Z78" s="56"/>
      <c r="AA78" s="56"/>
      <c r="AB78" s="55"/>
      <c r="AC78" s="55"/>
      <c r="AD78" s="55"/>
    </row>
    <row r="79" customFormat="false" ht="15" hidden="false" customHeight="true" outlineLevel="0" collapsed="false">
      <c r="A79" s="55"/>
      <c r="B79" s="55"/>
      <c r="C79" s="55"/>
      <c r="D79" s="55"/>
      <c r="E79" s="55"/>
      <c r="F79" s="55"/>
      <c r="G79" s="55"/>
      <c r="H79" s="56"/>
      <c r="I79" s="47"/>
      <c r="J79" s="48"/>
      <c r="K79" s="49" t="str">
        <f aca="false">IF($I79="","",ROUND($I79*(1+IF($J79="",Default_Wastage,$J79)),2))</f>
        <v/>
      </c>
      <c r="L79" s="47"/>
      <c r="M79" s="49" t="str">
        <f aca="false">IF(OR($K79="",$L79=""),"",ROUND($K79*$L79,2))</f>
        <v/>
      </c>
      <c r="N79" s="47"/>
      <c r="O79" s="55"/>
      <c r="P79" s="50"/>
      <c r="Q79" s="51"/>
      <c r="R79" s="52" t="str">
        <f aca="false">IF(OR($P79="",$Q79=""),"",$P79+$Q79)</f>
        <v/>
      </c>
      <c r="S79" s="50"/>
      <c r="T79" s="53" t="str">
        <f aca="false">IF(OR($S79="",$R79=""),"",$S79-$R79)</f>
        <v/>
      </c>
      <c r="U79" s="49" t="str">
        <f aca="false">IF($A79="","",SUMIF('Delivery Log'!$B$9:$B$208,$A79,'Delivery Log'!$D$9:$D$208))</f>
        <v/>
      </c>
      <c r="V79" s="49" t="str">
        <f aca="false">IF(OR($U79="",$L79=""),"",ROUND($U79*$L79,2))</f>
        <v/>
      </c>
      <c r="W79" s="49" t="str">
        <f aca="false">IF($K79="","",ROUND($K79-IF(ISNUMBER($U79),$U79,0),2))</f>
        <v/>
      </c>
      <c r="X79" s="49" t="str">
        <f aca="false">IF($K79="","",ROUND($K79-IF($N79="",0,$N79),2))</f>
        <v/>
      </c>
      <c r="Y79" s="56"/>
      <c r="Z79" s="56"/>
      <c r="AA79" s="56"/>
      <c r="AB79" s="55"/>
      <c r="AC79" s="55"/>
      <c r="AD79" s="55"/>
    </row>
    <row r="80" customFormat="false" ht="15" hidden="false" customHeight="true" outlineLevel="0" collapsed="false">
      <c r="A80" s="55"/>
      <c r="B80" s="55"/>
      <c r="C80" s="55"/>
      <c r="D80" s="55"/>
      <c r="E80" s="55"/>
      <c r="F80" s="55"/>
      <c r="G80" s="55"/>
      <c r="H80" s="56"/>
      <c r="I80" s="47"/>
      <c r="J80" s="48"/>
      <c r="K80" s="49" t="str">
        <f aca="false">IF($I80="","",ROUND($I80*(1+IF($J80="",Default_Wastage,$J80)),2))</f>
        <v/>
      </c>
      <c r="L80" s="47"/>
      <c r="M80" s="49" t="str">
        <f aca="false">IF(OR($K80="",$L80=""),"",ROUND($K80*$L80,2))</f>
        <v/>
      </c>
      <c r="N80" s="47"/>
      <c r="O80" s="55"/>
      <c r="P80" s="50"/>
      <c r="Q80" s="51"/>
      <c r="R80" s="52" t="str">
        <f aca="false">IF(OR($P80="",$Q80=""),"",$P80+$Q80)</f>
        <v/>
      </c>
      <c r="S80" s="50"/>
      <c r="T80" s="53" t="str">
        <f aca="false">IF(OR($S80="",$R80=""),"",$S80-$R80)</f>
        <v/>
      </c>
      <c r="U80" s="49" t="str">
        <f aca="false">IF($A80="","",SUMIF('Delivery Log'!$B$9:$B$208,$A80,'Delivery Log'!$D$9:$D$208))</f>
        <v/>
      </c>
      <c r="V80" s="49" t="str">
        <f aca="false">IF(OR($U80="",$L80=""),"",ROUND($U80*$L80,2))</f>
        <v/>
      </c>
      <c r="W80" s="49" t="str">
        <f aca="false">IF($K80="","",ROUND($K80-IF(ISNUMBER($U80),$U80,0),2))</f>
        <v/>
      </c>
      <c r="X80" s="49" t="str">
        <f aca="false">IF($K80="","",ROUND($K80-IF($N80="",0,$N80),2))</f>
        <v/>
      </c>
      <c r="Y80" s="56"/>
      <c r="Z80" s="56"/>
      <c r="AA80" s="56"/>
      <c r="AB80" s="55"/>
      <c r="AC80" s="55"/>
      <c r="AD80" s="55"/>
    </row>
    <row r="81" customFormat="false" ht="15" hidden="false" customHeight="true" outlineLevel="0" collapsed="false">
      <c r="A81" s="55"/>
      <c r="B81" s="55"/>
      <c r="C81" s="55"/>
      <c r="D81" s="55"/>
      <c r="E81" s="55"/>
      <c r="F81" s="55"/>
      <c r="G81" s="55"/>
      <c r="H81" s="56"/>
      <c r="I81" s="47"/>
      <c r="J81" s="48"/>
      <c r="K81" s="49" t="str">
        <f aca="false">IF($I81="","",ROUND($I81*(1+IF($J81="",Default_Wastage,$J81)),2))</f>
        <v/>
      </c>
      <c r="L81" s="47"/>
      <c r="M81" s="49" t="str">
        <f aca="false">IF(OR($K81="",$L81=""),"",ROUND($K81*$L81,2))</f>
        <v/>
      </c>
      <c r="N81" s="47"/>
      <c r="O81" s="55"/>
      <c r="P81" s="50"/>
      <c r="Q81" s="51"/>
      <c r="R81" s="52" t="str">
        <f aca="false">IF(OR($P81="",$Q81=""),"",$P81+$Q81)</f>
        <v/>
      </c>
      <c r="S81" s="50"/>
      <c r="T81" s="53" t="str">
        <f aca="false">IF(OR($S81="",$R81=""),"",$S81-$R81)</f>
        <v/>
      </c>
      <c r="U81" s="49" t="str">
        <f aca="false">IF($A81="","",SUMIF('Delivery Log'!$B$9:$B$208,$A81,'Delivery Log'!$D$9:$D$208))</f>
        <v/>
      </c>
      <c r="V81" s="49" t="str">
        <f aca="false">IF(OR($U81="",$L81=""),"",ROUND($U81*$L81,2))</f>
        <v/>
      </c>
      <c r="W81" s="49" t="str">
        <f aca="false">IF($K81="","",ROUND($K81-IF(ISNUMBER($U81),$U81,0),2))</f>
        <v/>
      </c>
      <c r="X81" s="49" t="str">
        <f aca="false">IF($K81="","",ROUND($K81-IF($N81="",0,$N81),2))</f>
        <v/>
      </c>
      <c r="Y81" s="56"/>
      <c r="Z81" s="56"/>
      <c r="AA81" s="56"/>
      <c r="AB81" s="55"/>
      <c r="AC81" s="55"/>
      <c r="AD81" s="55"/>
    </row>
    <row r="82" customFormat="false" ht="15" hidden="false" customHeight="true" outlineLevel="0" collapsed="false">
      <c r="A82" s="55"/>
      <c r="B82" s="55"/>
      <c r="C82" s="55"/>
      <c r="D82" s="55"/>
      <c r="E82" s="55"/>
      <c r="F82" s="55"/>
      <c r="G82" s="55"/>
      <c r="H82" s="56"/>
      <c r="I82" s="47"/>
      <c r="J82" s="48"/>
      <c r="K82" s="49" t="str">
        <f aca="false">IF($I82="","",ROUND($I82*(1+IF($J82="",Default_Wastage,$J82)),2))</f>
        <v/>
      </c>
      <c r="L82" s="47"/>
      <c r="M82" s="49" t="str">
        <f aca="false">IF(OR($K82="",$L82=""),"",ROUND($K82*$L82,2))</f>
        <v/>
      </c>
      <c r="N82" s="47"/>
      <c r="O82" s="55"/>
      <c r="P82" s="50"/>
      <c r="Q82" s="51"/>
      <c r="R82" s="52" t="str">
        <f aca="false">IF(OR($P82="",$Q82=""),"",$P82+$Q82)</f>
        <v/>
      </c>
      <c r="S82" s="50"/>
      <c r="T82" s="53" t="str">
        <f aca="false">IF(OR($S82="",$R82=""),"",$S82-$R82)</f>
        <v/>
      </c>
      <c r="U82" s="49" t="str">
        <f aca="false">IF($A82="","",SUMIF('Delivery Log'!$B$9:$B$208,$A82,'Delivery Log'!$D$9:$D$208))</f>
        <v/>
      </c>
      <c r="V82" s="49" t="str">
        <f aca="false">IF(OR($U82="",$L82=""),"",ROUND($U82*$L82,2))</f>
        <v/>
      </c>
      <c r="W82" s="49" t="str">
        <f aca="false">IF($K82="","",ROUND($K82-IF(ISNUMBER($U82),$U82,0),2))</f>
        <v/>
      </c>
      <c r="X82" s="49" t="str">
        <f aca="false">IF($K82="","",ROUND($K82-IF($N82="",0,$N82),2))</f>
        <v/>
      </c>
      <c r="Y82" s="56"/>
      <c r="Z82" s="56"/>
      <c r="AA82" s="56"/>
      <c r="AB82" s="55"/>
      <c r="AC82" s="55"/>
      <c r="AD82" s="55"/>
    </row>
    <row r="83" customFormat="false" ht="15" hidden="false" customHeight="true" outlineLevel="0" collapsed="false">
      <c r="A83" s="55"/>
      <c r="B83" s="55"/>
      <c r="C83" s="55"/>
      <c r="D83" s="55"/>
      <c r="E83" s="55"/>
      <c r="F83" s="55"/>
      <c r="G83" s="55"/>
      <c r="H83" s="56"/>
      <c r="I83" s="47"/>
      <c r="J83" s="48"/>
      <c r="K83" s="49" t="str">
        <f aca="false">IF($I83="","",ROUND($I83*(1+IF($J83="",Default_Wastage,$J83)),2))</f>
        <v/>
      </c>
      <c r="L83" s="47"/>
      <c r="M83" s="49" t="str">
        <f aca="false">IF(OR($K83="",$L83=""),"",ROUND($K83*$L83,2))</f>
        <v/>
      </c>
      <c r="N83" s="47"/>
      <c r="O83" s="55"/>
      <c r="P83" s="50"/>
      <c r="Q83" s="51"/>
      <c r="R83" s="52" t="str">
        <f aca="false">IF(OR($P83="",$Q83=""),"",$P83+$Q83)</f>
        <v/>
      </c>
      <c r="S83" s="50"/>
      <c r="T83" s="53" t="str">
        <f aca="false">IF(OR($S83="",$R83=""),"",$S83-$R83)</f>
        <v/>
      </c>
      <c r="U83" s="49" t="str">
        <f aca="false">IF($A83="","",SUMIF('Delivery Log'!$B$9:$B$208,$A83,'Delivery Log'!$D$9:$D$208))</f>
        <v/>
      </c>
      <c r="V83" s="49" t="str">
        <f aca="false">IF(OR($U83="",$L83=""),"",ROUND($U83*$L83,2))</f>
        <v/>
      </c>
      <c r="W83" s="49" t="str">
        <f aca="false">IF($K83="","",ROUND($K83-IF(ISNUMBER($U83),$U83,0),2))</f>
        <v/>
      </c>
      <c r="X83" s="49" t="str">
        <f aca="false">IF($K83="","",ROUND($K83-IF($N83="",0,$N83),2))</f>
        <v/>
      </c>
      <c r="Y83" s="56"/>
      <c r="Z83" s="56"/>
      <c r="AA83" s="56"/>
      <c r="AB83" s="55"/>
      <c r="AC83" s="55"/>
      <c r="AD83" s="55"/>
    </row>
    <row r="84" customFormat="false" ht="15" hidden="false" customHeight="true" outlineLevel="0" collapsed="false">
      <c r="A84" s="55"/>
      <c r="B84" s="55"/>
      <c r="C84" s="55"/>
      <c r="D84" s="55"/>
      <c r="E84" s="55"/>
      <c r="F84" s="55"/>
      <c r="G84" s="55"/>
      <c r="H84" s="56"/>
      <c r="I84" s="47"/>
      <c r="J84" s="48"/>
      <c r="K84" s="49" t="str">
        <f aca="false">IF($I84="","",ROUND($I84*(1+IF($J84="",Default_Wastage,$J84)),2))</f>
        <v/>
      </c>
      <c r="L84" s="47"/>
      <c r="M84" s="49" t="str">
        <f aca="false">IF(OR($K84="",$L84=""),"",ROUND($K84*$L84,2))</f>
        <v/>
      </c>
      <c r="N84" s="47"/>
      <c r="O84" s="55"/>
      <c r="P84" s="50"/>
      <c r="Q84" s="51"/>
      <c r="R84" s="52" t="str">
        <f aca="false">IF(OR($P84="",$Q84=""),"",$P84+$Q84)</f>
        <v/>
      </c>
      <c r="S84" s="50"/>
      <c r="T84" s="53" t="str">
        <f aca="false">IF(OR($S84="",$R84=""),"",$S84-$R84)</f>
        <v/>
      </c>
      <c r="U84" s="49" t="str">
        <f aca="false">IF($A84="","",SUMIF('Delivery Log'!$B$9:$B$208,$A84,'Delivery Log'!$D$9:$D$208))</f>
        <v/>
      </c>
      <c r="V84" s="49" t="str">
        <f aca="false">IF(OR($U84="",$L84=""),"",ROUND($U84*$L84,2))</f>
        <v/>
      </c>
      <c r="W84" s="49" t="str">
        <f aca="false">IF($K84="","",ROUND($K84-IF(ISNUMBER($U84),$U84,0),2))</f>
        <v/>
      </c>
      <c r="X84" s="49" t="str">
        <f aca="false">IF($K84="","",ROUND($K84-IF($N84="",0,$N84),2))</f>
        <v/>
      </c>
      <c r="Y84" s="56"/>
      <c r="Z84" s="56"/>
      <c r="AA84" s="56"/>
      <c r="AB84" s="55"/>
      <c r="AC84" s="55"/>
      <c r="AD84" s="55"/>
    </row>
    <row r="85" customFormat="false" ht="15" hidden="false" customHeight="true" outlineLevel="0" collapsed="false">
      <c r="A85" s="55"/>
      <c r="B85" s="55"/>
      <c r="C85" s="55"/>
      <c r="D85" s="55"/>
      <c r="E85" s="55"/>
      <c r="F85" s="55"/>
      <c r="G85" s="55"/>
      <c r="H85" s="56"/>
      <c r="I85" s="47"/>
      <c r="J85" s="48"/>
      <c r="K85" s="49" t="str">
        <f aca="false">IF($I85="","",ROUND($I85*(1+IF($J85="",Default_Wastage,$J85)),2))</f>
        <v/>
      </c>
      <c r="L85" s="47"/>
      <c r="M85" s="49" t="str">
        <f aca="false">IF(OR($K85="",$L85=""),"",ROUND($K85*$L85,2))</f>
        <v/>
      </c>
      <c r="N85" s="47"/>
      <c r="O85" s="55"/>
      <c r="P85" s="50"/>
      <c r="Q85" s="51"/>
      <c r="R85" s="52" t="str">
        <f aca="false">IF(OR($P85="",$Q85=""),"",$P85+$Q85)</f>
        <v/>
      </c>
      <c r="S85" s="50"/>
      <c r="T85" s="53" t="str">
        <f aca="false">IF(OR($S85="",$R85=""),"",$S85-$R85)</f>
        <v/>
      </c>
      <c r="U85" s="49" t="str">
        <f aca="false">IF($A85="","",SUMIF('Delivery Log'!$B$9:$B$208,$A85,'Delivery Log'!$D$9:$D$208))</f>
        <v/>
      </c>
      <c r="V85" s="49" t="str">
        <f aca="false">IF(OR($U85="",$L85=""),"",ROUND($U85*$L85,2))</f>
        <v/>
      </c>
      <c r="W85" s="49" t="str">
        <f aca="false">IF($K85="","",ROUND($K85-IF(ISNUMBER($U85),$U85,0),2))</f>
        <v/>
      </c>
      <c r="X85" s="49" t="str">
        <f aca="false">IF($K85="","",ROUND($K85-IF($N85="",0,$N85),2))</f>
        <v/>
      </c>
      <c r="Y85" s="56"/>
      <c r="Z85" s="56"/>
      <c r="AA85" s="56"/>
      <c r="AB85" s="55"/>
      <c r="AC85" s="55"/>
      <c r="AD85" s="55"/>
    </row>
    <row r="86" customFormat="false" ht="15" hidden="false" customHeight="true" outlineLevel="0" collapsed="false">
      <c r="A86" s="55"/>
      <c r="B86" s="55"/>
      <c r="C86" s="55"/>
      <c r="D86" s="55"/>
      <c r="E86" s="55"/>
      <c r="F86" s="55"/>
      <c r="G86" s="55"/>
      <c r="H86" s="56"/>
      <c r="I86" s="47"/>
      <c r="J86" s="48"/>
      <c r="K86" s="49" t="str">
        <f aca="false">IF($I86="","",ROUND($I86*(1+IF($J86="",Default_Wastage,$J86)),2))</f>
        <v/>
      </c>
      <c r="L86" s="47"/>
      <c r="M86" s="49" t="str">
        <f aca="false">IF(OR($K86="",$L86=""),"",ROUND($K86*$L86,2))</f>
        <v/>
      </c>
      <c r="N86" s="47"/>
      <c r="O86" s="55"/>
      <c r="P86" s="50"/>
      <c r="Q86" s="51"/>
      <c r="R86" s="52" t="str">
        <f aca="false">IF(OR($P86="",$Q86=""),"",$P86+$Q86)</f>
        <v/>
      </c>
      <c r="S86" s="50"/>
      <c r="T86" s="53" t="str">
        <f aca="false">IF(OR($S86="",$R86=""),"",$S86-$R86)</f>
        <v/>
      </c>
      <c r="U86" s="49" t="str">
        <f aca="false">IF($A86="","",SUMIF('Delivery Log'!$B$9:$B$208,$A86,'Delivery Log'!$D$9:$D$208))</f>
        <v/>
      </c>
      <c r="V86" s="49" t="str">
        <f aca="false">IF(OR($U86="",$L86=""),"",ROUND($U86*$L86,2))</f>
        <v/>
      </c>
      <c r="W86" s="49" t="str">
        <f aca="false">IF($K86="","",ROUND($K86-IF(ISNUMBER($U86),$U86,0),2))</f>
        <v/>
      </c>
      <c r="X86" s="49" t="str">
        <f aca="false">IF($K86="","",ROUND($K86-IF($N86="",0,$N86),2))</f>
        <v/>
      </c>
      <c r="Y86" s="56"/>
      <c r="Z86" s="56"/>
      <c r="AA86" s="56"/>
      <c r="AB86" s="55"/>
      <c r="AC86" s="55"/>
      <c r="AD86" s="55"/>
    </row>
    <row r="87" customFormat="false" ht="15" hidden="false" customHeight="true" outlineLevel="0" collapsed="false">
      <c r="A87" s="55"/>
      <c r="B87" s="55"/>
      <c r="C87" s="55"/>
      <c r="D87" s="55"/>
      <c r="E87" s="55"/>
      <c r="F87" s="55"/>
      <c r="G87" s="55"/>
      <c r="H87" s="56"/>
      <c r="I87" s="47"/>
      <c r="J87" s="48"/>
      <c r="K87" s="49" t="str">
        <f aca="false">IF($I87="","",ROUND($I87*(1+IF($J87="",Default_Wastage,$J87)),2))</f>
        <v/>
      </c>
      <c r="L87" s="47"/>
      <c r="M87" s="49" t="str">
        <f aca="false">IF(OR($K87="",$L87=""),"",ROUND($K87*$L87,2))</f>
        <v/>
      </c>
      <c r="N87" s="47"/>
      <c r="O87" s="55"/>
      <c r="P87" s="50"/>
      <c r="Q87" s="51"/>
      <c r="R87" s="52" t="str">
        <f aca="false">IF(OR($P87="",$Q87=""),"",$P87+$Q87)</f>
        <v/>
      </c>
      <c r="S87" s="50"/>
      <c r="T87" s="53" t="str">
        <f aca="false">IF(OR($S87="",$R87=""),"",$S87-$R87)</f>
        <v/>
      </c>
      <c r="U87" s="49" t="str">
        <f aca="false">IF($A87="","",SUMIF('Delivery Log'!$B$9:$B$208,$A87,'Delivery Log'!$D$9:$D$208))</f>
        <v/>
      </c>
      <c r="V87" s="49" t="str">
        <f aca="false">IF(OR($U87="",$L87=""),"",ROUND($U87*$L87,2))</f>
        <v/>
      </c>
      <c r="W87" s="49" t="str">
        <f aca="false">IF($K87="","",ROUND($K87-IF(ISNUMBER($U87),$U87,0),2))</f>
        <v/>
      </c>
      <c r="X87" s="49" t="str">
        <f aca="false">IF($K87="","",ROUND($K87-IF($N87="",0,$N87),2))</f>
        <v/>
      </c>
      <c r="Y87" s="56"/>
      <c r="Z87" s="56"/>
      <c r="AA87" s="56"/>
      <c r="AB87" s="55"/>
      <c r="AC87" s="55"/>
      <c r="AD87" s="55"/>
    </row>
    <row r="88" customFormat="false" ht="15" hidden="false" customHeight="true" outlineLevel="0" collapsed="false">
      <c r="A88" s="55"/>
      <c r="B88" s="55"/>
      <c r="C88" s="55"/>
      <c r="D88" s="55"/>
      <c r="E88" s="55"/>
      <c r="F88" s="55"/>
      <c r="G88" s="55"/>
      <c r="H88" s="56"/>
      <c r="I88" s="47"/>
      <c r="J88" s="48"/>
      <c r="K88" s="49" t="str">
        <f aca="false">IF($I88="","",ROUND($I88*(1+IF($J88="",Default_Wastage,$J88)),2))</f>
        <v/>
      </c>
      <c r="L88" s="47"/>
      <c r="M88" s="49" t="str">
        <f aca="false">IF(OR($K88="",$L88=""),"",ROUND($K88*$L88,2))</f>
        <v/>
      </c>
      <c r="N88" s="47"/>
      <c r="O88" s="55"/>
      <c r="P88" s="50"/>
      <c r="Q88" s="51"/>
      <c r="R88" s="52" t="str">
        <f aca="false">IF(OR($P88="",$Q88=""),"",$P88+$Q88)</f>
        <v/>
      </c>
      <c r="S88" s="50"/>
      <c r="T88" s="53" t="str">
        <f aca="false">IF(OR($S88="",$R88=""),"",$S88-$R88)</f>
        <v/>
      </c>
      <c r="U88" s="49" t="str">
        <f aca="false">IF($A88="","",SUMIF('Delivery Log'!$B$9:$B$208,$A88,'Delivery Log'!$D$9:$D$208))</f>
        <v/>
      </c>
      <c r="V88" s="49" t="str">
        <f aca="false">IF(OR($U88="",$L88=""),"",ROUND($U88*$L88,2))</f>
        <v/>
      </c>
      <c r="W88" s="49" t="str">
        <f aca="false">IF($K88="","",ROUND($K88-IF(ISNUMBER($U88),$U88,0),2))</f>
        <v/>
      </c>
      <c r="X88" s="49" t="str">
        <f aca="false">IF($K88="","",ROUND($K88-IF($N88="",0,$N88),2))</f>
        <v/>
      </c>
      <c r="Y88" s="56"/>
      <c r="Z88" s="56"/>
      <c r="AA88" s="56"/>
      <c r="AB88" s="55"/>
      <c r="AC88" s="55"/>
      <c r="AD88" s="55"/>
    </row>
    <row r="89" customFormat="false" ht="15" hidden="false" customHeight="true" outlineLevel="0" collapsed="false">
      <c r="A89" s="55"/>
      <c r="B89" s="55"/>
      <c r="C89" s="55"/>
      <c r="D89" s="55"/>
      <c r="E89" s="55"/>
      <c r="F89" s="55"/>
      <c r="G89" s="55"/>
      <c r="H89" s="56"/>
      <c r="I89" s="47"/>
      <c r="J89" s="48"/>
      <c r="K89" s="49" t="str">
        <f aca="false">IF($I89="","",ROUND($I89*(1+IF($J89="",Default_Wastage,$J89)),2))</f>
        <v/>
      </c>
      <c r="L89" s="47"/>
      <c r="M89" s="49" t="str">
        <f aca="false">IF(OR($K89="",$L89=""),"",ROUND($K89*$L89,2))</f>
        <v/>
      </c>
      <c r="N89" s="47"/>
      <c r="O89" s="55"/>
      <c r="P89" s="50"/>
      <c r="Q89" s="51"/>
      <c r="R89" s="52" t="str">
        <f aca="false">IF(OR($P89="",$Q89=""),"",$P89+$Q89)</f>
        <v/>
      </c>
      <c r="S89" s="50"/>
      <c r="T89" s="53" t="str">
        <f aca="false">IF(OR($S89="",$R89=""),"",$S89-$R89)</f>
        <v/>
      </c>
      <c r="U89" s="49" t="str">
        <f aca="false">IF($A89="","",SUMIF('Delivery Log'!$B$9:$B$208,$A89,'Delivery Log'!$D$9:$D$208))</f>
        <v/>
      </c>
      <c r="V89" s="49" t="str">
        <f aca="false">IF(OR($U89="",$L89=""),"",ROUND($U89*$L89,2))</f>
        <v/>
      </c>
      <c r="W89" s="49" t="str">
        <f aca="false">IF($K89="","",ROUND($K89-IF(ISNUMBER($U89),$U89,0),2))</f>
        <v/>
      </c>
      <c r="X89" s="49" t="str">
        <f aca="false">IF($K89="","",ROUND($K89-IF($N89="",0,$N89),2))</f>
        <v/>
      </c>
      <c r="Y89" s="56"/>
      <c r="Z89" s="56"/>
      <c r="AA89" s="56"/>
      <c r="AB89" s="55"/>
      <c r="AC89" s="55"/>
      <c r="AD89" s="55"/>
    </row>
    <row r="90" customFormat="false" ht="15" hidden="false" customHeight="true" outlineLevel="0" collapsed="false">
      <c r="A90" s="55"/>
      <c r="B90" s="55"/>
      <c r="C90" s="55"/>
      <c r="D90" s="55"/>
      <c r="E90" s="55"/>
      <c r="F90" s="55"/>
      <c r="G90" s="55"/>
      <c r="H90" s="56"/>
      <c r="I90" s="47"/>
      <c r="J90" s="48"/>
      <c r="K90" s="49" t="str">
        <f aca="false">IF($I90="","",ROUND($I90*(1+IF($J90="",Default_Wastage,$J90)),2))</f>
        <v/>
      </c>
      <c r="L90" s="47"/>
      <c r="M90" s="49" t="str">
        <f aca="false">IF(OR($K90="",$L90=""),"",ROUND($K90*$L90,2))</f>
        <v/>
      </c>
      <c r="N90" s="47"/>
      <c r="O90" s="55"/>
      <c r="P90" s="50"/>
      <c r="Q90" s="51"/>
      <c r="R90" s="52" t="str">
        <f aca="false">IF(OR($P90="",$Q90=""),"",$P90+$Q90)</f>
        <v/>
      </c>
      <c r="S90" s="50"/>
      <c r="T90" s="53" t="str">
        <f aca="false">IF(OR($S90="",$R90=""),"",$S90-$R90)</f>
        <v/>
      </c>
      <c r="U90" s="49" t="str">
        <f aca="false">IF($A90="","",SUMIF('Delivery Log'!$B$9:$B$208,$A90,'Delivery Log'!$D$9:$D$208))</f>
        <v/>
      </c>
      <c r="V90" s="49" t="str">
        <f aca="false">IF(OR($U90="",$L90=""),"",ROUND($U90*$L90,2))</f>
        <v/>
      </c>
      <c r="W90" s="49" t="str">
        <f aca="false">IF($K90="","",ROUND($K90-IF(ISNUMBER($U90),$U90,0),2))</f>
        <v/>
      </c>
      <c r="X90" s="49" t="str">
        <f aca="false">IF($K90="","",ROUND($K90-IF($N90="",0,$N90),2))</f>
        <v/>
      </c>
      <c r="Y90" s="56"/>
      <c r="Z90" s="56"/>
      <c r="AA90" s="56"/>
      <c r="AB90" s="55"/>
      <c r="AC90" s="55"/>
      <c r="AD90" s="55"/>
    </row>
    <row r="91" customFormat="false" ht="15" hidden="false" customHeight="true" outlineLevel="0" collapsed="false">
      <c r="A91" s="55"/>
      <c r="B91" s="55"/>
      <c r="C91" s="55"/>
      <c r="D91" s="55"/>
      <c r="E91" s="55"/>
      <c r="F91" s="55"/>
      <c r="G91" s="55"/>
      <c r="H91" s="56"/>
      <c r="I91" s="47"/>
      <c r="J91" s="48"/>
      <c r="K91" s="49" t="str">
        <f aca="false">IF($I91="","",ROUND($I91*(1+IF($J91="",Default_Wastage,$J91)),2))</f>
        <v/>
      </c>
      <c r="L91" s="47"/>
      <c r="M91" s="49" t="str">
        <f aca="false">IF(OR($K91="",$L91=""),"",ROUND($K91*$L91,2))</f>
        <v/>
      </c>
      <c r="N91" s="47"/>
      <c r="O91" s="55"/>
      <c r="P91" s="50"/>
      <c r="Q91" s="51"/>
      <c r="R91" s="52" t="str">
        <f aca="false">IF(OR($P91="",$Q91=""),"",$P91+$Q91)</f>
        <v/>
      </c>
      <c r="S91" s="50"/>
      <c r="T91" s="53" t="str">
        <f aca="false">IF(OR($S91="",$R91=""),"",$S91-$R91)</f>
        <v/>
      </c>
      <c r="U91" s="49" t="str">
        <f aca="false">IF($A91="","",SUMIF('Delivery Log'!$B$9:$B$208,$A91,'Delivery Log'!$D$9:$D$208))</f>
        <v/>
      </c>
      <c r="V91" s="49" t="str">
        <f aca="false">IF(OR($U91="",$L91=""),"",ROUND($U91*$L91,2))</f>
        <v/>
      </c>
      <c r="W91" s="49" t="str">
        <f aca="false">IF($K91="","",ROUND($K91-IF(ISNUMBER($U91),$U91,0),2))</f>
        <v/>
      </c>
      <c r="X91" s="49" t="str">
        <f aca="false">IF($K91="","",ROUND($K91-IF($N91="",0,$N91),2))</f>
        <v/>
      </c>
      <c r="Y91" s="56"/>
      <c r="Z91" s="56"/>
      <c r="AA91" s="56"/>
      <c r="AB91" s="55"/>
      <c r="AC91" s="55"/>
      <c r="AD91" s="55"/>
    </row>
    <row r="92" customFormat="false" ht="15" hidden="false" customHeight="true" outlineLevel="0" collapsed="false">
      <c r="A92" s="55"/>
      <c r="B92" s="55"/>
      <c r="C92" s="55"/>
      <c r="D92" s="55"/>
      <c r="E92" s="55"/>
      <c r="F92" s="55"/>
      <c r="G92" s="55"/>
      <c r="H92" s="56"/>
      <c r="I92" s="47"/>
      <c r="J92" s="48"/>
      <c r="K92" s="49" t="str">
        <f aca="false">IF($I92="","",ROUND($I92*(1+IF($J92="",Default_Wastage,$J92)),2))</f>
        <v/>
      </c>
      <c r="L92" s="47"/>
      <c r="M92" s="49" t="str">
        <f aca="false">IF(OR($K92="",$L92=""),"",ROUND($K92*$L92,2))</f>
        <v/>
      </c>
      <c r="N92" s="47"/>
      <c r="O92" s="55"/>
      <c r="P92" s="50"/>
      <c r="Q92" s="51"/>
      <c r="R92" s="52" t="str">
        <f aca="false">IF(OR($P92="",$Q92=""),"",$P92+$Q92)</f>
        <v/>
      </c>
      <c r="S92" s="50"/>
      <c r="T92" s="53" t="str">
        <f aca="false">IF(OR($S92="",$R92=""),"",$S92-$R92)</f>
        <v/>
      </c>
      <c r="U92" s="49" t="str">
        <f aca="false">IF($A92="","",SUMIF('Delivery Log'!$B$9:$B$208,$A92,'Delivery Log'!$D$9:$D$208))</f>
        <v/>
      </c>
      <c r="V92" s="49" t="str">
        <f aca="false">IF(OR($U92="",$L92=""),"",ROUND($U92*$L92,2))</f>
        <v/>
      </c>
      <c r="W92" s="49" t="str">
        <f aca="false">IF($K92="","",ROUND($K92-IF(ISNUMBER($U92),$U92,0),2))</f>
        <v/>
      </c>
      <c r="X92" s="49" t="str">
        <f aca="false">IF($K92="","",ROUND($K92-IF($N92="",0,$N92),2))</f>
        <v/>
      </c>
      <c r="Y92" s="56"/>
      <c r="Z92" s="56"/>
      <c r="AA92" s="56"/>
      <c r="AB92" s="55"/>
      <c r="AC92" s="55"/>
      <c r="AD92" s="55"/>
    </row>
    <row r="93" customFormat="false" ht="15" hidden="false" customHeight="true" outlineLevel="0" collapsed="false">
      <c r="A93" s="55"/>
      <c r="B93" s="55"/>
      <c r="C93" s="55"/>
      <c r="D93" s="55"/>
      <c r="E93" s="55"/>
      <c r="F93" s="55"/>
      <c r="G93" s="55"/>
      <c r="H93" s="56"/>
      <c r="I93" s="47"/>
      <c r="J93" s="48"/>
      <c r="K93" s="49" t="str">
        <f aca="false">IF($I93="","",ROUND($I93*(1+IF($J93="",Default_Wastage,$J93)),2))</f>
        <v/>
      </c>
      <c r="L93" s="47"/>
      <c r="M93" s="49" t="str">
        <f aca="false">IF(OR($K93="",$L93=""),"",ROUND($K93*$L93,2))</f>
        <v/>
      </c>
      <c r="N93" s="47"/>
      <c r="O93" s="55"/>
      <c r="P93" s="50"/>
      <c r="Q93" s="51"/>
      <c r="R93" s="52" t="str">
        <f aca="false">IF(OR($P93="",$Q93=""),"",$P93+$Q93)</f>
        <v/>
      </c>
      <c r="S93" s="50"/>
      <c r="T93" s="53" t="str">
        <f aca="false">IF(OR($S93="",$R93=""),"",$S93-$R93)</f>
        <v/>
      </c>
      <c r="U93" s="49" t="str">
        <f aca="false">IF($A93="","",SUMIF('Delivery Log'!$B$9:$B$208,$A93,'Delivery Log'!$D$9:$D$208))</f>
        <v/>
      </c>
      <c r="V93" s="49" t="str">
        <f aca="false">IF(OR($U93="",$L93=""),"",ROUND($U93*$L93,2))</f>
        <v/>
      </c>
      <c r="W93" s="49" t="str">
        <f aca="false">IF($K93="","",ROUND($K93-IF(ISNUMBER($U93),$U93,0),2))</f>
        <v/>
      </c>
      <c r="X93" s="49" t="str">
        <f aca="false">IF($K93="","",ROUND($K93-IF($N93="",0,$N93),2))</f>
        <v/>
      </c>
      <c r="Y93" s="56"/>
      <c r="Z93" s="56"/>
      <c r="AA93" s="56"/>
      <c r="AB93" s="55"/>
      <c r="AC93" s="55"/>
      <c r="AD93" s="55"/>
    </row>
    <row r="94" customFormat="false" ht="15" hidden="false" customHeight="true" outlineLevel="0" collapsed="false">
      <c r="A94" s="55"/>
      <c r="B94" s="55"/>
      <c r="C94" s="55"/>
      <c r="D94" s="55"/>
      <c r="E94" s="55"/>
      <c r="F94" s="55"/>
      <c r="G94" s="55"/>
      <c r="H94" s="56"/>
      <c r="I94" s="47"/>
      <c r="J94" s="48"/>
      <c r="K94" s="49" t="str">
        <f aca="false">IF($I94="","",ROUND($I94*(1+IF($J94="",Default_Wastage,$J94)),2))</f>
        <v/>
      </c>
      <c r="L94" s="47"/>
      <c r="M94" s="49" t="str">
        <f aca="false">IF(OR($K94="",$L94=""),"",ROUND($K94*$L94,2))</f>
        <v/>
      </c>
      <c r="N94" s="47"/>
      <c r="O94" s="55"/>
      <c r="P94" s="50"/>
      <c r="Q94" s="51"/>
      <c r="R94" s="52" t="str">
        <f aca="false">IF(OR($P94="",$Q94=""),"",$P94+$Q94)</f>
        <v/>
      </c>
      <c r="S94" s="50"/>
      <c r="T94" s="53" t="str">
        <f aca="false">IF(OR($S94="",$R94=""),"",$S94-$R94)</f>
        <v/>
      </c>
      <c r="U94" s="49" t="str">
        <f aca="false">IF($A94="","",SUMIF('Delivery Log'!$B$9:$B$208,$A94,'Delivery Log'!$D$9:$D$208))</f>
        <v/>
      </c>
      <c r="V94" s="49" t="str">
        <f aca="false">IF(OR($U94="",$L94=""),"",ROUND($U94*$L94,2))</f>
        <v/>
      </c>
      <c r="W94" s="49" t="str">
        <f aca="false">IF($K94="","",ROUND($K94-IF(ISNUMBER($U94),$U94,0),2))</f>
        <v/>
      </c>
      <c r="X94" s="49" t="str">
        <f aca="false">IF($K94="","",ROUND($K94-IF($N94="",0,$N94),2))</f>
        <v/>
      </c>
      <c r="Y94" s="56"/>
      <c r="Z94" s="56"/>
      <c r="AA94" s="56"/>
      <c r="AB94" s="55"/>
      <c r="AC94" s="55"/>
      <c r="AD94" s="55"/>
    </row>
    <row r="95" customFormat="false" ht="15" hidden="false" customHeight="true" outlineLevel="0" collapsed="false">
      <c r="A95" s="55"/>
      <c r="B95" s="55"/>
      <c r="C95" s="55"/>
      <c r="D95" s="55"/>
      <c r="E95" s="55"/>
      <c r="F95" s="55"/>
      <c r="G95" s="55"/>
      <c r="H95" s="56"/>
      <c r="I95" s="47"/>
      <c r="J95" s="48"/>
      <c r="K95" s="49" t="str">
        <f aca="false">IF($I95="","",ROUND($I95*(1+IF($J95="",Default_Wastage,$J95)),2))</f>
        <v/>
      </c>
      <c r="L95" s="47"/>
      <c r="M95" s="49" t="str">
        <f aca="false">IF(OR($K95="",$L95=""),"",ROUND($K95*$L95,2))</f>
        <v/>
      </c>
      <c r="N95" s="47"/>
      <c r="O95" s="55"/>
      <c r="P95" s="50"/>
      <c r="Q95" s="51"/>
      <c r="R95" s="52" t="str">
        <f aca="false">IF(OR($P95="",$Q95=""),"",$P95+$Q95)</f>
        <v/>
      </c>
      <c r="S95" s="50"/>
      <c r="T95" s="53" t="str">
        <f aca="false">IF(OR($S95="",$R95=""),"",$S95-$R95)</f>
        <v/>
      </c>
      <c r="U95" s="49" t="str">
        <f aca="false">IF($A95="","",SUMIF('Delivery Log'!$B$9:$B$208,$A95,'Delivery Log'!$D$9:$D$208))</f>
        <v/>
      </c>
      <c r="V95" s="49" t="str">
        <f aca="false">IF(OR($U95="",$L95=""),"",ROUND($U95*$L95,2))</f>
        <v/>
      </c>
      <c r="W95" s="49" t="str">
        <f aca="false">IF($K95="","",ROUND($K95-IF(ISNUMBER($U95),$U95,0),2))</f>
        <v/>
      </c>
      <c r="X95" s="49" t="str">
        <f aca="false">IF($K95="","",ROUND($K95-IF($N95="",0,$N95),2))</f>
        <v/>
      </c>
      <c r="Y95" s="56"/>
      <c r="Z95" s="56"/>
      <c r="AA95" s="56"/>
      <c r="AB95" s="55"/>
      <c r="AC95" s="55"/>
      <c r="AD95" s="55"/>
    </row>
    <row r="96" customFormat="false" ht="15" hidden="false" customHeight="true" outlineLevel="0" collapsed="false">
      <c r="A96" s="55"/>
      <c r="B96" s="55"/>
      <c r="C96" s="55"/>
      <c r="D96" s="55"/>
      <c r="E96" s="55"/>
      <c r="F96" s="55"/>
      <c r="G96" s="55"/>
      <c r="H96" s="56"/>
      <c r="I96" s="47"/>
      <c r="J96" s="48"/>
      <c r="K96" s="49" t="str">
        <f aca="false">IF($I96="","",ROUND($I96*(1+IF($J96="",Default_Wastage,$J96)),2))</f>
        <v/>
      </c>
      <c r="L96" s="47"/>
      <c r="M96" s="49" t="str">
        <f aca="false">IF(OR($K96="",$L96=""),"",ROUND($K96*$L96,2))</f>
        <v/>
      </c>
      <c r="N96" s="47"/>
      <c r="O96" s="55"/>
      <c r="P96" s="50"/>
      <c r="Q96" s="51"/>
      <c r="R96" s="52" t="str">
        <f aca="false">IF(OR($P96="",$Q96=""),"",$P96+$Q96)</f>
        <v/>
      </c>
      <c r="S96" s="50"/>
      <c r="T96" s="53" t="str">
        <f aca="false">IF(OR($S96="",$R96=""),"",$S96-$R96)</f>
        <v/>
      </c>
      <c r="U96" s="49" t="str">
        <f aca="false">IF($A96="","",SUMIF('Delivery Log'!$B$9:$B$208,$A96,'Delivery Log'!$D$9:$D$208))</f>
        <v/>
      </c>
      <c r="V96" s="49" t="str">
        <f aca="false">IF(OR($U96="",$L96=""),"",ROUND($U96*$L96,2))</f>
        <v/>
      </c>
      <c r="W96" s="49" t="str">
        <f aca="false">IF($K96="","",ROUND($K96-IF(ISNUMBER($U96),$U96,0),2))</f>
        <v/>
      </c>
      <c r="X96" s="49" t="str">
        <f aca="false">IF($K96="","",ROUND($K96-IF($N96="",0,$N96),2))</f>
        <v/>
      </c>
      <c r="Y96" s="56"/>
      <c r="Z96" s="56"/>
      <c r="AA96" s="56"/>
      <c r="AB96" s="55"/>
      <c r="AC96" s="55"/>
      <c r="AD96" s="55"/>
    </row>
    <row r="97" customFormat="false" ht="15" hidden="false" customHeight="true" outlineLevel="0" collapsed="false">
      <c r="A97" s="55"/>
      <c r="B97" s="55"/>
      <c r="C97" s="55"/>
      <c r="D97" s="55"/>
      <c r="E97" s="55"/>
      <c r="F97" s="55"/>
      <c r="G97" s="55"/>
      <c r="H97" s="56"/>
      <c r="I97" s="47"/>
      <c r="J97" s="48"/>
      <c r="K97" s="49" t="str">
        <f aca="false">IF($I97="","",ROUND($I97*(1+IF($J97="",Default_Wastage,$J97)),2))</f>
        <v/>
      </c>
      <c r="L97" s="47"/>
      <c r="M97" s="49" t="str">
        <f aca="false">IF(OR($K97="",$L97=""),"",ROUND($K97*$L97,2))</f>
        <v/>
      </c>
      <c r="N97" s="47"/>
      <c r="O97" s="55"/>
      <c r="P97" s="50"/>
      <c r="Q97" s="51"/>
      <c r="R97" s="52" t="str">
        <f aca="false">IF(OR($P97="",$Q97=""),"",$P97+$Q97)</f>
        <v/>
      </c>
      <c r="S97" s="50"/>
      <c r="T97" s="53" t="str">
        <f aca="false">IF(OR($S97="",$R97=""),"",$S97-$R97)</f>
        <v/>
      </c>
      <c r="U97" s="49" t="str">
        <f aca="false">IF($A97="","",SUMIF('Delivery Log'!$B$9:$B$208,$A97,'Delivery Log'!$D$9:$D$208))</f>
        <v/>
      </c>
      <c r="V97" s="49" t="str">
        <f aca="false">IF(OR($U97="",$L97=""),"",ROUND($U97*$L97,2))</f>
        <v/>
      </c>
      <c r="W97" s="49" t="str">
        <f aca="false">IF($K97="","",ROUND($K97-IF(ISNUMBER($U97),$U97,0),2))</f>
        <v/>
      </c>
      <c r="X97" s="49" t="str">
        <f aca="false">IF($K97="","",ROUND($K97-IF($N97="",0,$N97),2))</f>
        <v/>
      </c>
      <c r="Y97" s="56"/>
      <c r="Z97" s="56"/>
      <c r="AA97" s="56"/>
      <c r="AB97" s="55"/>
      <c r="AC97" s="55"/>
      <c r="AD97" s="55"/>
    </row>
    <row r="98" customFormat="false" ht="15" hidden="false" customHeight="true" outlineLevel="0" collapsed="false">
      <c r="A98" s="55"/>
      <c r="B98" s="55"/>
      <c r="C98" s="55"/>
      <c r="D98" s="55"/>
      <c r="E98" s="55"/>
      <c r="F98" s="55"/>
      <c r="G98" s="55"/>
      <c r="H98" s="56"/>
      <c r="I98" s="47"/>
      <c r="J98" s="48"/>
      <c r="K98" s="49" t="str">
        <f aca="false">IF($I98="","",ROUND($I98*(1+IF($J98="",Default_Wastage,$J98)),2))</f>
        <v/>
      </c>
      <c r="L98" s="47"/>
      <c r="M98" s="49" t="str">
        <f aca="false">IF(OR($K98="",$L98=""),"",ROUND($K98*$L98,2))</f>
        <v/>
      </c>
      <c r="N98" s="47"/>
      <c r="O98" s="55"/>
      <c r="P98" s="50"/>
      <c r="Q98" s="51"/>
      <c r="R98" s="52" t="str">
        <f aca="false">IF(OR($P98="",$Q98=""),"",$P98+$Q98)</f>
        <v/>
      </c>
      <c r="S98" s="50"/>
      <c r="T98" s="53" t="str">
        <f aca="false">IF(OR($S98="",$R98=""),"",$S98-$R98)</f>
        <v/>
      </c>
      <c r="U98" s="49" t="str">
        <f aca="false">IF($A98="","",SUMIF('Delivery Log'!$B$9:$B$208,$A98,'Delivery Log'!$D$9:$D$208))</f>
        <v/>
      </c>
      <c r="V98" s="49" t="str">
        <f aca="false">IF(OR($U98="",$L98=""),"",ROUND($U98*$L98,2))</f>
        <v/>
      </c>
      <c r="W98" s="49" t="str">
        <f aca="false">IF($K98="","",ROUND($K98-IF(ISNUMBER($U98),$U98,0),2))</f>
        <v/>
      </c>
      <c r="X98" s="49" t="str">
        <f aca="false">IF($K98="","",ROUND($K98-IF($N98="",0,$N98),2))</f>
        <v/>
      </c>
      <c r="Y98" s="56"/>
      <c r="Z98" s="56"/>
      <c r="AA98" s="56"/>
      <c r="AB98" s="55"/>
      <c r="AC98" s="55"/>
      <c r="AD98" s="55"/>
    </row>
    <row r="99" customFormat="false" ht="15" hidden="false" customHeight="true" outlineLevel="0" collapsed="false">
      <c r="A99" s="55"/>
      <c r="B99" s="55"/>
      <c r="C99" s="55"/>
      <c r="D99" s="55"/>
      <c r="E99" s="55"/>
      <c r="F99" s="55"/>
      <c r="G99" s="55"/>
      <c r="H99" s="56"/>
      <c r="I99" s="47"/>
      <c r="J99" s="48"/>
      <c r="K99" s="49" t="str">
        <f aca="false">IF($I99="","",ROUND($I99*(1+IF($J99="",Default_Wastage,$J99)),2))</f>
        <v/>
      </c>
      <c r="L99" s="47"/>
      <c r="M99" s="49" t="str">
        <f aca="false">IF(OR($K99="",$L99=""),"",ROUND($K99*$L99,2))</f>
        <v/>
      </c>
      <c r="N99" s="47"/>
      <c r="O99" s="55"/>
      <c r="P99" s="50"/>
      <c r="Q99" s="51"/>
      <c r="R99" s="52" t="str">
        <f aca="false">IF(OR($P99="",$Q99=""),"",$P99+$Q99)</f>
        <v/>
      </c>
      <c r="S99" s="50"/>
      <c r="T99" s="53" t="str">
        <f aca="false">IF(OR($S99="",$R99=""),"",$S99-$R99)</f>
        <v/>
      </c>
      <c r="U99" s="49" t="str">
        <f aca="false">IF($A99="","",SUMIF('Delivery Log'!$B$9:$B$208,$A99,'Delivery Log'!$D$9:$D$208))</f>
        <v/>
      </c>
      <c r="V99" s="49" t="str">
        <f aca="false">IF(OR($U99="",$L99=""),"",ROUND($U99*$L99,2))</f>
        <v/>
      </c>
      <c r="W99" s="49" t="str">
        <f aca="false">IF($K99="","",ROUND($K99-IF(ISNUMBER($U99),$U99,0),2))</f>
        <v/>
      </c>
      <c r="X99" s="49" t="str">
        <f aca="false">IF($K99="","",ROUND($K99-IF($N99="",0,$N99),2))</f>
        <v/>
      </c>
      <c r="Y99" s="56"/>
      <c r="Z99" s="56"/>
      <c r="AA99" s="56"/>
      <c r="AB99" s="55"/>
      <c r="AC99" s="55"/>
      <c r="AD99" s="55"/>
    </row>
    <row r="100" customFormat="false" ht="15" hidden="false" customHeight="true" outlineLevel="0" collapsed="false">
      <c r="A100" s="55"/>
      <c r="B100" s="55"/>
      <c r="C100" s="55"/>
      <c r="D100" s="55"/>
      <c r="E100" s="55"/>
      <c r="F100" s="55"/>
      <c r="G100" s="55"/>
      <c r="H100" s="56"/>
      <c r="I100" s="47"/>
      <c r="J100" s="48"/>
      <c r="K100" s="49" t="str">
        <f aca="false">IF($I100="","",ROUND($I100*(1+IF($J100="",Default_Wastage,$J100)),2))</f>
        <v/>
      </c>
      <c r="L100" s="47"/>
      <c r="M100" s="49" t="str">
        <f aca="false">IF(OR($K100="",$L100=""),"",ROUND($K100*$L100,2))</f>
        <v/>
      </c>
      <c r="N100" s="47"/>
      <c r="O100" s="55"/>
      <c r="P100" s="50"/>
      <c r="Q100" s="51"/>
      <c r="R100" s="52" t="str">
        <f aca="false">IF(OR($P100="",$Q100=""),"",$P100+$Q100)</f>
        <v/>
      </c>
      <c r="S100" s="50"/>
      <c r="T100" s="53" t="str">
        <f aca="false">IF(OR($S100="",$R100=""),"",$S100-$R100)</f>
        <v/>
      </c>
      <c r="U100" s="49" t="str">
        <f aca="false">IF($A100="","",SUMIF('Delivery Log'!$B$9:$B$208,$A100,'Delivery Log'!$D$9:$D$208))</f>
        <v/>
      </c>
      <c r="V100" s="49" t="str">
        <f aca="false">IF(OR($U100="",$L100=""),"",ROUND($U100*$L100,2))</f>
        <v/>
      </c>
      <c r="W100" s="49" t="str">
        <f aca="false">IF($K100="","",ROUND($K100-IF(ISNUMBER($U100),$U100,0),2))</f>
        <v/>
      </c>
      <c r="X100" s="49" t="str">
        <f aca="false">IF($K100="","",ROUND($K100-IF($N100="",0,$N100),2))</f>
        <v/>
      </c>
      <c r="Y100" s="56"/>
      <c r="Z100" s="56"/>
      <c r="AA100" s="56"/>
      <c r="AB100" s="55"/>
      <c r="AC100" s="55"/>
      <c r="AD100" s="55"/>
    </row>
    <row r="101" customFormat="false" ht="15" hidden="false" customHeight="true" outlineLevel="0" collapsed="false">
      <c r="A101" s="55"/>
      <c r="B101" s="55"/>
      <c r="C101" s="55"/>
      <c r="D101" s="55"/>
      <c r="E101" s="55"/>
      <c r="F101" s="55"/>
      <c r="G101" s="55"/>
      <c r="H101" s="56"/>
      <c r="I101" s="47"/>
      <c r="J101" s="48"/>
      <c r="K101" s="49" t="str">
        <f aca="false">IF($I101="","",ROUND($I101*(1+IF($J101="",Default_Wastage,$J101)),2))</f>
        <v/>
      </c>
      <c r="L101" s="47"/>
      <c r="M101" s="49" t="str">
        <f aca="false">IF(OR($K101="",$L101=""),"",ROUND($K101*$L101,2))</f>
        <v/>
      </c>
      <c r="N101" s="47"/>
      <c r="O101" s="55"/>
      <c r="P101" s="50"/>
      <c r="Q101" s="51"/>
      <c r="R101" s="52" t="str">
        <f aca="false">IF(OR($P101="",$Q101=""),"",$P101+$Q101)</f>
        <v/>
      </c>
      <c r="S101" s="50"/>
      <c r="T101" s="53" t="str">
        <f aca="false">IF(OR($S101="",$R101=""),"",$S101-$R101)</f>
        <v/>
      </c>
      <c r="U101" s="49" t="str">
        <f aca="false">IF($A101="","",SUMIF('Delivery Log'!$B$9:$B$208,$A101,'Delivery Log'!$D$9:$D$208))</f>
        <v/>
      </c>
      <c r="V101" s="49" t="str">
        <f aca="false">IF(OR($U101="",$L101=""),"",ROUND($U101*$L101,2))</f>
        <v/>
      </c>
      <c r="W101" s="49" t="str">
        <f aca="false">IF($K101="","",ROUND($K101-IF(ISNUMBER($U101),$U101,0),2))</f>
        <v/>
      </c>
      <c r="X101" s="49" t="str">
        <f aca="false">IF($K101="","",ROUND($K101-IF($N101="",0,$N101),2))</f>
        <v/>
      </c>
      <c r="Y101" s="56"/>
      <c r="Z101" s="56"/>
      <c r="AA101" s="56"/>
      <c r="AB101" s="55"/>
      <c r="AC101" s="55"/>
      <c r="AD101" s="55"/>
    </row>
    <row r="102" customFormat="false" ht="15" hidden="false" customHeight="true" outlineLevel="0" collapsed="false">
      <c r="A102" s="55"/>
      <c r="B102" s="55"/>
      <c r="C102" s="55"/>
      <c r="D102" s="55"/>
      <c r="E102" s="55"/>
      <c r="F102" s="55"/>
      <c r="G102" s="55"/>
      <c r="H102" s="56"/>
      <c r="I102" s="47"/>
      <c r="J102" s="48"/>
      <c r="K102" s="49" t="str">
        <f aca="false">IF($I102="","",ROUND($I102*(1+IF($J102="",Default_Wastage,$J102)),2))</f>
        <v/>
      </c>
      <c r="L102" s="47"/>
      <c r="M102" s="49" t="str">
        <f aca="false">IF(OR($K102="",$L102=""),"",ROUND($K102*$L102,2))</f>
        <v/>
      </c>
      <c r="N102" s="47"/>
      <c r="O102" s="55"/>
      <c r="P102" s="50"/>
      <c r="Q102" s="51"/>
      <c r="R102" s="52" t="str">
        <f aca="false">IF(OR($P102="",$Q102=""),"",$P102+$Q102)</f>
        <v/>
      </c>
      <c r="S102" s="50"/>
      <c r="T102" s="53" t="str">
        <f aca="false">IF(OR($S102="",$R102=""),"",$S102-$R102)</f>
        <v/>
      </c>
      <c r="U102" s="49" t="str">
        <f aca="false">IF($A102="","",SUMIF('Delivery Log'!$B$9:$B$208,$A102,'Delivery Log'!$D$9:$D$208))</f>
        <v/>
      </c>
      <c r="V102" s="49" t="str">
        <f aca="false">IF(OR($U102="",$L102=""),"",ROUND($U102*$L102,2))</f>
        <v/>
      </c>
      <c r="W102" s="49" t="str">
        <f aca="false">IF($K102="","",ROUND($K102-IF(ISNUMBER($U102),$U102,0),2))</f>
        <v/>
      </c>
      <c r="X102" s="49" t="str">
        <f aca="false">IF($K102="","",ROUND($K102-IF($N102="",0,$N102),2))</f>
        <v/>
      </c>
      <c r="Y102" s="56"/>
      <c r="Z102" s="56"/>
      <c r="AA102" s="56"/>
      <c r="AB102" s="55"/>
      <c r="AC102" s="55"/>
      <c r="AD102" s="55"/>
    </row>
    <row r="103" customFormat="false" ht="15" hidden="false" customHeight="true" outlineLevel="0" collapsed="false">
      <c r="A103" s="55"/>
      <c r="B103" s="55"/>
      <c r="C103" s="55"/>
      <c r="D103" s="55"/>
      <c r="E103" s="55"/>
      <c r="F103" s="55"/>
      <c r="G103" s="55"/>
      <c r="H103" s="56"/>
      <c r="I103" s="47"/>
      <c r="J103" s="48"/>
      <c r="K103" s="49" t="str">
        <f aca="false">IF($I103="","",ROUND($I103*(1+IF($J103="",Default_Wastage,$J103)),2))</f>
        <v/>
      </c>
      <c r="L103" s="47"/>
      <c r="M103" s="49" t="str">
        <f aca="false">IF(OR($K103="",$L103=""),"",ROUND($K103*$L103,2))</f>
        <v/>
      </c>
      <c r="N103" s="47"/>
      <c r="O103" s="55"/>
      <c r="P103" s="50"/>
      <c r="Q103" s="51"/>
      <c r="R103" s="52" t="str">
        <f aca="false">IF(OR($P103="",$Q103=""),"",$P103+$Q103)</f>
        <v/>
      </c>
      <c r="S103" s="50"/>
      <c r="T103" s="53" t="str">
        <f aca="false">IF(OR($S103="",$R103=""),"",$S103-$R103)</f>
        <v/>
      </c>
      <c r="U103" s="49" t="str">
        <f aca="false">IF($A103="","",SUMIF('Delivery Log'!$B$9:$B$208,$A103,'Delivery Log'!$D$9:$D$208))</f>
        <v/>
      </c>
      <c r="V103" s="49" t="str">
        <f aca="false">IF(OR($U103="",$L103=""),"",ROUND($U103*$L103,2))</f>
        <v/>
      </c>
      <c r="W103" s="49" t="str">
        <f aca="false">IF($K103="","",ROUND($K103-IF(ISNUMBER($U103),$U103,0),2))</f>
        <v/>
      </c>
      <c r="X103" s="49" t="str">
        <f aca="false">IF($K103="","",ROUND($K103-IF($N103="",0,$N103),2))</f>
        <v/>
      </c>
      <c r="Y103" s="56"/>
      <c r="Z103" s="56"/>
      <c r="AA103" s="56"/>
      <c r="AB103" s="55"/>
      <c r="AC103" s="55"/>
      <c r="AD103" s="55"/>
    </row>
    <row r="104" customFormat="false" ht="15" hidden="false" customHeight="true" outlineLevel="0" collapsed="false">
      <c r="A104" s="55"/>
      <c r="B104" s="55"/>
      <c r="C104" s="55"/>
      <c r="D104" s="55"/>
      <c r="E104" s="55"/>
      <c r="F104" s="55"/>
      <c r="G104" s="55"/>
      <c r="H104" s="56"/>
      <c r="I104" s="47"/>
      <c r="J104" s="48"/>
      <c r="K104" s="49" t="str">
        <f aca="false">IF($I104="","",ROUND($I104*(1+IF($J104="",Default_Wastage,$J104)),2))</f>
        <v/>
      </c>
      <c r="L104" s="47"/>
      <c r="M104" s="49" t="str">
        <f aca="false">IF(OR($K104="",$L104=""),"",ROUND($K104*$L104,2))</f>
        <v/>
      </c>
      <c r="N104" s="47"/>
      <c r="O104" s="55"/>
      <c r="P104" s="50"/>
      <c r="Q104" s="51"/>
      <c r="R104" s="52" t="str">
        <f aca="false">IF(OR($P104="",$Q104=""),"",$P104+$Q104)</f>
        <v/>
      </c>
      <c r="S104" s="50"/>
      <c r="T104" s="53" t="str">
        <f aca="false">IF(OR($S104="",$R104=""),"",$S104-$R104)</f>
        <v/>
      </c>
      <c r="U104" s="49" t="str">
        <f aca="false">IF($A104="","",SUMIF('Delivery Log'!$B$9:$B$208,$A104,'Delivery Log'!$D$9:$D$208))</f>
        <v/>
      </c>
      <c r="V104" s="49" t="str">
        <f aca="false">IF(OR($U104="",$L104=""),"",ROUND($U104*$L104,2))</f>
        <v/>
      </c>
      <c r="W104" s="49" t="str">
        <f aca="false">IF($K104="","",ROUND($K104-IF(ISNUMBER($U104),$U104,0),2))</f>
        <v/>
      </c>
      <c r="X104" s="49" t="str">
        <f aca="false">IF($K104="","",ROUND($K104-IF($N104="",0,$N104),2))</f>
        <v/>
      </c>
      <c r="Y104" s="56"/>
      <c r="Z104" s="56"/>
      <c r="AA104" s="56"/>
      <c r="AB104" s="55"/>
      <c r="AC104" s="55"/>
      <c r="AD104" s="55"/>
    </row>
    <row r="105" customFormat="false" ht="15" hidden="false" customHeight="true" outlineLevel="0" collapsed="false">
      <c r="A105" s="55"/>
      <c r="B105" s="55"/>
      <c r="C105" s="55"/>
      <c r="D105" s="55"/>
      <c r="E105" s="55"/>
      <c r="F105" s="55"/>
      <c r="G105" s="55"/>
      <c r="H105" s="56"/>
      <c r="I105" s="47"/>
      <c r="J105" s="48"/>
      <c r="K105" s="49" t="str">
        <f aca="false">IF($I105="","",ROUND($I105*(1+IF($J105="",Default_Wastage,$J105)),2))</f>
        <v/>
      </c>
      <c r="L105" s="47"/>
      <c r="M105" s="49" t="str">
        <f aca="false">IF(OR($K105="",$L105=""),"",ROUND($K105*$L105,2))</f>
        <v/>
      </c>
      <c r="N105" s="47"/>
      <c r="O105" s="55"/>
      <c r="P105" s="50"/>
      <c r="Q105" s="51"/>
      <c r="R105" s="52" t="str">
        <f aca="false">IF(OR($P105="",$Q105=""),"",$P105+$Q105)</f>
        <v/>
      </c>
      <c r="S105" s="50"/>
      <c r="T105" s="53" t="str">
        <f aca="false">IF(OR($S105="",$R105=""),"",$S105-$R105)</f>
        <v/>
      </c>
      <c r="U105" s="49" t="str">
        <f aca="false">IF($A105="","",SUMIF('Delivery Log'!$B$9:$B$208,$A105,'Delivery Log'!$D$9:$D$208))</f>
        <v/>
      </c>
      <c r="V105" s="49" t="str">
        <f aca="false">IF(OR($U105="",$L105=""),"",ROUND($U105*$L105,2))</f>
        <v/>
      </c>
      <c r="W105" s="49" t="str">
        <f aca="false">IF($K105="","",ROUND($K105-IF(ISNUMBER($U105),$U105,0),2))</f>
        <v/>
      </c>
      <c r="X105" s="49" t="str">
        <f aca="false">IF($K105="","",ROUND($K105-IF($N105="",0,$N105),2))</f>
        <v/>
      </c>
      <c r="Y105" s="56"/>
      <c r="Z105" s="56"/>
      <c r="AA105" s="56"/>
      <c r="AB105" s="55"/>
      <c r="AC105" s="55"/>
      <c r="AD105" s="55"/>
    </row>
    <row r="106" customFormat="false" ht="15" hidden="false" customHeight="true" outlineLevel="0" collapsed="false">
      <c r="A106" s="55"/>
      <c r="B106" s="55"/>
      <c r="C106" s="55"/>
      <c r="D106" s="55"/>
      <c r="E106" s="55"/>
      <c r="F106" s="55"/>
      <c r="G106" s="55"/>
      <c r="H106" s="56"/>
      <c r="I106" s="47"/>
      <c r="J106" s="48"/>
      <c r="K106" s="49" t="str">
        <f aca="false">IF($I106="","",ROUND($I106*(1+IF($J106="",Default_Wastage,$J106)),2))</f>
        <v/>
      </c>
      <c r="L106" s="47"/>
      <c r="M106" s="49" t="str">
        <f aca="false">IF(OR($K106="",$L106=""),"",ROUND($K106*$L106,2))</f>
        <v/>
      </c>
      <c r="N106" s="47"/>
      <c r="O106" s="55"/>
      <c r="P106" s="50"/>
      <c r="Q106" s="51"/>
      <c r="R106" s="52" t="str">
        <f aca="false">IF(OR($P106="",$Q106=""),"",$P106+$Q106)</f>
        <v/>
      </c>
      <c r="S106" s="50"/>
      <c r="T106" s="53" t="str">
        <f aca="false">IF(OR($S106="",$R106=""),"",$S106-$R106)</f>
        <v/>
      </c>
      <c r="U106" s="49" t="str">
        <f aca="false">IF($A106="","",SUMIF('Delivery Log'!$B$9:$B$208,$A106,'Delivery Log'!$D$9:$D$208))</f>
        <v/>
      </c>
      <c r="V106" s="49" t="str">
        <f aca="false">IF(OR($U106="",$L106=""),"",ROUND($U106*$L106,2))</f>
        <v/>
      </c>
      <c r="W106" s="49" t="str">
        <f aca="false">IF($K106="","",ROUND($K106-IF(ISNUMBER($U106),$U106,0),2))</f>
        <v/>
      </c>
      <c r="X106" s="49" t="str">
        <f aca="false">IF($K106="","",ROUND($K106-IF($N106="",0,$N106),2))</f>
        <v/>
      </c>
      <c r="Y106" s="56"/>
      <c r="Z106" s="56"/>
      <c r="AA106" s="56"/>
      <c r="AB106" s="55"/>
      <c r="AC106" s="55"/>
      <c r="AD106" s="55"/>
    </row>
    <row r="107" customFormat="false" ht="15" hidden="false" customHeight="true" outlineLevel="0" collapsed="false">
      <c r="A107" s="55"/>
      <c r="B107" s="55"/>
      <c r="C107" s="55"/>
      <c r="D107" s="55"/>
      <c r="E107" s="55"/>
      <c r="F107" s="55"/>
      <c r="G107" s="55"/>
      <c r="H107" s="56"/>
      <c r="I107" s="47"/>
      <c r="J107" s="48"/>
      <c r="K107" s="49" t="str">
        <f aca="false">IF($I107="","",ROUND($I107*(1+IF($J107="",Default_Wastage,$J107)),2))</f>
        <v/>
      </c>
      <c r="L107" s="47"/>
      <c r="M107" s="49" t="str">
        <f aca="false">IF(OR($K107="",$L107=""),"",ROUND($K107*$L107,2))</f>
        <v/>
      </c>
      <c r="N107" s="47"/>
      <c r="O107" s="55"/>
      <c r="P107" s="50"/>
      <c r="Q107" s="51"/>
      <c r="R107" s="52" t="str">
        <f aca="false">IF(OR($P107="",$Q107=""),"",$P107+$Q107)</f>
        <v/>
      </c>
      <c r="S107" s="50"/>
      <c r="T107" s="53" t="str">
        <f aca="false">IF(OR($S107="",$R107=""),"",$S107-$R107)</f>
        <v/>
      </c>
      <c r="U107" s="49" t="str">
        <f aca="false">IF($A107="","",SUMIF('Delivery Log'!$B$9:$B$208,$A107,'Delivery Log'!$D$9:$D$208))</f>
        <v/>
      </c>
      <c r="V107" s="49" t="str">
        <f aca="false">IF(OR($U107="",$L107=""),"",ROUND($U107*$L107,2))</f>
        <v/>
      </c>
      <c r="W107" s="49" t="str">
        <f aca="false">IF($K107="","",ROUND($K107-IF(ISNUMBER($U107),$U107,0),2))</f>
        <v/>
      </c>
      <c r="X107" s="49" t="str">
        <f aca="false">IF($K107="","",ROUND($K107-IF($N107="",0,$N107),2))</f>
        <v/>
      </c>
      <c r="Y107" s="56"/>
      <c r="Z107" s="56"/>
      <c r="AA107" s="56"/>
      <c r="AB107" s="55"/>
      <c r="AC107" s="55"/>
      <c r="AD107" s="55"/>
    </row>
    <row r="108" customFormat="false" ht="15" hidden="false" customHeight="true" outlineLevel="0" collapsed="false">
      <c r="A108" s="55"/>
      <c r="B108" s="55"/>
      <c r="C108" s="55"/>
      <c r="D108" s="55"/>
      <c r="E108" s="55"/>
      <c r="F108" s="55"/>
      <c r="G108" s="55"/>
      <c r="H108" s="56"/>
      <c r="I108" s="47"/>
      <c r="J108" s="48"/>
      <c r="K108" s="49" t="str">
        <f aca="false">IF($I108="","",ROUND($I108*(1+IF($J108="",Default_Wastage,$J108)),2))</f>
        <v/>
      </c>
      <c r="L108" s="47"/>
      <c r="M108" s="49" t="str">
        <f aca="false">IF(OR($K108="",$L108=""),"",ROUND($K108*$L108,2))</f>
        <v/>
      </c>
      <c r="N108" s="47"/>
      <c r="O108" s="55"/>
      <c r="P108" s="50"/>
      <c r="Q108" s="51"/>
      <c r="R108" s="52" t="str">
        <f aca="false">IF(OR($P108="",$Q108=""),"",$P108+$Q108)</f>
        <v/>
      </c>
      <c r="S108" s="50"/>
      <c r="T108" s="53" t="str">
        <f aca="false">IF(OR($S108="",$R108=""),"",$S108-$R108)</f>
        <v/>
      </c>
      <c r="U108" s="49" t="str">
        <f aca="false">IF($A108="","",SUMIF('Delivery Log'!$B$9:$B$208,$A108,'Delivery Log'!$D$9:$D$208))</f>
        <v/>
      </c>
      <c r="V108" s="49" t="str">
        <f aca="false">IF(OR($U108="",$L108=""),"",ROUND($U108*$L108,2))</f>
        <v/>
      </c>
      <c r="W108" s="49" t="str">
        <f aca="false">IF($K108="","",ROUND($K108-IF(ISNUMBER($U108),$U108,0),2))</f>
        <v/>
      </c>
      <c r="X108" s="49" t="str">
        <f aca="false">IF($K108="","",ROUND($K108-IF($N108="",0,$N108),2))</f>
        <v/>
      </c>
      <c r="Y108" s="56"/>
      <c r="Z108" s="56"/>
      <c r="AA108" s="56"/>
      <c r="AB108" s="55"/>
      <c r="AC108" s="55"/>
      <c r="AD108" s="55"/>
    </row>
    <row r="109" customFormat="false" ht="15" hidden="false" customHeight="true" outlineLevel="0" collapsed="false">
      <c r="A109" s="55"/>
      <c r="B109" s="55"/>
      <c r="C109" s="55"/>
      <c r="D109" s="55"/>
      <c r="E109" s="55"/>
      <c r="F109" s="55"/>
      <c r="G109" s="55"/>
      <c r="H109" s="56"/>
      <c r="I109" s="47"/>
      <c r="J109" s="48"/>
      <c r="K109" s="49" t="str">
        <f aca="false">IF($I109="","",ROUND($I109*(1+IF($J109="",Default_Wastage,$J109)),2))</f>
        <v/>
      </c>
      <c r="L109" s="47"/>
      <c r="M109" s="49" t="str">
        <f aca="false">IF(OR($K109="",$L109=""),"",ROUND($K109*$L109,2))</f>
        <v/>
      </c>
      <c r="N109" s="47"/>
      <c r="O109" s="55"/>
      <c r="P109" s="50"/>
      <c r="Q109" s="51"/>
      <c r="R109" s="52" t="str">
        <f aca="false">IF(OR($P109="",$Q109=""),"",$P109+$Q109)</f>
        <v/>
      </c>
      <c r="S109" s="50"/>
      <c r="T109" s="53" t="str">
        <f aca="false">IF(OR($S109="",$R109=""),"",$S109-$R109)</f>
        <v/>
      </c>
      <c r="U109" s="49" t="str">
        <f aca="false">IF($A109="","",SUMIF('Delivery Log'!$B$9:$B$208,$A109,'Delivery Log'!$D$9:$D$208))</f>
        <v/>
      </c>
      <c r="V109" s="49" t="str">
        <f aca="false">IF(OR($U109="",$L109=""),"",ROUND($U109*$L109,2))</f>
        <v/>
      </c>
      <c r="W109" s="49" t="str">
        <f aca="false">IF($K109="","",ROUND($K109-IF(ISNUMBER($U109),$U109,0),2))</f>
        <v/>
      </c>
      <c r="X109" s="49" t="str">
        <f aca="false">IF($K109="","",ROUND($K109-IF($N109="",0,$N109),2))</f>
        <v/>
      </c>
      <c r="Y109" s="56"/>
      <c r="Z109" s="56"/>
      <c r="AA109" s="56"/>
      <c r="AB109" s="55"/>
      <c r="AC109" s="55"/>
      <c r="AD109" s="55"/>
    </row>
    <row r="110" customFormat="false" ht="15" hidden="false" customHeight="true" outlineLevel="0" collapsed="false">
      <c r="A110" s="55"/>
      <c r="B110" s="55"/>
      <c r="C110" s="55"/>
      <c r="D110" s="55"/>
      <c r="E110" s="55"/>
      <c r="F110" s="55"/>
      <c r="G110" s="55"/>
      <c r="H110" s="56"/>
      <c r="I110" s="47"/>
      <c r="J110" s="48"/>
      <c r="K110" s="49" t="str">
        <f aca="false">IF($I110="","",ROUND($I110*(1+IF($J110="",Default_Wastage,$J110)),2))</f>
        <v/>
      </c>
      <c r="L110" s="47"/>
      <c r="M110" s="49" t="str">
        <f aca="false">IF(OR($K110="",$L110=""),"",ROUND($K110*$L110,2))</f>
        <v/>
      </c>
      <c r="N110" s="47"/>
      <c r="O110" s="55"/>
      <c r="P110" s="50"/>
      <c r="Q110" s="51"/>
      <c r="R110" s="52" t="str">
        <f aca="false">IF(OR($P110="",$Q110=""),"",$P110+$Q110)</f>
        <v/>
      </c>
      <c r="S110" s="50"/>
      <c r="T110" s="53" t="str">
        <f aca="false">IF(OR($S110="",$R110=""),"",$S110-$R110)</f>
        <v/>
      </c>
      <c r="U110" s="49" t="str">
        <f aca="false">IF($A110="","",SUMIF('Delivery Log'!$B$9:$B$208,$A110,'Delivery Log'!$D$9:$D$208))</f>
        <v/>
      </c>
      <c r="V110" s="49" t="str">
        <f aca="false">IF(OR($U110="",$L110=""),"",ROUND($U110*$L110,2))</f>
        <v/>
      </c>
      <c r="W110" s="49" t="str">
        <f aca="false">IF($K110="","",ROUND($K110-IF(ISNUMBER($U110),$U110,0),2))</f>
        <v/>
      </c>
      <c r="X110" s="49" t="str">
        <f aca="false">IF($K110="","",ROUND($K110-IF($N110="",0,$N110),2))</f>
        <v/>
      </c>
      <c r="Y110" s="56"/>
      <c r="Z110" s="56"/>
      <c r="AA110" s="56"/>
      <c r="AB110" s="55"/>
      <c r="AC110" s="55"/>
      <c r="AD110" s="55"/>
    </row>
    <row r="111" customFormat="false" ht="15" hidden="false" customHeight="true" outlineLevel="0" collapsed="false">
      <c r="A111" s="55"/>
      <c r="B111" s="55"/>
      <c r="C111" s="55"/>
      <c r="D111" s="55"/>
      <c r="E111" s="55"/>
      <c r="F111" s="55"/>
      <c r="G111" s="55"/>
      <c r="H111" s="56"/>
      <c r="I111" s="47"/>
      <c r="J111" s="48"/>
      <c r="K111" s="49" t="str">
        <f aca="false">IF($I111="","",ROUND($I111*(1+IF($J111="",Default_Wastage,$J111)),2))</f>
        <v/>
      </c>
      <c r="L111" s="47"/>
      <c r="M111" s="49" t="str">
        <f aca="false">IF(OR($K111="",$L111=""),"",ROUND($K111*$L111,2))</f>
        <v/>
      </c>
      <c r="N111" s="47"/>
      <c r="O111" s="55"/>
      <c r="P111" s="50"/>
      <c r="Q111" s="51"/>
      <c r="R111" s="52" t="str">
        <f aca="false">IF(OR($P111="",$Q111=""),"",$P111+$Q111)</f>
        <v/>
      </c>
      <c r="S111" s="50"/>
      <c r="T111" s="53" t="str">
        <f aca="false">IF(OR($S111="",$R111=""),"",$S111-$R111)</f>
        <v/>
      </c>
      <c r="U111" s="49" t="str">
        <f aca="false">IF($A111="","",SUMIF('Delivery Log'!$B$9:$B$208,$A111,'Delivery Log'!$D$9:$D$208))</f>
        <v/>
      </c>
      <c r="V111" s="49" t="str">
        <f aca="false">IF(OR($U111="",$L111=""),"",ROUND($U111*$L111,2))</f>
        <v/>
      </c>
      <c r="W111" s="49" t="str">
        <f aca="false">IF($K111="","",ROUND($K111-IF(ISNUMBER($U111),$U111,0),2))</f>
        <v/>
      </c>
      <c r="X111" s="49" t="str">
        <f aca="false">IF($K111="","",ROUND($K111-IF($N111="",0,$N111),2))</f>
        <v/>
      </c>
      <c r="Y111" s="56"/>
      <c r="Z111" s="56"/>
      <c r="AA111" s="56"/>
      <c r="AB111" s="55"/>
      <c r="AC111" s="55"/>
      <c r="AD111" s="55"/>
    </row>
    <row r="112" customFormat="false" ht="15" hidden="false" customHeight="true" outlineLevel="0" collapsed="false">
      <c r="A112" s="55"/>
      <c r="B112" s="55"/>
      <c r="C112" s="55"/>
      <c r="D112" s="55"/>
      <c r="E112" s="55"/>
      <c r="F112" s="55"/>
      <c r="G112" s="55"/>
      <c r="H112" s="56"/>
      <c r="I112" s="47"/>
      <c r="J112" s="48"/>
      <c r="K112" s="49" t="str">
        <f aca="false">IF($I112="","",ROUND($I112*(1+IF($J112="",Default_Wastage,$J112)),2))</f>
        <v/>
      </c>
      <c r="L112" s="47"/>
      <c r="M112" s="49" t="str">
        <f aca="false">IF(OR($K112="",$L112=""),"",ROUND($K112*$L112,2))</f>
        <v/>
      </c>
      <c r="N112" s="47"/>
      <c r="O112" s="55"/>
      <c r="P112" s="50"/>
      <c r="Q112" s="51"/>
      <c r="R112" s="52" t="str">
        <f aca="false">IF(OR($P112="",$Q112=""),"",$P112+$Q112)</f>
        <v/>
      </c>
      <c r="S112" s="50"/>
      <c r="T112" s="53" t="str">
        <f aca="false">IF(OR($S112="",$R112=""),"",$S112-$R112)</f>
        <v/>
      </c>
      <c r="U112" s="49" t="str">
        <f aca="false">IF($A112="","",SUMIF('Delivery Log'!$B$9:$B$208,$A112,'Delivery Log'!$D$9:$D$208))</f>
        <v/>
      </c>
      <c r="V112" s="49" t="str">
        <f aca="false">IF(OR($U112="",$L112=""),"",ROUND($U112*$L112,2))</f>
        <v/>
      </c>
      <c r="W112" s="49" t="str">
        <f aca="false">IF($K112="","",ROUND($K112-IF(ISNUMBER($U112),$U112,0),2))</f>
        <v/>
      </c>
      <c r="X112" s="49" t="str">
        <f aca="false">IF($K112="","",ROUND($K112-IF($N112="",0,$N112),2))</f>
        <v/>
      </c>
      <c r="Y112" s="56"/>
      <c r="Z112" s="56"/>
      <c r="AA112" s="56"/>
      <c r="AB112" s="55"/>
      <c r="AC112" s="55"/>
      <c r="AD112" s="55"/>
    </row>
    <row r="113" customFormat="false" ht="15" hidden="false" customHeight="true" outlineLevel="0" collapsed="false">
      <c r="A113" s="55"/>
      <c r="B113" s="55"/>
      <c r="C113" s="55"/>
      <c r="D113" s="55"/>
      <c r="E113" s="55"/>
      <c r="F113" s="55"/>
      <c r="G113" s="55"/>
      <c r="H113" s="56"/>
      <c r="I113" s="47"/>
      <c r="J113" s="48"/>
      <c r="K113" s="49" t="str">
        <f aca="false">IF($I113="","",ROUND($I113*(1+IF($J113="",Default_Wastage,$J113)),2))</f>
        <v/>
      </c>
      <c r="L113" s="47"/>
      <c r="M113" s="49" t="str">
        <f aca="false">IF(OR($K113="",$L113=""),"",ROUND($K113*$L113,2))</f>
        <v/>
      </c>
      <c r="N113" s="47"/>
      <c r="O113" s="55"/>
      <c r="P113" s="50"/>
      <c r="Q113" s="51"/>
      <c r="R113" s="52" t="str">
        <f aca="false">IF(OR($P113="",$Q113=""),"",$P113+$Q113)</f>
        <v/>
      </c>
      <c r="S113" s="50"/>
      <c r="T113" s="53" t="str">
        <f aca="false">IF(OR($S113="",$R113=""),"",$S113-$R113)</f>
        <v/>
      </c>
      <c r="U113" s="49" t="str">
        <f aca="false">IF($A113="","",SUMIF('Delivery Log'!$B$9:$B$208,$A113,'Delivery Log'!$D$9:$D$208))</f>
        <v/>
      </c>
      <c r="V113" s="49" t="str">
        <f aca="false">IF(OR($U113="",$L113=""),"",ROUND($U113*$L113,2))</f>
        <v/>
      </c>
      <c r="W113" s="49" t="str">
        <f aca="false">IF($K113="","",ROUND($K113-IF(ISNUMBER($U113),$U113,0),2))</f>
        <v/>
      </c>
      <c r="X113" s="49" t="str">
        <f aca="false">IF($K113="","",ROUND($K113-IF($N113="",0,$N113),2))</f>
        <v/>
      </c>
      <c r="Y113" s="56"/>
      <c r="Z113" s="56"/>
      <c r="AA113" s="56"/>
      <c r="AB113" s="55"/>
      <c r="AC113" s="55"/>
      <c r="AD113" s="55"/>
    </row>
    <row r="114" customFormat="false" ht="15" hidden="false" customHeight="true" outlineLevel="0" collapsed="false">
      <c r="A114" s="55"/>
      <c r="B114" s="55"/>
      <c r="C114" s="55"/>
      <c r="D114" s="55"/>
      <c r="E114" s="55"/>
      <c r="F114" s="55"/>
      <c r="G114" s="55"/>
      <c r="H114" s="56"/>
      <c r="I114" s="47"/>
      <c r="J114" s="48"/>
      <c r="K114" s="49" t="str">
        <f aca="false">IF($I114="","",ROUND($I114*(1+IF($J114="",Default_Wastage,$J114)),2))</f>
        <v/>
      </c>
      <c r="L114" s="47"/>
      <c r="M114" s="49" t="str">
        <f aca="false">IF(OR($K114="",$L114=""),"",ROUND($K114*$L114,2))</f>
        <v/>
      </c>
      <c r="N114" s="47"/>
      <c r="O114" s="55"/>
      <c r="P114" s="50"/>
      <c r="Q114" s="51"/>
      <c r="R114" s="52" t="str">
        <f aca="false">IF(OR($P114="",$Q114=""),"",$P114+$Q114)</f>
        <v/>
      </c>
      <c r="S114" s="50"/>
      <c r="T114" s="53" t="str">
        <f aca="false">IF(OR($S114="",$R114=""),"",$S114-$R114)</f>
        <v/>
      </c>
      <c r="U114" s="49" t="str">
        <f aca="false">IF($A114="","",SUMIF('Delivery Log'!$B$9:$B$208,$A114,'Delivery Log'!$D$9:$D$208))</f>
        <v/>
      </c>
      <c r="V114" s="49" t="str">
        <f aca="false">IF(OR($U114="",$L114=""),"",ROUND($U114*$L114,2))</f>
        <v/>
      </c>
      <c r="W114" s="49" t="str">
        <f aca="false">IF($K114="","",ROUND($K114-IF(ISNUMBER($U114),$U114,0),2))</f>
        <v/>
      </c>
      <c r="X114" s="49" t="str">
        <f aca="false">IF($K114="","",ROUND($K114-IF($N114="",0,$N114),2))</f>
        <v/>
      </c>
      <c r="Y114" s="56"/>
      <c r="Z114" s="56"/>
      <c r="AA114" s="56"/>
      <c r="AB114" s="55"/>
      <c r="AC114" s="55"/>
      <c r="AD114" s="55"/>
    </row>
    <row r="115" customFormat="false" ht="15" hidden="false" customHeight="true" outlineLevel="0" collapsed="false">
      <c r="A115" s="55"/>
      <c r="B115" s="55"/>
      <c r="C115" s="55"/>
      <c r="D115" s="55"/>
      <c r="E115" s="55"/>
      <c r="F115" s="55"/>
      <c r="G115" s="55"/>
      <c r="H115" s="56"/>
      <c r="I115" s="47"/>
      <c r="J115" s="48"/>
      <c r="K115" s="49" t="str">
        <f aca="false">IF($I115="","",ROUND($I115*(1+IF($J115="",Default_Wastage,$J115)),2))</f>
        <v/>
      </c>
      <c r="L115" s="47"/>
      <c r="M115" s="49" t="str">
        <f aca="false">IF(OR($K115="",$L115=""),"",ROUND($K115*$L115,2))</f>
        <v/>
      </c>
      <c r="N115" s="47"/>
      <c r="O115" s="55"/>
      <c r="P115" s="50"/>
      <c r="Q115" s="51"/>
      <c r="R115" s="52" t="str">
        <f aca="false">IF(OR($P115="",$Q115=""),"",$P115+$Q115)</f>
        <v/>
      </c>
      <c r="S115" s="50"/>
      <c r="T115" s="53" t="str">
        <f aca="false">IF(OR($S115="",$R115=""),"",$S115-$R115)</f>
        <v/>
      </c>
      <c r="U115" s="49" t="str">
        <f aca="false">IF($A115="","",SUMIF('Delivery Log'!$B$9:$B$208,$A115,'Delivery Log'!$D$9:$D$208))</f>
        <v/>
      </c>
      <c r="V115" s="49" t="str">
        <f aca="false">IF(OR($U115="",$L115=""),"",ROUND($U115*$L115,2))</f>
        <v/>
      </c>
      <c r="W115" s="49" t="str">
        <f aca="false">IF($K115="","",ROUND($K115-IF(ISNUMBER($U115),$U115,0),2))</f>
        <v/>
      </c>
      <c r="X115" s="49" t="str">
        <f aca="false">IF($K115="","",ROUND($K115-IF($N115="",0,$N115),2))</f>
        <v/>
      </c>
      <c r="Y115" s="56"/>
      <c r="Z115" s="56"/>
      <c r="AA115" s="56"/>
      <c r="AB115" s="55"/>
      <c r="AC115" s="55"/>
      <c r="AD115" s="55"/>
    </row>
    <row r="116" customFormat="false" ht="15" hidden="false" customHeight="true" outlineLevel="0" collapsed="false">
      <c r="A116" s="55"/>
      <c r="B116" s="55"/>
      <c r="C116" s="55"/>
      <c r="D116" s="55"/>
      <c r="E116" s="55"/>
      <c r="F116" s="55"/>
      <c r="G116" s="55"/>
      <c r="H116" s="56"/>
      <c r="I116" s="47"/>
      <c r="J116" s="48"/>
      <c r="K116" s="49" t="str">
        <f aca="false">IF($I116="","",ROUND($I116*(1+IF($J116="",Default_Wastage,$J116)),2))</f>
        <v/>
      </c>
      <c r="L116" s="47"/>
      <c r="M116" s="49" t="str">
        <f aca="false">IF(OR($K116="",$L116=""),"",ROUND($K116*$L116,2))</f>
        <v/>
      </c>
      <c r="N116" s="47"/>
      <c r="O116" s="55"/>
      <c r="P116" s="50"/>
      <c r="Q116" s="51"/>
      <c r="R116" s="52" t="str">
        <f aca="false">IF(OR($P116="",$Q116=""),"",$P116+$Q116)</f>
        <v/>
      </c>
      <c r="S116" s="50"/>
      <c r="T116" s="53" t="str">
        <f aca="false">IF(OR($S116="",$R116=""),"",$S116-$R116)</f>
        <v/>
      </c>
      <c r="U116" s="49" t="str">
        <f aca="false">IF($A116="","",SUMIF('Delivery Log'!$B$9:$B$208,$A116,'Delivery Log'!$D$9:$D$208))</f>
        <v/>
      </c>
      <c r="V116" s="49" t="str">
        <f aca="false">IF(OR($U116="",$L116=""),"",ROUND($U116*$L116,2))</f>
        <v/>
      </c>
      <c r="W116" s="49" t="str">
        <f aca="false">IF($K116="","",ROUND($K116-IF(ISNUMBER($U116),$U116,0),2))</f>
        <v/>
      </c>
      <c r="X116" s="49" t="str">
        <f aca="false">IF($K116="","",ROUND($K116-IF($N116="",0,$N116),2))</f>
        <v/>
      </c>
      <c r="Y116" s="56"/>
      <c r="Z116" s="56"/>
      <c r="AA116" s="56"/>
      <c r="AB116" s="55"/>
      <c r="AC116" s="55"/>
      <c r="AD116" s="55"/>
    </row>
    <row r="117" customFormat="false" ht="15" hidden="false" customHeight="true" outlineLevel="0" collapsed="false">
      <c r="A117" s="55"/>
      <c r="B117" s="55"/>
      <c r="C117" s="55"/>
      <c r="D117" s="55"/>
      <c r="E117" s="55"/>
      <c r="F117" s="55"/>
      <c r="G117" s="55"/>
      <c r="H117" s="56"/>
      <c r="I117" s="47"/>
      <c r="J117" s="48"/>
      <c r="K117" s="49" t="str">
        <f aca="false">IF($I117="","",ROUND($I117*(1+IF($J117="",Default_Wastage,$J117)),2))</f>
        <v/>
      </c>
      <c r="L117" s="47"/>
      <c r="M117" s="49" t="str">
        <f aca="false">IF(OR($K117="",$L117=""),"",ROUND($K117*$L117,2))</f>
        <v/>
      </c>
      <c r="N117" s="47"/>
      <c r="O117" s="55"/>
      <c r="P117" s="50"/>
      <c r="Q117" s="51"/>
      <c r="R117" s="52" t="str">
        <f aca="false">IF(OR($P117="",$Q117=""),"",$P117+$Q117)</f>
        <v/>
      </c>
      <c r="S117" s="50"/>
      <c r="T117" s="53" t="str">
        <f aca="false">IF(OR($S117="",$R117=""),"",$S117-$R117)</f>
        <v/>
      </c>
      <c r="U117" s="49" t="str">
        <f aca="false">IF($A117="","",SUMIF('Delivery Log'!$B$9:$B$208,$A117,'Delivery Log'!$D$9:$D$208))</f>
        <v/>
      </c>
      <c r="V117" s="49" t="str">
        <f aca="false">IF(OR($U117="",$L117=""),"",ROUND($U117*$L117,2))</f>
        <v/>
      </c>
      <c r="W117" s="49" t="str">
        <f aca="false">IF($K117="","",ROUND($K117-IF(ISNUMBER($U117),$U117,0),2))</f>
        <v/>
      </c>
      <c r="X117" s="49" t="str">
        <f aca="false">IF($K117="","",ROUND($K117-IF($N117="",0,$N117),2))</f>
        <v/>
      </c>
      <c r="Y117" s="56"/>
      <c r="Z117" s="56"/>
      <c r="AA117" s="56"/>
      <c r="AB117" s="55"/>
      <c r="AC117" s="55"/>
      <c r="AD117" s="55"/>
    </row>
    <row r="118" customFormat="false" ht="15" hidden="false" customHeight="true" outlineLevel="0" collapsed="false">
      <c r="A118" s="55"/>
      <c r="B118" s="55"/>
      <c r="C118" s="55"/>
      <c r="D118" s="55"/>
      <c r="E118" s="55"/>
      <c r="F118" s="55"/>
      <c r="G118" s="55"/>
      <c r="H118" s="56"/>
      <c r="I118" s="47"/>
      <c r="J118" s="48"/>
      <c r="K118" s="49" t="str">
        <f aca="false">IF($I118="","",ROUND($I118*(1+IF($J118="",Default_Wastage,$J118)),2))</f>
        <v/>
      </c>
      <c r="L118" s="47"/>
      <c r="M118" s="49" t="str">
        <f aca="false">IF(OR($K118="",$L118=""),"",ROUND($K118*$L118,2))</f>
        <v/>
      </c>
      <c r="N118" s="47"/>
      <c r="O118" s="55"/>
      <c r="P118" s="50"/>
      <c r="Q118" s="51"/>
      <c r="R118" s="52" t="str">
        <f aca="false">IF(OR($P118="",$Q118=""),"",$P118+$Q118)</f>
        <v/>
      </c>
      <c r="S118" s="50"/>
      <c r="T118" s="53" t="str">
        <f aca="false">IF(OR($S118="",$R118=""),"",$S118-$R118)</f>
        <v/>
      </c>
      <c r="U118" s="49" t="str">
        <f aca="false">IF($A118="","",SUMIF('Delivery Log'!$B$9:$B$208,$A118,'Delivery Log'!$D$9:$D$208))</f>
        <v/>
      </c>
      <c r="V118" s="49" t="str">
        <f aca="false">IF(OR($U118="",$L118=""),"",ROUND($U118*$L118,2))</f>
        <v/>
      </c>
      <c r="W118" s="49" t="str">
        <f aca="false">IF($K118="","",ROUND($K118-IF(ISNUMBER($U118),$U118,0),2))</f>
        <v/>
      </c>
      <c r="X118" s="49" t="str">
        <f aca="false">IF($K118="","",ROUND($K118-IF($N118="",0,$N118),2))</f>
        <v/>
      </c>
      <c r="Y118" s="56"/>
      <c r="Z118" s="56"/>
      <c r="AA118" s="56"/>
      <c r="AB118" s="55"/>
      <c r="AC118" s="55"/>
      <c r="AD118" s="55"/>
    </row>
    <row r="119" customFormat="false" ht="15" hidden="false" customHeight="true" outlineLevel="0" collapsed="false">
      <c r="A119" s="55"/>
      <c r="B119" s="55"/>
      <c r="C119" s="55"/>
      <c r="D119" s="55"/>
      <c r="E119" s="55"/>
      <c r="F119" s="55"/>
      <c r="G119" s="55"/>
      <c r="H119" s="56"/>
      <c r="I119" s="47"/>
      <c r="J119" s="48"/>
      <c r="K119" s="49" t="str">
        <f aca="false">IF($I119="","",ROUND($I119*(1+IF($J119="",Default_Wastage,$J119)),2))</f>
        <v/>
      </c>
      <c r="L119" s="47"/>
      <c r="M119" s="49" t="str">
        <f aca="false">IF(OR($K119="",$L119=""),"",ROUND($K119*$L119,2))</f>
        <v/>
      </c>
      <c r="N119" s="47"/>
      <c r="O119" s="55"/>
      <c r="P119" s="50"/>
      <c r="Q119" s="51"/>
      <c r="R119" s="52" t="str">
        <f aca="false">IF(OR($P119="",$Q119=""),"",$P119+$Q119)</f>
        <v/>
      </c>
      <c r="S119" s="50"/>
      <c r="T119" s="53" t="str">
        <f aca="false">IF(OR($S119="",$R119=""),"",$S119-$R119)</f>
        <v/>
      </c>
      <c r="U119" s="49" t="str">
        <f aca="false">IF($A119="","",SUMIF('Delivery Log'!$B$9:$B$208,$A119,'Delivery Log'!$D$9:$D$208))</f>
        <v/>
      </c>
      <c r="V119" s="49" t="str">
        <f aca="false">IF(OR($U119="",$L119=""),"",ROUND($U119*$L119,2))</f>
        <v/>
      </c>
      <c r="W119" s="49" t="str">
        <f aca="false">IF($K119="","",ROUND($K119-IF(ISNUMBER($U119),$U119,0),2))</f>
        <v/>
      </c>
      <c r="X119" s="49" t="str">
        <f aca="false">IF($K119="","",ROUND($K119-IF($N119="",0,$N119),2))</f>
        <v/>
      </c>
      <c r="Y119" s="56"/>
      <c r="Z119" s="56"/>
      <c r="AA119" s="56"/>
      <c r="AB119" s="55"/>
      <c r="AC119" s="55"/>
      <c r="AD119" s="55"/>
    </row>
    <row r="120" customFormat="false" ht="15" hidden="false" customHeight="true" outlineLevel="0" collapsed="false">
      <c r="A120" s="55"/>
      <c r="B120" s="55"/>
      <c r="C120" s="55"/>
      <c r="D120" s="55"/>
      <c r="E120" s="55"/>
      <c r="F120" s="55"/>
      <c r="G120" s="55"/>
      <c r="H120" s="56"/>
      <c r="I120" s="47"/>
      <c r="J120" s="48"/>
      <c r="K120" s="49" t="str">
        <f aca="false">IF($I120="","",ROUND($I120*(1+IF($J120="",Default_Wastage,$J120)),2))</f>
        <v/>
      </c>
      <c r="L120" s="47"/>
      <c r="M120" s="49" t="str">
        <f aca="false">IF(OR($K120="",$L120=""),"",ROUND($K120*$L120,2))</f>
        <v/>
      </c>
      <c r="N120" s="47"/>
      <c r="O120" s="55"/>
      <c r="P120" s="50"/>
      <c r="Q120" s="51"/>
      <c r="R120" s="52" t="str">
        <f aca="false">IF(OR($P120="",$Q120=""),"",$P120+$Q120)</f>
        <v/>
      </c>
      <c r="S120" s="50"/>
      <c r="T120" s="53" t="str">
        <f aca="false">IF(OR($S120="",$R120=""),"",$S120-$R120)</f>
        <v/>
      </c>
      <c r="U120" s="49" t="str">
        <f aca="false">IF($A120="","",SUMIF('Delivery Log'!$B$9:$B$208,$A120,'Delivery Log'!$D$9:$D$208))</f>
        <v/>
      </c>
      <c r="V120" s="49" t="str">
        <f aca="false">IF(OR($U120="",$L120=""),"",ROUND($U120*$L120,2))</f>
        <v/>
      </c>
      <c r="W120" s="49" t="str">
        <f aca="false">IF($K120="","",ROUND($K120-IF(ISNUMBER($U120),$U120,0),2))</f>
        <v/>
      </c>
      <c r="X120" s="49" t="str">
        <f aca="false">IF($K120="","",ROUND($K120-IF($N120="",0,$N120),2))</f>
        <v/>
      </c>
      <c r="Y120" s="56"/>
      <c r="Z120" s="56"/>
      <c r="AA120" s="56"/>
      <c r="AB120" s="55"/>
      <c r="AC120" s="55"/>
      <c r="AD120" s="55"/>
    </row>
    <row r="121" customFormat="false" ht="15" hidden="false" customHeight="true" outlineLevel="0" collapsed="false">
      <c r="A121" s="55"/>
      <c r="B121" s="55"/>
      <c r="C121" s="55"/>
      <c r="D121" s="55"/>
      <c r="E121" s="55"/>
      <c r="F121" s="55"/>
      <c r="G121" s="55"/>
      <c r="H121" s="56"/>
      <c r="I121" s="47"/>
      <c r="J121" s="48"/>
      <c r="K121" s="49" t="str">
        <f aca="false">IF($I121="","",ROUND($I121*(1+IF($J121="",Default_Wastage,$J121)),2))</f>
        <v/>
      </c>
      <c r="L121" s="47"/>
      <c r="M121" s="49" t="str">
        <f aca="false">IF(OR($K121="",$L121=""),"",ROUND($K121*$L121,2))</f>
        <v/>
      </c>
      <c r="N121" s="47"/>
      <c r="O121" s="55"/>
      <c r="P121" s="50"/>
      <c r="Q121" s="51"/>
      <c r="R121" s="52" t="str">
        <f aca="false">IF(OR($P121="",$Q121=""),"",$P121+$Q121)</f>
        <v/>
      </c>
      <c r="S121" s="50"/>
      <c r="T121" s="53" t="str">
        <f aca="false">IF(OR($S121="",$R121=""),"",$S121-$R121)</f>
        <v/>
      </c>
      <c r="U121" s="49" t="str">
        <f aca="false">IF($A121="","",SUMIF('Delivery Log'!$B$9:$B$208,$A121,'Delivery Log'!$D$9:$D$208))</f>
        <v/>
      </c>
      <c r="V121" s="49" t="str">
        <f aca="false">IF(OR($U121="",$L121=""),"",ROUND($U121*$L121,2))</f>
        <v/>
      </c>
      <c r="W121" s="49" t="str">
        <f aca="false">IF($K121="","",ROUND($K121-IF(ISNUMBER($U121),$U121,0),2))</f>
        <v/>
      </c>
      <c r="X121" s="49" t="str">
        <f aca="false">IF($K121="","",ROUND($K121-IF($N121="",0,$N121),2))</f>
        <v/>
      </c>
      <c r="Y121" s="56"/>
      <c r="Z121" s="56"/>
      <c r="AA121" s="56"/>
      <c r="AB121" s="55"/>
      <c r="AC121" s="55"/>
      <c r="AD121" s="55"/>
    </row>
    <row r="122" customFormat="false" ht="15" hidden="false" customHeight="true" outlineLevel="0" collapsed="false">
      <c r="A122" s="55"/>
      <c r="B122" s="55"/>
      <c r="C122" s="55"/>
      <c r="D122" s="55"/>
      <c r="E122" s="55"/>
      <c r="F122" s="55"/>
      <c r="G122" s="55"/>
      <c r="H122" s="56"/>
      <c r="I122" s="47"/>
      <c r="J122" s="48"/>
      <c r="K122" s="49" t="str">
        <f aca="false">IF($I122="","",ROUND($I122*(1+IF($J122="",Default_Wastage,$J122)),2))</f>
        <v/>
      </c>
      <c r="L122" s="47"/>
      <c r="M122" s="49" t="str">
        <f aca="false">IF(OR($K122="",$L122=""),"",ROUND($K122*$L122,2))</f>
        <v/>
      </c>
      <c r="N122" s="47"/>
      <c r="O122" s="55"/>
      <c r="P122" s="50"/>
      <c r="Q122" s="51"/>
      <c r="R122" s="52" t="str">
        <f aca="false">IF(OR($P122="",$Q122=""),"",$P122+$Q122)</f>
        <v/>
      </c>
      <c r="S122" s="50"/>
      <c r="T122" s="53" t="str">
        <f aca="false">IF(OR($S122="",$R122=""),"",$S122-$R122)</f>
        <v/>
      </c>
      <c r="U122" s="49" t="str">
        <f aca="false">IF($A122="","",SUMIF('Delivery Log'!$B$9:$B$208,$A122,'Delivery Log'!$D$9:$D$208))</f>
        <v/>
      </c>
      <c r="V122" s="49" t="str">
        <f aca="false">IF(OR($U122="",$L122=""),"",ROUND($U122*$L122,2))</f>
        <v/>
      </c>
      <c r="W122" s="49" t="str">
        <f aca="false">IF($K122="","",ROUND($K122-IF(ISNUMBER($U122),$U122,0),2))</f>
        <v/>
      </c>
      <c r="X122" s="49" t="str">
        <f aca="false">IF($K122="","",ROUND($K122-IF($N122="",0,$N122),2))</f>
        <v/>
      </c>
      <c r="Y122" s="56"/>
      <c r="Z122" s="56"/>
      <c r="AA122" s="56"/>
      <c r="AB122" s="55"/>
      <c r="AC122" s="55"/>
      <c r="AD122" s="55"/>
    </row>
    <row r="123" customFormat="false" ht="15" hidden="false" customHeight="true" outlineLevel="0" collapsed="false">
      <c r="A123" s="55"/>
      <c r="B123" s="55"/>
      <c r="C123" s="55"/>
      <c r="D123" s="55"/>
      <c r="E123" s="55"/>
      <c r="F123" s="55"/>
      <c r="G123" s="55"/>
      <c r="H123" s="56"/>
      <c r="I123" s="47"/>
      <c r="J123" s="48"/>
      <c r="K123" s="49" t="str">
        <f aca="false">IF($I123="","",ROUND($I123*(1+IF($J123="",Default_Wastage,$J123)),2))</f>
        <v/>
      </c>
      <c r="L123" s="47"/>
      <c r="M123" s="49" t="str">
        <f aca="false">IF(OR($K123="",$L123=""),"",ROUND($K123*$L123,2))</f>
        <v/>
      </c>
      <c r="N123" s="47"/>
      <c r="O123" s="55"/>
      <c r="P123" s="50"/>
      <c r="Q123" s="51"/>
      <c r="R123" s="52" t="str">
        <f aca="false">IF(OR($P123="",$Q123=""),"",$P123+$Q123)</f>
        <v/>
      </c>
      <c r="S123" s="50"/>
      <c r="T123" s="53" t="str">
        <f aca="false">IF(OR($S123="",$R123=""),"",$S123-$R123)</f>
        <v/>
      </c>
      <c r="U123" s="49" t="str">
        <f aca="false">IF($A123="","",SUMIF('Delivery Log'!$B$9:$B$208,$A123,'Delivery Log'!$D$9:$D$208))</f>
        <v/>
      </c>
      <c r="V123" s="49" t="str">
        <f aca="false">IF(OR($U123="",$L123=""),"",ROUND($U123*$L123,2))</f>
        <v/>
      </c>
      <c r="W123" s="49" t="str">
        <f aca="false">IF($K123="","",ROUND($K123-IF(ISNUMBER($U123),$U123,0),2))</f>
        <v/>
      </c>
      <c r="X123" s="49" t="str">
        <f aca="false">IF($K123="","",ROUND($K123-IF($N123="",0,$N123),2))</f>
        <v/>
      </c>
      <c r="Y123" s="56"/>
      <c r="Z123" s="56"/>
      <c r="AA123" s="56"/>
      <c r="AB123" s="55"/>
      <c r="AC123" s="55"/>
      <c r="AD123" s="55"/>
    </row>
    <row r="124" customFormat="false" ht="15" hidden="false" customHeight="true" outlineLevel="0" collapsed="false">
      <c r="A124" s="55"/>
      <c r="B124" s="55"/>
      <c r="C124" s="55"/>
      <c r="D124" s="55"/>
      <c r="E124" s="55"/>
      <c r="F124" s="55"/>
      <c r="G124" s="55"/>
      <c r="H124" s="56"/>
      <c r="I124" s="47"/>
      <c r="J124" s="48"/>
      <c r="K124" s="49" t="str">
        <f aca="false">IF($I124="","",ROUND($I124*(1+IF($J124="",Default_Wastage,$J124)),2))</f>
        <v/>
      </c>
      <c r="L124" s="47"/>
      <c r="M124" s="49" t="str">
        <f aca="false">IF(OR($K124="",$L124=""),"",ROUND($K124*$L124,2))</f>
        <v/>
      </c>
      <c r="N124" s="47"/>
      <c r="O124" s="55"/>
      <c r="P124" s="50"/>
      <c r="Q124" s="51"/>
      <c r="R124" s="52" t="str">
        <f aca="false">IF(OR($P124="",$Q124=""),"",$P124+$Q124)</f>
        <v/>
      </c>
      <c r="S124" s="50"/>
      <c r="T124" s="53" t="str">
        <f aca="false">IF(OR($S124="",$R124=""),"",$S124-$R124)</f>
        <v/>
      </c>
      <c r="U124" s="49" t="str">
        <f aca="false">IF($A124="","",SUMIF('Delivery Log'!$B$9:$B$208,$A124,'Delivery Log'!$D$9:$D$208))</f>
        <v/>
      </c>
      <c r="V124" s="49" t="str">
        <f aca="false">IF(OR($U124="",$L124=""),"",ROUND($U124*$L124,2))</f>
        <v/>
      </c>
      <c r="W124" s="49" t="str">
        <f aca="false">IF($K124="","",ROUND($K124-IF(ISNUMBER($U124),$U124,0),2))</f>
        <v/>
      </c>
      <c r="X124" s="49" t="str">
        <f aca="false">IF($K124="","",ROUND($K124-IF($N124="",0,$N124),2))</f>
        <v/>
      </c>
      <c r="Y124" s="56"/>
      <c r="Z124" s="56"/>
      <c r="AA124" s="56"/>
      <c r="AB124" s="55"/>
      <c r="AC124" s="55"/>
      <c r="AD124" s="55"/>
    </row>
    <row r="125" customFormat="false" ht="15" hidden="false" customHeight="true" outlineLevel="0" collapsed="false">
      <c r="A125" s="55"/>
      <c r="B125" s="55"/>
      <c r="C125" s="55"/>
      <c r="D125" s="55"/>
      <c r="E125" s="55"/>
      <c r="F125" s="55"/>
      <c r="G125" s="55"/>
      <c r="H125" s="56"/>
      <c r="I125" s="47"/>
      <c r="J125" s="48"/>
      <c r="K125" s="49" t="str">
        <f aca="false">IF($I125="","",ROUND($I125*(1+IF($J125="",Default_Wastage,$J125)),2))</f>
        <v/>
      </c>
      <c r="L125" s="47"/>
      <c r="M125" s="49" t="str">
        <f aca="false">IF(OR($K125="",$L125=""),"",ROUND($K125*$L125,2))</f>
        <v/>
      </c>
      <c r="N125" s="47"/>
      <c r="O125" s="55"/>
      <c r="P125" s="50"/>
      <c r="Q125" s="51"/>
      <c r="R125" s="52" t="str">
        <f aca="false">IF(OR($P125="",$Q125=""),"",$P125+$Q125)</f>
        <v/>
      </c>
      <c r="S125" s="50"/>
      <c r="T125" s="53" t="str">
        <f aca="false">IF(OR($S125="",$R125=""),"",$S125-$R125)</f>
        <v/>
      </c>
      <c r="U125" s="49" t="str">
        <f aca="false">IF($A125="","",SUMIF('Delivery Log'!$B$9:$B$208,$A125,'Delivery Log'!$D$9:$D$208))</f>
        <v/>
      </c>
      <c r="V125" s="49" t="str">
        <f aca="false">IF(OR($U125="",$L125=""),"",ROUND($U125*$L125,2))</f>
        <v/>
      </c>
      <c r="W125" s="49" t="str">
        <f aca="false">IF($K125="","",ROUND($K125-IF(ISNUMBER($U125),$U125,0),2))</f>
        <v/>
      </c>
      <c r="X125" s="49" t="str">
        <f aca="false">IF($K125="","",ROUND($K125-IF($N125="",0,$N125),2))</f>
        <v/>
      </c>
      <c r="Y125" s="56"/>
      <c r="Z125" s="56"/>
      <c r="AA125" s="56"/>
      <c r="AB125" s="55"/>
      <c r="AC125" s="55"/>
      <c r="AD125" s="55"/>
    </row>
    <row r="126" customFormat="false" ht="15" hidden="false" customHeight="true" outlineLevel="0" collapsed="false">
      <c r="A126" s="55"/>
      <c r="B126" s="55"/>
      <c r="C126" s="55"/>
      <c r="D126" s="55"/>
      <c r="E126" s="55"/>
      <c r="F126" s="55"/>
      <c r="G126" s="55"/>
      <c r="H126" s="56"/>
      <c r="I126" s="47"/>
      <c r="J126" s="48"/>
      <c r="K126" s="49" t="str">
        <f aca="false">IF($I126="","",ROUND($I126*(1+IF($J126="",Default_Wastage,$J126)),2))</f>
        <v/>
      </c>
      <c r="L126" s="47"/>
      <c r="M126" s="49" t="str">
        <f aca="false">IF(OR($K126="",$L126=""),"",ROUND($K126*$L126,2))</f>
        <v/>
      </c>
      <c r="N126" s="47"/>
      <c r="O126" s="55"/>
      <c r="P126" s="50"/>
      <c r="Q126" s="51"/>
      <c r="R126" s="52" t="str">
        <f aca="false">IF(OR($P126="",$Q126=""),"",$P126+$Q126)</f>
        <v/>
      </c>
      <c r="S126" s="50"/>
      <c r="T126" s="53" t="str">
        <f aca="false">IF(OR($S126="",$R126=""),"",$S126-$R126)</f>
        <v/>
      </c>
      <c r="U126" s="49" t="str">
        <f aca="false">IF($A126="","",SUMIF('Delivery Log'!$B$9:$B$208,$A126,'Delivery Log'!$D$9:$D$208))</f>
        <v/>
      </c>
      <c r="V126" s="49" t="str">
        <f aca="false">IF(OR($U126="",$L126=""),"",ROUND($U126*$L126,2))</f>
        <v/>
      </c>
      <c r="W126" s="49" t="str">
        <f aca="false">IF($K126="","",ROUND($K126-IF(ISNUMBER($U126),$U126,0),2))</f>
        <v/>
      </c>
      <c r="X126" s="49" t="str">
        <f aca="false">IF($K126="","",ROUND($K126-IF($N126="",0,$N126),2))</f>
        <v/>
      </c>
      <c r="Y126" s="56"/>
      <c r="Z126" s="56"/>
      <c r="AA126" s="56"/>
      <c r="AB126" s="55"/>
      <c r="AC126" s="55"/>
      <c r="AD126" s="55"/>
    </row>
    <row r="127" customFormat="false" ht="15" hidden="false" customHeight="true" outlineLevel="0" collapsed="false">
      <c r="A127" s="55"/>
      <c r="B127" s="55"/>
      <c r="C127" s="55"/>
      <c r="D127" s="55"/>
      <c r="E127" s="55"/>
      <c r="F127" s="55"/>
      <c r="G127" s="55"/>
      <c r="H127" s="56"/>
      <c r="I127" s="47"/>
      <c r="J127" s="48"/>
      <c r="K127" s="49" t="str">
        <f aca="false">IF($I127="","",ROUND($I127*(1+IF($J127="",Default_Wastage,$J127)),2))</f>
        <v/>
      </c>
      <c r="L127" s="47"/>
      <c r="M127" s="49" t="str">
        <f aca="false">IF(OR($K127="",$L127=""),"",ROUND($K127*$L127,2))</f>
        <v/>
      </c>
      <c r="N127" s="47"/>
      <c r="O127" s="55"/>
      <c r="P127" s="50"/>
      <c r="Q127" s="51"/>
      <c r="R127" s="52" t="str">
        <f aca="false">IF(OR($P127="",$Q127=""),"",$P127+$Q127)</f>
        <v/>
      </c>
      <c r="S127" s="50"/>
      <c r="T127" s="53" t="str">
        <f aca="false">IF(OR($S127="",$R127=""),"",$S127-$R127)</f>
        <v/>
      </c>
      <c r="U127" s="49" t="str">
        <f aca="false">IF($A127="","",SUMIF('Delivery Log'!$B$9:$B$208,$A127,'Delivery Log'!$D$9:$D$208))</f>
        <v/>
      </c>
      <c r="V127" s="49" t="str">
        <f aca="false">IF(OR($U127="",$L127=""),"",ROUND($U127*$L127,2))</f>
        <v/>
      </c>
      <c r="W127" s="49" t="str">
        <f aca="false">IF($K127="","",ROUND($K127-IF(ISNUMBER($U127),$U127,0),2))</f>
        <v/>
      </c>
      <c r="X127" s="49" t="str">
        <f aca="false">IF($K127="","",ROUND($K127-IF($N127="",0,$N127),2))</f>
        <v/>
      </c>
      <c r="Y127" s="56"/>
      <c r="Z127" s="56"/>
      <c r="AA127" s="56"/>
      <c r="AB127" s="55"/>
      <c r="AC127" s="55"/>
      <c r="AD127" s="55"/>
    </row>
    <row r="128" customFormat="false" ht="15" hidden="false" customHeight="true" outlineLevel="0" collapsed="false">
      <c r="A128" s="55"/>
      <c r="B128" s="55"/>
      <c r="C128" s="55"/>
      <c r="D128" s="55"/>
      <c r="E128" s="55"/>
      <c r="F128" s="55"/>
      <c r="G128" s="55"/>
      <c r="H128" s="56"/>
      <c r="I128" s="47"/>
      <c r="J128" s="48"/>
      <c r="K128" s="49" t="str">
        <f aca="false">IF($I128="","",ROUND($I128*(1+IF($J128="",Default_Wastage,$J128)),2))</f>
        <v/>
      </c>
      <c r="L128" s="47"/>
      <c r="M128" s="49" t="str">
        <f aca="false">IF(OR($K128="",$L128=""),"",ROUND($K128*$L128,2))</f>
        <v/>
      </c>
      <c r="N128" s="47"/>
      <c r="O128" s="55"/>
      <c r="P128" s="50"/>
      <c r="Q128" s="51"/>
      <c r="R128" s="52" t="str">
        <f aca="false">IF(OR($P128="",$Q128=""),"",$P128+$Q128)</f>
        <v/>
      </c>
      <c r="S128" s="50"/>
      <c r="T128" s="53" t="str">
        <f aca="false">IF(OR($S128="",$R128=""),"",$S128-$R128)</f>
        <v/>
      </c>
      <c r="U128" s="49" t="str">
        <f aca="false">IF($A128="","",SUMIF('Delivery Log'!$B$9:$B$208,$A128,'Delivery Log'!$D$9:$D$208))</f>
        <v/>
      </c>
      <c r="V128" s="49" t="str">
        <f aca="false">IF(OR($U128="",$L128=""),"",ROUND($U128*$L128,2))</f>
        <v/>
      </c>
      <c r="W128" s="49" t="str">
        <f aca="false">IF($K128="","",ROUND($K128-IF(ISNUMBER($U128),$U128,0),2))</f>
        <v/>
      </c>
      <c r="X128" s="49" t="str">
        <f aca="false">IF($K128="","",ROUND($K128-IF($N128="",0,$N128),2))</f>
        <v/>
      </c>
      <c r="Y128" s="56"/>
      <c r="Z128" s="56"/>
      <c r="AA128" s="56"/>
      <c r="AB128" s="55"/>
      <c r="AC128" s="55"/>
      <c r="AD128" s="55"/>
    </row>
    <row r="129" customFormat="false" ht="15" hidden="false" customHeight="true" outlineLevel="0" collapsed="false">
      <c r="A129" s="55"/>
      <c r="B129" s="55"/>
      <c r="C129" s="55"/>
      <c r="D129" s="55"/>
      <c r="E129" s="55"/>
      <c r="F129" s="55"/>
      <c r="G129" s="55"/>
      <c r="H129" s="56"/>
      <c r="I129" s="47"/>
      <c r="J129" s="48"/>
      <c r="K129" s="49" t="str">
        <f aca="false">IF($I129="","",ROUND($I129*(1+IF($J129="",Default_Wastage,$J129)),2))</f>
        <v/>
      </c>
      <c r="L129" s="47"/>
      <c r="M129" s="49" t="str">
        <f aca="false">IF(OR($K129="",$L129=""),"",ROUND($K129*$L129,2))</f>
        <v/>
      </c>
      <c r="N129" s="47"/>
      <c r="O129" s="55"/>
      <c r="P129" s="50"/>
      <c r="Q129" s="51"/>
      <c r="R129" s="52" t="str">
        <f aca="false">IF(OR($P129="",$Q129=""),"",$P129+$Q129)</f>
        <v/>
      </c>
      <c r="S129" s="50"/>
      <c r="T129" s="53" t="str">
        <f aca="false">IF(OR($S129="",$R129=""),"",$S129-$R129)</f>
        <v/>
      </c>
      <c r="U129" s="49" t="str">
        <f aca="false">IF($A129="","",SUMIF('Delivery Log'!$B$9:$B$208,$A129,'Delivery Log'!$D$9:$D$208))</f>
        <v/>
      </c>
      <c r="V129" s="49" t="str">
        <f aca="false">IF(OR($U129="",$L129=""),"",ROUND($U129*$L129,2))</f>
        <v/>
      </c>
      <c r="W129" s="49" t="str">
        <f aca="false">IF($K129="","",ROUND($K129-IF(ISNUMBER($U129),$U129,0),2))</f>
        <v/>
      </c>
      <c r="X129" s="49" t="str">
        <f aca="false">IF($K129="","",ROUND($K129-IF($N129="",0,$N129),2))</f>
        <v/>
      </c>
      <c r="Y129" s="56"/>
      <c r="Z129" s="56"/>
      <c r="AA129" s="56"/>
      <c r="AB129" s="55"/>
      <c r="AC129" s="55"/>
      <c r="AD129" s="55"/>
    </row>
    <row r="130" customFormat="false" ht="15" hidden="false" customHeight="true" outlineLevel="0" collapsed="false">
      <c r="A130" s="55"/>
      <c r="B130" s="55"/>
      <c r="C130" s="55"/>
      <c r="D130" s="55"/>
      <c r="E130" s="55"/>
      <c r="F130" s="55"/>
      <c r="G130" s="55"/>
      <c r="H130" s="56"/>
      <c r="I130" s="47"/>
      <c r="J130" s="48"/>
      <c r="K130" s="49" t="str">
        <f aca="false">IF($I130="","",ROUND($I130*(1+IF($J130="",Default_Wastage,$J130)),2))</f>
        <v/>
      </c>
      <c r="L130" s="47"/>
      <c r="M130" s="49" t="str">
        <f aca="false">IF(OR($K130="",$L130=""),"",ROUND($K130*$L130,2))</f>
        <v/>
      </c>
      <c r="N130" s="47"/>
      <c r="O130" s="55"/>
      <c r="P130" s="50"/>
      <c r="Q130" s="51"/>
      <c r="R130" s="52" t="str">
        <f aca="false">IF(OR($P130="",$Q130=""),"",$P130+$Q130)</f>
        <v/>
      </c>
      <c r="S130" s="50"/>
      <c r="T130" s="53" t="str">
        <f aca="false">IF(OR($S130="",$R130=""),"",$S130-$R130)</f>
        <v/>
      </c>
      <c r="U130" s="49" t="str">
        <f aca="false">IF($A130="","",SUMIF('Delivery Log'!$B$9:$B$208,$A130,'Delivery Log'!$D$9:$D$208))</f>
        <v/>
      </c>
      <c r="V130" s="49" t="str">
        <f aca="false">IF(OR($U130="",$L130=""),"",ROUND($U130*$L130,2))</f>
        <v/>
      </c>
      <c r="W130" s="49" t="str">
        <f aca="false">IF($K130="","",ROUND($K130-IF(ISNUMBER($U130),$U130,0),2))</f>
        <v/>
      </c>
      <c r="X130" s="49" t="str">
        <f aca="false">IF($K130="","",ROUND($K130-IF($N130="",0,$N130),2))</f>
        <v/>
      </c>
      <c r="Y130" s="56"/>
      <c r="Z130" s="56"/>
      <c r="AA130" s="56"/>
      <c r="AB130" s="55"/>
      <c r="AC130" s="55"/>
      <c r="AD130" s="55"/>
    </row>
    <row r="131" customFormat="false" ht="15" hidden="false" customHeight="true" outlineLevel="0" collapsed="false">
      <c r="A131" s="55"/>
      <c r="B131" s="55"/>
      <c r="C131" s="55"/>
      <c r="D131" s="55"/>
      <c r="E131" s="55"/>
      <c r="F131" s="55"/>
      <c r="G131" s="55"/>
      <c r="H131" s="56"/>
      <c r="I131" s="47"/>
      <c r="J131" s="48"/>
      <c r="K131" s="49" t="str">
        <f aca="false">IF($I131="","",ROUND($I131*(1+IF($J131="",Default_Wastage,$J131)),2))</f>
        <v/>
      </c>
      <c r="L131" s="47"/>
      <c r="M131" s="49" t="str">
        <f aca="false">IF(OR($K131="",$L131=""),"",ROUND($K131*$L131,2))</f>
        <v/>
      </c>
      <c r="N131" s="47"/>
      <c r="O131" s="55"/>
      <c r="P131" s="50"/>
      <c r="Q131" s="51"/>
      <c r="R131" s="52" t="str">
        <f aca="false">IF(OR($P131="",$Q131=""),"",$P131+$Q131)</f>
        <v/>
      </c>
      <c r="S131" s="50"/>
      <c r="T131" s="53" t="str">
        <f aca="false">IF(OR($S131="",$R131=""),"",$S131-$R131)</f>
        <v/>
      </c>
      <c r="U131" s="49" t="str">
        <f aca="false">IF($A131="","",SUMIF('Delivery Log'!$B$9:$B$208,$A131,'Delivery Log'!$D$9:$D$208))</f>
        <v/>
      </c>
      <c r="V131" s="49" t="str">
        <f aca="false">IF(OR($U131="",$L131=""),"",ROUND($U131*$L131,2))</f>
        <v/>
      </c>
      <c r="W131" s="49" t="str">
        <f aca="false">IF($K131="","",ROUND($K131-IF(ISNUMBER($U131),$U131,0),2))</f>
        <v/>
      </c>
      <c r="X131" s="49" t="str">
        <f aca="false">IF($K131="","",ROUND($K131-IF($N131="",0,$N131),2))</f>
        <v/>
      </c>
      <c r="Y131" s="56"/>
      <c r="Z131" s="56"/>
      <c r="AA131" s="56"/>
      <c r="AB131" s="55"/>
      <c r="AC131" s="55"/>
      <c r="AD131" s="55"/>
    </row>
    <row r="132" customFormat="false" ht="15" hidden="false" customHeight="true" outlineLevel="0" collapsed="false">
      <c r="A132" s="55"/>
      <c r="B132" s="55"/>
      <c r="C132" s="55"/>
      <c r="D132" s="55"/>
      <c r="E132" s="55"/>
      <c r="F132" s="55"/>
      <c r="G132" s="55"/>
      <c r="H132" s="56"/>
      <c r="I132" s="47"/>
      <c r="J132" s="48"/>
      <c r="K132" s="49" t="str">
        <f aca="false">IF($I132="","",ROUND($I132*(1+IF($J132="",Default_Wastage,$J132)),2))</f>
        <v/>
      </c>
      <c r="L132" s="47"/>
      <c r="M132" s="49" t="str">
        <f aca="false">IF(OR($K132="",$L132=""),"",ROUND($K132*$L132,2))</f>
        <v/>
      </c>
      <c r="N132" s="47"/>
      <c r="O132" s="55"/>
      <c r="P132" s="50"/>
      <c r="Q132" s="51"/>
      <c r="R132" s="52" t="str">
        <f aca="false">IF(OR($P132="",$Q132=""),"",$P132+$Q132)</f>
        <v/>
      </c>
      <c r="S132" s="50"/>
      <c r="T132" s="53" t="str">
        <f aca="false">IF(OR($S132="",$R132=""),"",$S132-$R132)</f>
        <v/>
      </c>
      <c r="U132" s="49" t="str">
        <f aca="false">IF($A132="","",SUMIF('Delivery Log'!$B$9:$B$208,$A132,'Delivery Log'!$D$9:$D$208))</f>
        <v/>
      </c>
      <c r="V132" s="49" t="str">
        <f aca="false">IF(OR($U132="",$L132=""),"",ROUND($U132*$L132,2))</f>
        <v/>
      </c>
      <c r="W132" s="49" t="str">
        <f aca="false">IF($K132="","",ROUND($K132-IF(ISNUMBER($U132),$U132,0),2))</f>
        <v/>
      </c>
      <c r="X132" s="49" t="str">
        <f aca="false">IF($K132="","",ROUND($K132-IF($N132="",0,$N132),2))</f>
        <v/>
      </c>
      <c r="Y132" s="56"/>
      <c r="Z132" s="56"/>
      <c r="AA132" s="56"/>
      <c r="AB132" s="55"/>
      <c r="AC132" s="55"/>
      <c r="AD132" s="55"/>
    </row>
    <row r="133" customFormat="false" ht="15" hidden="false" customHeight="true" outlineLevel="0" collapsed="false">
      <c r="A133" s="55"/>
      <c r="B133" s="55"/>
      <c r="C133" s="55"/>
      <c r="D133" s="55"/>
      <c r="E133" s="55"/>
      <c r="F133" s="55"/>
      <c r="G133" s="55"/>
      <c r="H133" s="56"/>
      <c r="I133" s="47"/>
      <c r="J133" s="48"/>
      <c r="K133" s="49" t="str">
        <f aca="false">IF($I133="","",ROUND($I133*(1+IF($J133="",Default_Wastage,$J133)),2))</f>
        <v/>
      </c>
      <c r="L133" s="47"/>
      <c r="M133" s="49" t="str">
        <f aca="false">IF(OR($K133="",$L133=""),"",ROUND($K133*$L133,2))</f>
        <v/>
      </c>
      <c r="N133" s="47"/>
      <c r="O133" s="55"/>
      <c r="P133" s="50"/>
      <c r="Q133" s="51"/>
      <c r="R133" s="52" t="str">
        <f aca="false">IF(OR($P133="",$Q133=""),"",$P133+$Q133)</f>
        <v/>
      </c>
      <c r="S133" s="50"/>
      <c r="T133" s="53" t="str">
        <f aca="false">IF(OR($S133="",$R133=""),"",$S133-$R133)</f>
        <v/>
      </c>
      <c r="U133" s="49" t="str">
        <f aca="false">IF($A133="","",SUMIF('Delivery Log'!$B$9:$B$208,$A133,'Delivery Log'!$D$9:$D$208))</f>
        <v/>
      </c>
      <c r="V133" s="49" t="str">
        <f aca="false">IF(OR($U133="",$L133=""),"",ROUND($U133*$L133,2))</f>
        <v/>
      </c>
      <c r="W133" s="49" t="str">
        <f aca="false">IF($K133="","",ROUND($K133-IF(ISNUMBER($U133),$U133,0),2))</f>
        <v/>
      </c>
      <c r="X133" s="49" t="str">
        <f aca="false">IF($K133="","",ROUND($K133-IF($N133="",0,$N133),2))</f>
        <v/>
      </c>
      <c r="Y133" s="56"/>
      <c r="Z133" s="56"/>
      <c r="AA133" s="56"/>
      <c r="AB133" s="55"/>
      <c r="AC133" s="55"/>
      <c r="AD133" s="55"/>
    </row>
    <row r="134" customFormat="false" ht="15" hidden="false" customHeight="true" outlineLevel="0" collapsed="false">
      <c r="A134" s="55"/>
      <c r="B134" s="55"/>
      <c r="C134" s="55"/>
      <c r="D134" s="55"/>
      <c r="E134" s="55"/>
      <c r="F134" s="55"/>
      <c r="G134" s="55"/>
      <c r="H134" s="56"/>
      <c r="I134" s="47"/>
      <c r="J134" s="48"/>
      <c r="K134" s="49" t="str">
        <f aca="false">IF($I134="","",ROUND($I134*(1+IF($J134="",Default_Wastage,$J134)),2))</f>
        <v/>
      </c>
      <c r="L134" s="47"/>
      <c r="M134" s="49" t="str">
        <f aca="false">IF(OR($K134="",$L134=""),"",ROUND($K134*$L134,2))</f>
        <v/>
      </c>
      <c r="N134" s="47"/>
      <c r="O134" s="55"/>
      <c r="P134" s="50"/>
      <c r="Q134" s="51"/>
      <c r="R134" s="52" t="str">
        <f aca="false">IF(OR($P134="",$Q134=""),"",$P134+$Q134)</f>
        <v/>
      </c>
      <c r="S134" s="50"/>
      <c r="T134" s="53" t="str">
        <f aca="false">IF(OR($S134="",$R134=""),"",$S134-$R134)</f>
        <v/>
      </c>
      <c r="U134" s="49" t="str">
        <f aca="false">IF($A134="","",SUMIF('Delivery Log'!$B$9:$B$208,$A134,'Delivery Log'!$D$9:$D$208))</f>
        <v/>
      </c>
      <c r="V134" s="49" t="str">
        <f aca="false">IF(OR($U134="",$L134=""),"",ROUND($U134*$L134,2))</f>
        <v/>
      </c>
      <c r="W134" s="49" t="str">
        <f aca="false">IF($K134="","",ROUND($K134-IF(ISNUMBER($U134),$U134,0),2))</f>
        <v/>
      </c>
      <c r="X134" s="49" t="str">
        <f aca="false">IF($K134="","",ROUND($K134-IF($N134="",0,$N134),2))</f>
        <v/>
      </c>
      <c r="Y134" s="56"/>
      <c r="Z134" s="56"/>
      <c r="AA134" s="56"/>
      <c r="AB134" s="55"/>
      <c r="AC134" s="55"/>
      <c r="AD134" s="55"/>
    </row>
    <row r="135" customFormat="false" ht="15" hidden="false" customHeight="true" outlineLevel="0" collapsed="false">
      <c r="A135" s="55"/>
      <c r="B135" s="55"/>
      <c r="C135" s="55"/>
      <c r="D135" s="55"/>
      <c r="E135" s="55"/>
      <c r="F135" s="55"/>
      <c r="G135" s="55"/>
      <c r="H135" s="56"/>
      <c r="I135" s="47"/>
      <c r="J135" s="48"/>
      <c r="K135" s="49" t="str">
        <f aca="false">IF($I135="","",ROUND($I135*(1+IF($J135="",Default_Wastage,$J135)),2))</f>
        <v/>
      </c>
      <c r="L135" s="47"/>
      <c r="M135" s="49" t="str">
        <f aca="false">IF(OR($K135="",$L135=""),"",ROUND($K135*$L135,2))</f>
        <v/>
      </c>
      <c r="N135" s="47"/>
      <c r="O135" s="55"/>
      <c r="P135" s="50"/>
      <c r="Q135" s="51"/>
      <c r="R135" s="52" t="str">
        <f aca="false">IF(OR($P135="",$Q135=""),"",$P135+$Q135)</f>
        <v/>
      </c>
      <c r="S135" s="50"/>
      <c r="T135" s="53" t="str">
        <f aca="false">IF(OR($S135="",$R135=""),"",$S135-$R135)</f>
        <v/>
      </c>
      <c r="U135" s="49" t="str">
        <f aca="false">IF($A135="","",SUMIF('Delivery Log'!$B$9:$B$208,$A135,'Delivery Log'!$D$9:$D$208))</f>
        <v/>
      </c>
      <c r="V135" s="49" t="str">
        <f aca="false">IF(OR($U135="",$L135=""),"",ROUND($U135*$L135,2))</f>
        <v/>
      </c>
      <c r="W135" s="49" t="str">
        <f aca="false">IF($K135="","",ROUND($K135-IF(ISNUMBER($U135),$U135,0),2))</f>
        <v/>
      </c>
      <c r="X135" s="49" t="str">
        <f aca="false">IF($K135="","",ROUND($K135-IF($N135="",0,$N135),2))</f>
        <v/>
      </c>
      <c r="Y135" s="56"/>
      <c r="Z135" s="56"/>
      <c r="AA135" s="56"/>
      <c r="AB135" s="55"/>
      <c r="AC135" s="55"/>
      <c r="AD135" s="55"/>
    </row>
    <row r="136" customFormat="false" ht="15" hidden="false" customHeight="true" outlineLevel="0" collapsed="false">
      <c r="A136" s="55"/>
      <c r="B136" s="55"/>
      <c r="C136" s="55"/>
      <c r="D136" s="55"/>
      <c r="E136" s="55"/>
      <c r="F136" s="55"/>
      <c r="G136" s="55"/>
      <c r="H136" s="56"/>
      <c r="I136" s="47"/>
      <c r="J136" s="48"/>
      <c r="K136" s="49" t="str">
        <f aca="false">IF($I136="","",ROUND($I136*(1+IF($J136="",Default_Wastage,$J136)),2))</f>
        <v/>
      </c>
      <c r="L136" s="47"/>
      <c r="M136" s="49" t="str">
        <f aca="false">IF(OR($K136="",$L136=""),"",ROUND($K136*$L136,2))</f>
        <v/>
      </c>
      <c r="N136" s="47"/>
      <c r="O136" s="55"/>
      <c r="P136" s="50"/>
      <c r="Q136" s="51"/>
      <c r="R136" s="52" t="str">
        <f aca="false">IF(OR($P136="",$Q136=""),"",$P136+$Q136)</f>
        <v/>
      </c>
      <c r="S136" s="50"/>
      <c r="T136" s="53" t="str">
        <f aca="false">IF(OR($S136="",$R136=""),"",$S136-$R136)</f>
        <v/>
      </c>
      <c r="U136" s="49" t="str">
        <f aca="false">IF($A136="","",SUMIF('Delivery Log'!$B$9:$B$208,$A136,'Delivery Log'!$D$9:$D$208))</f>
        <v/>
      </c>
      <c r="V136" s="49" t="str">
        <f aca="false">IF(OR($U136="",$L136=""),"",ROUND($U136*$L136,2))</f>
        <v/>
      </c>
      <c r="W136" s="49" t="str">
        <f aca="false">IF($K136="","",ROUND($K136-IF(ISNUMBER($U136),$U136,0),2))</f>
        <v/>
      </c>
      <c r="X136" s="49" t="str">
        <f aca="false">IF($K136="","",ROUND($K136-IF($N136="",0,$N136),2))</f>
        <v/>
      </c>
      <c r="Y136" s="56"/>
      <c r="Z136" s="56"/>
      <c r="AA136" s="56"/>
      <c r="AB136" s="55"/>
      <c r="AC136" s="55"/>
      <c r="AD136" s="55"/>
    </row>
    <row r="137" customFormat="false" ht="15" hidden="false" customHeight="true" outlineLevel="0" collapsed="false">
      <c r="A137" s="55"/>
      <c r="B137" s="55"/>
      <c r="C137" s="55"/>
      <c r="D137" s="55"/>
      <c r="E137" s="55"/>
      <c r="F137" s="55"/>
      <c r="G137" s="55"/>
      <c r="H137" s="56"/>
      <c r="I137" s="47"/>
      <c r="J137" s="48"/>
      <c r="K137" s="49" t="str">
        <f aca="false">IF($I137="","",ROUND($I137*(1+IF($J137="",Default_Wastage,$J137)),2))</f>
        <v/>
      </c>
      <c r="L137" s="47"/>
      <c r="M137" s="49" t="str">
        <f aca="false">IF(OR($K137="",$L137=""),"",ROUND($K137*$L137,2))</f>
        <v/>
      </c>
      <c r="N137" s="47"/>
      <c r="O137" s="55"/>
      <c r="P137" s="50"/>
      <c r="Q137" s="51"/>
      <c r="R137" s="52" t="str">
        <f aca="false">IF(OR($P137="",$Q137=""),"",$P137+$Q137)</f>
        <v/>
      </c>
      <c r="S137" s="50"/>
      <c r="T137" s="53" t="str">
        <f aca="false">IF(OR($S137="",$R137=""),"",$S137-$R137)</f>
        <v/>
      </c>
      <c r="U137" s="49" t="str">
        <f aca="false">IF($A137="","",SUMIF('Delivery Log'!$B$9:$B$208,$A137,'Delivery Log'!$D$9:$D$208))</f>
        <v/>
      </c>
      <c r="V137" s="49" t="str">
        <f aca="false">IF(OR($U137="",$L137=""),"",ROUND($U137*$L137,2))</f>
        <v/>
      </c>
      <c r="W137" s="49" t="str">
        <f aca="false">IF($K137="","",ROUND($K137-IF(ISNUMBER($U137),$U137,0),2))</f>
        <v/>
      </c>
      <c r="X137" s="49" t="str">
        <f aca="false">IF($K137="","",ROUND($K137-IF($N137="",0,$N137),2))</f>
        <v/>
      </c>
      <c r="Y137" s="56"/>
      <c r="Z137" s="56"/>
      <c r="AA137" s="56"/>
      <c r="AB137" s="55"/>
      <c r="AC137" s="55"/>
      <c r="AD137" s="55"/>
    </row>
    <row r="138" customFormat="false" ht="15" hidden="false" customHeight="true" outlineLevel="0" collapsed="false">
      <c r="A138" s="55"/>
      <c r="B138" s="55"/>
      <c r="C138" s="55"/>
      <c r="D138" s="55"/>
      <c r="E138" s="55"/>
      <c r="F138" s="55"/>
      <c r="G138" s="55"/>
      <c r="H138" s="56"/>
      <c r="I138" s="47"/>
      <c r="J138" s="48"/>
      <c r="K138" s="49" t="str">
        <f aca="false">IF($I138="","",ROUND($I138*(1+IF($J138="",Default_Wastage,$J138)),2))</f>
        <v/>
      </c>
      <c r="L138" s="47"/>
      <c r="M138" s="49" t="str">
        <f aca="false">IF(OR($K138="",$L138=""),"",ROUND($K138*$L138,2))</f>
        <v/>
      </c>
      <c r="N138" s="47"/>
      <c r="O138" s="55"/>
      <c r="P138" s="50"/>
      <c r="Q138" s="51"/>
      <c r="R138" s="52" t="str">
        <f aca="false">IF(OR($P138="",$Q138=""),"",$P138+$Q138)</f>
        <v/>
      </c>
      <c r="S138" s="50"/>
      <c r="T138" s="53" t="str">
        <f aca="false">IF(OR($S138="",$R138=""),"",$S138-$R138)</f>
        <v/>
      </c>
      <c r="U138" s="49" t="str">
        <f aca="false">IF($A138="","",SUMIF('Delivery Log'!$B$9:$B$208,$A138,'Delivery Log'!$D$9:$D$208))</f>
        <v/>
      </c>
      <c r="V138" s="49" t="str">
        <f aca="false">IF(OR($U138="",$L138=""),"",ROUND($U138*$L138,2))</f>
        <v/>
      </c>
      <c r="W138" s="49" t="str">
        <f aca="false">IF($K138="","",ROUND($K138-IF(ISNUMBER($U138),$U138,0),2))</f>
        <v/>
      </c>
      <c r="X138" s="49" t="str">
        <f aca="false">IF($K138="","",ROUND($K138-IF($N138="",0,$N138),2))</f>
        <v/>
      </c>
      <c r="Y138" s="56"/>
      <c r="Z138" s="56"/>
      <c r="AA138" s="56"/>
      <c r="AB138" s="55"/>
      <c r="AC138" s="55"/>
      <c r="AD138" s="55"/>
    </row>
    <row r="139" customFormat="false" ht="15" hidden="false" customHeight="true" outlineLevel="0" collapsed="false">
      <c r="A139" s="55"/>
      <c r="B139" s="55"/>
      <c r="C139" s="55"/>
      <c r="D139" s="55"/>
      <c r="E139" s="55"/>
      <c r="F139" s="55"/>
      <c r="G139" s="55"/>
      <c r="H139" s="56"/>
      <c r="I139" s="47"/>
      <c r="J139" s="48"/>
      <c r="K139" s="49" t="str">
        <f aca="false">IF($I139="","",ROUND($I139*(1+IF($J139="",Default_Wastage,$J139)),2))</f>
        <v/>
      </c>
      <c r="L139" s="47"/>
      <c r="M139" s="49" t="str">
        <f aca="false">IF(OR($K139="",$L139=""),"",ROUND($K139*$L139,2))</f>
        <v/>
      </c>
      <c r="N139" s="47"/>
      <c r="O139" s="55"/>
      <c r="P139" s="50"/>
      <c r="Q139" s="51"/>
      <c r="R139" s="52" t="str">
        <f aca="false">IF(OR($P139="",$Q139=""),"",$P139+$Q139)</f>
        <v/>
      </c>
      <c r="S139" s="50"/>
      <c r="T139" s="53" t="str">
        <f aca="false">IF(OR($S139="",$R139=""),"",$S139-$R139)</f>
        <v/>
      </c>
      <c r="U139" s="49" t="str">
        <f aca="false">IF($A139="","",SUMIF('Delivery Log'!$B$9:$B$208,$A139,'Delivery Log'!$D$9:$D$208))</f>
        <v/>
      </c>
      <c r="V139" s="49" t="str">
        <f aca="false">IF(OR($U139="",$L139=""),"",ROUND($U139*$L139,2))</f>
        <v/>
      </c>
      <c r="W139" s="49" t="str">
        <f aca="false">IF($K139="","",ROUND($K139-IF(ISNUMBER($U139),$U139,0),2))</f>
        <v/>
      </c>
      <c r="X139" s="49" t="str">
        <f aca="false">IF($K139="","",ROUND($K139-IF($N139="",0,$N139),2))</f>
        <v/>
      </c>
      <c r="Y139" s="56"/>
      <c r="Z139" s="56"/>
      <c r="AA139" s="56"/>
      <c r="AB139" s="55"/>
      <c r="AC139" s="55"/>
      <c r="AD139" s="55"/>
    </row>
    <row r="140" customFormat="false" ht="15" hidden="false" customHeight="true" outlineLevel="0" collapsed="false">
      <c r="A140" s="55"/>
      <c r="B140" s="55"/>
      <c r="C140" s="55"/>
      <c r="D140" s="55"/>
      <c r="E140" s="55"/>
      <c r="F140" s="55"/>
      <c r="G140" s="55"/>
      <c r="H140" s="56"/>
      <c r="I140" s="47"/>
      <c r="J140" s="48"/>
      <c r="K140" s="49" t="str">
        <f aca="false">IF($I140="","",ROUND($I140*(1+IF($J140="",Default_Wastage,$J140)),2))</f>
        <v/>
      </c>
      <c r="L140" s="47"/>
      <c r="M140" s="49" t="str">
        <f aca="false">IF(OR($K140="",$L140=""),"",ROUND($K140*$L140,2))</f>
        <v/>
      </c>
      <c r="N140" s="47"/>
      <c r="O140" s="55"/>
      <c r="P140" s="50"/>
      <c r="Q140" s="51"/>
      <c r="R140" s="52" t="str">
        <f aca="false">IF(OR($P140="",$Q140=""),"",$P140+$Q140)</f>
        <v/>
      </c>
      <c r="S140" s="50"/>
      <c r="T140" s="53" t="str">
        <f aca="false">IF(OR($S140="",$R140=""),"",$S140-$R140)</f>
        <v/>
      </c>
      <c r="U140" s="49" t="str">
        <f aca="false">IF($A140="","",SUMIF('Delivery Log'!$B$9:$B$208,$A140,'Delivery Log'!$D$9:$D$208))</f>
        <v/>
      </c>
      <c r="V140" s="49" t="str">
        <f aca="false">IF(OR($U140="",$L140=""),"",ROUND($U140*$L140,2))</f>
        <v/>
      </c>
      <c r="W140" s="49" t="str">
        <f aca="false">IF($K140="","",ROUND($K140-IF(ISNUMBER($U140),$U140,0),2))</f>
        <v/>
      </c>
      <c r="X140" s="49" t="str">
        <f aca="false">IF($K140="","",ROUND($K140-IF($N140="",0,$N140),2))</f>
        <v/>
      </c>
      <c r="Y140" s="56"/>
      <c r="Z140" s="56"/>
      <c r="AA140" s="56"/>
      <c r="AB140" s="55"/>
      <c r="AC140" s="55"/>
      <c r="AD140" s="55"/>
    </row>
    <row r="141" customFormat="false" ht="15" hidden="false" customHeight="true" outlineLevel="0" collapsed="false">
      <c r="A141" s="55"/>
      <c r="B141" s="55"/>
      <c r="C141" s="55"/>
      <c r="D141" s="55"/>
      <c r="E141" s="55"/>
      <c r="F141" s="55"/>
      <c r="G141" s="55"/>
      <c r="H141" s="56"/>
      <c r="I141" s="47"/>
      <c r="J141" s="48"/>
      <c r="K141" s="49" t="str">
        <f aca="false">IF($I141="","",ROUND($I141*(1+IF($J141="",Default_Wastage,$J141)),2))</f>
        <v/>
      </c>
      <c r="L141" s="47"/>
      <c r="M141" s="49" t="str">
        <f aca="false">IF(OR($K141="",$L141=""),"",ROUND($K141*$L141,2))</f>
        <v/>
      </c>
      <c r="N141" s="47"/>
      <c r="O141" s="55"/>
      <c r="P141" s="50"/>
      <c r="Q141" s="51"/>
      <c r="R141" s="52" t="str">
        <f aca="false">IF(OR($P141="",$Q141=""),"",$P141+$Q141)</f>
        <v/>
      </c>
      <c r="S141" s="50"/>
      <c r="T141" s="53" t="str">
        <f aca="false">IF(OR($S141="",$R141=""),"",$S141-$R141)</f>
        <v/>
      </c>
      <c r="U141" s="49" t="str">
        <f aca="false">IF($A141="","",SUMIF('Delivery Log'!$B$9:$B$208,$A141,'Delivery Log'!$D$9:$D$208))</f>
        <v/>
      </c>
      <c r="V141" s="49" t="str">
        <f aca="false">IF(OR($U141="",$L141=""),"",ROUND($U141*$L141,2))</f>
        <v/>
      </c>
      <c r="W141" s="49" t="str">
        <f aca="false">IF($K141="","",ROUND($K141-IF(ISNUMBER($U141),$U141,0),2))</f>
        <v/>
      </c>
      <c r="X141" s="49" t="str">
        <f aca="false">IF($K141="","",ROUND($K141-IF($N141="",0,$N141),2))</f>
        <v/>
      </c>
      <c r="Y141" s="56"/>
      <c r="Z141" s="56"/>
      <c r="AA141" s="56"/>
      <c r="AB141" s="55"/>
      <c r="AC141" s="55"/>
      <c r="AD141" s="55"/>
    </row>
    <row r="142" customFormat="false" ht="15" hidden="false" customHeight="true" outlineLevel="0" collapsed="false">
      <c r="A142" s="55"/>
      <c r="B142" s="55"/>
      <c r="C142" s="55"/>
      <c r="D142" s="55"/>
      <c r="E142" s="55"/>
      <c r="F142" s="55"/>
      <c r="G142" s="55"/>
      <c r="H142" s="56"/>
      <c r="I142" s="47"/>
      <c r="J142" s="48"/>
      <c r="K142" s="49" t="str">
        <f aca="false">IF($I142="","",ROUND($I142*(1+IF($J142="",Default_Wastage,$J142)),2))</f>
        <v/>
      </c>
      <c r="L142" s="47"/>
      <c r="M142" s="49" t="str">
        <f aca="false">IF(OR($K142="",$L142=""),"",ROUND($K142*$L142,2))</f>
        <v/>
      </c>
      <c r="N142" s="47"/>
      <c r="O142" s="55"/>
      <c r="P142" s="50"/>
      <c r="Q142" s="51"/>
      <c r="R142" s="52" t="str">
        <f aca="false">IF(OR($P142="",$Q142=""),"",$P142+$Q142)</f>
        <v/>
      </c>
      <c r="S142" s="50"/>
      <c r="T142" s="53" t="str">
        <f aca="false">IF(OR($S142="",$R142=""),"",$S142-$R142)</f>
        <v/>
      </c>
      <c r="U142" s="49" t="str">
        <f aca="false">IF($A142="","",SUMIF('Delivery Log'!$B$9:$B$208,$A142,'Delivery Log'!$D$9:$D$208))</f>
        <v/>
      </c>
      <c r="V142" s="49" t="str">
        <f aca="false">IF(OR($U142="",$L142=""),"",ROUND($U142*$L142,2))</f>
        <v/>
      </c>
      <c r="W142" s="49" t="str">
        <f aca="false">IF($K142="","",ROUND($K142-IF(ISNUMBER($U142),$U142,0),2))</f>
        <v/>
      </c>
      <c r="X142" s="49" t="str">
        <f aca="false">IF($K142="","",ROUND($K142-IF($N142="",0,$N142),2))</f>
        <v/>
      </c>
      <c r="Y142" s="56"/>
      <c r="Z142" s="56"/>
      <c r="AA142" s="56"/>
      <c r="AB142" s="55"/>
      <c r="AC142" s="55"/>
      <c r="AD142" s="55"/>
    </row>
    <row r="143" customFormat="false" ht="15" hidden="false" customHeight="true" outlineLevel="0" collapsed="false">
      <c r="A143" s="55"/>
      <c r="B143" s="55"/>
      <c r="C143" s="55"/>
      <c r="D143" s="55"/>
      <c r="E143" s="55"/>
      <c r="F143" s="55"/>
      <c r="G143" s="55"/>
      <c r="H143" s="56"/>
      <c r="I143" s="47"/>
      <c r="J143" s="48"/>
      <c r="K143" s="49" t="str">
        <f aca="false">IF($I143="","",ROUND($I143*(1+IF($J143="",Default_Wastage,$J143)),2))</f>
        <v/>
      </c>
      <c r="L143" s="47"/>
      <c r="M143" s="49" t="str">
        <f aca="false">IF(OR($K143="",$L143=""),"",ROUND($K143*$L143,2))</f>
        <v/>
      </c>
      <c r="N143" s="47"/>
      <c r="O143" s="55"/>
      <c r="P143" s="50"/>
      <c r="Q143" s="51"/>
      <c r="R143" s="52" t="str">
        <f aca="false">IF(OR($P143="",$Q143=""),"",$P143+$Q143)</f>
        <v/>
      </c>
      <c r="S143" s="50"/>
      <c r="T143" s="53" t="str">
        <f aca="false">IF(OR($S143="",$R143=""),"",$S143-$R143)</f>
        <v/>
      </c>
      <c r="U143" s="49" t="str">
        <f aca="false">IF($A143="","",SUMIF('Delivery Log'!$B$9:$B$208,$A143,'Delivery Log'!$D$9:$D$208))</f>
        <v/>
      </c>
      <c r="V143" s="49" t="str">
        <f aca="false">IF(OR($U143="",$L143=""),"",ROUND($U143*$L143,2))</f>
        <v/>
      </c>
      <c r="W143" s="49" t="str">
        <f aca="false">IF($K143="","",ROUND($K143-IF(ISNUMBER($U143),$U143,0),2))</f>
        <v/>
      </c>
      <c r="X143" s="49" t="str">
        <f aca="false">IF($K143="","",ROUND($K143-IF($N143="",0,$N143),2))</f>
        <v/>
      </c>
      <c r="Y143" s="56"/>
      <c r="Z143" s="56"/>
      <c r="AA143" s="56"/>
      <c r="AB143" s="55"/>
      <c r="AC143" s="55"/>
      <c r="AD143" s="55"/>
    </row>
    <row r="144" customFormat="false" ht="15" hidden="false" customHeight="true" outlineLevel="0" collapsed="false">
      <c r="A144" s="55"/>
      <c r="B144" s="55"/>
      <c r="C144" s="55"/>
      <c r="D144" s="55"/>
      <c r="E144" s="55"/>
      <c r="F144" s="55"/>
      <c r="G144" s="55"/>
      <c r="H144" s="56"/>
      <c r="I144" s="47"/>
      <c r="J144" s="48"/>
      <c r="K144" s="49" t="str">
        <f aca="false">IF($I144="","",ROUND($I144*(1+IF($J144="",Default_Wastage,$J144)),2))</f>
        <v/>
      </c>
      <c r="L144" s="47"/>
      <c r="M144" s="49" t="str">
        <f aca="false">IF(OR($K144="",$L144=""),"",ROUND($K144*$L144,2))</f>
        <v/>
      </c>
      <c r="N144" s="47"/>
      <c r="O144" s="55"/>
      <c r="P144" s="50"/>
      <c r="Q144" s="51"/>
      <c r="R144" s="52" t="str">
        <f aca="false">IF(OR($P144="",$Q144=""),"",$P144+$Q144)</f>
        <v/>
      </c>
      <c r="S144" s="50"/>
      <c r="T144" s="53" t="str">
        <f aca="false">IF(OR($S144="",$R144=""),"",$S144-$R144)</f>
        <v/>
      </c>
      <c r="U144" s="49" t="str">
        <f aca="false">IF($A144="","",SUMIF('Delivery Log'!$B$9:$B$208,$A144,'Delivery Log'!$D$9:$D$208))</f>
        <v/>
      </c>
      <c r="V144" s="49" t="str">
        <f aca="false">IF(OR($U144="",$L144=""),"",ROUND($U144*$L144,2))</f>
        <v/>
      </c>
      <c r="W144" s="49" t="str">
        <f aca="false">IF($K144="","",ROUND($K144-IF(ISNUMBER($U144),$U144,0),2))</f>
        <v/>
      </c>
      <c r="X144" s="49" t="str">
        <f aca="false">IF($K144="","",ROUND($K144-IF($N144="",0,$N144),2))</f>
        <v/>
      </c>
      <c r="Y144" s="56"/>
      <c r="Z144" s="56"/>
      <c r="AA144" s="56"/>
      <c r="AB144" s="55"/>
      <c r="AC144" s="55"/>
      <c r="AD144" s="55"/>
    </row>
    <row r="145" customFormat="false" ht="15" hidden="false" customHeight="true" outlineLevel="0" collapsed="false">
      <c r="A145" s="55"/>
      <c r="B145" s="55"/>
      <c r="C145" s="55"/>
      <c r="D145" s="55"/>
      <c r="E145" s="55"/>
      <c r="F145" s="55"/>
      <c r="G145" s="55"/>
      <c r="H145" s="56"/>
      <c r="I145" s="47"/>
      <c r="J145" s="48"/>
      <c r="K145" s="49" t="str">
        <f aca="false">IF($I145="","",ROUND($I145*(1+IF($J145="",Default_Wastage,$J145)),2))</f>
        <v/>
      </c>
      <c r="L145" s="47"/>
      <c r="M145" s="49" t="str">
        <f aca="false">IF(OR($K145="",$L145=""),"",ROUND($K145*$L145,2))</f>
        <v/>
      </c>
      <c r="N145" s="47"/>
      <c r="O145" s="55"/>
      <c r="P145" s="50"/>
      <c r="Q145" s="51"/>
      <c r="R145" s="52" t="str">
        <f aca="false">IF(OR($P145="",$Q145=""),"",$P145+$Q145)</f>
        <v/>
      </c>
      <c r="S145" s="50"/>
      <c r="T145" s="53" t="str">
        <f aca="false">IF(OR($S145="",$R145=""),"",$S145-$R145)</f>
        <v/>
      </c>
      <c r="U145" s="49" t="str">
        <f aca="false">IF($A145="","",SUMIF('Delivery Log'!$B$9:$B$208,$A145,'Delivery Log'!$D$9:$D$208))</f>
        <v/>
      </c>
      <c r="V145" s="49" t="str">
        <f aca="false">IF(OR($U145="",$L145=""),"",ROUND($U145*$L145,2))</f>
        <v/>
      </c>
      <c r="W145" s="49" t="str">
        <f aca="false">IF($K145="","",ROUND($K145-IF(ISNUMBER($U145),$U145,0),2))</f>
        <v/>
      </c>
      <c r="X145" s="49" t="str">
        <f aca="false">IF($K145="","",ROUND($K145-IF($N145="",0,$N145),2))</f>
        <v/>
      </c>
      <c r="Y145" s="56"/>
      <c r="Z145" s="56"/>
      <c r="AA145" s="56"/>
      <c r="AB145" s="55"/>
      <c r="AC145" s="55"/>
      <c r="AD145" s="55"/>
    </row>
    <row r="146" customFormat="false" ht="15" hidden="false" customHeight="true" outlineLevel="0" collapsed="false">
      <c r="A146" s="55"/>
      <c r="B146" s="55"/>
      <c r="C146" s="55"/>
      <c r="D146" s="55"/>
      <c r="E146" s="55"/>
      <c r="F146" s="55"/>
      <c r="G146" s="55"/>
      <c r="H146" s="56"/>
      <c r="I146" s="47"/>
      <c r="J146" s="48"/>
      <c r="K146" s="49" t="str">
        <f aca="false">IF($I146="","",ROUND($I146*(1+IF($J146="",Default_Wastage,$J146)),2))</f>
        <v/>
      </c>
      <c r="L146" s="47"/>
      <c r="M146" s="49" t="str">
        <f aca="false">IF(OR($K146="",$L146=""),"",ROUND($K146*$L146,2))</f>
        <v/>
      </c>
      <c r="N146" s="47"/>
      <c r="O146" s="55"/>
      <c r="P146" s="50"/>
      <c r="Q146" s="51"/>
      <c r="R146" s="52" t="str">
        <f aca="false">IF(OR($P146="",$Q146=""),"",$P146+$Q146)</f>
        <v/>
      </c>
      <c r="S146" s="50"/>
      <c r="T146" s="53" t="str">
        <f aca="false">IF(OR($S146="",$R146=""),"",$S146-$R146)</f>
        <v/>
      </c>
      <c r="U146" s="49" t="str">
        <f aca="false">IF($A146="","",SUMIF('Delivery Log'!$B$9:$B$208,$A146,'Delivery Log'!$D$9:$D$208))</f>
        <v/>
      </c>
      <c r="V146" s="49" t="str">
        <f aca="false">IF(OR($U146="",$L146=""),"",ROUND($U146*$L146,2))</f>
        <v/>
      </c>
      <c r="W146" s="49" t="str">
        <f aca="false">IF($K146="","",ROUND($K146-IF(ISNUMBER($U146),$U146,0),2))</f>
        <v/>
      </c>
      <c r="X146" s="49" t="str">
        <f aca="false">IF($K146="","",ROUND($K146-IF($N146="",0,$N146),2))</f>
        <v/>
      </c>
      <c r="Y146" s="56"/>
      <c r="Z146" s="56"/>
      <c r="AA146" s="56"/>
      <c r="AB146" s="55"/>
      <c r="AC146" s="55"/>
      <c r="AD146" s="55"/>
    </row>
    <row r="147" customFormat="false" ht="15" hidden="false" customHeight="true" outlineLevel="0" collapsed="false">
      <c r="A147" s="55"/>
      <c r="B147" s="55"/>
      <c r="C147" s="55"/>
      <c r="D147" s="55"/>
      <c r="E147" s="55"/>
      <c r="F147" s="55"/>
      <c r="G147" s="55"/>
      <c r="H147" s="56"/>
      <c r="I147" s="47"/>
      <c r="J147" s="48"/>
      <c r="K147" s="49" t="str">
        <f aca="false">IF($I147="","",ROUND($I147*(1+IF($J147="",Default_Wastage,$J147)),2))</f>
        <v/>
      </c>
      <c r="L147" s="47"/>
      <c r="M147" s="49" t="str">
        <f aca="false">IF(OR($K147="",$L147=""),"",ROUND($K147*$L147,2))</f>
        <v/>
      </c>
      <c r="N147" s="47"/>
      <c r="O147" s="55"/>
      <c r="P147" s="50"/>
      <c r="Q147" s="51"/>
      <c r="R147" s="52" t="str">
        <f aca="false">IF(OR($P147="",$Q147=""),"",$P147+$Q147)</f>
        <v/>
      </c>
      <c r="S147" s="50"/>
      <c r="T147" s="53" t="str">
        <f aca="false">IF(OR($S147="",$R147=""),"",$S147-$R147)</f>
        <v/>
      </c>
      <c r="U147" s="49" t="str">
        <f aca="false">IF($A147="","",SUMIF('Delivery Log'!$B$9:$B$208,$A147,'Delivery Log'!$D$9:$D$208))</f>
        <v/>
      </c>
      <c r="V147" s="49" t="str">
        <f aca="false">IF(OR($U147="",$L147=""),"",ROUND($U147*$L147,2))</f>
        <v/>
      </c>
      <c r="W147" s="49" t="str">
        <f aca="false">IF($K147="","",ROUND($K147-IF(ISNUMBER($U147),$U147,0),2))</f>
        <v/>
      </c>
      <c r="X147" s="49" t="str">
        <f aca="false">IF($K147="","",ROUND($K147-IF($N147="",0,$N147),2))</f>
        <v/>
      </c>
      <c r="Y147" s="56"/>
      <c r="Z147" s="56"/>
      <c r="AA147" s="56"/>
      <c r="AB147" s="55"/>
      <c r="AC147" s="55"/>
      <c r="AD147" s="55"/>
    </row>
    <row r="148" customFormat="false" ht="15" hidden="false" customHeight="true" outlineLevel="0" collapsed="false">
      <c r="A148" s="55"/>
      <c r="B148" s="55"/>
      <c r="C148" s="55"/>
      <c r="D148" s="55"/>
      <c r="E148" s="55"/>
      <c r="F148" s="55"/>
      <c r="G148" s="55"/>
      <c r="H148" s="56"/>
      <c r="I148" s="47"/>
      <c r="J148" s="48"/>
      <c r="K148" s="49" t="str">
        <f aca="false">IF($I148="","",ROUND($I148*(1+IF($J148="",Default_Wastage,$J148)),2))</f>
        <v/>
      </c>
      <c r="L148" s="47"/>
      <c r="M148" s="49" t="str">
        <f aca="false">IF(OR($K148="",$L148=""),"",ROUND($K148*$L148,2))</f>
        <v/>
      </c>
      <c r="N148" s="47"/>
      <c r="O148" s="55"/>
      <c r="P148" s="50"/>
      <c r="Q148" s="51"/>
      <c r="R148" s="52" t="str">
        <f aca="false">IF(OR($P148="",$Q148=""),"",$P148+$Q148)</f>
        <v/>
      </c>
      <c r="S148" s="50"/>
      <c r="T148" s="53" t="str">
        <f aca="false">IF(OR($S148="",$R148=""),"",$S148-$R148)</f>
        <v/>
      </c>
      <c r="U148" s="49" t="str">
        <f aca="false">IF($A148="","",SUMIF('Delivery Log'!$B$9:$B$208,$A148,'Delivery Log'!$D$9:$D$208))</f>
        <v/>
      </c>
      <c r="V148" s="49" t="str">
        <f aca="false">IF(OR($U148="",$L148=""),"",ROUND($U148*$L148,2))</f>
        <v/>
      </c>
      <c r="W148" s="49" t="str">
        <f aca="false">IF($K148="","",ROUND($K148-IF(ISNUMBER($U148),$U148,0),2))</f>
        <v/>
      </c>
      <c r="X148" s="49" t="str">
        <f aca="false">IF($K148="","",ROUND($K148-IF($N148="",0,$N148),2))</f>
        <v/>
      </c>
      <c r="Y148" s="56"/>
      <c r="Z148" s="56"/>
      <c r="AA148" s="56"/>
      <c r="AB148" s="55"/>
      <c r="AC148" s="55"/>
      <c r="AD148" s="55"/>
    </row>
    <row r="149" customFormat="false" ht="15" hidden="false" customHeight="true" outlineLevel="0" collapsed="false">
      <c r="A149" s="55"/>
      <c r="B149" s="55"/>
      <c r="C149" s="55"/>
      <c r="D149" s="55"/>
      <c r="E149" s="55"/>
      <c r="F149" s="55"/>
      <c r="G149" s="55"/>
      <c r="H149" s="56"/>
      <c r="I149" s="47"/>
      <c r="J149" s="48"/>
      <c r="K149" s="49" t="str">
        <f aca="false">IF($I149="","",ROUND($I149*(1+IF($J149="",Default_Wastage,$J149)),2))</f>
        <v/>
      </c>
      <c r="L149" s="47"/>
      <c r="M149" s="49" t="str">
        <f aca="false">IF(OR($K149="",$L149=""),"",ROUND($K149*$L149,2))</f>
        <v/>
      </c>
      <c r="N149" s="47"/>
      <c r="O149" s="55"/>
      <c r="P149" s="50"/>
      <c r="Q149" s="51"/>
      <c r="R149" s="52" t="str">
        <f aca="false">IF(OR($P149="",$Q149=""),"",$P149+$Q149)</f>
        <v/>
      </c>
      <c r="S149" s="50"/>
      <c r="T149" s="53" t="str">
        <f aca="false">IF(OR($S149="",$R149=""),"",$S149-$R149)</f>
        <v/>
      </c>
      <c r="U149" s="49" t="str">
        <f aca="false">IF($A149="","",SUMIF('Delivery Log'!$B$9:$B$208,$A149,'Delivery Log'!$D$9:$D$208))</f>
        <v/>
      </c>
      <c r="V149" s="49" t="str">
        <f aca="false">IF(OR($U149="",$L149=""),"",ROUND($U149*$L149,2))</f>
        <v/>
      </c>
      <c r="W149" s="49" t="str">
        <f aca="false">IF($K149="","",ROUND($K149-IF(ISNUMBER($U149),$U149,0),2))</f>
        <v/>
      </c>
      <c r="X149" s="49" t="str">
        <f aca="false">IF($K149="","",ROUND($K149-IF($N149="",0,$N149),2))</f>
        <v/>
      </c>
      <c r="Y149" s="56"/>
      <c r="Z149" s="56"/>
      <c r="AA149" s="56"/>
      <c r="AB149" s="55"/>
      <c r="AC149" s="55"/>
      <c r="AD149" s="55"/>
    </row>
    <row r="150" customFormat="false" ht="15" hidden="false" customHeight="true" outlineLevel="0" collapsed="false">
      <c r="A150" s="55"/>
      <c r="B150" s="55"/>
      <c r="C150" s="55"/>
      <c r="D150" s="55"/>
      <c r="E150" s="55"/>
      <c r="F150" s="55"/>
      <c r="G150" s="55"/>
      <c r="H150" s="56"/>
      <c r="I150" s="47"/>
      <c r="J150" s="48"/>
      <c r="K150" s="49" t="str">
        <f aca="false">IF($I150="","",ROUND($I150*(1+IF($J150="",Default_Wastage,$J150)),2))</f>
        <v/>
      </c>
      <c r="L150" s="47"/>
      <c r="M150" s="49" t="str">
        <f aca="false">IF(OR($K150="",$L150=""),"",ROUND($K150*$L150,2))</f>
        <v/>
      </c>
      <c r="N150" s="47"/>
      <c r="O150" s="55"/>
      <c r="P150" s="50"/>
      <c r="Q150" s="51"/>
      <c r="R150" s="52" t="str">
        <f aca="false">IF(OR($P150="",$Q150=""),"",$P150+$Q150)</f>
        <v/>
      </c>
      <c r="S150" s="50"/>
      <c r="T150" s="53" t="str">
        <f aca="false">IF(OR($S150="",$R150=""),"",$S150-$R150)</f>
        <v/>
      </c>
      <c r="U150" s="49" t="str">
        <f aca="false">IF($A150="","",SUMIF('Delivery Log'!$B$9:$B$208,$A150,'Delivery Log'!$D$9:$D$208))</f>
        <v/>
      </c>
      <c r="V150" s="49" t="str">
        <f aca="false">IF(OR($U150="",$L150=""),"",ROUND($U150*$L150,2))</f>
        <v/>
      </c>
      <c r="W150" s="49" t="str">
        <f aca="false">IF($K150="","",ROUND($K150-IF(ISNUMBER($U150),$U150,0),2))</f>
        <v/>
      </c>
      <c r="X150" s="49" t="str">
        <f aca="false">IF($K150="","",ROUND($K150-IF($N150="",0,$N150),2))</f>
        <v/>
      </c>
      <c r="Y150" s="56"/>
      <c r="Z150" s="56"/>
      <c r="AA150" s="56"/>
      <c r="AB150" s="55"/>
      <c r="AC150" s="55"/>
      <c r="AD150" s="55"/>
    </row>
    <row r="151" customFormat="false" ht="15" hidden="false" customHeight="true" outlineLevel="0" collapsed="false">
      <c r="A151" s="55"/>
      <c r="B151" s="55"/>
      <c r="C151" s="55"/>
      <c r="D151" s="55"/>
      <c r="E151" s="55"/>
      <c r="F151" s="55"/>
      <c r="G151" s="55"/>
      <c r="H151" s="56"/>
      <c r="I151" s="47"/>
      <c r="J151" s="48"/>
      <c r="K151" s="49" t="str">
        <f aca="false">IF($I151="","",ROUND($I151*(1+IF($J151="",Default_Wastage,$J151)),2))</f>
        <v/>
      </c>
      <c r="L151" s="47"/>
      <c r="M151" s="49" t="str">
        <f aca="false">IF(OR($K151="",$L151=""),"",ROUND($K151*$L151,2))</f>
        <v/>
      </c>
      <c r="N151" s="47"/>
      <c r="O151" s="55"/>
      <c r="P151" s="50"/>
      <c r="Q151" s="51"/>
      <c r="R151" s="52" t="str">
        <f aca="false">IF(OR($P151="",$Q151=""),"",$P151+$Q151)</f>
        <v/>
      </c>
      <c r="S151" s="50"/>
      <c r="T151" s="53" t="str">
        <f aca="false">IF(OR($S151="",$R151=""),"",$S151-$R151)</f>
        <v/>
      </c>
      <c r="U151" s="49" t="str">
        <f aca="false">IF($A151="","",SUMIF('Delivery Log'!$B$9:$B$208,$A151,'Delivery Log'!$D$9:$D$208))</f>
        <v/>
      </c>
      <c r="V151" s="49" t="str">
        <f aca="false">IF(OR($U151="",$L151=""),"",ROUND($U151*$L151,2))</f>
        <v/>
      </c>
      <c r="W151" s="49" t="str">
        <f aca="false">IF($K151="","",ROUND($K151-IF(ISNUMBER($U151),$U151,0),2))</f>
        <v/>
      </c>
      <c r="X151" s="49" t="str">
        <f aca="false">IF($K151="","",ROUND($K151-IF($N151="",0,$N151),2))</f>
        <v/>
      </c>
      <c r="Y151" s="56"/>
      <c r="Z151" s="56"/>
      <c r="AA151" s="56"/>
      <c r="AB151" s="55"/>
      <c r="AC151" s="55"/>
      <c r="AD151" s="55"/>
    </row>
    <row r="152" customFormat="false" ht="15" hidden="false" customHeight="true" outlineLevel="0" collapsed="false">
      <c r="A152" s="55"/>
      <c r="B152" s="55"/>
      <c r="C152" s="55"/>
      <c r="D152" s="55"/>
      <c r="E152" s="55"/>
      <c r="F152" s="55"/>
      <c r="G152" s="55"/>
      <c r="H152" s="56"/>
      <c r="I152" s="47"/>
      <c r="J152" s="48"/>
      <c r="K152" s="49" t="str">
        <f aca="false">IF($I152="","",ROUND($I152*(1+IF($J152="",Default_Wastage,$J152)),2))</f>
        <v/>
      </c>
      <c r="L152" s="47"/>
      <c r="M152" s="49" t="str">
        <f aca="false">IF(OR($K152="",$L152=""),"",ROUND($K152*$L152,2))</f>
        <v/>
      </c>
      <c r="N152" s="47"/>
      <c r="O152" s="55"/>
      <c r="P152" s="50"/>
      <c r="Q152" s="51"/>
      <c r="R152" s="52" t="str">
        <f aca="false">IF(OR($P152="",$Q152=""),"",$P152+$Q152)</f>
        <v/>
      </c>
      <c r="S152" s="50"/>
      <c r="T152" s="53" t="str">
        <f aca="false">IF(OR($S152="",$R152=""),"",$S152-$R152)</f>
        <v/>
      </c>
      <c r="U152" s="49" t="str">
        <f aca="false">IF($A152="","",SUMIF('Delivery Log'!$B$9:$B$208,$A152,'Delivery Log'!$D$9:$D$208))</f>
        <v/>
      </c>
      <c r="V152" s="49" t="str">
        <f aca="false">IF(OR($U152="",$L152=""),"",ROUND($U152*$L152,2))</f>
        <v/>
      </c>
      <c r="W152" s="49" t="str">
        <f aca="false">IF($K152="","",ROUND($K152-IF(ISNUMBER($U152),$U152,0),2))</f>
        <v/>
      </c>
      <c r="X152" s="49" t="str">
        <f aca="false">IF($K152="","",ROUND($K152-IF($N152="",0,$N152),2))</f>
        <v/>
      </c>
      <c r="Y152" s="56"/>
      <c r="Z152" s="56"/>
      <c r="AA152" s="56"/>
      <c r="AB152" s="55"/>
      <c r="AC152" s="55"/>
      <c r="AD152" s="55"/>
    </row>
    <row r="153" customFormat="false" ht="15" hidden="false" customHeight="true" outlineLevel="0" collapsed="false">
      <c r="A153" s="55"/>
      <c r="B153" s="55"/>
      <c r="C153" s="55"/>
      <c r="D153" s="55"/>
      <c r="E153" s="55"/>
      <c r="F153" s="55"/>
      <c r="G153" s="55"/>
      <c r="H153" s="56"/>
      <c r="I153" s="47"/>
      <c r="J153" s="48"/>
      <c r="K153" s="49" t="str">
        <f aca="false">IF($I153="","",ROUND($I153*(1+IF($J153="",Default_Wastage,$J153)),2))</f>
        <v/>
      </c>
      <c r="L153" s="47"/>
      <c r="M153" s="49" t="str">
        <f aca="false">IF(OR($K153="",$L153=""),"",ROUND($K153*$L153,2))</f>
        <v/>
      </c>
      <c r="N153" s="47"/>
      <c r="O153" s="55"/>
      <c r="P153" s="50"/>
      <c r="Q153" s="51"/>
      <c r="R153" s="52" t="str">
        <f aca="false">IF(OR($P153="",$Q153=""),"",$P153+$Q153)</f>
        <v/>
      </c>
      <c r="S153" s="50"/>
      <c r="T153" s="53" t="str">
        <f aca="false">IF(OR($S153="",$R153=""),"",$S153-$R153)</f>
        <v/>
      </c>
      <c r="U153" s="49" t="str">
        <f aca="false">IF($A153="","",SUMIF('Delivery Log'!$B$9:$B$208,$A153,'Delivery Log'!$D$9:$D$208))</f>
        <v/>
      </c>
      <c r="V153" s="49" t="str">
        <f aca="false">IF(OR($U153="",$L153=""),"",ROUND($U153*$L153,2))</f>
        <v/>
      </c>
      <c r="W153" s="49" t="str">
        <f aca="false">IF($K153="","",ROUND($K153-IF(ISNUMBER($U153),$U153,0),2))</f>
        <v/>
      </c>
      <c r="X153" s="49" t="str">
        <f aca="false">IF($K153="","",ROUND($K153-IF($N153="",0,$N153),2))</f>
        <v/>
      </c>
      <c r="Y153" s="56"/>
      <c r="Z153" s="56"/>
      <c r="AA153" s="56"/>
      <c r="AB153" s="55"/>
      <c r="AC153" s="55"/>
      <c r="AD153" s="55"/>
    </row>
    <row r="154" customFormat="false" ht="15" hidden="false" customHeight="true" outlineLevel="0" collapsed="false">
      <c r="A154" s="55"/>
      <c r="B154" s="55"/>
      <c r="C154" s="55"/>
      <c r="D154" s="55"/>
      <c r="E154" s="55"/>
      <c r="F154" s="55"/>
      <c r="G154" s="55"/>
      <c r="H154" s="56"/>
      <c r="I154" s="47"/>
      <c r="J154" s="48"/>
      <c r="K154" s="49" t="str">
        <f aca="false">IF($I154="","",ROUND($I154*(1+IF($J154="",Default_Wastage,$J154)),2))</f>
        <v/>
      </c>
      <c r="L154" s="47"/>
      <c r="M154" s="49" t="str">
        <f aca="false">IF(OR($K154="",$L154=""),"",ROUND($K154*$L154,2))</f>
        <v/>
      </c>
      <c r="N154" s="47"/>
      <c r="O154" s="55"/>
      <c r="P154" s="50"/>
      <c r="Q154" s="51"/>
      <c r="R154" s="52" t="str">
        <f aca="false">IF(OR($P154="",$Q154=""),"",$P154+$Q154)</f>
        <v/>
      </c>
      <c r="S154" s="50"/>
      <c r="T154" s="53" t="str">
        <f aca="false">IF(OR($S154="",$R154=""),"",$S154-$R154)</f>
        <v/>
      </c>
      <c r="U154" s="49" t="str">
        <f aca="false">IF($A154="","",SUMIF('Delivery Log'!$B$9:$B$208,$A154,'Delivery Log'!$D$9:$D$208))</f>
        <v/>
      </c>
      <c r="V154" s="49" t="str">
        <f aca="false">IF(OR($U154="",$L154=""),"",ROUND($U154*$L154,2))</f>
        <v/>
      </c>
      <c r="W154" s="49" t="str">
        <f aca="false">IF($K154="","",ROUND($K154-IF(ISNUMBER($U154),$U154,0),2))</f>
        <v/>
      </c>
      <c r="X154" s="49" t="str">
        <f aca="false">IF($K154="","",ROUND($K154-IF($N154="",0,$N154),2))</f>
        <v/>
      </c>
      <c r="Y154" s="56"/>
      <c r="Z154" s="56"/>
      <c r="AA154" s="56"/>
      <c r="AB154" s="55"/>
      <c r="AC154" s="55"/>
      <c r="AD154" s="55"/>
    </row>
    <row r="155" customFormat="false" ht="15" hidden="false" customHeight="true" outlineLevel="0" collapsed="false">
      <c r="A155" s="55"/>
      <c r="B155" s="55"/>
      <c r="C155" s="55"/>
      <c r="D155" s="55"/>
      <c r="E155" s="55"/>
      <c r="F155" s="55"/>
      <c r="G155" s="55"/>
      <c r="H155" s="56"/>
      <c r="I155" s="47"/>
      <c r="J155" s="48"/>
      <c r="K155" s="49" t="str">
        <f aca="false">IF($I155="","",ROUND($I155*(1+IF($J155="",Default_Wastage,$J155)),2))</f>
        <v/>
      </c>
      <c r="L155" s="47"/>
      <c r="M155" s="49" t="str">
        <f aca="false">IF(OR($K155="",$L155=""),"",ROUND($K155*$L155,2))</f>
        <v/>
      </c>
      <c r="N155" s="47"/>
      <c r="O155" s="55"/>
      <c r="P155" s="50"/>
      <c r="Q155" s="51"/>
      <c r="R155" s="52" t="str">
        <f aca="false">IF(OR($P155="",$Q155=""),"",$P155+$Q155)</f>
        <v/>
      </c>
      <c r="S155" s="50"/>
      <c r="T155" s="53" t="str">
        <f aca="false">IF(OR($S155="",$R155=""),"",$S155-$R155)</f>
        <v/>
      </c>
      <c r="U155" s="49" t="str">
        <f aca="false">IF($A155="","",SUMIF('Delivery Log'!$B$9:$B$208,$A155,'Delivery Log'!$D$9:$D$208))</f>
        <v/>
      </c>
      <c r="V155" s="49" t="str">
        <f aca="false">IF(OR($U155="",$L155=""),"",ROUND($U155*$L155,2))</f>
        <v/>
      </c>
      <c r="W155" s="49" t="str">
        <f aca="false">IF($K155="","",ROUND($K155-IF(ISNUMBER($U155),$U155,0),2))</f>
        <v/>
      </c>
      <c r="X155" s="49" t="str">
        <f aca="false">IF($K155="","",ROUND($K155-IF($N155="",0,$N155),2))</f>
        <v/>
      </c>
      <c r="Y155" s="56"/>
      <c r="Z155" s="56"/>
      <c r="AA155" s="56"/>
      <c r="AB155" s="55"/>
      <c r="AC155" s="55"/>
      <c r="AD155" s="55"/>
    </row>
    <row r="156" customFormat="false" ht="15" hidden="false" customHeight="true" outlineLevel="0" collapsed="false">
      <c r="A156" s="55"/>
      <c r="B156" s="55"/>
      <c r="C156" s="55"/>
      <c r="D156" s="55"/>
      <c r="E156" s="55"/>
      <c r="F156" s="55"/>
      <c r="G156" s="55"/>
      <c r="H156" s="56"/>
      <c r="I156" s="47"/>
      <c r="J156" s="48"/>
      <c r="K156" s="49" t="str">
        <f aca="false">IF($I156="","",ROUND($I156*(1+IF($J156="",Default_Wastage,$J156)),2))</f>
        <v/>
      </c>
      <c r="L156" s="47"/>
      <c r="M156" s="49" t="str">
        <f aca="false">IF(OR($K156="",$L156=""),"",ROUND($K156*$L156,2))</f>
        <v/>
      </c>
      <c r="N156" s="47"/>
      <c r="O156" s="55"/>
      <c r="P156" s="50"/>
      <c r="Q156" s="51"/>
      <c r="R156" s="52" t="str">
        <f aca="false">IF(OR($P156="",$Q156=""),"",$P156+$Q156)</f>
        <v/>
      </c>
      <c r="S156" s="50"/>
      <c r="T156" s="53" t="str">
        <f aca="false">IF(OR($S156="",$R156=""),"",$S156-$R156)</f>
        <v/>
      </c>
      <c r="U156" s="49" t="str">
        <f aca="false">IF($A156="","",SUMIF('Delivery Log'!$B$9:$B$208,$A156,'Delivery Log'!$D$9:$D$208))</f>
        <v/>
      </c>
      <c r="V156" s="49" t="str">
        <f aca="false">IF(OR($U156="",$L156=""),"",ROUND($U156*$L156,2))</f>
        <v/>
      </c>
      <c r="W156" s="49" t="str">
        <f aca="false">IF($K156="","",ROUND($K156-IF(ISNUMBER($U156),$U156,0),2))</f>
        <v/>
      </c>
      <c r="X156" s="49" t="str">
        <f aca="false">IF($K156="","",ROUND($K156-IF($N156="",0,$N156),2))</f>
        <v/>
      </c>
      <c r="Y156" s="56"/>
      <c r="Z156" s="56"/>
      <c r="AA156" s="56"/>
      <c r="AB156" s="55"/>
      <c r="AC156" s="55"/>
      <c r="AD156" s="55"/>
    </row>
    <row r="157" customFormat="false" ht="15" hidden="false" customHeight="true" outlineLevel="0" collapsed="false">
      <c r="A157" s="55"/>
      <c r="B157" s="55"/>
      <c r="C157" s="55"/>
      <c r="D157" s="55"/>
      <c r="E157" s="55"/>
      <c r="F157" s="55"/>
      <c r="G157" s="55"/>
      <c r="H157" s="56"/>
      <c r="I157" s="47"/>
      <c r="J157" s="48"/>
      <c r="K157" s="49" t="str">
        <f aca="false">IF($I157="","",ROUND($I157*(1+IF($J157="",Default_Wastage,$J157)),2))</f>
        <v/>
      </c>
      <c r="L157" s="47"/>
      <c r="M157" s="49" t="str">
        <f aca="false">IF(OR($K157="",$L157=""),"",ROUND($K157*$L157,2))</f>
        <v/>
      </c>
      <c r="N157" s="47"/>
      <c r="O157" s="55"/>
      <c r="P157" s="50"/>
      <c r="Q157" s="51"/>
      <c r="R157" s="52" t="str">
        <f aca="false">IF(OR($P157="",$Q157=""),"",$P157+$Q157)</f>
        <v/>
      </c>
      <c r="S157" s="50"/>
      <c r="T157" s="53" t="str">
        <f aca="false">IF(OR($S157="",$R157=""),"",$S157-$R157)</f>
        <v/>
      </c>
      <c r="U157" s="49" t="str">
        <f aca="false">IF($A157="","",SUMIF('Delivery Log'!$B$9:$B$208,$A157,'Delivery Log'!$D$9:$D$208))</f>
        <v/>
      </c>
      <c r="V157" s="49" t="str">
        <f aca="false">IF(OR($U157="",$L157=""),"",ROUND($U157*$L157,2))</f>
        <v/>
      </c>
      <c r="W157" s="49" t="str">
        <f aca="false">IF($K157="","",ROUND($K157-IF(ISNUMBER($U157),$U157,0),2))</f>
        <v/>
      </c>
      <c r="X157" s="49" t="str">
        <f aca="false">IF($K157="","",ROUND($K157-IF($N157="",0,$N157),2))</f>
        <v/>
      </c>
      <c r="Y157" s="56"/>
      <c r="Z157" s="56"/>
      <c r="AA157" s="56"/>
      <c r="AB157" s="55"/>
      <c r="AC157" s="55"/>
      <c r="AD157" s="55"/>
    </row>
    <row r="158" customFormat="false" ht="15" hidden="false" customHeight="true" outlineLevel="0" collapsed="false">
      <c r="A158" s="55"/>
      <c r="B158" s="55"/>
      <c r="C158" s="55"/>
      <c r="D158" s="55"/>
      <c r="E158" s="55"/>
      <c r="F158" s="55"/>
      <c r="G158" s="55"/>
      <c r="H158" s="56"/>
      <c r="I158" s="47"/>
      <c r="J158" s="48"/>
      <c r="K158" s="49" t="str">
        <f aca="false">IF($I158="","",ROUND($I158*(1+IF($J158="",Default_Wastage,$J158)),2))</f>
        <v/>
      </c>
      <c r="L158" s="47"/>
      <c r="M158" s="49" t="str">
        <f aca="false">IF(OR($K158="",$L158=""),"",ROUND($K158*$L158,2))</f>
        <v/>
      </c>
      <c r="N158" s="47"/>
      <c r="O158" s="55"/>
      <c r="P158" s="50"/>
      <c r="Q158" s="51"/>
      <c r="R158" s="52" t="str">
        <f aca="false">IF(OR($P158="",$Q158=""),"",$P158+$Q158)</f>
        <v/>
      </c>
      <c r="S158" s="50"/>
      <c r="T158" s="53" t="str">
        <f aca="false">IF(OR($S158="",$R158=""),"",$S158-$R158)</f>
        <v/>
      </c>
      <c r="U158" s="49" t="str">
        <f aca="false">IF($A158="","",SUMIF('Delivery Log'!$B$9:$B$208,$A158,'Delivery Log'!$D$9:$D$208))</f>
        <v/>
      </c>
      <c r="V158" s="49" t="str">
        <f aca="false">IF(OR($U158="",$L158=""),"",ROUND($U158*$L158,2))</f>
        <v/>
      </c>
      <c r="W158" s="49" t="str">
        <f aca="false">IF($K158="","",ROUND($K158-IF(ISNUMBER($U158),$U158,0),2))</f>
        <v/>
      </c>
      <c r="X158" s="49" t="str">
        <f aca="false">IF($K158="","",ROUND($K158-IF($N158="",0,$N158),2))</f>
        <v/>
      </c>
      <c r="Y158" s="56"/>
      <c r="Z158" s="56"/>
      <c r="AA158" s="56"/>
      <c r="AB158" s="55"/>
      <c r="AC158" s="55"/>
      <c r="AD158" s="55"/>
    </row>
    <row r="159" customFormat="false" ht="15" hidden="false" customHeight="true" outlineLevel="0" collapsed="false">
      <c r="A159" s="55"/>
      <c r="B159" s="55"/>
      <c r="C159" s="55"/>
      <c r="D159" s="55"/>
      <c r="E159" s="55"/>
      <c r="F159" s="55"/>
      <c r="G159" s="55"/>
      <c r="H159" s="56"/>
      <c r="I159" s="47"/>
      <c r="J159" s="48"/>
      <c r="K159" s="49" t="str">
        <f aca="false">IF($I159="","",ROUND($I159*(1+IF($J159="",Default_Wastage,$J159)),2))</f>
        <v/>
      </c>
      <c r="L159" s="47"/>
      <c r="M159" s="49" t="str">
        <f aca="false">IF(OR($K159="",$L159=""),"",ROUND($K159*$L159,2))</f>
        <v/>
      </c>
      <c r="N159" s="47"/>
      <c r="O159" s="55"/>
      <c r="P159" s="50"/>
      <c r="Q159" s="51"/>
      <c r="R159" s="52" t="str">
        <f aca="false">IF(OR($P159="",$Q159=""),"",$P159+$Q159)</f>
        <v/>
      </c>
      <c r="S159" s="50"/>
      <c r="T159" s="53" t="str">
        <f aca="false">IF(OR($S159="",$R159=""),"",$S159-$R159)</f>
        <v/>
      </c>
      <c r="U159" s="49" t="str">
        <f aca="false">IF($A159="","",SUMIF('Delivery Log'!$B$9:$B$208,$A159,'Delivery Log'!$D$9:$D$208))</f>
        <v/>
      </c>
      <c r="V159" s="49" t="str">
        <f aca="false">IF(OR($U159="",$L159=""),"",ROUND($U159*$L159,2))</f>
        <v/>
      </c>
      <c r="W159" s="49" t="str">
        <f aca="false">IF($K159="","",ROUND($K159-IF(ISNUMBER($U159),$U159,0),2))</f>
        <v/>
      </c>
      <c r="X159" s="49" t="str">
        <f aca="false">IF($K159="","",ROUND($K159-IF($N159="",0,$N159),2))</f>
        <v/>
      </c>
      <c r="Y159" s="56"/>
      <c r="Z159" s="56"/>
      <c r="AA159" s="56"/>
      <c r="AB159" s="55"/>
      <c r="AC159" s="55"/>
      <c r="AD159" s="55"/>
    </row>
    <row r="160" customFormat="false" ht="15" hidden="false" customHeight="true" outlineLevel="0" collapsed="false">
      <c r="A160" s="55"/>
      <c r="B160" s="55"/>
      <c r="C160" s="55"/>
      <c r="D160" s="55"/>
      <c r="E160" s="55"/>
      <c r="F160" s="55"/>
      <c r="G160" s="55"/>
      <c r="H160" s="56"/>
      <c r="I160" s="47"/>
      <c r="J160" s="48"/>
      <c r="K160" s="49" t="str">
        <f aca="false">IF($I160="","",ROUND($I160*(1+IF($J160="",Default_Wastage,$J160)),2))</f>
        <v/>
      </c>
      <c r="L160" s="47"/>
      <c r="M160" s="49" t="str">
        <f aca="false">IF(OR($K160="",$L160=""),"",ROUND($K160*$L160,2))</f>
        <v/>
      </c>
      <c r="N160" s="47"/>
      <c r="O160" s="55"/>
      <c r="P160" s="50"/>
      <c r="Q160" s="51"/>
      <c r="R160" s="52" t="str">
        <f aca="false">IF(OR($P160="",$Q160=""),"",$P160+$Q160)</f>
        <v/>
      </c>
      <c r="S160" s="50"/>
      <c r="T160" s="53" t="str">
        <f aca="false">IF(OR($S160="",$R160=""),"",$S160-$R160)</f>
        <v/>
      </c>
      <c r="U160" s="49" t="str">
        <f aca="false">IF($A160="","",SUMIF('Delivery Log'!$B$9:$B$208,$A160,'Delivery Log'!$D$9:$D$208))</f>
        <v/>
      </c>
      <c r="V160" s="49" t="str">
        <f aca="false">IF(OR($U160="",$L160=""),"",ROUND($U160*$L160,2))</f>
        <v/>
      </c>
      <c r="W160" s="49" t="str">
        <f aca="false">IF($K160="","",ROUND($K160-IF(ISNUMBER($U160),$U160,0),2))</f>
        <v/>
      </c>
      <c r="X160" s="49" t="str">
        <f aca="false">IF($K160="","",ROUND($K160-IF($N160="",0,$N160),2))</f>
        <v/>
      </c>
      <c r="Y160" s="56"/>
      <c r="Z160" s="56"/>
      <c r="AA160" s="56"/>
      <c r="AB160" s="55"/>
      <c r="AC160" s="55"/>
      <c r="AD160" s="55"/>
    </row>
    <row r="161" customFormat="false" ht="15" hidden="false" customHeight="true" outlineLevel="0" collapsed="false">
      <c r="A161" s="55"/>
      <c r="B161" s="55"/>
      <c r="C161" s="55"/>
      <c r="D161" s="55"/>
      <c r="E161" s="55"/>
      <c r="F161" s="55"/>
      <c r="G161" s="55"/>
      <c r="H161" s="56"/>
      <c r="I161" s="47"/>
      <c r="J161" s="48"/>
      <c r="K161" s="49" t="str">
        <f aca="false">IF($I161="","",ROUND($I161*(1+IF($J161="",Default_Wastage,$J161)),2))</f>
        <v/>
      </c>
      <c r="L161" s="47"/>
      <c r="M161" s="49" t="str">
        <f aca="false">IF(OR($K161="",$L161=""),"",ROUND($K161*$L161,2))</f>
        <v/>
      </c>
      <c r="N161" s="47"/>
      <c r="O161" s="55"/>
      <c r="P161" s="50"/>
      <c r="Q161" s="51"/>
      <c r="R161" s="52" t="str">
        <f aca="false">IF(OR($P161="",$Q161=""),"",$P161+$Q161)</f>
        <v/>
      </c>
      <c r="S161" s="50"/>
      <c r="T161" s="53" t="str">
        <f aca="false">IF(OR($S161="",$R161=""),"",$S161-$R161)</f>
        <v/>
      </c>
      <c r="U161" s="49" t="str">
        <f aca="false">IF($A161="","",SUMIF('Delivery Log'!$B$9:$B$208,$A161,'Delivery Log'!$D$9:$D$208))</f>
        <v/>
      </c>
      <c r="V161" s="49" t="str">
        <f aca="false">IF(OR($U161="",$L161=""),"",ROUND($U161*$L161,2))</f>
        <v/>
      </c>
      <c r="W161" s="49" t="str">
        <f aca="false">IF($K161="","",ROUND($K161-IF(ISNUMBER($U161),$U161,0),2))</f>
        <v/>
      </c>
      <c r="X161" s="49" t="str">
        <f aca="false">IF($K161="","",ROUND($K161-IF($N161="",0,$N161),2))</f>
        <v/>
      </c>
      <c r="Y161" s="56"/>
      <c r="Z161" s="56"/>
      <c r="AA161" s="56"/>
      <c r="AB161" s="55"/>
      <c r="AC161" s="55"/>
      <c r="AD161" s="55"/>
    </row>
    <row r="162" customFormat="false" ht="15" hidden="false" customHeight="true" outlineLevel="0" collapsed="false">
      <c r="A162" s="55"/>
      <c r="B162" s="55"/>
      <c r="C162" s="55"/>
      <c r="D162" s="55"/>
      <c r="E162" s="55"/>
      <c r="F162" s="55"/>
      <c r="G162" s="55"/>
      <c r="H162" s="56"/>
      <c r="I162" s="47"/>
      <c r="J162" s="48"/>
      <c r="K162" s="49" t="str">
        <f aca="false">IF($I162="","",ROUND($I162*(1+IF($J162="",Default_Wastage,$J162)),2))</f>
        <v/>
      </c>
      <c r="L162" s="47"/>
      <c r="M162" s="49" t="str">
        <f aca="false">IF(OR($K162="",$L162=""),"",ROUND($K162*$L162,2))</f>
        <v/>
      </c>
      <c r="N162" s="47"/>
      <c r="O162" s="55"/>
      <c r="P162" s="50"/>
      <c r="Q162" s="51"/>
      <c r="R162" s="52" t="str">
        <f aca="false">IF(OR($P162="",$Q162=""),"",$P162+$Q162)</f>
        <v/>
      </c>
      <c r="S162" s="50"/>
      <c r="T162" s="53" t="str">
        <f aca="false">IF(OR($S162="",$R162=""),"",$S162-$R162)</f>
        <v/>
      </c>
      <c r="U162" s="49" t="str">
        <f aca="false">IF($A162="","",SUMIF('Delivery Log'!$B$9:$B$208,$A162,'Delivery Log'!$D$9:$D$208))</f>
        <v/>
      </c>
      <c r="V162" s="49" t="str">
        <f aca="false">IF(OR($U162="",$L162=""),"",ROUND($U162*$L162,2))</f>
        <v/>
      </c>
      <c r="W162" s="49" t="str">
        <f aca="false">IF($K162="","",ROUND($K162-IF(ISNUMBER($U162),$U162,0),2))</f>
        <v/>
      </c>
      <c r="X162" s="49" t="str">
        <f aca="false">IF($K162="","",ROUND($K162-IF($N162="",0,$N162),2))</f>
        <v/>
      </c>
      <c r="Y162" s="56"/>
      <c r="Z162" s="56"/>
      <c r="AA162" s="56"/>
      <c r="AB162" s="55"/>
      <c r="AC162" s="55"/>
      <c r="AD162" s="55"/>
    </row>
    <row r="163" customFormat="false" ht="15" hidden="false" customHeight="true" outlineLevel="0" collapsed="false">
      <c r="A163" s="55"/>
      <c r="B163" s="55"/>
      <c r="C163" s="55"/>
      <c r="D163" s="55"/>
      <c r="E163" s="55"/>
      <c r="F163" s="55"/>
      <c r="G163" s="55"/>
      <c r="H163" s="56"/>
      <c r="I163" s="47"/>
      <c r="J163" s="48"/>
      <c r="K163" s="49" t="str">
        <f aca="false">IF($I163="","",ROUND($I163*(1+IF($J163="",Default_Wastage,$J163)),2))</f>
        <v/>
      </c>
      <c r="L163" s="47"/>
      <c r="M163" s="49" t="str">
        <f aca="false">IF(OR($K163="",$L163=""),"",ROUND($K163*$L163,2))</f>
        <v/>
      </c>
      <c r="N163" s="47"/>
      <c r="O163" s="55"/>
      <c r="P163" s="50"/>
      <c r="Q163" s="51"/>
      <c r="R163" s="52" t="str">
        <f aca="false">IF(OR($P163="",$Q163=""),"",$P163+$Q163)</f>
        <v/>
      </c>
      <c r="S163" s="50"/>
      <c r="T163" s="53" t="str">
        <f aca="false">IF(OR($S163="",$R163=""),"",$S163-$R163)</f>
        <v/>
      </c>
      <c r="U163" s="49" t="str">
        <f aca="false">IF($A163="","",SUMIF('Delivery Log'!$B$9:$B$208,$A163,'Delivery Log'!$D$9:$D$208))</f>
        <v/>
      </c>
      <c r="V163" s="49" t="str">
        <f aca="false">IF(OR($U163="",$L163=""),"",ROUND($U163*$L163,2))</f>
        <v/>
      </c>
      <c r="W163" s="49" t="str">
        <f aca="false">IF($K163="","",ROUND($K163-IF(ISNUMBER($U163),$U163,0),2))</f>
        <v/>
      </c>
      <c r="X163" s="49" t="str">
        <f aca="false">IF($K163="","",ROUND($K163-IF($N163="",0,$N163),2))</f>
        <v/>
      </c>
      <c r="Y163" s="56"/>
      <c r="Z163" s="56"/>
      <c r="AA163" s="56"/>
      <c r="AB163" s="55"/>
      <c r="AC163" s="55"/>
      <c r="AD163" s="55"/>
    </row>
    <row r="164" customFormat="false" ht="15" hidden="false" customHeight="true" outlineLevel="0" collapsed="false">
      <c r="A164" s="55"/>
      <c r="B164" s="55"/>
      <c r="C164" s="55"/>
      <c r="D164" s="55"/>
      <c r="E164" s="55"/>
      <c r="F164" s="55"/>
      <c r="G164" s="55"/>
      <c r="H164" s="56"/>
      <c r="I164" s="47"/>
      <c r="J164" s="48"/>
      <c r="K164" s="49" t="str">
        <f aca="false">IF($I164="","",ROUND($I164*(1+IF($J164="",Default_Wastage,$J164)),2))</f>
        <v/>
      </c>
      <c r="L164" s="47"/>
      <c r="M164" s="49" t="str">
        <f aca="false">IF(OR($K164="",$L164=""),"",ROUND($K164*$L164,2))</f>
        <v/>
      </c>
      <c r="N164" s="47"/>
      <c r="O164" s="55"/>
      <c r="P164" s="50"/>
      <c r="Q164" s="51"/>
      <c r="R164" s="52" t="str">
        <f aca="false">IF(OR($P164="",$Q164=""),"",$P164+$Q164)</f>
        <v/>
      </c>
      <c r="S164" s="50"/>
      <c r="T164" s="53" t="str">
        <f aca="false">IF(OR($S164="",$R164=""),"",$S164-$R164)</f>
        <v/>
      </c>
      <c r="U164" s="49" t="str">
        <f aca="false">IF($A164="","",SUMIF('Delivery Log'!$B$9:$B$208,$A164,'Delivery Log'!$D$9:$D$208))</f>
        <v/>
      </c>
      <c r="V164" s="49" t="str">
        <f aca="false">IF(OR($U164="",$L164=""),"",ROUND($U164*$L164,2))</f>
        <v/>
      </c>
      <c r="W164" s="49" t="str">
        <f aca="false">IF($K164="","",ROUND($K164-IF(ISNUMBER($U164),$U164,0),2))</f>
        <v/>
      </c>
      <c r="X164" s="49" t="str">
        <f aca="false">IF($K164="","",ROUND($K164-IF($N164="",0,$N164),2))</f>
        <v/>
      </c>
      <c r="Y164" s="56"/>
      <c r="Z164" s="56"/>
      <c r="AA164" s="56"/>
      <c r="AB164" s="55"/>
      <c r="AC164" s="55"/>
      <c r="AD164" s="55"/>
    </row>
    <row r="165" customFormat="false" ht="15" hidden="false" customHeight="true" outlineLevel="0" collapsed="false">
      <c r="A165" s="55"/>
      <c r="B165" s="55"/>
      <c r="C165" s="55"/>
      <c r="D165" s="55"/>
      <c r="E165" s="55"/>
      <c r="F165" s="55"/>
      <c r="G165" s="55"/>
      <c r="H165" s="56"/>
      <c r="I165" s="47"/>
      <c r="J165" s="48"/>
      <c r="K165" s="49" t="str">
        <f aca="false">IF($I165="","",ROUND($I165*(1+IF($J165="",Default_Wastage,$J165)),2))</f>
        <v/>
      </c>
      <c r="L165" s="47"/>
      <c r="M165" s="49" t="str">
        <f aca="false">IF(OR($K165="",$L165=""),"",ROUND($K165*$L165,2))</f>
        <v/>
      </c>
      <c r="N165" s="47"/>
      <c r="O165" s="55"/>
      <c r="P165" s="50"/>
      <c r="Q165" s="51"/>
      <c r="R165" s="52" t="str">
        <f aca="false">IF(OR($P165="",$Q165=""),"",$P165+$Q165)</f>
        <v/>
      </c>
      <c r="S165" s="50"/>
      <c r="T165" s="53" t="str">
        <f aca="false">IF(OR($S165="",$R165=""),"",$S165-$R165)</f>
        <v/>
      </c>
      <c r="U165" s="49" t="str">
        <f aca="false">IF($A165="","",SUMIF('Delivery Log'!$B$9:$B$208,$A165,'Delivery Log'!$D$9:$D$208))</f>
        <v/>
      </c>
      <c r="V165" s="49" t="str">
        <f aca="false">IF(OR($U165="",$L165=""),"",ROUND($U165*$L165,2))</f>
        <v/>
      </c>
      <c r="W165" s="49" t="str">
        <f aca="false">IF($K165="","",ROUND($K165-IF(ISNUMBER($U165),$U165,0),2))</f>
        <v/>
      </c>
      <c r="X165" s="49" t="str">
        <f aca="false">IF($K165="","",ROUND($K165-IF($N165="",0,$N165),2))</f>
        <v/>
      </c>
      <c r="Y165" s="56"/>
      <c r="Z165" s="56"/>
      <c r="AA165" s="56"/>
      <c r="AB165" s="55"/>
      <c r="AC165" s="55"/>
      <c r="AD165" s="55"/>
    </row>
    <row r="166" customFormat="false" ht="15" hidden="false" customHeight="true" outlineLevel="0" collapsed="false">
      <c r="A166" s="55"/>
      <c r="B166" s="55"/>
      <c r="C166" s="55"/>
      <c r="D166" s="55"/>
      <c r="E166" s="55"/>
      <c r="F166" s="55"/>
      <c r="G166" s="55"/>
      <c r="H166" s="56"/>
      <c r="I166" s="47"/>
      <c r="J166" s="48"/>
      <c r="K166" s="49" t="str">
        <f aca="false">IF($I166="","",ROUND($I166*(1+IF($J166="",Default_Wastage,$J166)),2))</f>
        <v/>
      </c>
      <c r="L166" s="47"/>
      <c r="M166" s="49" t="str">
        <f aca="false">IF(OR($K166="",$L166=""),"",ROUND($K166*$L166,2))</f>
        <v/>
      </c>
      <c r="N166" s="47"/>
      <c r="O166" s="55"/>
      <c r="P166" s="50"/>
      <c r="Q166" s="51"/>
      <c r="R166" s="52" t="str">
        <f aca="false">IF(OR($P166="",$Q166=""),"",$P166+$Q166)</f>
        <v/>
      </c>
      <c r="S166" s="50"/>
      <c r="T166" s="53" t="str">
        <f aca="false">IF(OR($S166="",$R166=""),"",$S166-$R166)</f>
        <v/>
      </c>
      <c r="U166" s="49" t="str">
        <f aca="false">IF($A166="","",SUMIF('Delivery Log'!$B$9:$B$208,$A166,'Delivery Log'!$D$9:$D$208))</f>
        <v/>
      </c>
      <c r="V166" s="49" t="str">
        <f aca="false">IF(OR($U166="",$L166=""),"",ROUND($U166*$L166,2))</f>
        <v/>
      </c>
      <c r="W166" s="49" t="str">
        <f aca="false">IF($K166="","",ROUND($K166-IF(ISNUMBER($U166),$U166,0),2))</f>
        <v/>
      </c>
      <c r="X166" s="49" t="str">
        <f aca="false">IF($K166="","",ROUND($K166-IF($N166="",0,$N166),2))</f>
        <v/>
      </c>
      <c r="Y166" s="56"/>
      <c r="Z166" s="56"/>
      <c r="AA166" s="56"/>
      <c r="AB166" s="55"/>
      <c r="AC166" s="55"/>
      <c r="AD166" s="55"/>
    </row>
    <row r="167" customFormat="false" ht="15" hidden="false" customHeight="true" outlineLevel="0" collapsed="false">
      <c r="A167" s="55"/>
      <c r="B167" s="55"/>
      <c r="C167" s="55"/>
      <c r="D167" s="55"/>
      <c r="E167" s="55"/>
      <c r="F167" s="55"/>
      <c r="G167" s="55"/>
      <c r="H167" s="56"/>
      <c r="I167" s="47"/>
      <c r="J167" s="48"/>
      <c r="K167" s="49" t="str">
        <f aca="false">IF($I167="","",ROUND($I167*(1+IF($J167="",Default_Wastage,$J167)),2))</f>
        <v/>
      </c>
      <c r="L167" s="47"/>
      <c r="M167" s="49" t="str">
        <f aca="false">IF(OR($K167="",$L167=""),"",ROUND($K167*$L167,2))</f>
        <v/>
      </c>
      <c r="N167" s="47"/>
      <c r="O167" s="55"/>
      <c r="P167" s="50"/>
      <c r="Q167" s="51"/>
      <c r="R167" s="52" t="str">
        <f aca="false">IF(OR($P167="",$Q167=""),"",$P167+$Q167)</f>
        <v/>
      </c>
      <c r="S167" s="50"/>
      <c r="T167" s="53" t="str">
        <f aca="false">IF(OR($S167="",$R167=""),"",$S167-$R167)</f>
        <v/>
      </c>
      <c r="U167" s="49" t="str">
        <f aca="false">IF($A167="","",SUMIF('Delivery Log'!$B$9:$B$208,$A167,'Delivery Log'!$D$9:$D$208))</f>
        <v/>
      </c>
      <c r="V167" s="49" t="str">
        <f aca="false">IF(OR($U167="",$L167=""),"",ROUND($U167*$L167,2))</f>
        <v/>
      </c>
      <c r="W167" s="49" t="str">
        <f aca="false">IF($K167="","",ROUND($K167-IF(ISNUMBER($U167),$U167,0),2))</f>
        <v/>
      </c>
      <c r="X167" s="49" t="str">
        <f aca="false">IF($K167="","",ROUND($K167-IF($N167="",0,$N167),2))</f>
        <v/>
      </c>
      <c r="Y167" s="56"/>
      <c r="Z167" s="56"/>
      <c r="AA167" s="56"/>
      <c r="AB167" s="55"/>
      <c r="AC167" s="55"/>
      <c r="AD167" s="55"/>
    </row>
    <row r="168" customFormat="false" ht="15" hidden="false" customHeight="true" outlineLevel="0" collapsed="false">
      <c r="A168" s="55"/>
      <c r="B168" s="55"/>
      <c r="C168" s="55"/>
      <c r="D168" s="55"/>
      <c r="E168" s="55"/>
      <c r="F168" s="55"/>
      <c r="G168" s="55"/>
      <c r="H168" s="56"/>
      <c r="I168" s="47"/>
      <c r="J168" s="48"/>
      <c r="K168" s="49" t="str">
        <f aca="false">IF($I168="","",ROUND($I168*(1+IF($J168="",Default_Wastage,$J168)),2))</f>
        <v/>
      </c>
      <c r="L168" s="47"/>
      <c r="M168" s="49" t="str">
        <f aca="false">IF(OR($K168="",$L168=""),"",ROUND($K168*$L168,2))</f>
        <v/>
      </c>
      <c r="N168" s="47"/>
      <c r="O168" s="55"/>
      <c r="P168" s="50"/>
      <c r="Q168" s="51"/>
      <c r="R168" s="52" t="str">
        <f aca="false">IF(OR($P168="",$Q168=""),"",$P168+$Q168)</f>
        <v/>
      </c>
      <c r="S168" s="50"/>
      <c r="T168" s="53" t="str">
        <f aca="false">IF(OR($S168="",$R168=""),"",$S168-$R168)</f>
        <v/>
      </c>
      <c r="U168" s="49" t="str">
        <f aca="false">IF($A168="","",SUMIF('Delivery Log'!$B$9:$B$208,$A168,'Delivery Log'!$D$9:$D$208))</f>
        <v/>
      </c>
      <c r="V168" s="49" t="str">
        <f aca="false">IF(OR($U168="",$L168=""),"",ROUND($U168*$L168,2))</f>
        <v/>
      </c>
      <c r="W168" s="49" t="str">
        <f aca="false">IF($K168="","",ROUND($K168-IF(ISNUMBER($U168),$U168,0),2))</f>
        <v/>
      </c>
      <c r="X168" s="49" t="str">
        <f aca="false">IF($K168="","",ROUND($K168-IF($N168="",0,$N168),2))</f>
        <v/>
      </c>
      <c r="Y168" s="56"/>
      <c r="Z168" s="56"/>
      <c r="AA168" s="56"/>
      <c r="AB168" s="55"/>
      <c r="AC168" s="55"/>
      <c r="AD168" s="55"/>
    </row>
    <row r="169" customFormat="false" ht="15" hidden="false" customHeight="true" outlineLevel="0" collapsed="false">
      <c r="A169" s="55"/>
      <c r="B169" s="55"/>
      <c r="C169" s="55"/>
      <c r="D169" s="55"/>
      <c r="E169" s="55"/>
      <c r="F169" s="55"/>
      <c r="G169" s="55"/>
      <c r="H169" s="56"/>
      <c r="I169" s="47"/>
      <c r="J169" s="48"/>
      <c r="K169" s="49" t="str">
        <f aca="false">IF($I169="","",ROUND($I169*(1+IF($J169="",Default_Wastage,$J169)),2))</f>
        <v/>
      </c>
      <c r="L169" s="47"/>
      <c r="M169" s="49" t="str">
        <f aca="false">IF(OR($K169="",$L169=""),"",ROUND($K169*$L169,2))</f>
        <v/>
      </c>
      <c r="N169" s="47"/>
      <c r="O169" s="55"/>
      <c r="P169" s="50"/>
      <c r="Q169" s="51"/>
      <c r="R169" s="52" t="str">
        <f aca="false">IF(OR($P169="",$Q169=""),"",$P169+$Q169)</f>
        <v/>
      </c>
      <c r="S169" s="50"/>
      <c r="T169" s="53" t="str">
        <f aca="false">IF(OR($S169="",$R169=""),"",$S169-$R169)</f>
        <v/>
      </c>
      <c r="U169" s="49" t="str">
        <f aca="false">IF($A169="","",SUMIF('Delivery Log'!$B$9:$B$208,$A169,'Delivery Log'!$D$9:$D$208))</f>
        <v/>
      </c>
      <c r="V169" s="49" t="str">
        <f aca="false">IF(OR($U169="",$L169=""),"",ROUND($U169*$L169,2))</f>
        <v/>
      </c>
      <c r="W169" s="49" t="str">
        <f aca="false">IF($K169="","",ROUND($K169-IF(ISNUMBER($U169),$U169,0),2))</f>
        <v/>
      </c>
      <c r="X169" s="49" t="str">
        <f aca="false">IF($K169="","",ROUND($K169-IF($N169="",0,$N169),2))</f>
        <v/>
      </c>
      <c r="Y169" s="56"/>
      <c r="Z169" s="56"/>
      <c r="AA169" s="56"/>
      <c r="AB169" s="55"/>
      <c r="AC169" s="55"/>
      <c r="AD169" s="55"/>
    </row>
    <row r="170" customFormat="false" ht="15" hidden="false" customHeight="true" outlineLevel="0" collapsed="false">
      <c r="A170" s="55"/>
      <c r="B170" s="55"/>
      <c r="C170" s="55"/>
      <c r="D170" s="55"/>
      <c r="E170" s="55"/>
      <c r="F170" s="55"/>
      <c r="G170" s="55"/>
      <c r="H170" s="56"/>
      <c r="I170" s="47"/>
      <c r="J170" s="48"/>
      <c r="K170" s="49" t="str">
        <f aca="false">IF($I170="","",ROUND($I170*(1+IF($J170="",Default_Wastage,$J170)),2))</f>
        <v/>
      </c>
      <c r="L170" s="47"/>
      <c r="M170" s="49" t="str">
        <f aca="false">IF(OR($K170="",$L170=""),"",ROUND($K170*$L170,2))</f>
        <v/>
      </c>
      <c r="N170" s="47"/>
      <c r="O170" s="55"/>
      <c r="P170" s="50"/>
      <c r="Q170" s="51"/>
      <c r="R170" s="52" t="str">
        <f aca="false">IF(OR($P170="",$Q170=""),"",$P170+$Q170)</f>
        <v/>
      </c>
      <c r="S170" s="50"/>
      <c r="T170" s="53" t="str">
        <f aca="false">IF(OR($S170="",$R170=""),"",$S170-$R170)</f>
        <v/>
      </c>
      <c r="U170" s="49" t="str">
        <f aca="false">IF($A170="","",SUMIF('Delivery Log'!$B$9:$B$208,$A170,'Delivery Log'!$D$9:$D$208))</f>
        <v/>
      </c>
      <c r="V170" s="49" t="str">
        <f aca="false">IF(OR($U170="",$L170=""),"",ROUND($U170*$L170,2))</f>
        <v/>
      </c>
      <c r="W170" s="49" t="str">
        <f aca="false">IF($K170="","",ROUND($K170-IF(ISNUMBER($U170),$U170,0),2))</f>
        <v/>
      </c>
      <c r="X170" s="49" t="str">
        <f aca="false">IF($K170="","",ROUND($K170-IF($N170="",0,$N170),2))</f>
        <v/>
      </c>
      <c r="Y170" s="56"/>
      <c r="Z170" s="56"/>
      <c r="AA170" s="56"/>
      <c r="AB170" s="55"/>
      <c r="AC170" s="55"/>
      <c r="AD170" s="55"/>
    </row>
    <row r="171" customFormat="false" ht="15" hidden="false" customHeight="true" outlineLevel="0" collapsed="false">
      <c r="A171" s="55"/>
      <c r="B171" s="55"/>
      <c r="C171" s="55"/>
      <c r="D171" s="55"/>
      <c r="E171" s="55"/>
      <c r="F171" s="55"/>
      <c r="G171" s="55"/>
      <c r="H171" s="56"/>
      <c r="I171" s="47"/>
      <c r="J171" s="48"/>
      <c r="K171" s="49" t="str">
        <f aca="false">IF($I171="","",ROUND($I171*(1+IF($J171="",Default_Wastage,$J171)),2))</f>
        <v/>
      </c>
      <c r="L171" s="47"/>
      <c r="M171" s="49" t="str">
        <f aca="false">IF(OR($K171="",$L171=""),"",ROUND($K171*$L171,2))</f>
        <v/>
      </c>
      <c r="N171" s="47"/>
      <c r="O171" s="55"/>
      <c r="P171" s="50"/>
      <c r="Q171" s="51"/>
      <c r="R171" s="52" t="str">
        <f aca="false">IF(OR($P171="",$Q171=""),"",$P171+$Q171)</f>
        <v/>
      </c>
      <c r="S171" s="50"/>
      <c r="T171" s="53" t="str">
        <f aca="false">IF(OR($S171="",$R171=""),"",$S171-$R171)</f>
        <v/>
      </c>
      <c r="U171" s="49" t="str">
        <f aca="false">IF($A171="","",SUMIF('Delivery Log'!$B$9:$B$208,$A171,'Delivery Log'!$D$9:$D$208))</f>
        <v/>
      </c>
      <c r="V171" s="49" t="str">
        <f aca="false">IF(OR($U171="",$L171=""),"",ROUND($U171*$L171,2))</f>
        <v/>
      </c>
      <c r="W171" s="49" t="str">
        <f aca="false">IF($K171="","",ROUND($K171-IF(ISNUMBER($U171),$U171,0),2))</f>
        <v/>
      </c>
      <c r="X171" s="49" t="str">
        <f aca="false">IF($K171="","",ROUND($K171-IF($N171="",0,$N171),2))</f>
        <v/>
      </c>
      <c r="Y171" s="56"/>
      <c r="Z171" s="56"/>
      <c r="AA171" s="56"/>
      <c r="AB171" s="55"/>
      <c r="AC171" s="55"/>
      <c r="AD171" s="55"/>
    </row>
    <row r="172" customFormat="false" ht="15" hidden="false" customHeight="true" outlineLevel="0" collapsed="false">
      <c r="A172" s="55"/>
      <c r="B172" s="55"/>
      <c r="C172" s="55"/>
      <c r="D172" s="55"/>
      <c r="E172" s="55"/>
      <c r="F172" s="55"/>
      <c r="G172" s="55"/>
      <c r="H172" s="56"/>
      <c r="I172" s="47"/>
      <c r="J172" s="48"/>
      <c r="K172" s="49" t="str">
        <f aca="false">IF($I172="","",ROUND($I172*(1+IF($J172="",Default_Wastage,$J172)),2))</f>
        <v/>
      </c>
      <c r="L172" s="47"/>
      <c r="M172" s="49" t="str">
        <f aca="false">IF(OR($K172="",$L172=""),"",ROUND($K172*$L172,2))</f>
        <v/>
      </c>
      <c r="N172" s="47"/>
      <c r="O172" s="55"/>
      <c r="P172" s="50"/>
      <c r="Q172" s="51"/>
      <c r="R172" s="52" t="str">
        <f aca="false">IF(OR($P172="",$Q172=""),"",$P172+$Q172)</f>
        <v/>
      </c>
      <c r="S172" s="50"/>
      <c r="T172" s="53" t="str">
        <f aca="false">IF(OR($S172="",$R172=""),"",$S172-$R172)</f>
        <v/>
      </c>
      <c r="U172" s="49" t="str">
        <f aca="false">IF($A172="","",SUMIF('Delivery Log'!$B$9:$B$208,$A172,'Delivery Log'!$D$9:$D$208))</f>
        <v/>
      </c>
      <c r="V172" s="49" t="str">
        <f aca="false">IF(OR($U172="",$L172=""),"",ROUND($U172*$L172,2))</f>
        <v/>
      </c>
      <c r="W172" s="49" t="str">
        <f aca="false">IF($K172="","",ROUND($K172-IF(ISNUMBER($U172),$U172,0),2))</f>
        <v/>
      </c>
      <c r="X172" s="49" t="str">
        <f aca="false">IF($K172="","",ROUND($K172-IF($N172="",0,$N172),2))</f>
        <v/>
      </c>
      <c r="Y172" s="56"/>
      <c r="Z172" s="56"/>
      <c r="AA172" s="56"/>
      <c r="AB172" s="55"/>
      <c r="AC172" s="55"/>
      <c r="AD172" s="55"/>
    </row>
    <row r="173" customFormat="false" ht="15" hidden="false" customHeight="true" outlineLevel="0" collapsed="false">
      <c r="A173" s="55"/>
      <c r="B173" s="55"/>
      <c r="C173" s="55"/>
      <c r="D173" s="55"/>
      <c r="E173" s="55"/>
      <c r="F173" s="55"/>
      <c r="G173" s="55"/>
      <c r="H173" s="56"/>
      <c r="I173" s="47"/>
      <c r="J173" s="48"/>
      <c r="K173" s="49" t="str">
        <f aca="false">IF($I173="","",ROUND($I173*(1+IF($J173="",Default_Wastage,$J173)),2))</f>
        <v/>
      </c>
      <c r="L173" s="47"/>
      <c r="M173" s="49" t="str">
        <f aca="false">IF(OR($K173="",$L173=""),"",ROUND($K173*$L173,2))</f>
        <v/>
      </c>
      <c r="N173" s="47"/>
      <c r="O173" s="55"/>
      <c r="P173" s="50"/>
      <c r="Q173" s="51"/>
      <c r="R173" s="52" t="str">
        <f aca="false">IF(OR($P173="",$Q173=""),"",$P173+$Q173)</f>
        <v/>
      </c>
      <c r="S173" s="50"/>
      <c r="T173" s="53" t="str">
        <f aca="false">IF(OR($S173="",$R173=""),"",$S173-$R173)</f>
        <v/>
      </c>
      <c r="U173" s="49" t="str">
        <f aca="false">IF($A173="","",SUMIF('Delivery Log'!$B$9:$B$208,$A173,'Delivery Log'!$D$9:$D$208))</f>
        <v/>
      </c>
      <c r="V173" s="49" t="str">
        <f aca="false">IF(OR($U173="",$L173=""),"",ROUND($U173*$L173,2))</f>
        <v/>
      </c>
      <c r="W173" s="49" t="str">
        <f aca="false">IF($K173="","",ROUND($K173-IF(ISNUMBER($U173),$U173,0),2))</f>
        <v/>
      </c>
      <c r="X173" s="49" t="str">
        <f aca="false">IF($K173="","",ROUND($K173-IF($N173="",0,$N173),2))</f>
        <v/>
      </c>
      <c r="Y173" s="56"/>
      <c r="Z173" s="56"/>
      <c r="AA173" s="56"/>
      <c r="AB173" s="55"/>
      <c r="AC173" s="55"/>
      <c r="AD173" s="55"/>
    </row>
    <row r="174" customFormat="false" ht="15" hidden="false" customHeight="true" outlineLevel="0" collapsed="false">
      <c r="A174" s="55"/>
      <c r="B174" s="55"/>
      <c r="C174" s="55"/>
      <c r="D174" s="55"/>
      <c r="E174" s="55"/>
      <c r="F174" s="55"/>
      <c r="G174" s="55"/>
      <c r="H174" s="56"/>
      <c r="I174" s="47"/>
      <c r="J174" s="48"/>
      <c r="K174" s="49" t="str">
        <f aca="false">IF($I174="","",ROUND($I174*(1+IF($J174="",Default_Wastage,$J174)),2))</f>
        <v/>
      </c>
      <c r="L174" s="47"/>
      <c r="M174" s="49" t="str">
        <f aca="false">IF(OR($K174="",$L174=""),"",ROUND($K174*$L174,2))</f>
        <v/>
      </c>
      <c r="N174" s="47"/>
      <c r="O174" s="55"/>
      <c r="P174" s="50"/>
      <c r="Q174" s="51"/>
      <c r="R174" s="52" t="str">
        <f aca="false">IF(OR($P174="",$Q174=""),"",$P174+$Q174)</f>
        <v/>
      </c>
      <c r="S174" s="50"/>
      <c r="T174" s="53" t="str">
        <f aca="false">IF(OR($S174="",$R174=""),"",$S174-$R174)</f>
        <v/>
      </c>
      <c r="U174" s="49" t="str">
        <f aca="false">IF($A174="","",SUMIF('Delivery Log'!$B$9:$B$208,$A174,'Delivery Log'!$D$9:$D$208))</f>
        <v/>
      </c>
      <c r="V174" s="49" t="str">
        <f aca="false">IF(OR($U174="",$L174=""),"",ROUND($U174*$L174,2))</f>
        <v/>
      </c>
      <c r="W174" s="49" t="str">
        <f aca="false">IF($K174="","",ROUND($K174-IF(ISNUMBER($U174),$U174,0),2))</f>
        <v/>
      </c>
      <c r="X174" s="49" t="str">
        <f aca="false">IF($K174="","",ROUND($K174-IF($N174="",0,$N174),2))</f>
        <v/>
      </c>
      <c r="Y174" s="56"/>
      <c r="Z174" s="56"/>
      <c r="AA174" s="56"/>
      <c r="AB174" s="55"/>
      <c r="AC174" s="55"/>
      <c r="AD174" s="55"/>
    </row>
    <row r="175" customFormat="false" ht="15" hidden="false" customHeight="true" outlineLevel="0" collapsed="false">
      <c r="A175" s="55"/>
      <c r="B175" s="55"/>
      <c r="C175" s="55"/>
      <c r="D175" s="55"/>
      <c r="E175" s="55"/>
      <c r="F175" s="55"/>
      <c r="G175" s="55"/>
      <c r="H175" s="56"/>
      <c r="I175" s="47"/>
      <c r="J175" s="48"/>
      <c r="K175" s="49" t="str">
        <f aca="false">IF($I175="","",ROUND($I175*(1+IF($J175="",Default_Wastage,$J175)),2))</f>
        <v/>
      </c>
      <c r="L175" s="47"/>
      <c r="M175" s="49" t="str">
        <f aca="false">IF(OR($K175="",$L175=""),"",ROUND($K175*$L175,2))</f>
        <v/>
      </c>
      <c r="N175" s="47"/>
      <c r="O175" s="55"/>
      <c r="P175" s="50"/>
      <c r="Q175" s="51"/>
      <c r="R175" s="52" t="str">
        <f aca="false">IF(OR($P175="",$Q175=""),"",$P175+$Q175)</f>
        <v/>
      </c>
      <c r="S175" s="50"/>
      <c r="T175" s="53" t="str">
        <f aca="false">IF(OR($S175="",$R175=""),"",$S175-$R175)</f>
        <v/>
      </c>
      <c r="U175" s="49" t="str">
        <f aca="false">IF($A175="","",SUMIF('Delivery Log'!$B$9:$B$208,$A175,'Delivery Log'!$D$9:$D$208))</f>
        <v/>
      </c>
      <c r="V175" s="49" t="str">
        <f aca="false">IF(OR($U175="",$L175=""),"",ROUND($U175*$L175,2))</f>
        <v/>
      </c>
      <c r="W175" s="49" t="str">
        <f aca="false">IF($K175="","",ROUND($K175-IF(ISNUMBER($U175),$U175,0),2))</f>
        <v/>
      </c>
      <c r="X175" s="49" t="str">
        <f aca="false">IF($K175="","",ROUND($K175-IF($N175="",0,$N175),2))</f>
        <v/>
      </c>
      <c r="Y175" s="56"/>
      <c r="Z175" s="56"/>
      <c r="AA175" s="56"/>
      <c r="AB175" s="55"/>
      <c r="AC175" s="55"/>
      <c r="AD175" s="55"/>
    </row>
    <row r="176" customFormat="false" ht="15" hidden="false" customHeight="true" outlineLevel="0" collapsed="false">
      <c r="A176" s="55"/>
      <c r="B176" s="55"/>
      <c r="C176" s="55"/>
      <c r="D176" s="55"/>
      <c r="E176" s="55"/>
      <c r="F176" s="55"/>
      <c r="G176" s="55"/>
      <c r="H176" s="56"/>
      <c r="I176" s="47"/>
      <c r="J176" s="48"/>
      <c r="K176" s="49" t="str">
        <f aca="false">IF($I176="","",ROUND($I176*(1+IF($J176="",Default_Wastage,$J176)),2))</f>
        <v/>
      </c>
      <c r="L176" s="47"/>
      <c r="M176" s="49" t="str">
        <f aca="false">IF(OR($K176="",$L176=""),"",ROUND($K176*$L176,2))</f>
        <v/>
      </c>
      <c r="N176" s="47"/>
      <c r="O176" s="55"/>
      <c r="P176" s="50"/>
      <c r="Q176" s="51"/>
      <c r="R176" s="52" t="str">
        <f aca="false">IF(OR($P176="",$Q176=""),"",$P176+$Q176)</f>
        <v/>
      </c>
      <c r="S176" s="50"/>
      <c r="T176" s="53" t="str">
        <f aca="false">IF(OR($S176="",$R176=""),"",$S176-$R176)</f>
        <v/>
      </c>
      <c r="U176" s="49" t="str">
        <f aca="false">IF($A176="","",SUMIF('Delivery Log'!$B$9:$B$208,$A176,'Delivery Log'!$D$9:$D$208))</f>
        <v/>
      </c>
      <c r="V176" s="49" t="str">
        <f aca="false">IF(OR($U176="",$L176=""),"",ROUND($U176*$L176,2))</f>
        <v/>
      </c>
      <c r="W176" s="49" t="str">
        <f aca="false">IF($K176="","",ROUND($K176-IF(ISNUMBER($U176),$U176,0),2))</f>
        <v/>
      </c>
      <c r="X176" s="49" t="str">
        <f aca="false">IF($K176="","",ROUND($K176-IF($N176="",0,$N176),2))</f>
        <v/>
      </c>
      <c r="Y176" s="56"/>
      <c r="Z176" s="56"/>
      <c r="AA176" s="56"/>
      <c r="AB176" s="55"/>
      <c r="AC176" s="55"/>
      <c r="AD176" s="55"/>
    </row>
    <row r="177" customFormat="false" ht="15" hidden="false" customHeight="true" outlineLevel="0" collapsed="false">
      <c r="A177" s="55"/>
      <c r="B177" s="55"/>
      <c r="C177" s="55"/>
      <c r="D177" s="55"/>
      <c r="E177" s="55"/>
      <c r="F177" s="55"/>
      <c r="G177" s="55"/>
      <c r="H177" s="56"/>
      <c r="I177" s="47"/>
      <c r="J177" s="48"/>
      <c r="K177" s="49" t="str">
        <f aca="false">IF($I177="","",ROUND($I177*(1+IF($J177="",Default_Wastage,$J177)),2))</f>
        <v/>
      </c>
      <c r="L177" s="47"/>
      <c r="M177" s="49" t="str">
        <f aca="false">IF(OR($K177="",$L177=""),"",ROUND($K177*$L177,2))</f>
        <v/>
      </c>
      <c r="N177" s="47"/>
      <c r="O177" s="55"/>
      <c r="P177" s="50"/>
      <c r="Q177" s="51"/>
      <c r="R177" s="52" t="str">
        <f aca="false">IF(OR($P177="",$Q177=""),"",$P177+$Q177)</f>
        <v/>
      </c>
      <c r="S177" s="50"/>
      <c r="T177" s="53" t="str">
        <f aca="false">IF(OR($S177="",$R177=""),"",$S177-$R177)</f>
        <v/>
      </c>
      <c r="U177" s="49" t="str">
        <f aca="false">IF($A177="","",SUMIF('Delivery Log'!$B$9:$B$208,$A177,'Delivery Log'!$D$9:$D$208))</f>
        <v/>
      </c>
      <c r="V177" s="49" t="str">
        <f aca="false">IF(OR($U177="",$L177=""),"",ROUND($U177*$L177,2))</f>
        <v/>
      </c>
      <c r="W177" s="49" t="str">
        <f aca="false">IF($K177="","",ROUND($K177-IF(ISNUMBER($U177),$U177,0),2))</f>
        <v/>
      </c>
      <c r="X177" s="49" t="str">
        <f aca="false">IF($K177="","",ROUND($K177-IF($N177="",0,$N177),2))</f>
        <v/>
      </c>
      <c r="Y177" s="56"/>
      <c r="Z177" s="56"/>
      <c r="AA177" s="56"/>
      <c r="AB177" s="55"/>
      <c r="AC177" s="55"/>
      <c r="AD177" s="55"/>
    </row>
    <row r="178" customFormat="false" ht="15" hidden="false" customHeight="true" outlineLevel="0" collapsed="false">
      <c r="A178" s="55"/>
      <c r="B178" s="55"/>
      <c r="C178" s="55"/>
      <c r="D178" s="55"/>
      <c r="E178" s="55"/>
      <c r="F178" s="55"/>
      <c r="G178" s="55"/>
      <c r="H178" s="56"/>
      <c r="I178" s="47"/>
      <c r="J178" s="48"/>
      <c r="K178" s="49" t="str">
        <f aca="false">IF($I178="","",ROUND($I178*(1+IF($J178="",Default_Wastage,$J178)),2))</f>
        <v/>
      </c>
      <c r="L178" s="47"/>
      <c r="M178" s="49" t="str">
        <f aca="false">IF(OR($K178="",$L178=""),"",ROUND($K178*$L178,2))</f>
        <v/>
      </c>
      <c r="N178" s="47"/>
      <c r="O178" s="55"/>
      <c r="P178" s="50"/>
      <c r="Q178" s="51"/>
      <c r="R178" s="52" t="str">
        <f aca="false">IF(OR($P178="",$Q178=""),"",$P178+$Q178)</f>
        <v/>
      </c>
      <c r="S178" s="50"/>
      <c r="T178" s="53" t="str">
        <f aca="false">IF(OR($S178="",$R178=""),"",$S178-$R178)</f>
        <v/>
      </c>
      <c r="U178" s="49" t="str">
        <f aca="false">IF($A178="","",SUMIF('Delivery Log'!$B$9:$B$208,$A178,'Delivery Log'!$D$9:$D$208))</f>
        <v/>
      </c>
      <c r="V178" s="49" t="str">
        <f aca="false">IF(OR($U178="",$L178=""),"",ROUND($U178*$L178,2))</f>
        <v/>
      </c>
      <c r="W178" s="49" t="str">
        <f aca="false">IF($K178="","",ROUND($K178-IF(ISNUMBER($U178),$U178,0),2))</f>
        <v/>
      </c>
      <c r="X178" s="49" t="str">
        <f aca="false">IF($K178="","",ROUND($K178-IF($N178="",0,$N178),2))</f>
        <v/>
      </c>
      <c r="Y178" s="56"/>
      <c r="Z178" s="56"/>
      <c r="AA178" s="56"/>
      <c r="AB178" s="55"/>
      <c r="AC178" s="55"/>
      <c r="AD178" s="55"/>
    </row>
    <row r="179" customFormat="false" ht="15" hidden="false" customHeight="true" outlineLevel="0" collapsed="false">
      <c r="A179" s="55"/>
      <c r="B179" s="55"/>
      <c r="C179" s="55"/>
      <c r="D179" s="55"/>
      <c r="E179" s="55"/>
      <c r="F179" s="55"/>
      <c r="G179" s="55"/>
      <c r="H179" s="56"/>
      <c r="I179" s="47"/>
      <c r="J179" s="48"/>
      <c r="K179" s="49" t="str">
        <f aca="false">IF($I179="","",ROUND($I179*(1+IF($J179="",Default_Wastage,$J179)),2))</f>
        <v/>
      </c>
      <c r="L179" s="47"/>
      <c r="M179" s="49" t="str">
        <f aca="false">IF(OR($K179="",$L179=""),"",ROUND($K179*$L179,2))</f>
        <v/>
      </c>
      <c r="N179" s="47"/>
      <c r="O179" s="55"/>
      <c r="P179" s="50"/>
      <c r="Q179" s="51"/>
      <c r="R179" s="52" t="str">
        <f aca="false">IF(OR($P179="",$Q179=""),"",$P179+$Q179)</f>
        <v/>
      </c>
      <c r="S179" s="50"/>
      <c r="T179" s="53" t="str">
        <f aca="false">IF(OR($S179="",$R179=""),"",$S179-$R179)</f>
        <v/>
      </c>
      <c r="U179" s="49" t="str">
        <f aca="false">IF($A179="","",SUMIF('Delivery Log'!$B$9:$B$208,$A179,'Delivery Log'!$D$9:$D$208))</f>
        <v/>
      </c>
      <c r="V179" s="49" t="str">
        <f aca="false">IF(OR($U179="",$L179=""),"",ROUND($U179*$L179,2))</f>
        <v/>
      </c>
      <c r="W179" s="49" t="str">
        <f aca="false">IF($K179="","",ROUND($K179-IF(ISNUMBER($U179),$U179,0),2))</f>
        <v/>
      </c>
      <c r="X179" s="49" t="str">
        <f aca="false">IF($K179="","",ROUND($K179-IF($N179="",0,$N179),2))</f>
        <v/>
      </c>
      <c r="Y179" s="56"/>
      <c r="Z179" s="56"/>
      <c r="AA179" s="56"/>
      <c r="AB179" s="55"/>
      <c r="AC179" s="55"/>
      <c r="AD179" s="55"/>
    </row>
    <row r="180" customFormat="false" ht="15" hidden="false" customHeight="true" outlineLevel="0" collapsed="false">
      <c r="A180" s="55"/>
      <c r="B180" s="55"/>
      <c r="C180" s="55"/>
      <c r="D180" s="55"/>
      <c r="E180" s="55"/>
      <c r="F180" s="55"/>
      <c r="G180" s="55"/>
      <c r="H180" s="56"/>
      <c r="I180" s="47"/>
      <c r="J180" s="48"/>
      <c r="K180" s="49" t="str">
        <f aca="false">IF($I180="","",ROUND($I180*(1+IF($J180="",Default_Wastage,$J180)),2))</f>
        <v/>
      </c>
      <c r="L180" s="47"/>
      <c r="M180" s="49" t="str">
        <f aca="false">IF(OR($K180="",$L180=""),"",ROUND($K180*$L180,2))</f>
        <v/>
      </c>
      <c r="N180" s="47"/>
      <c r="O180" s="55"/>
      <c r="P180" s="50"/>
      <c r="Q180" s="51"/>
      <c r="R180" s="52" t="str">
        <f aca="false">IF(OR($P180="",$Q180=""),"",$P180+$Q180)</f>
        <v/>
      </c>
      <c r="S180" s="50"/>
      <c r="T180" s="53" t="str">
        <f aca="false">IF(OR($S180="",$R180=""),"",$S180-$R180)</f>
        <v/>
      </c>
      <c r="U180" s="49" t="str">
        <f aca="false">IF($A180="","",SUMIF('Delivery Log'!$B$9:$B$208,$A180,'Delivery Log'!$D$9:$D$208))</f>
        <v/>
      </c>
      <c r="V180" s="49" t="str">
        <f aca="false">IF(OR($U180="",$L180=""),"",ROUND($U180*$L180,2))</f>
        <v/>
      </c>
      <c r="W180" s="49" t="str">
        <f aca="false">IF($K180="","",ROUND($K180-IF(ISNUMBER($U180),$U180,0),2))</f>
        <v/>
      </c>
      <c r="X180" s="49" t="str">
        <f aca="false">IF($K180="","",ROUND($K180-IF($N180="",0,$N180),2))</f>
        <v/>
      </c>
      <c r="Y180" s="56"/>
      <c r="Z180" s="56"/>
      <c r="AA180" s="56"/>
      <c r="AB180" s="55"/>
      <c r="AC180" s="55"/>
      <c r="AD180" s="55"/>
    </row>
    <row r="181" customFormat="false" ht="15" hidden="false" customHeight="true" outlineLevel="0" collapsed="false">
      <c r="A181" s="55"/>
      <c r="B181" s="55"/>
      <c r="C181" s="55"/>
      <c r="D181" s="55"/>
      <c r="E181" s="55"/>
      <c r="F181" s="55"/>
      <c r="G181" s="55"/>
      <c r="H181" s="56"/>
      <c r="I181" s="47"/>
      <c r="J181" s="48"/>
      <c r="K181" s="49" t="str">
        <f aca="false">IF($I181="","",ROUND($I181*(1+IF($J181="",Default_Wastage,$J181)),2))</f>
        <v/>
      </c>
      <c r="L181" s="47"/>
      <c r="M181" s="49" t="str">
        <f aca="false">IF(OR($K181="",$L181=""),"",ROUND($K181*$L181,2))</f>
        <v/>
      </c>
      <c r="N181" s="47"/>
      <c r="O181" s="55"/>
      <c r="P181" s="50"/>
      <c r="Q181" s="51"/>
      <c r="R181" s="52" t="str">
        <f aca="false">IF(OR($P181="",$Q181=""),"",$P181+$Q181)</f>
        <v/>
      </c>
      <c r="S181" s="50"/>
      <c r="T181" s="53" t="str">
        <f aca="false">IF(OR($S181="",$R181=""),"",$S181-$R181)</f>
        <v/>
      </c>
      <c r="U181" s="49" t="str">
        <f aca="false">IF($A181="","",SUMIF('Delivery Log'!$B$9:$B$208,$A181,'Delivery Log'!$D$9:$D$208))</f>
        <v/>
      </c>
      <c r="V181" s="49" t="str">
        <f aca="false">IF(OR($U181="",$L181=""),"",ROUND($U181*$L181,2))</f>
        <v/>
      </c>
      <c r="W181" s="49" t="str">
        <f aca="false">IF($K181="","",ROUND($K181-IF(ISNUMBER($U181),$U181,0),2))</f>
        <v/>
      </c>
      <c r="X181" s="49" t="str">
        <f aca="false">IF($K181="","",ROUND($K181-IF($N181="",0,$N181),2))</f>
        <v/>
      </c>
      <c r="Y181" s="56"/>
      <c r="Z181" s="56"/>
      <c r="AA181" s="56"/>
      <c r="AB181" s="55"/>
      <c r="AC181" s="55"/>
      <c r="AD181" s="55"/>
    </row>
    <row r="182" customFormat="false" ht="15" hidden="false" customHeight="true" outlineLevel="0" collapsed="false">
      <c r="A182" s="55"/>
      <c r="B182" s="55"/>
      <c r="C182" s="55"/>
      <c r="D182" s="55"/>
      <c r="E182" s="55"/>
      <c r="F182" s="55"/>
      <c r="G182" s="55"/>
      <c r="H182" s="56"/>
      <c r="I182" s="47"/>
      <c r="J182" s="48"/>
      <c r="K182" s="49" t="str">
        <f aca="false">IF($I182="","",ROUND($I182*(1+IF($J182="",Default_Wastage,$J182)),2))</f>
        <v/>
      </c>
      <c r="L182" s="47"/>
      <c r="M182" s="49" t="str">
        <f aca="false">IF(OR($K182="",$L182=""),"",ROUND($K182*$L182,2))</f>
        <v/>
      </c>
      <c r="N182" s="47"/>
      <c r="O182" s="55"/>
      <c r="P182" s="50"/>
      <c r="Q182" s="51"/>
      <c r="R182" s="52" t="str">
        <f aca="false">IF(OR($P182="",$Q182=""),"",$P182+$Q182)</f>
        <v/>
      </c>
      <c r="S182" s="50"/>
      <c r="T182" s="53" t="str">
        <f aca="false">IF(OR($S182="",$R182=""),"",$S182-$R182)</f>
        <v/>
      </c>
      <c r="U182" s="49" t="str">
        <f aca="false">IF($A182="","",SUMIF('Delivery Log'!$B$9:$B$208,$A182,'Delivery Log'!$D$9:$D$208))</f>
        <v/>
      </c>
      <c r="V182" s="49" t="str">
        <f aca="false">IF(OR($U182="",$L182=""),"",ROUND($U182*$L182,2))</f>
        <v/>
      </c>
      <c r="W182" s="49" t="str">
        <f aca="false">IF($K182="","",ROUND($K182-IF(ISNUMBER($U182),$U182,0),2))</f>
        <v/>
      </c>
      <c r="X182" s="49" t="str">
        <f aca="false">IF($K182="","",ROUND($K182-IF($N182="",0,$N182),2))</f>
        <v/>
      </c>
      <c r="Y182" s="56"/>
      <c r="Z182" s="56"/>
      <c r="AA182" s="56"/>
      <c r="AB182" s="55"/>
      <c r="AC182" s="55"/>
      <c r="AD182" s="55"/>
    </row>
    <row r="183" customFormat="false" ht="15" hidden="false" customHeight="true" outlineLevel="0" collapsed="false">
      <c r="A183" s="55"/>
      <c r="B183" s="55"/>
      <c r="C183" s="55"/>
      <c r="D183" s="55"/>
      <c r="E183" s="55"/>
      <c r="F183" s="55"/>
      <c r="G183" s="55"/>
      <c r="H183" s="56"/>
      <c r="I183" s="47"/>
      <c r="J183" s="48"/>
      <c r="K183" s="49" t="str">
        <f aca="false">IF($I183="","",ROUND($I183*(1+IF($J183="",Default_Wastage,$J183)),2))</f>
        <v/>
      </c>
      <c r="L183" s="47"/>
      <c r="M183" s="49" t="str">
        <f aca="false">IF(OR($K183="",$L183=""),"",ROUND($K183*$L183,2))</f>
        <v/>
      </c>
      <c r="N183" s="47"/>
      <c r="O183" s="55"/>
      <c r="P183" s="50"/>
      <c r="Q183" s="51"/>
      <c r="R183" s="52" t="str">
        <f aca="false">IF(OR($P183="",$Q183=""),"",$P183+$Q183)</f>
        <v/>
      </c>
      <c r="S183" s="50"/>
      <c r="T183" s="53" t="str">
        <f aca="false">IF(OR($S183="",$R183=""),"",$S183-$R183)</f>
        <v/>
      </c>
      <c r="U183" s="49" t="str">
        <f aca="false">IF($A183="","",SUMIF('Delivery Log'!$B$9:$B$208,$A183,'Delivery Log'!$D$9:$D$208))</f>
        <v/>
      </c>
      <c r="V183" s="49" t="str">
        <f aca="false">IF(OR($U183="",$L183=""),"",ROUND($U183*$L183,2))</f>
        <v/>
      </c>
      <c r="W183" s="49" t="str">
        <f aca="false">IF($K183="","",ROUND($K183-IF(ISNUMBER($U183),$U183,0),2))</f>
        <v/>
      </c>
      <c r="X183" s="49" t="str">
        <f aca="false">IF($K183="","",ROUND($K183-IF($N183="",0,$N183),2))</f>
        <v/>
      </c>
      <c r="Y183" s="56"/>
      <c r="Z183" s="56"/>
      <c r="AA183" s="56"/>
      <c r="AB183" s="55"/>
      <c r="AC183" s="55"/>
      <c r="AD183" s="55"/>
    </row>
    <row r="184" customFormat="false" ht="15" hidden="false" customHeight="true" outlineLevel="0" collapsed="false">
      <c r="A184" s="55"/>
      <c r="B184" s="55"/>
      <c r="C184" s="55"/>
      <c r="D184" s="55"/>
      <c r="E184" s="55"/>
      <c r="F184" s="55"/>
      <c r="G184" s="55"/>
      <c r="H184" s="56"/>
      <c r="I184" s="47"/>
      <c r="J184" s="48"/>
      <c r="K184" s="49" t="str">
        <f aca="false">IF($I184="","",ROUND($I184*(1+IF($J184="",Default_Wastage,$J184)),2))</f>
        <v/>
      </c>
      <c r="L184" s="47"/>
      <c r="M184" s="49" t="str">
        <f aca="false">IF(OR($K184="",$L184=""),"",ROUND($K184*$L184,2))</f>
        <v/>
      </c>
      <c r="N184" s="47"/>
      <c r="O184" s="55"/>
      <c r="P184" s="50"/>
      <c r="Q184" s="51"/>
      <c r="R184" s="52" t="str">
        <f aca="false">IF(OR($P184="",$Q184=""),"",$P184+$Q184)</f>
        <v/>
      </c>
      <c r="S184" s="50"/>
      <c r="T184" s="53" t="str">
        <f aca="false">IF(OR($S184="",$R184=""),"",$S184-$R184)</f>
        <v/>
      </c>
      <c r="U184" s="49" t="str">
        <f aca="false">IF($A184="","",SUMIF('Delivery Log'!$B$9:$B$208,$A184,'Delivery Log'!$D$9:$D$208))</f>
        <v/>
      </c>
      <c r="V184" s="49" t="str">
        <f aca="false">IF(OR($U184="",$L184=""),"",ROUND($U184*$L184,2))</f>
        <v/>
      </c>
      <c r="W184" s="49" t="str">
        <f aca="false">IF($K184="","",ROUND($K184-IF(ISNUMBER($U184),$U184,0),2))</f>
        <v/>
      </c>
      <c r="X184" s="49" t="str">
        <f aca="false">IF($K184="","",ROUND($K184-IF($N184="",0,$N184),2))</f>
        <v/>
      </c>
      <c r="Y184" s="56"/>
      <c r="Z184" s="56"/>
      <c r="AA184" s="56"/>
      <c r="AB184" s="55"/>
      <c r="AC184" s="55"/>
      <c r="AD184" s="55"/>
    </row>
    <row r="185" customFormat="false" ht="15" hidden="false" customHeight="true" outlineLevel="0" collapsed="false">
      <c r="A185" s="55"/>
      <c r="B185" s="55"/>
      <c r="C185" s="55"/>
      <c r="D185" s="55"/>
      <c r="E185" s="55"/>
      <c r="F185" s="55"/>
      <c r="G185" s="55"/>
      <c r="H185" s="56"/>
      <c r="I185" s="47"/>
      <c r="J185" s="48"/>
      <c r="K185" s="49" t="str">
        <f aca="false">IF($I185="","",ROUND($I185*(1+IF($J185="",Default_Wastage,$J185)),2))</f>
        <v/>
      </c>
      <c r="L185" s="47"/>
      <c r="M185" s="49" t="str">
        <f aca="false">IF(OR($K185="",$L185=""),"",ROUND($K185*$L185,2))</f>
        <v/>
      </c>
      <c r="N185" s="47"/>
      <c r="O185" s="55"/>
      <c r="P185" s="50"/>
      <c r="Q185" s="51"/>
      <c r="R185" s="52" t="str">
        <f aca="false">IF(OR($P185="",$Q185=""),"",$P185+$Q185)</f>
        <v/>
      </c>
      <c r="S185" s="50"/>
      <c r="T185" s="53" t="str">
        <f aca="false">IF(OR($S185="",$R185=""),"",$S185-$R185)</f>
        <v/>
      </c>
      <c r="U185" s="49" t="str">
        <f aca="false">IF($A185="","",SUMIF('Delivery Log'!$B$9:$B$208,$A185,'Delivery Log'!$D$9:$D$208))</f>
        <v/>
      </c>
      <c r="V185" s="49" t="str">
        <f aca="false">IF(OR($U185="",$L185=""),"",ROUND($U185*$L185,2))</f>
        <v/>
      </c>
      <c r="W185" s="49" t="str">
        <f aca="false">IF($K185="","",ROUND($K185-IF(ISNUMBER($U185),$U185,0),2))</f>
        <v/>
      </c>
      <c r="X185" s="49" t="str">
        <f aca="false">IF($K185="","",ROUND($K185-IF($N185="",0,$N185),2))</f>
        <v/>
      </c>
      <c r="Y185" s="56"/>
      <c r="Z185" s="56"/>
      <c r="AA185" s="56"/>
      <c r="AB185" s="55"/>
      <c r="AC185" s="55"/>
      <c r="AD185" s="55"/>
    </row>
    <row r="186" customFormat="false" ht="15" hidden="false" customHeight="true" outlineLevel="0" collapsed="false">
      <c r="A186" s="55"/>
      <c r="B186" s="55"/>
      <c r="C186" s="55"/>
      <c r="D186" s="55"/>
      <c r="E186" s="55"/>
      <c r="F186" s="55"/>
      <c r="G186" s="55"/>
      <c r="H186" s="56"/>
      <c r="I186" s="47"/>
      <c r="J186" s="48"/>
      <c r="K186" s="49" t="str">
        <f aca="false">IF($I186="","",ROUND($I186*(1+IF($J186="",Default_Wastage,$J186)),2))</f>
        <v/>
      </c>
      <c r="L186" s="47"/>
      <c r="M186" s="49" t="str">
        <f aca="false">IF(OR($K186="",$L186=""),"",ROUND($K186*$L186,2))</f>
        <v/>
      </c>
      <c r="N186" s="47"/>
      <c r="O186" s="55"/>
      <c r="P186" s="50"/>
      <c r="Q186" s="51"/>
      <c r="R186" s="52" t="str">
        <f aca="false">IF(OR($P186="",$Q186=""),"",$P186+$Q186)</f>
        <v/>
      </c>
      <c r="S186" s="50"/>
      <c r="T186" s="53" t="str">
        <f aca="false">IF(OR($S186="",$R186=""),"",$S186-$R186)</f>
        <v/>
      </c>
      <c r="U186" s="49" t="str">
        <f aca="false">IF($A186="","",SUMIF('Delivery Log'!$B$9:$B$208,$A186,'Delivery Log'!$D$9:$D$208))</f>
        <v/>
      </c>
      <c r="V186" s="49" t="str">
        <f aca="false">IF(OR($U186="",$L186=""),"",ROUND($U186*$L186,2))</f>
        <v/>
      </c>
      <c r="W186" s="49" t="str">
        <f aca="false">IF($K186="","",ROUND($K186-IF(ISNUMBER($U186),$U186,0),2))</f>
        <v/>
      </c>
      <c r="X186" s="49" t="str">
        <f aca="false">IF($K186="","",ROUND($K186-IF($N186="",0,$N186),2))</f>
        <v/>
      </c>
      <c r="Y186" s="56"/>
      <c r="Z186" s="56"/>
      <c r="AA186" s="56"/>
      <c r="AB186" s="55"/>
      <c r="AC186" s="55"/>
      <c r="AD186" s="55"/>
    </row>
    <row r="187" customFormat="false" ht="15" hidden="false" customHeight="true" outlineLevel="0" collapsed="false">
      <c r="A187" s="55"/>
      <c r="B187" s="55"/>
      <c r="C187" s="55"/>
      <c r="D187" s="55"/>
      <c r="E187" s="55"/>
      <c r="F187" s="55"/>
      <c r="G187" s="55"/>
      <c r="H187" s="56"/>
      <c r="I187" s="47"/>
      <c r="J187" s="48"/>
      <c r="K187" s="49" t="str">
        <f aca="false">IF($I187="","",ROUND($I187*(1+IF($J187="",Default_Wastage,$J187)),2))</f>
        <v/>
      </c>
      <c r="L187" s="47"/>
      <c r="M187" s="49" t="str">
        <f aca="false">IF(OR($K187="",$L187=""),"",ROUND($K187*$L187,2))</f>
        <v/>
      </c>
      <c r="N187" s="47"/>
      <c r="O187" s="55"/>
      <c r="P187" s="50"/>
      <c r="Q187" s="51"/>
      <c r="R187" s="52" t="str">
        <f aca="false">IF(OR($P187="",$Q187=""),"",$P187+$Q187)</f>
        <v/>
      </c>
      <c r="S187" s="50"/>
      <c r="T187" s="53" t="str">
        <f aca="false">IF(OR($S187="",$R187=""),"",$S187-$R187)</f>
        <v/>
      </c>
      <c r="U187" s="49" t="str">
        <f aca="false">IF($A187="","",SUMIF('Delivery Log'!$B$9:$B$208,$A187,'Delivery Log'!$D$9:$D$208))</f>
        <v/>
      </c>
      <c r="V187" s="49" t="str">
        <f aca="false">IF(OR($U187="",$L187=""),"",ROUND($U187*$L187,2))</f>
        <v/>
      </c>
      <c r="W187" s="49" t="str">
        <f aca="false">IF($K187="","",ROUND($K187-IF(ISNUMBER($U187),$U187,0),2))</f>
        <v/>
      </c>
      <c r="X187" s="49" t="str">
        <f aca="false">IF($K187="","",ROUND($K187-IF($N187="",0,$N187),2))</f>
        <v/>
      </c>
      <c r="Y187" s="56"/>
      <c r="Z187" s="56"/>
      <c r="AA187" s="56"/>
      <c r="AB187" s="55"/>
      <c r="AC187" s="55"/>
      <c r="AD187" s="55"/>
    </row>
    <row r="188" customFormat="false" ht="15" hidden="false" customHeight="true" outlineLevel="0" collapsed="false">
      <c r="A188" s="55"/>
      <c r="B188" s="55"/>
      <c r="C188" s="55"/>
      <c r="D188" s="55"/>
      <c r="E188" s="55"/>
      <c r="F188" s="55"/>
      <c r="G188" s="55"/>
      <c r="H188" s="56"/>
      <c r="I188" s="47"/>
      <c r="J188" s="48"/>
      <c r="K188" s="49" t="str">
        <f aca="false">IF($I188="","",ROUND($I188*(1+IF($J188="",Default_Wastage,$J188)),2))</f>
        <v/>
      </c>
      <c r="L188" s="47"/>
      <c r="M188" s="49" t="str">
        <f aca="false">IF(OR($K188="",$L188=""),"",ROUND($K188*$L188,2))</f>
        <v/>
      </c>
      <c r="N188" s="47"/>
      <c r="O188" s="55"/>
      <c r="P188" s="50"/>
      <c r="Q188" s="51"/>
      <c r="R188" s="52" t="str">
        <f aca="false">IF(OR($P188="",$Q188=""),"",$P188+$Q188)</f>
        <v/>
      </c>
      <c r="S188" s="50"/>
      <c r="T188" s="53" t="str">
        <f aca="false">IF(OR($S188="",$R188=""),"",$S188-$R188)</f>
        <v/>
      </c>
      <c r="U188" s="49" t="str">
        <f aca="false">IF($A188="","",SUMIF('Delivery Log'!$B$9:$B$208,$A188,'Delivery Log'!$D$9:$D$208))</f>
        <v/>
      </c>
      <c r="V188" s="49" t="str">
        <f aca="false">IF(OR($U188="",$L188=""),"",ROUND($U188*$L188,2))</f>
        <v/>
      </c>
      <c r="W188" s="49" t="str">
        <f aca="false">IF($K188="","",ROUND($K188-IF(ISNUMBER($U188),$U188,0),2))</f>
        <v/>
      </c>
      <c r="X188" s="49" t="str">
        <f aca="false">IF($K188="","",ROUND($K188-IF($N188="",0,$N188),2))</f>
        <v/>
      </c>
      <c r="Y188" s="56"/>
      <c r="Z188" s="56"/>
      <c r="AA188" s="56"/>
      <c r="AB188" s="55"/>
      <c r="AC188" s="55"/>
      <c r="AD188" s="55"/>
    </row>
    <row r="189" customFormat="false" ht="15" hidden="false" customHeight="true" outlineLevel="0" collapsed="false">
      <c r="A189" s="55"/>
      <c r="B189" s="55"/>
      <c r="C189" s="55"/>
      <c r="D189" s="55"/>
      <c r="E189" s="55"/>
      <c r="F189" s="55"/>
      <c r="G189" s="55"/>
      <c r="H189" s="56"/>
      <c r="I189" s="47"/>
      <c r="J189" s="48"/>
      <c r="K189" s="49" t="str">
        <f aca="false">IF($I189="","",ROUND($I189*(1+IF($J189="",Default_Wastage,$J189)),2))</f>
        <v/>
      </c>
      <c r="L189" s="47"/>
      <c r="M189" s="49" t="str">
        <f aca="false">IF(OR($K189="",$L189=""),"",ROUND($K189*$L189,2))</f>
        <v/>
      </c>
      <c r="N189" s="47"/>
      <c r="O189" s="55"/>
      <c r="P189" s="50"/>
      <c r="Q189" s="51"/>
      <c r="R189" s="52" t="str">
        <f aca="false">IF(OR($P189="",$Q189=""),"",$P189+$Q189)</f>
        <v/>
      </c>
      <c r="S189" s="50"/>
      <c r="T189" s="53" t="str">
        <f aca="false">IF(OR($S189="",$R189=""),"",$S189-$R189)</f>
        <v/>
      </c>
      <c r="U189" s="49" t="str">
        <f aca="false">IF($A189="","",SUMIF('Delivery Log'!$B$9:$B$208,$A189,'Delivery Log'!$D$9:$D$208))</f>
        <v/>
      </c>
      <c r="V189" s="49" t="str">
        <f aca="false">IF(OR($U189="",$L189=""),"",ROUND($U189*$L189,2))</f>
        <v/>
      </c>
      <c r="W189" s="49" t="str">
        <f aca="false">IF($K189="","",ROUND($K189-IF(ISNUMBER($U189),$U189,0),2))</f>
        <v/>
      </c>
      <c r="X189" s="49" t="str">
        <f aca="false">IF($K189="","",ROUND($K189-IF($N189="",0,$N189),2))</f>
        <v/>
      </c>
      <c r="Y189" s="56"/>
      <c r="Z189" s="56"/>
      <c r="AA189" s="56"/>
      <c r="AB189" s="55"/>
      <c r="AC189" s="55"/>
      <c r="AD189" s="55"/>
    </row>
    <row r="190" customFormat="false" ht="15" hidden="false" customHeight="true" outlineLevel="0" collapsed="false">
      <c r="A190" s="55"/>
      <c r="B190" s="55"/>
      <c r="C190" s="55"/>
      <c r="D190" s="55"/>
      <c r="E190" s="55"/>
      <c r="F190" s="55"/>
      <c r="G190" s="55"/>
      <c r="H190" s="56"/>
      <c r="I190" s="47"/>
      <c r="J190" s="48"/>
      <c r="K190" s="49" t="str">
        <f aca="false">IF($I190="","",ROUND($I190*(1+IF($J190="",Default_Wastage,$J190)),2))</f>
        <v/>
      </c>
      <c r="L190" s="47"/>
      <c r="M190" s="49" t="str">
        <f aca="false">IF(OR($K190="",$L190=""),"",ROUND($K190*$L190,2))</f>
        <v/>
      </c>
      <c r="N190" s="47"/>
      <c r="O190" s="55"/>
      <c r="P190" s="50"/>
      <c r="Q190" s="51"/>
      <c r="R190" s="52" t="str">
        <f aca="false">IF(OR($P190="",$Q190=""),"",$P190+$Q190)</f>
        <v/>
      </c>
      <c r="S190" s="50"/>
      <c r="T190" s="53" t="str">
        <f aca="false">IF(OR($S190="",$R190=""),"",$S190-$R190)</f>
        <v/>
      </c>
      <c r="U190" s="49" t="str">
        <f aca="false">IF($A190="","",SUMIF('Delivery Log'!$B$9:$B$208,$A190,'Delivery Log'!$D$9:$D$208))</f>
        <v/>
      </c>
      <c r="V190" s="49" t="str">
        <f aca="false">IF(OR($U190="",$L190=""),"",ROUND($U190*$L190,2))</f>
        <v/>
      </c>
      <c r="W190" s="49" t="str">
        <f aca="false">IF($K190="","",ROUND($K190-IF(ISNUMBER($U190),$U190,0),2))</f>
        <v/>
      </c>
      <c r="X190" s="49" t="str">
        <f aca="false">IF($K190="","",ROUND($K190-IF($N190="",0,$N190),2))</f>
        <v/>
      </c>
      <c r="Y190" s="56"/>
      <c r="Z190" s="56"/>
      <c r="AA190" s="56"/>
      <c r="AB190" s="55"/>
      <c r="AC190" s="55"/>
      <c r="AD190" s="55"/>
    </row>
    <row r="191" customFormat="false" ht="15" hidden="false" customHeight="true" outlineLevel="0" collapsed="false">
      <c r="A191" s="55"/>
      <c r="B191" s="55"/>
      <c r="C191" s="55"/>
      <c r="D191" s="55"/>
      <c r="E191" s="55"/>
      <c r="F191" s="55"/>
      <c r="G191" s="55"/>
      <c r="H191" s="56"/>
      <c r="I191" s="47"/>
      <c r="J191" s="48"/>
      <c r="K191" s="49" t="str">
        <f aca="false">IF($I191="","",ROUND($I191*(1+IF($J191="",Default_Wastage,$J191)),2))</f>
        <v/>
      </c>
      <c r="L191" s="47"/>
      <c r="M191" s="49" t="str">
        <f aca="false">IF(OR($K191="",$L191=""),"",ROUND($K191*$L191,2))</f>
        <v/>
      </c>
      <c r="N191" s="47"/>
      <c r="O191" s="55"/>
      <c r="P191" s="50"/>
      <c r="Q191" s="51"/>
      <c r="R191" s="52" t="str">
        <f aca="false">IF(OR($P191="",$Q191=""),"",$P191+$Q191)</f>
        <v/>
      </c>
      <c r="S191" s="50"/>
      <c r="T191" s="53" t="str">
        <f aca="false">IF(OR($S191="",$R191=""),"",$S191-$R191)</f>
        <v/>
      </c>
      <c r="U191" s="49" t="str">
        <f aca="false">IF($A191="","",SUMIF('Delivery Log'!$B$9:$B$208,$A191,'Delivery Log'!$D$9:$D$208))</f>
        <v/>
      </c>
      <c r="V191" s="49" t="str">
        <f aca="false">IF(OR($U191="",$L191=""),"",ROUND($U191*$L191,2))</f>
        <v/>
      </c>
      <c r="W191" s="49" t="str">
        <f aca="false">IF($K191="","",ROUND($K191-IF(ISNUMBER($U191),$U191,0),2))</f>
        <v/>
      </c>
      <c r="X191" s="49" t="str">
        <f aca="false">IF($K191="","",ROUND($K191-IF($N191="",0,$N191),2))</f>
        <v/>
      </c>
      <c r="Y191" s="56"/>
      <c r="Z191" s="56"/>
      <c r="AA191" s="56"/>
      <c r="AB191" s="55"/>
      <c r="AC191" s="55"/>
      <c r="AD191" s="55"/>
    </row>
    <row r="192" customFormat="false" ht="15" hidden="false" customHeight="true" outlineLevel="0" collapsed="false">
      <c r="A192" s="55"/>
      <c r="B192" s="55"/>
      <c r="C192" s="55"/>
      <c r="D192" s="55"/>
      <c r="E192" s="55"/>
      <c r="F192" s="55"/>
      <c r="G192" s="55"/>
      <c r="H192" s="56"/>
      <c r="I192" s="47"/>
      <c r="J192" s="48"/>
      <c r="K192" s="49" t="str">
        <f aca="false">IF($I192="","",ROUND($I192*(1+IF($J192="",Default_Wastage,$J192)),2))</f>
        <v/>
      </c>
      <c r="L192" s="47"/>
      <c r="M192" s="49" t="str">
        <f aca="false">IF(OR($K192="",$L192=""),"",ROUND($K192*$L192,2))</f>
        <v/>
      </c>
      <c r="N192" s="47"/>
      <c r="O192" s="55"/>
      <c r="P192" s="50"/>
      <c r="Q192" s="51"/>
      <c r="R192" s="52" t="str">
        <f aca="false">IF(OR($P192="",$Q192=""),"",$P192+$Q192)</f>
        <v/>
      </c>
      <c r="S192" s="50"/>
      <c r="T192" s="53" t="str">
        <f aca="false">IF(OR($S192="",$R192=""),"",$S192-$R192)</f>
        <v/>
      </c>
      <c r="U192" s="49" t="str">
        <f aca="false">IF($A192="","",SUMIF('Delivery Log'!$B$9:$B$208,$A192,'Delivery Log'!$D$9:$D$208))</f>
        <v/>
      </c>
      <c r="V192" s="49" t="str">
        <f aca="false">IF(OR($U192="",$L192=""),"",ROUND($U192*$L192,2))</f>
        <v/>
      </c>
      <c r="W192" s="49" t="str">
        <f aca="false">IF($K192="","",ROUND($K192-IF(ISNUMBER($U192),$U192,0),2))</f>
        <v/>
      </c>
      <c r="X192" s="49" t="str">
        <f aca="false">IF($K192="","",ROUND($K192-IF($N192="",0,$N192),2))</f>
        <v/>
      </c>
      <c r="Y192" s="56"/>
      <c r="Z192" s="56"/>
      <c r="AA192" s="56"/>
      <c r="AB192" s="55"/>
      <c r="AC192" s="55"/>
      <c r="AD192" s="55"/>
    </row>
    <row r="193" customFormat="false" ht="15" hidden="false" customHeight="true" outlineLevel="0" collapsed="false">
      <c r="A193" s="55"/>
      <c r="B193" s="55"/>
      <c r="C193" s="55"/>
      <c r="D193" s="55"/>
      <c r="E193" s="55"/>
      <c r="F193" s="55"/>
      <c r="G193" s="55"/>
      <c r="H193" s="56"/>
      <c r="I193" s="47"/>
      <c r="J193" s="48"/>
      <c r="K193" s="49" t="str">
        <f aca="false">IF($I193="","",ROUND($I193*(1+IF($J193="",Default_Wastage,$J193)),2))</f>
        <v/>
      </c>
      <c r="L193" s="47"/>
      <c r="M193" s="49" t="str">
        <f aca="false">IF(OR($K193="",$L193=""),"",ROUND($K193*$L193,2))</f>
        <v/>
      </c>
      <c r="N193" s="47"/>
      <c r="O193" s="55"/>
      <c r="P193" s="50"/>
      <c r="Q193" s="51"/>
      <c r="R193" s="52" t="str">
        <f aca="false">IF(OR($P193="",$Q193=""),"",$P193+$Q193)</f>
        <v/>
      </c>
      <c r="S193" s="50"/>
      <c r="T193" s="53" t="str">
        <f aca="false">IF(OR($S193="",$R193=""),"",$S193-$R193)</f>
        <v/>
      </c>
      <c r="U193" s="49" t="str">
        <f aca="false">IF($A193="","",SUMIF('Delivery Log'!$B$9:$B$208,$A193,'Delivery Log'!$D$9:$D$208))</f>
        <v/>
      </c>
      <c r="V193" s="49" t="str">
        <f aca="false">IF(OR($U193="",$L193=""),"",ROUND($U193*$L193,2))</f>
        <v/>
      </c>
      <c r="W193" s="49" t="str">
        <f aca="false">IF($K193="","",ROUND($K193-IF(ISNUMBER($U193),$U193,0),2))</f>
        <v/>
      </c>
      <c r="X193" s="49" t="str">
        <f aca="false">IF($K193="","",ROUND($K193-IF($N193="",0,$N193),2))</f>
        <v/>
      </c>
      <c r="Y193" s="56"/>
      <c r="Z193" s="56"/>
      <c r="AA193" s="56"/>
      <c r="AB193" s="55"/>
      <c r="AC193" s="55"/>
      <c r="AD193" s="55"/>
    </row>
    <row r="194" customFormat="false" ht="15" hidden="false" customHeight="true" outlineLevel="0" collapsed="false">
      <c r="A194" s="55"/>
      <c r="B194" s="55"/>
      <c r="C194" s="55"/>
      <c r="D194" s="55"/>
      <c r="E194" s="55"/>
      <c r="F194" s="55"/>
      <c r="G194" s="55"/>
      <c r="H194" s="56"/>
      <c r="I194" s="47"/>
      <c r="J194" s="48"/>
      <c r="K194" s="49" t="str">
        <f aca="false">IF($I194="","",ROUND($I194*(1+IF($J194="",Default_Wastage,$J194)),2))</f>
        <v/>
      </c>
      <c r="L194" s="47"/>
      <c r="M194" s="49" t="str">
        <f aca="false">IF(OR($K194="",$L194=""),"",ROUND($K194*$L194,2))</f>
        <v/>
      </c>
      <c r="N194" s="47"/>
      <c r="O194" s="55"/>
      <c r="P194" s="50"/>
      <c r="Q194" s="51"/>
      <c r="R194" s="52" t="str">
        <f aca="false">IF(OR($P194="",$Q194=""),"",$P194+$Q194)</f>
        <v/>
      </c>
      <c r="S194" s="50"/>
      <c r="T194" s="53" t="str">
        <f aca="false">IF(OR($S194="",$R194=""),"",$S194-$R194)</f>
        <v/>
      </c>
      <c r="U194" s="49" t="str">
        <f aca="false">IF($A194="","",SUMIF('Delivery Log'!$B$9:$B$208,$A194,'Delivery Log'!$D$9:$D$208))</f>
        <v/>
      </c>
      <c r="V194" s="49" t="str">
        <f aca="false">IF(OR($U194="",$L194=""),"",ROUND($U194*$L194,2))</f>
        <v/>
      </c>
      <c r="W194" s="49" t="str">
        <f aca="false">IF($K194="","",ROUND($K194-IF(ISNUMBER($U194),$U194,0),2))</f>
        <v/>
      </c>
      <c r="X194" s="49" t="str">
        <f aca="false">IF($K194="","",ROUND($K194-IF($N194="",0,$N194),2))</f>
        <v/>
      </c>
      <c r="Y194" s="56"/>
      <c r="Z194" s="56"/>
      <c r="AA194" s="56"/>
      <c r="AB194" s="55"/>
      <c r="AC194" s="55"/>
      <c r="AD194" s="55"/>
    </row>
    <row r="195" customFormat="false" ht="15" hidden="false" customHeight="true" outlineLevel="0" collapsed="false">
      <c r="A195" s="55"/>
      <c r="B195" s="55"/>
      <c r="C195" s="55"/>
      <c r="D195" s="55"/>
      <c r="E195" s="55"/>
      <c r="F195" s="55"/>
      <c r="G195" s="55"/>
      <c r="H195" s="56"/>
      <c r="I195" s="47"/>
      <c r="J195" s="48"/>
      <c r="K195" s="49" t="str">
        <f aca="false">IF($I195="","",ROUND($I195*(1+IF($J195="",Default_Wastage,$J195)),2))</f>
        <v/>
      </c>
      <c r="L195" s="47"/>
      <c r="M195" s="49" t="str">
        <f aca="false">IF(OR($K195="",$L195=""),"",ROUND($K195*$L195,2))</f>
        <v/>
      </c>
      <c r="N195" s="47"/>
      <c r="O195" s="55"/>
      <c r="P195" s="50"/>
      <c r="Q195" s="51"/>
      <c r="R195" s="52" t="str">
        <f aca="false">IF(OR($P195="",$Q195=""),"",$P195+$Q195)</f>
        <v/>
      </c>
      <c r="S195" s="50"/>
      <c r="T195" s="53" t="str">
        <f aca="false">IF(OR($S195="",$R195=""),"",$S195-$R195)</f>
        <v/>
      </c>
      <c r="U195" s="49" t="str">
        <f aca="false">IF($A195="","",SUMIF('Delivery Log'!$B$9:$B$208,$A195,'Delivery Log'!$D$9:$D$208))</f>
        <v/>
      </c>
      <c r="V195" s="49" t="str">
        <f aca="false">IF(OR($U195="",$L195=""),"",ROUND($U195*$L195,2))</f>
        <v/>
      </c>
      <c r="W195" s="49" t="str">
        <f aca="false">IF($K195="","",ROUND($K195-IF(ISNUMBER($U195),$U195,0),2))</f>
        <v/>
      </c>
      <c r="X195" s="49" t="str">
        <f aca="false">IF($K195="","",ROUND($K195-IF($N195="",0,$N195),2))</f>
        <v/>
      </c>
      <c r="Y195" s="56"/>
      <c r="Z195" s="56"/>
      <c r="AA195" s="56"/>
      <c r="AB195" s="55"/>
      <c r="AC195" s="55"/>
      <c r="AD195" s="55"/>
    </row>
    <row r="196" customFormat="false" ht="15" hidden="false" customHeight="true" outlineLevel="0" collapsed="false">
      <c r="A196" s="55"/>
      <c r="B196" s="55"/>
      <c r="C196" s="55"/>
      <c r="D196" s="55"/>
      <c r="E196" s="55"/>
      <c r="F196" s="55"/>
      <c r="G196" s="55"/>
      <c r="H196" s="56"/>
      <c r="I196" s="47"/>
      <c r="J196" s="48"/>
      <c r="K196" s="49" t="str">
        <f aca="false">IF($I196="","",ROUND($I196*(1+IF($J196="",Default_Wastage,$J196)),2))</f>
        <v/>
      </c>
      <c r="L196" s="47"/>
      <c r="M196" s="49" t="str">
        <f aca="false">IF(OR($K196="",$L196=""),"",ROUND($K196*$L196,2))</f>
        <v/>
      </c>
      <c r="N196" s="47"/>
      <c r="O196" s="55"/>
      <c r="P196" s="50"/>
      <c r="Q196" s="51"/>
      <c r="R196" s="52" t="str">
        <f aca="false">IF(OR($P196="",$Q196=""),"",$P196+$Q196)</f>
        <v/>
      </c>
      <c r="S196" s="50"/>
      <c r="T196" s="53" t="str">
        <f aca="false">IF(OR($S196="",$R196=""),"",$S196-$R196)</f>
        <v/>
      </c>
      <c r="U196" s="49" t="str">
        <f aca="false">IF($A196="","",SUMIF('Delivery Log'!$B$9:$B$208,$A196,'Delivery Log'!$D$9:$D$208))</f>
        <v/>
      </c>
      <c r="V196" s="49" t="str">
        <f aca="false">IF(OR($U196="",$L196=""),"",ROUND($U196*$L196,2))</f>
        <v/>
      </c>
      <c r="W196" s="49" t="str">
        <f aca="false">IF($K196="","",ROUND($K196-IF(ISNUMBER($U196),$U196,0),2))</f>
        <v/>
      </c>
      <c r="X196" s="49" t="str">
        <f aca="false">IF($K196="","",ROUND($K196-IF($N196="",0,$N196),2))</f>
        <v/>
      </c>
      <c r="Y196" s="56"/>
      <c r="Z196" s="56"/>
      <c r="AA196" s="56"/>
      <c r="AB196" s="55"/>
      <c r="AC196" s="55"/>
      <c r="AD196" s="55"/>
    </row>
    <row r="197" customFormat="false" ht="15" hidden="false" customHeight="true" outlineLevel="0" collapsed="false">
      <c r="A197" s="55"/>
      <c r="B197" s="55"/>
      <c r="C197" s="55"/>
      <c r="D197" s="55"/>
      <c r="E197" s="55"/>
      <c r="F197" s="55"/>
      <c r="G197" s="55"/>
      <c r="H197" s="56"/>
      <c r="I197" s="47"/>
      <c r="J197" s="48"/>
      <c r="K197" s="49" t="str">
        <f aca="false">IF($I197="","",ROUND($I197*(1+IF($J197="",Default_Wastage,$J197)),2))</f>
        <v/>
      </c>
      <c r="L197" s="47"/>
      <c r="M197" s="49" t="str">
        <f aca="false">IF(OR($K197="",$L197=""),"",ROUND($K197*$L197,2))</f>
        <v/>
      </c>
      <c r="N197" s="47"/>
      <c r="O197" s="55"/>
      <c r="P197" s="50"/>
      <c r="Q197" s="51"/>
      <c r="R197" s="52" t="str">
        <f aca="false">IF(OR($P197="",$Q197=""),"",$P197+$Q197)</f>
        <v/>
      </c>
      <c r="S197" s="50"/>
      <c r="T197" s="53" t="str">
        <f aca="false">IF(OR($S197="",$R197=""),"",$S197-$R197)</f>
        <v/>
      </c>
      <c r="U197" s="49" t="str">
        <f aca="false">IF($A197="","",SUMIF('Delivery Log'!$B$9:$B$208,$A197,'Delivery Log'!$D$9:$D$208))</f>
        <v/>
      </c>
      <c r="V197" s="49" t="str">
        <f aca="false">IF(OR($U197="",$L197=""),"",ROUND($U197*$L197,2))</f>
        <v/>
      </c>
      <c r="W197" s="49" t="str">
        <f aca="false">IF($K197="","",ROUND($K197-IF(ISNUMBER($U197),$U197,0),2))</f>
        <v/>
      </c>
      <c r="X197" s="49" t="str">
        <f aca="false">IF($K197="","",ROUND($K197-IF($N197="",0,$N197),2))</f>
        <v/>
      </c>
      <c r="Y197" s="56"/>
      <c r="Z197" s="56"/>
      <c r="AA197" s="56"/>
      <c r="AB197" s="55"/>
      <c r="AC197" s="55"/>
      <c r="AD197" s="55"/>
    </row>
    <row r="198" customFormat="false" ht="15" hidden="false" customHeight="true" outlineLevel="0" collapsed="false">
      <c r="A198" s="55"/>
      <c r="B198" s="55"/>
      <c r="C198" s="55"/>
      <c r="D198" s="55"/>
      <c r="E198" s="55"/>
      <c r="F198" s="55"/>
      <c r="G198" s="55"/>
      <c r="H198" s="56"/>
      <c r="I198" s="47"/>
      <c r="J198" s="48"/>
      <c r="K198" s="49" t="str">
        <f aca="false">IF($I198="","",ROUND($I198*(1+IF($J198="",Default_Wastage,$J198)),2))</f>
        <v/>
      </c>
      <c r="L198" s="47"/>
      <c r="M198" s="49" t="str">
        <f aca="false">IF(OR($K198="",$L198=""),"",ROUND($K198*$L198,2))</f>
        <v/>
      </c>
      <c r="N198" s="47"/>
      <c r="O198" s="55"/>
      <c r="P198" s="50"/>
      <c r="Q198" s="51"/>
      <c r="R198" s="52" t="str">
        <f aca="false">IF(OR($P198="",$Q198=""),"",$P198+$Q198)</f>
        <v/>
      </c>
      <c r="S198" s="50"/>
      <c r="T198" s="53" t="str">
        <f aca="false">IF(OR($S198="",$R198=""),"",$S198-$R198)</f>
        <v/>
      </c>
      <c r="U198" s="49" t="str">
        <f aca="false">IF($A198="","",SUMIF('Delivery Log'!$B$9:$B$208,$A198,'Delivery Log'!$D$9:$D$208))</f>
        <v/>
      </c>
      <c r="V198" s="49" t="str">
        <f aca="false">IF(OR($U198="",$L198=""),"",ROUND($U198*$L198,2))</f>
        <v/>
      </c>
      <c r="W198" s="49" t="str">
        <f aca="false">IF($K198="","",ROUND($K198-IF(ISNUMBER($U198),$U198,0),2))</f>
        <v/>
      </c>
      <c r="X198" s="49" t="str">
        <f aca="false">IF($K198="","",ROUND($K198-IF($N198="",0,$N198),2))</f>
        <v/>
      </c>
      <c r="Y198" s="56"/>
      <c r="Z198" s="56"/>
      <c r="AA198" s="56"/>
      <c r="AB198" s="55"/>
      <c r="AC198" s="55"/>
      <c r="AD198" s="55"/>
    </row>
    <row r="199" customFormat="false" ht="15" hidden="false" customHeight="true" outlineLevel="0" collapsed="false">
      <c r="A199" s="55"/>
      <c r="B199" s="55"/>
      <c r="C199" s="55"/>
      <c r="D199" s="55"/>
      <c r="E199" s="55"/>
      <c r="F199" s="55"/>
      <c r="G199" s="55"/>
      <c r="H199" s="56"/>
      <c r="I199" s="47"/>
      <c r="J199" s="48"/>
      <c r="K199" s="49" t="str">
        <f aca="false">IF($I199="","",ROUND($I199*(1+IF($J199="",Default_Wastage,$J199)),2))</f>
        <v/>
      </c>
      <c r="L199" s="47"/>
      <c r="M199" s="49" t="str">
        <f aca="false">IF(OR($K199="",$L199=""),"",ROUND($K199*$L199,2))</f>
        <v/>
      </c>
      <c r="N199" s="47"/>
      <c r="O199" s="55"/>
      <c r="P199" s="50"/>
      <c r="Q199" s="51"/>
      <c r="R199" s="52" t="str">
        <f aca="false">IF(OR($P199="",$Q199=""),"",$P199+$Q199)</f>
        <v/>
      </c>
      <c r="S199" s="50"/>
      <c r="T199" s="53" t="str">
        <f aca="false">IF(OR($S199="",$R199=""),"",$S199-$R199)</f>
        <v/>
      </c>
      <c r="U199" s="49" t="str">
        <f aca="false">IF($A199="","",SUMIF('Delivery Log'!$B$9:$B$208,$A199,'Delivery Log'!$D$9:$D$208))</f>
        <v/>
      </c>
      <c r="V199" s="49" t="str">
        <f aca="false">IF(OR($U199="",$L199=""),"",ROUND($U199*$L199,2))</f>
        <v/>
      </c>
      <c r="W199" s="49" t="str">
        <f aca="false">IF($K199="","",ROUND($K199-IF(ISNUMBER($U199),$U199,0),2))</f>
        <v/>
      </c>
      <c r="X199" s="49" t="str">
        <f aca="false">IF($K199="","",ROUND($K199-IF($N199="",0,$N199),2))</f>
        <v/>
      </c>
      <c r="Y199" s="56"/>
      <c r="Z199" s="56"/>
      <c r="AA199" s="56"/>
      <c r="AB199" s="55"/>
      <c r="AC199" s="55"/>
      <c r="AD199" s="55"/>
    </row>
    <row r="200" customFormat="false" ht="15" hidden="false" customHeight="true" outlineLevel="0" collapsed="false">
      <c r="A200" s="55"/>
      <c r="B200" s="55"/>
      <c r="C200" s="55"/>
      <c r="D200" s="55"/>
      <c r="E200" s="55"/>
      <c r="F200" s="55"/>
      <c r="G200" s="55"/>
      <c r="H200" s="56"/>
      <c r="I200" s="47"/>
      <c r="J200" s="48"/>
      <c r="K200" s="49" t="str">
        <f aca="false">IF($I200="","",ROUND($I200*(1+IF($J200="",Default_Wastage,$J200)),2))</f>
        <v/>
      </c>
      <c r="L200" s="47"/>
      <c r="M200" s="49" t="str">
        <f aca="false">IF(OR($K200="",$L200=""),"",ROUND($K200*$L200,2))</f>
        <v/>
      </c>
      <c r="N200" s="47"/>
      <c r="O200" s="55"/>
      <c r="P200" s="50"/>
      <c r="Q200" s="51"/>
      <c r="R200" s="52" t="str">
        <f aca="false">IF(OR($P200="",$Q200=""),"",$P200+$Q200)</f>
        <v/>
      </c>
      <c r="S200" s="50"/>
      <c r="T200" s="53" t="str">
        <f aca="false">IF(OR($S200="",$R200=""),"",$S200-$R200)</f>
        <v/>
      </c>
      <c r="U200" s="49" t="str">
        <f aca="false">IF($A200="","",SUMIF('Delivery Log'!$B$9:$B$208,$A200,'Delivery Log'!$D$9:$D$208))</f>
        <v/>
      </c>
      <c r="V200" s="49" t="str">
        <f aca="false">IF(OR($U200="",$L200=""),"",ROUND($U200*$L200,2))</f>
        <v/>
      </c>
      <c r="W200" s="49" t="str">
        <f aca="false">IF($K200="","",ROUND($K200-IF(ISNUMBER($U200),$U200,0),2))</f>
        <v/>
      </c>
      <c r="X200" s="49" t="str">
        <f aca="false">IF($K200="","",ROUND($K200-IF($N200="",0,$N200),2))</f>
        <v/>
      </c>
      <c r="Y200" s="56"/>
      <c r="Z200" s="56"/>
      <c r="AA200" s="56"/>
      <c r="AB200" s="55"/>
      <c r="AC200" s="55"/>
      <c r="AD200" s="55"/>
    </row>
    <row r="201" customFormat="false" ht="15" hidden="false" customHeight="true" outlineLevel="0" collapsed="false">
      <c r="A201" s="55"/>
      <c r="B201" s="55"/>
      <c r="C201" s="55"/>
      <c r="D201" s="55"/>
      <c r="E201" s="55"/>
      <c r="F201" s="55"/>
      <c r="G201" s="55"/>
      <c r="H201" s="56"/>
      <c r="I201" s="47"/>
      <c r="J201" s="48"/>
      <c r="K201" s="49" t="str">
        <f aca="false">IF($I201="","",ROUND($I201*(1+IF($J201="",Default_Wastage,$J201)),2))</f>
        <v/>
      </c>
      <c r="L201" s="47"/>
      <c r="M201" s="49" t="str">
        <f aca="false">IF(OR($K201="",$L201=""),"",ROUND($K201*$L201,2))</f>
        <v/>
      </c>
      <c r="N201" s="47"/>
      <c r="O201" s="55"/>
      <c r="P201" s="50"/>
      <c r="Q201" s="51"/>
      <c r="R201" s="52" t="str">
        <f aca="false">IF(OR($P201="",$Q201=""),"",$P201+$Q201)</f>
        <v/>
      </c>
      <c r="S201" s="50"/>
      <c r="T201" s="53" t="str">
        <f aca="false">IF(OR($S201="",$R201=""),"",$S201-$R201)</f>
        <v/>
      </c>
      <c r="U201" s="49" t="str">
        <f aca="false">IF($A201="","",SUMIF('Delivery Log'!$B$9:$B$208,$A201,'Delivery Log'!$D$9:$D$208))</f>
        <v/>
      </c>
      <c r="V201" s="49" t="str">
        <f aca="false">IF(OR($U201="",$L201=""),"",ROUND($U201*$L201,2))</f>
        <v/>
      </c>
      <c r="W201" s="49" t="str">
        <f aca="false">IF($K201="","",ROUND($K201-IF(ISNUMBER($U201),$U201,0),2))</f>
        <v/>
      </c>
      <c r="X201" s="49" t="str">
        <f aca="false">IF($K201="","",ROUND($K201-IF($N201="",0,$N201),2))</f>
        <v/>
      </c>
      <c r="Y201" s="56"/>
      <c r="Z201" s="56"/>
      <c r="AA201" s="56"/>
      <c r="AB201" s="55"/>
      <c r="AC201" s="55"/>
      <c r="AD201" s="55"/>
    </row>
    <row r="202" customFormat="false" ht="15" hidden="false" customHeight="true" outlineLevel="0" collapsed="false">
      <c r="A202" s="55"/>
      <c r="B202" s="55"/>
      <c r="C202" s="55"/>
      <c r="D202" s="55"/>
      <c r="E202" s="55"/>
      <c r="F202" s="55"/>
      <c r="G202" s="55"/>
      <c r="H202" s="56"/>
      <c r="I202" s="47"/>
      <c r="J202" s="48"/>
      <c r="K202" s="49" t="str">
        <f aca="false">IF($I202="","",ROUND($I202*(1+IF($J202="",Default_Wastage,$J202)),2))</f>
        <v/>
      </c>
      <c r="L202" s="47"/>
      <c r="M202" s="49" t="str">
        <f aca="false">IF(OR($K202="",$L202=""),"",ROUND($K202*$L202,2))</f>
        <v/>
      </c>
      <c r="N202" s="47"/>
      <c r="O202" s="55"/>
      <c r="P202" s="50"/>
      <c r="Q202" s="51"/>
      <c r="R202" s="52" t="str">
        <f aca="false">IF(OR($P202="",$Q202=""),"",$P202+$Q202)</f>
        <v/>
      </c>
      <c r="S202" s="50"/>
      <c r="T202" s="53" t="str">
        <f aca="false">IF(OR($S202="",$R202=""),"",$S202-$R202)</f>
        <v/>
      </c>
      <c r="U202" s="49" t="str">
        <f aca="false">IF($A202="","",SUMIF('Delivery Log'!$B$9:$B$208,$A202,'Delivery Log'!$D$9:$D$208))</f>
        <v/>
      </c>
      <c r="V202" s="49" t="str">
        <f aca="false">IF(OR($U202="",$L202=""),"",ROUND($U202*$L202,2))</f>
        <v/>
      </c>
      <c r="W202" s="49" t="str">
        <f aca="false">IF($K202="","",ROUND($K202-IF(ISNUMBER($U202),$U202,0),2))</f>
        <v/>
      </c>
      <c r="X202" s="49" t="str">
        <f aca="false">IF($K202="","",ROUND($K202-IF($N202="",0,$N202),2))</f>
        <v/>
      </c>
      <c r="Y202" s="56"/>
      <c r="Z202" s="56"/>
      <c r="AA202" s="56"/>
      <c r="AB202" s="55"/>
      <c r="AC202" s="55"/>
      <c r="AD202" s="55"/>
    </row>
    <row r="203" customFormat="false" ht="15" hidden="false" customHeight="true" outlineLevel="0" collapsed="false">
      <c r="A203" s="55"/>
      <c r="B203" s="55"/>
      <c r="C203" s="55"/>
      <c r="D203" s="55"/>
      <c r="E203" s="55"/>
      <c r="F203" s="55"/>
      <c r="G203" s="55"/>
      <c r="H203" s="56"/>
      <c r="I203" s="47"/>
      <c r="J203" s="48"/>
      <c r="K203" s="49" t="str">
        <f aca="false">IF($I203="","",ROUND($I203*(1+IF($J203="",Default_Wastage,$J203)),2))</f>
        <v/>
      </c>
      <c r="L203" s="47"/>
      <c r="M203" s="49" t="str">
        <f aca="false">IF(OR($K203="",$L203=""),"",ROUND($K203*$L203,2))</f>
        <v/>
      </c>
      <c r="N203" s="47"/>
      <c r="O203" s="55"/>
      <c r="P203" s="50"/>
      <c r="Q203" s="51"/>
      <c r="R203" s="52" t="str">
        <f aca="false">IF(OR($P203="",$Q203=""),"",$P203+$Q203)</f>
        <v/>
      </c>
      <c r="S203" s="50"/>
      <c r="T203" s="53" t="str">
        <f aca="false">IF(OR($S203="",$R203=""),"",$S203-$R203)</f>
        <v/>
      </c>
      <c r="U203" s="49" t="str">
        <f aca="false">IF($A203="","",SUMIF('Delivery Log'!$B$9:$B$208,$A203,'Delivery Log'!$D$9:$D$208))</f>
        <v/>
      </c>
      <c r="V203" s="49" t="str">
        <f aca="false">IF(OR($U203="",$L203=""),"",ROUND($U203*$L203,2))</f>
        <v/>
      </c>
      <c r="W203" s="49" t="str">
        <f aca="false">IF($K203="","",ROUND($K203-IF(ISNUMBER($U203),$U203,0),2))</f>
        <v/>
      </c>
      <c r="X203" s="49" t="str">
        <f aca="false">IF($K203="","",ROUND($K203-IF($N203="",0,$N203),2))</f>
        <v/>
      </c>
      <c r="Y203" s="56"/>
      <c r="Z203" s="56"/>
      <c r="AA203" s="56"/>
      <c r="AB203" s="55"/>
      <c r="AC203" s="55"/>
      <c r="AD203" s="55"/>
    </row>
    <row r="204" customFormat="false" ht="15" hidden="false" customHeight="true" outlineLevel="0" collapsed="false">
      <c r="A204" s="55"/>
      <c r="B204" s="55"/>
      <c r="C204" s="55"/>
      <c r="D204" s="55"/>
      <c r="E204" s="55"/>
      <c r="F204" s="55"/>
      <c r="G204" s="55"/>
      <c r="H204" s="56"/>
      <c r="I204" s="47"/>
      <c r="J204" s="48"/>
      <c r="K204" s="49" t="str">
        <f aca="false">IF($I204="","",ROUND($I204*(1+IF($J204="",Default_Wastage,$J204)),2))</f>
        <v/>
      </c>
      <c r="L204" s="47"/>
      <c r="M204" s="49" t="str">
        <f aca="false">IF(OR($K204="",$L204=""),"",ROUND($K204*$L204,2))</f>
        <v/>
      </c>
      <c r="N204" s="47"/>
      <c r="O204" s="55"/>
      <c r="P204" s="50"/>
      <c r="Q204" s="51"/>
      <c r="R204" s="52" t="str">
        <f aca="false">IF(OR($P204="",$Q204=""),"",$P204+$Q204)</f>
        <v/>
      </c>
      <c r="S204" s="50"/>
      <c r="T204" s="53" t="str">
        <f aca="false">IF(OR($S204="",$R204=""),"",$S204-$R204)</f>
        <v/>
      </c>
      <c r="U204" s="49" t="str">
        <f aca="false">IF($A204="","",SUMIF('Delivery Log'!$B$9:$B$208,$A204,'Delivery Log'!$D$9:$D$208))</f>
        <v/>
      </c>
      <c r="V204" s="49" t="str">
        <f aca="false">IF(OR($U204="",$L204=""),"",ROUND($U204*$L204,2))</f>
        <v/>
      </c>
      <c r="W204" s="49" t="str">
        <f aca="false">IF($K204="","",ROUND($K204-IF(ISNUMBER($U204),$U204,0),2))</f>
        <v/>
      </c>
      <c r="X204" s="49" t="str">
        <f aca="false">IF($K204="","",ROUND($K204-IF($N204="",0,$N204),2))</f>
        <v/>
      </c>
      <c r="Y204" s="56"/>
      <c r="Z204" s="56"/>
      <c r="AA204" s="56"/>
      <c r="AB204" s="55"/>
      <c r="AC204" s="55"/>
      <c r="AD204" s="55"/>
    </row>
    <row r="205" customFormat="false" ht="15" hidden="false" customHeight="true" outlineLevel="0" collapsed="false">
      <c r="A205" s="55"/>
      <c r="B205" s="55"/>
      <c r="C205" s="55"/>
      <c r="D205" s="55"/>
      <c r="E205" s="55"/>
      <c r="F205" s="55"/>
      <c r="G205" s="55"/>
      <c r="H205" s="56"/>
      <c r="I205" s="47"/>
      <c r="J205" s="48"/>
      <c r="K205" s="49" t="str">
        <f aca="false">IF($I205="","",ROUND($I205*(1+IF($J205="",Default_Wastage,$J205)),2))</f>
        <v/>
      </c>
      <c r="L205" s="47"/>
      <c r="M205" s="49" t="str">
        <f aca="false">IF(OR($K205="",$L205=""),"",ROUND($K205*$L205,2))</f>
        <v/>
      </c>
      <c r="N205" s="47"/>
      <c r="O205" s="55"/>
      <c r="P205" s="50"/>
      <c r="Q205" s="51"/>
      <c r="R205" s="52" t="str">
        <f aca="false">IF(OR($P205="",$Q205=""),"",$P205+$Q205)</f>
        <v/>
      </c>
      <c r="S205" s="50"/>
      <c r="T205" s="53" t="str">
        <f aca="false">IF(OR($S205="",$R205=""),"",$S205-$R205)</f>
        <v/>
      </c>
      <c r="U205" s="49" t="str">
        <f aca="false">IF($A205="","",SUMIF('Delivery Log'!$B$9:$B$208,$A205,'Delivery Log'!$D$9:$D$208))</f>
        <v/>
      </c>
      <c r="V205" s="49" t="str">
        <f aca="false">IF(OR($U205="",$L205=""),"",ROUND($U205*$L205,2))</f>
        <v/>
      </c>
      <c r="W205" s="49" t="str">
        <f aca="false">IF($K205="","",ROUND($K205-IF(ISNUMBER($U205),$U205,0),2))</f>
        <v/>
      </c>
      <c r="X205" s="49" t="str">
        <f aca="false">IF($K205="","",ROUND($K205-IF($N205="",0,$N205),2))</f>
        <v/>
      </c>
      <c r="Y205" s="56"/>
      <c r="Z205" s="56"/>
      <c r="AA205" s="56"/>
      <c r="AB205" s="55"/>
      <c r="AC205" s="55"/>
      <c r="AD205" s="55"/>
    </row>
    <row r="206" customFormat="false" ht="15" hidden="false" customHeight="true" outlineLevel="0" collapsed="false">
      <c r="A206" s="55"/>
      <c r="B206" s="55"/>
      <c r="C206" s="55"/>
      <c r="D206" s="55"/>
      <c r="E206" s="55"/>
      <c r="F206" s="55"/>
      <c r="G206" s="55"/>
      <c r="H206" s="56"/>
      <c r="I206" s="47"/>
      <c r="J206" s="48"/>
      <c r="K206" s="49" t="str">
        <f aca="false">IF($I206="","",ROUND($I206*(1+IF($J206="",Default_Wastage,$J206)),2))</f>
        <v/>
      </c>
      <c r="L206" s="47"/>
      <c r="M206" s="49" t="str">
        <f aca="false">IF(OR($K206="",$L206=""),"",ROUND($K206*$L206,2))</f>
        <v/>
      </c>
      <c r="N206" s="47"/>
      <c r="O206" s="55"/>
      <c r="P206" s="50"/>
      <c r="Q206" s="51"/>
      <c r="R206" s="52" t="str">
        <f aca="false">IF(OR($P206="",$Q206=""),"",$P206+$Q206)</f>
        <v/>
      </c>
      <c r="S206" s="50"/>
      <c r="T206" s="53" t="str">
        <f aca="false">IF(OR($S206="",$R206=""),"",$S206-$R206)</f>
        <v/>
      </c>
      <c r="U206" s="49" t="str">
        <f aca="false">IF($A206="","",SUMIF('Delivery Log'!$B$9:$B$208,$A206,'Delivery Log'!$D$9:$D$208))</f>
        <v/>
      </c>
      <c r="V206" s="49" t="str">
        <f aca="false">IF(OR($U206="",$L206=""),"",ROUND($U206*$L206,2))</f>
        <v/>
      </c>
      <c r="W206" s="49" t="str">
        <f aca="false">IF($K206="","",ROUND($K206-IF(ISNUMBER($U206),$U206,0),2))</f>
        <v/>
      </c>
      <c r="X206" s="49" t="str">
        <f aca="false">IF($K206="","",ROUND($K206-IF($N206="",0,$N206),2))</f>
        <v/>
      </c>
      <c r="Y206" s="56"/>
      <c r="Z206" s="56"/>
      <c r="AA206" s="56"/>
      <c r="AB206" s="55"/>
      <c r="AC206" s="55"/>
      <c r="AD206" s="55"/>
    </row>
    <row r="207" customFormat="false" ht="15" hidden="false" customHeight="true" outlineLevel="0" collapsed="false">
      <c r="A207" s="55"/>
      <c r="B207" s="55"/>
      <c r="C207" s="55"/>
      <c r="D207" s="55"/>
      <c r="E207" s="55"/>
      <c r="F207" s="55"/>
      <c r="G207" s="55"/>
      <c r="H207" s="56"/>
      <c r="I207" s="47"/>
      <c r="J207" s="48"/>
      <c r="K207" s="49" t="str">
        <f aca="false">IF($I207="","",ROUND($I207*(1+IF($J207="",Default_Wastage,$J207)),2))</f>
        <v/>
      </c>
      <c r="L207" s="47"/>
      <c r="M207" s="49" t="str">
        <f aca="false">IF(OR($K207="",$L207=""),"",ROUND($K207*$L207,2))</f>
        <v/>
      </c>
      <c r="N207" s="47"/>
      <c r="O207" s="55"/>
      <c r="P207" s="50"/>
      <c r="Q207" s="51"/>
      <c r="R207" s="52" t="str">
        <f aca="false">IF(OR($P207="",$Q207=""),"",$P207+$Q207)</f>
        <v/>
      </c>
      <c r="S207" s="50"/>
      <c r="T207" s="53" t="str">
        <f aca="false">IF(OR($S207="",$R207=""),"",$S207-$R207)</f>
        <v/>
      </c>
      <c r="U207" s="49" t="str">
        <f aca="false">IF($A207="","",SUMIF('Delivery Log'!$B$9:$B$208,$A207,'Delivery Log'!$D$9:$D$208))</f>
        <v/>
      </c>
      <c r="V207" s="49" t="str">
        <f aca="false">IF(OR($U207="",$L207=""),"",ROUND($U207*$L207,2))</f>
        <v/>
      </c>
      <c r="W207" s="49" t="str">
        <f aca="false">IF($K207="","",ROUND($K207-IF(ISNUMBER($U207),$U207,0),2))</f>
        <v/>
      </c>
      <c r="X207" s="49" t="str">
        <f aca="false">IF($K207="","",ROUND($K207-IF($N207="",0,$N207),2))</f>
        <v/>
      </c>
      <c r="Y207" s="56"/>
      <c r="Z207" s="56"/>
      <c r="AA207" s="56"/>
      <c r="AB207" s="55"/>
      <c r="AC207" s="55"/>
      <c r="AD207" s="55"/>
    </row>
    <row r="208" customFormat="false" ht="15" hidden="false" customHeight="true" outlineLevel="0" collapsed="false">
      <c r="A208" s="55"/>
      <c r="B208" s="55"/>
      <c r="C208" s="55"/>
      <c r="D208" s="55"/>
      <c r="E208" s="55"/>
      <c r="F208" s="55"/>
      <c r="G208" s="55"/>
      <c r="H208" s="56"/>
      <c r="I208" s="47"/>
      <c r="J208" s="48"/>
      <c r="K208" s="49" t="str">
        <f aca="false">IF($I208="","",ROUND($I208*(1+IF($J208="",Default_Wastage,$J208)),2))</f>
        <v/>
      </c>
      <c r="L208" s="47"/>
      <c r="M208" s="49" t="str">
        <f aca="false">IF(OR($K208="",$L208=""),"",ROUND($K208*$L208,2))</f>
        <v/>
      </c>
      <c r="N208" s="47"/>
      <c r="O208" s="55"/>
      <c r="P208" s="50"/>
      <c r="Q208" s="51"/>
      <c r="R208" s="52" t="str">
        <f aca="false">IF(OR($P208="",$Q208=""),"",$P208+$Q208)</f>
        <v/>
      </c>
      <c r="S208" s="50"/>
      <c r="T208" s="53" t="str">
        <f aca="false">IF(OR($S208="",$R208=""),"",$S208-$R208)</f>
        <v/>
      </c>
      <c r="U208" s="49" t="str">
        <f aca="false">IF($A208="","",SUMIF('Delivery Log'!$B$9:$B$208,$A208,'Delivery Log'!$D$9:$D$208))</f>
        <v/>
      </c>
      <c r="V208" s="49" t="str">
        <f aca="false">IF(OR($U208="",$L208=""),"",ROUND($U208*$L208,2))</f>
        <v/>
      </c>
      <c r="W208" s="49" t="str">
        <f aca="false">IF($K208="","",ROUND($K208-IF(ISNUMBER($U208),$U208,0),2))</f>
        <v/>
      </c>
      <c r="X208" s="49" t="str">
        <f aca="false">IF($K208="","",ROUND($K208-IF($N208="",0,$N208),2))</f>
        <v/>
      </c>
      <c r="Y208" s="56"/>
      <c r="Z208" s="56"/>
      <c r="AA208" s="56"/>
      <c r="AB208" s="55"/>
      <c r="AC208" s="55"/>
      <c r="AD208" s="55"/>
    </row>
    <row r="210" customFormat="false" ht="12.75" hidden="false" customHeight="true" outlineLevel="0" collapsed="false">
      <c r="A210" s="18" t="s">
        <v>33</v>
      </c>
      <c r="B210" s="18"/>
      <c r="C210" s="18"/>
      <c r="D210" s="18"/>
      <c r="E210" s="18"/>
      <c r="F210" s="18"/>
      <c r="G210" s="18"/>
      <c r="H210" s="18"/>
      <c r="I210" s="18"/>
      <c r="J210" s="18"/>
      <c r="K210" s="18"/>
      <c r="L210" s="18"/>
      <c r="M210" s="18"/>
      <c r="N210" s="18"/>
      <c r="O210" s="18"/>
      <c r="P210" s="18"/>
      <c r="Q210" s="18"/>
      <c r="R210" s="18"/>
      <c r="S210" s="18"/>
      <c r="T210" s="18"/>
      <c r="U210" s="18"/>
      <c r="V210" s="18"/>
      <c r="W210" s="18"/>
      <c r="X210" s="18"/>
      <c r="Y210" s="18"/>
      <c r="Z210" s="18"/>
      <c r="AA210" s="18"/>
      <c r="AB210" s="18"/>
      <c r="AC210" s="18"/>
      <c r="AD210" s="18"/>
    </row>
  </sheetData>
  <sheetProtection sheet="true" formatCells="false" formatColumns="false" formatRows="false" insertRows="false" sort="false" autoFilter="false"/>
  <autoFilter ref="A8:AD208"/>
  <mergeCells count="5">
    <mergeCell ref="C2:AD2"/>
    <mergeCell ref="C3:AD3"/>
    <mergeCell ref="A7:L7"/>
    <mergeCell ref="M7:AD7"/>
    <mergeCell ref="A210:AD210"/>
  </mergeCells>
  <conditionalFormatting sqref="T9:T208">
    <cfRule type="cellIs" priority="2" operator="lessThan" aboveAverage="0" equalAverage="0" bottom="0" percent="0" rank="0" text="" dxfId="11">
      <formula>0</formula>
    </cfRule>
  </conditionalFormatting>
  <conditionalFormatting sqref="X9:X208">
    <cfRule type="cellIs" priority="3" operator="greaterThan" aboveAverage="0" equalAverage="0" bottom="0" percent="0" rank="0" text="" dxfId="12">
      <formula>0</formula>
    </cfRule>
  </conditionalFormatting>
  <conditionalFormatting sqref="R9:S208">
    <cfRule type="expression" priority="4" aboveAverage="0" equalAverage="0" bottom="0" percent="0" rank="0" text="" dxfId="13">
      <formula>AND(ISNUMBER($R9),ISNUMBER($S9),$R9&gt;$S9,$Y9&lt;&gt;"Delivered",$Y9&lt;&gt;"Cancelled")</formula>
    </cfRule>
  </conditionalFormatting>
  <conditionalFormatting sqref="Y9:Y208">
    <cfRule type="expression" priority="5" aboveAverage="0" equalAverage="0" bottom="0" percent="0" rank="0" text="" dxfId="14">
      <formula>$Y9="Delivered"</formula>
    </cfRule>
    <cfRule type="expression" priority="6" aboveAverage="0" equalAverage="0" bottom="0" percent="0" rank="0" text="" dxfId="15">
      <formula>$Y9="Part Delivered"</formula>
    </cfRule>
    <cfRule type="expression" priority="7" aboveAverage="0" equalAverage="0" bottom="0" percent="0" rank="0" text="" dxfId="16">
      <formula>$Y9="Ordered"</formula>
    </cfRule>
    <cfRule type="expression" priority="8" aboveAverage="0" equalAverage="0" bottom="0" percent="0" rank="0" text="" dxfId="17">
      <formula>$Y9="To Be Ordered"</formula>
    </cfRule>
    <cfRule type="expression" priority="9" aboveAverage="0" equalAverage="0" bottom="0" percent="0" rank="0" text="" dxfId="18">
      <formula>$Y9="On Hold"</formula>
    </cfRule>
    <cfRule type="expression" priority="10" aboveAverage="0" equalAverage="0" bottom="0" percent="0" rank="0" text="" dxfId="19">
      <formula>$Y9="Not Started"</formula>
    </cfRule>
    <cfRule type="expression" priority="11" aboveAverage="0" equalAverage="0" bottom="0" percent="0" rank="0" text="" dxfId="20">
      <formula>$Y9="Cancelled"</formula>
    </cfRule>
  </conditionalFormatting>
  <dataValidations count="6">
    <dataValidation allowBlank="true" error="Enter a quantity or rate of zero or more." errorStyle="stop" errorTitle="Positive numbers only" operator="greaterThanOrEqual" showDropDown="false" showErrorMessage="false" showInputMessage="false" sqref="I9:J208 L9:L208 N9:N208 Q9:Q208" type="decimal">
      <formula1>0</formula1>
      <formula2>0</formula2>
    </dataValidation>
    <dataValidation allowBlank="true" error="Select a value from the list, or add the option on the Lists sheet." errorStyle="stop" errorTitle="Value not in list" operator="between" showDropDown="false" showErrorMessage="true" showInputMessage="false" sqref="B9:B208" type="list">
      <formula1>Lists!$B$16:$B$30</formula1>
      <formula2>0</formula2>
    </dataValidation>
    <dataValidation allowBlank="true" error="Select a value from the list, or add the option on the Lists sheet." errorStyle="stop" errorTitle="Value not in list" operator="between" showDropDown="false" showErrorMessage="true" showInputMessage="false" sqref="H9:H208" type="list">
      <formula1>Lists!$C$16:$C$49</formula1>
      <formula2>0</formula2>
    </dataValidation>
    <dataValidation allowBlank="true" error="Select a value from the list, or add the option on the Lists sheet." errorStyle="stop" errorTitle="Value not in list" operator="between" showDropDown="false" showErrorMessage="true" showInputMessage="false" sqref="Y9:Y208" type="list">
      <formula1>Lists!$F$16:$F$22</formula1>
      <formula2>0</formula2>
    </dataValidation>
    <dataValidation allowBlank="true" error="Select a value from the list, or add the option on the Lists sheet." errorStyle="stop" errorTitle="Value not in list" operator="between" showDropDown="false" showErrorMessage="true" showInputMessage="false" sqref="Z9:Z208" type="list">
      <formula1>Lists!$J$16:$J$17</formula1>
      <formula2>0</formula2>
    </dataValidation>
    <dataValidation allowBlank="true" error="Select a value from the list, or add the option on the Lists sheet." errorStyle="stop" errorTitle="Value not in list" operator="between" showDropDown="false" showErrorMessage="true" showInputMessage="false" sqref="AA9:AA208" type="list">
      <formula1>Lists!$G$16:$G$20</formula1>
      <formula2>0</formula2>
    </dataValidation>
  </dataValidations>
  <hyperlinks>
    <hyperlink ref="A2" r:id="rId2" display=" "/>
    <hyperlink ref="A210" r:id="rId3" display="Mastt template  ·  mastt.com  ·  © 2026 Mastt"/>
  </hyperlinks>
  <printOptions headings="false" gridLines="false" gridLinesSet="true" horizontalCentered="true" verticalCentered="false"/>
  <pageMargins left="0.3" right="0.3" top="0.4" bottom="0.45" header="0.2" footer="0.2"/>
  <pageSetup paperSize="9" scale="100" fitToWidth="1" fitToHeight="0" pageOrder="downThenOver" orientation="landscape" blackAndWhite="false" draft="false" cellComments="none" horizontalDpi="300" verticalDpi="300" copies="1"/>
  <headerFooter differentFirst="false" differentOddEven="false">
    <oddHeader>&amp;L&amp;"Arial,Regular"&amp;8&amp;K1d3245Mastt  ·  Construction Material List / Material Schedule&amp;R&amp;"Arial,Regular"&amp;8&amp;K8e98a2&amp;A</oddHeader>
    <oddFooter>&amp;L&amp;"Arial,Regular"&amp;7&amp;K8e98a2Mastt template  ·  mastt.com  ·  © 2026 Mastt&amp;R&amp;"Arial,Regular"&amp;7&amp;K8e98a2Page &amp;P of &amp;N</oddFooter>
  </headerFooter>
  <drawing r:id="rId4"/>
  <legacyDrawing r:id="rId5"/>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K210"/>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2" ySplit="8" topLeftCell="C9" activePane="bottomRight" state="frozen"/>
      <selection pane="topLeft" activeCell="A1" activeCellId="0" sqref="A1"/>
      <selection pane="topRight" activeCell="C1" activeCellId="0" sqref="C1"/>
      <selection pane="bottomLeft" activeCell="A9" activeCellId="0" sqref="A9"/>
      <selection pane="bottomRight" activeCell="A1" activeCellId="0" sqref="A1"/>
    </sheetView>
  </sheetViews>
  <sheetFormatPr defaultColWidth="8.71484375" defaultRowHeight="15" zeroHeight="false" outlineLevelRow="0" outlineLevelCol="0"/>
  <cols>
    <col collapsed="false" customWidth="true" hidden="false" outlineLevel="0" max="1" min="1" style="0" width="12"/>
    <col collapsed="false" customWidth="true" hidden="false" outlineLevel="0" max="2" min="2" style="0" width="13"/>
    <col collapsed="false" customWidth="true" hidden="false" outlineLevel="0" max="3" min="3" style="0" width="46"/>
    <col collapsed="false" customWidth="true" hidden="false" outlineLevel="0" max="4" min="4" style="0" width="13"/>
    <col collapsed="false" customWidth="true" hidden="false" outlineLevel="0" max="5" min="5" style="0" width="18"/>
    <col collapsed="false" customWidth="true" hidden="false" outlineLevel="0" max="6" min="6" style="0" width="24"/>
    <col collapsed="false" customWidth="true" hidden="false" outlineLevel="0" max="8" min="7" style="0" width="18"/>
    <col collapsed="false" customWidth="true" hidden="false" outlineLevel="0" max="9" min="9" style="0" width="44"/>
    <col collapsed="false" customWidth="true" hidden="false" outlineLevel="0" max="10" min="10" style="0" width="14"/>
    <col collapsed="false" customWidth="true" hidden="false" outlineLevel="0" max="11" min="11" style="0" width="16"/>
  </cols>
  <sheetData>
    <row r="1" customFormat="false" ht="3.75" hidden="false" customHeight="true" outlineLevel="0" collapsed="false">
      <c r="A1" s="1"/>
      <c r="B1" s="1"/>
      <c r="C1" s="1"/>
      <c r="D1" s="1"/>
      <c r="E1" s="1"/>
      <c r="F1" s="1"/>
      <c r="G1" s="1"/>
      <c r="H1" s="1"/>
      <c r="I1" s="1"/>
      <c r="J1" s="1"/>
      <c r="K1" s="1"/>
    </row>
    <row r="2" customFormat="false" ht="27.75" hidden="false" customHeight="true" outlineLevel="0" collapsed="false">
      <c r="A2" s="2" t="s">
        <v>0</v>
      </c>
      <c r="B2" s="1"/>
      <c r="C2" s="1"/>
      <c r="D2" s="3" t="s">
        <v>1</v>
      </c>
      <c r="E2" s="3"/>
      <c r="F2" s="3"/>
      <c r="G2" s="3"/>
      <c r="H2" s="3"/>
      <c r="I2" s="3"/>
      <c r="J2" s="3"/>
      <c r="K2" s="3"/>
    </row>
    <row r="3" customFormat="false" ht="12.75" hidden="false" customHeight="true" outlineLevel="0" collapsed="false">
      <c r="A3" s="1"/>
      <c r="B3" s="1"/>
      <c r="C3" s="1"/>
      <c r="D3" s="4" t="s">
        <v>208</v>
      </c>
      <c r="E3" s="4"/>
      <c r="F3" s="4"/>
      <c r="G3" s="4"/>
      <c r="H3" s="4"/>
      <c r="I3" s="4"/>
      <c r="J3" s="4"/>
      <c r="K3" s="4"/>
    </row>
    <row r="4" customFormat="false" ht="6" hidden="false" customHeight="true" outlineLevel="0" collapsed="false">
      <c r="A4" s="1"/>
      <c r="B4" s="1"/>
      <c r="C4" s="1"/>
      <c r="D4" s="1"/>
      <c r="E4" s="1"/>
      <c r="F4" s="1"/>
      <c r="G4" s="1"/>
      <c r="H4" s="1"/>
      <c r="I4" s="1"/>
      <c r="J4" s="1"/>
      <c r="K4" s="1"/>
    </row>
    <row r="5" customFormat="false" ht="3" hidden="false" customHeight="true" outlineLevel="0" collapsed="false">
      <c r="A5" s="5"/>
      <c r="B5" s="5"/>
      <c r="C5" s="5"/>
      <c r="D5" s="5"/>
      <c r="E5" s="5"/>
      <c r="F5" s="5"/>
      <c r="G5" s="5"/>
      <c r="H5" s="5"/>
      <c r="I5" s="5"/>
      <c r="J5" s="5"/>
      <c r="K5" s="5"/>
    </row>
    <row r="6" customFormat="false" ht="6.75" hidden="false" customHeight="true" outlineLevel="0" collapsed="false">
      <c r="A6" s="6"/>
      <c r="B6" s="6"/>
      <c r="C6" s="6"/>
      <c r="D6" s="6"/>
      <c r="E6" s="6"/>
      <c r="F6" s="6"/>
      <c r="G6" s="6"/>
      <c r="H6" s="6"/>
      <c r="I6" s="6"/>
      <c r="J6" s="6"/>
      <c r="K6" s="6"/>
    </row>
    <row r="7" customFormat="false" ht="15.75" hidden="false" customHeight="true" outlineLevel="0" collapsed="false">
      <c r="A7" s="43" t="str">
        <f aca="false">IF(Proj_Name="","Project: —  |  complete the Cover sheet","Project: "&amp;Proj_Name)</f>
        <v>Project: e.g. Northbank Health Precinct — Stage 2</v>
      </c>
      <c r="B7" s="43"/>
      <c r="C7" s="43"/>
      <c r="D7" s="43"/>
      <c r="E7" s="20" t="s">
        <v>209</v>
      </c>
      <c r="F7" s="20"/>
      <c r="G7" s="20"/>
      <c r="H7" s="20"/>
      <c r="I7" s="20"/>
      <c r="J7" s="20"/>
      <c r="K7" s="20"/>
    </row>
    <row r="8" customFormat="false" ht="39.75" hidden="false" customHeight="true" outlineLevel="0" collapsed="false">
      <c r="A8" s="44" t="s">
        <v>28</v>
      </c>
      <c r="B8" s="44" t="s">
        <v>63</v>
      </c>
      <c r="C8" s="44" t="s">
        <v>210</v>
      </c>
      <c r="D8" s="44" t="s">
        <v>211</v>
      </c>
      <c r="E8" s="44" t="s">
        <v>212</v>
      </c>
      <c r="F8" s="44" t="s">
        <v>213</v>
      </c>
      <c r="G8" s="44" t="s">
        <v>214</v>
      </c>
      <c r="H8" s="44" t="s">
        <v>215</v>
      </c>
      <c r="I8" s="44" t="s">
        <v>216</v>
      </c>
      <c r="J8" s="44" t="s">
        <v>217</v>
      </c>
      <c r="K8" s="44" t="s">
        <v>218</v>
      </c>
    </row>
    <row r="9" customFormat="false" ht="15" hidden="false" customHeight="true" outlineLevel="0" collapsed="false">
      <c r="A9" s="50" t="n">
        <v>46099</v>
      </c>
      <c r="B9" s="46" t="s">
        <v>84</v>
      </c>
      <c r="C9" s="57" t="str">
        <f aca="false">IF($B9="","",IFERROR(INDEX('Material Register'!$D$9:$D$208,MATCH($B9,'Material Register'!$A$9:$A$208,0)),"Item No. not found"))</f>
        <v>Ready-mix concrete, 40 MPa, 100 mm slump, 20 mm aggregate</v>
      </c>
      <c r="D9" s="47" t="n">
        <v>420</v>
      </c>
      <c r="E9" s="45" t="s">
        <v>219</v>
      </c>
      <c r="F9" s="45" t="s">
        <v>89</v>
      </c>
      <c r="G9" s="45" t="s">
        <v>220</v>
      </c>
      <c r="H9" s="46" t="s">
        <v>221</v>
      </c>
      <c r="I9" s="55"/>
      <c r="J9" s="46" t="s">
        <v>94</v>
      </c>
      <c r="K9" s="45" t="s">
        <v>222</v>
      </c>
    </row>
    <row r="10" customFormat="false" ht="15" hidden="false" customHeight="true" outlineLevel="0" collapsed="false">
      <c r="A10" s="50" t="n">
        <v>46105</v>
      </c>
      <c r="B10" s="46" t="s">
        <v>84</v>
      </c>
      <c r="C10" s="57" t="str">
        <f aca="false">IF($B10="","",IFERROR(INDEX('Material Register'!$D$9:$D$208,MATCH($B10,'Material Register'!$A$9:$A$208,0)),"Item No. not found"))</f>
        <v>Ready-mix concrete, 40 MPa, 100 mm slump, 20 mm aggregate</v>
      </c>
      <c r="D10" s="47" t="n">
        <v>610</v>
      </c>
      <c r="E10" s="45" t="s">
        <v>223</v>
      </c>
      <c r="F10" s="45" t="s">
        <v>89</v>
      </c>
      <c r="G10" s="45" t="s">
        <v>220</v>
      </c>
      <c r="H10" s="46" t="s">
        <v>221</v>
      </c>
      <c r="I10" s="55"/>
      <c r="J10" s="46" t="s">
        <v>94</v>
      </c>
      <c r="K10" s="45" t="s">
        <v>224</v>
      </c>
    </row>
    <row r="11" customFormat="false" ht="15" hidden="false" customHeight="true" outlineLevel="0" collapsed="false">
      <c r="A11" s="50" t="n">
        <v>46111</v>
      </c>
      <c r="B11" s="46" t="s">
        <v>99</v>
      </c>
      <c r="C11" s="57" t="str">
        <f aca="false">IF($B11="","",IFERROR(INDEX('Material Register'!$D$9:$D$208,MATCH($B11,'Material Register'!$A$9:$A$208,0)),"Item No. not found"))</f>
        <v>Deformed reinforcing bar, 500 MPa, 16 mm dia., bent &amp; bundled to schedule</v>
      </c>
      <c r="D11" s="47" t="n">
        <v>52</v>
      </c>
      <c r="E11" s="45" t="s">
        <v>225</v>
      </c>
      <c r="F11" s="45" t="s">
        <v>104</v>
      </c>
      <c r="G11" s="45" t="s">
        <v>226</v>
      </c>
      <c r="H11" s="46" t="s">
        <v>221</v>
      </c>
      <c r="I11" s="55"/>
      <c r="J11" s="46" t="s">
        <v>94</v>
      </c>
      <c r="K11" s="45" t="s">
        <v>227</v>
      </c>
    </row>
    <row r="12" customFormat="false" ht="15" hidden="false" customHeight="true" outlineLevel="0" collapsed="false">
      <c r="A12" s="50" t="n">
        <v>46140</v>
      </c>
      <c r="B12" s="46" t="s">
        <v>129</v>
      </c>
      <c r="C12" s="57" t="str">
        <f aca="false">IF($B12="","",IFERROR(INDEX('Material Register'!$D$9:$D$208,MATCH($B12,'Material Register'!$A$9:$A$208,0)),"Item No. not found"))</f>
        <v>Hollow concrete masonry units, 390 x 190 x 190 mm, 15 MPa</v>
      </c>
      <c r="D12" s="47" t="n">
        <v>9800</v>
      </c>
      <c r="E12" s="45" t="s">
        <v>228</v>
      </c>
      <c r="F12" s="45" t="s">
        <v>134</v>
      </c>
      <c r="G12" s="45" t="s">
        <v>229</v>
      </c>
      <c r="H12" s="46" t="s">
        <v>230</v>
      </c>
      <c r="I12" s="45" t="s">
        <v>231</v>
      </c>
      <c r="J12" s="46" t="s">
        <v>116</v>
      </c>
      <c r="K12" s="45" t="s">
        <v>232</v>
      </c>
    </row>
    <row r="13" customFormat="false" ht="15" hidden="false" customHeight="true" outlineLevel="0" collapsed="false">
      <c r="A13" s="50" t="n">
        <v>46154</v>
      </c>
      <c r="B13" s="46" t="s">
        <v>129</v>
      </c>
      <c r="C13" s="57" t="str">
        <f aca="false">IF($B13="","",IFERROR(INDEX('Material Register'!$D$9:$D$208,MATCH($B13,'Material Register'!$A$9:$A$208,0)),"Item No. not found"))</f>
        <v>Hollow concrete masonry units, 390 x 190 x 190 mm, 15 MPa</v>
      </c>
      <c r="D13" s="47" t="n">
        <v>4200</v>
      </c>
      <c r="E13" s="45" t="s">
        <v>233</v>
      </c>
      <c r="F13" s="45" t="s">
        <v>134</v>
      </c>
      <c r="G13" s="45" t="s">
        <v>229</v>
      </c>
      <c r="H13" s="46" t="s">
        <v>234</v>
      </c>
      <c r="I13" s="45" t="s">
        <v>235</v>
      </c>
      <c r="J13" s="46" t="s">
        <v>116</v>
      </c>
      <c r="K13" s="45" t="s">
        <v>236</v>
      </c>
    </row>
    <row r="14" customFormat="false" ht="15" hidden="false" customHeight="true" outlineLevel="0" collapsed="false">
      <c r="A14" s="50" t="n">
        <v>46161</v>
      </c>
      <c r="B14" s="46" t="s">
        <v>169</v>
      </c>
      <c r="C14" s="57" t="str">
        <f aca="false">IF($B14="","",IFERROR(INDEX('Material Register'!$D$9:$D$208,MATCH($B14,'Material Register'!$A$9:$A$208,0)),"Item No. not found"))</f>
        <v>LV power cable, 4C + E, 185 mm², XLPE / PVC, 0.6/1 kV</v>
      </c>
      <c r="D14" s="47" t="n">
        <v>1200</v>
      </c>
      <c r="E14" s="45" t="s">
        <v>237</v>
      </c>
      <c r="F14" s="45" t="s">
        <v>174</v>
      </c>
      <c r="G14" s="45" t="s">
        <v>238</v>
      </c>
      <c r="H14" s="46" t="s">
        <v>221</v>
      </c>
      <c r="I14" s="45" t="s">
        <v>239</v>
      </c>
      <c r="J14" s="46" t="s">
        <v>94</v>
      </c>
      <c r="K14" s="45" t="s">
        <v>240</v>
      </c>
    </row>
    <row r="15" customFormat="false" ht="15" hidden="false" customHeight="true" outlineLevel="0" collapsed="false">
      <c r="A15" s="50"/>
      <c r="B15" s="56"/>
      <c r="C15" s="57" t="str">
        <f aca="false">IF($B15="","",IFERROR(INDEX('Material Register'!$D$9:$D$208,MATCH($B15,'Material Register'!$A$9:$A$208,0)),"Item No. not found"))</f>
        <v/>
      </c>
      <c r="D15" s="47"/>
      <c r="E15" s="55"/>
      <c r="F15" s="55"/>
      <c r="G15" s="55"/>
      <c r="H15" s="56"/>
      <c r="I15" s="55"/>
      <c r="J15" s="56"/>
      <c r="K15" s="55"/>
    </row>
    <row r="16" customFormat="false" ht="15" hidden="false" customHeight="true" outlineLevel="0" collapsed="false">
      <c r="A16" s="50"/>
      <c r="B16" s="56"/>
      <c r="C16" s="57" t="str">
        <f aca="false">IF($B16="","",IFERROR(INDEX('Material Register'!$D$9:$D$208,MATCH($B16,'Material Register'!$A$9:$A$208,0)),"Item No. not found"))</f>
        <v/>
      </c>
      <c r="D16" s="47"/>
      <c r="E16" s="55"/>
      <c r="F16" s="55"/>
      <c r="G16" s="55"/>
      <c r="H16" s="56"/>
      <c r="I16" s="55"/>
      <c r="J16" s="56"/>
      <c r="K16" s="55"/>
    </row>
    <row r="17" customFormat="false" ht="15" hidden="false" customHeight="true" outlineLevel="0" collapsed="false">
      <c r="A17" s="50"/>
      <c r="B17" s="56"/>
      <c r="C17" s="57" t="str">
        <f aca="false">IF($B17="","",IFERROR(INDEX('Material Register'!$D$9:$D$208,MATCH($B17,'Material Register'!$A$9:$A$208,0)),"Item No. not found"))</f>
        <v/>
      </c>
      <c r="D17" s="47"/>
      <c r="E17" s="55"/>
      <c r="F17" s="55"/>
      <c r="G17" s="55"/>
      <c r="H17" s="56"/>
      <c r="I17" s="55"/>
      <c r="J17" s="56"/>
      <c r="K17" s="55"/>
    </row>
    <row r="18" customFormat="false" ht="15" hidden="false" customHeight="true" outlineLevel="0" collapsed="false">
      <c r="A18" s="50"/>
      <c r="B18" s="56"/>
      <c r="C18" s="57" t="str">
        <f aca="false">IF($B18="","",IFERROR(INDEX('Material Register'!$D$9:$D$208,MATCH($B18,'Material Register'!$A$9:$A$208,0)),"Item No. not found"))</f>
        <v/>
      </c>
      <c r="D18" s="47"/>
      <c r="E18" s="55"/>
      <c r="F18" s="55"/>
      <c r="G18" s="55"/>
      <c r="H18" s="56"/>
      <c r="I18" s="55"/>
      <c r="J18" s="56"/>
      <c r="K18" s="55"/>
    </row>
    <row r="19" customFormat="false" ht="15" hidden="false" customHeight="true" outlineLevel="0" collapsed="false">
      <c r="A19" s="50"/>
      <c r="B19" s="56"/>
      <c r="C19" s="57" t="str">
        <f aca="false">IF($B19="","",IFERROR(INDEX('Material Register'!$D$9:$D$208,MATCH($B19,'Material Register'!$A$9:$A$208,0)),"Item No. not found"))</f>
        <v/>
      </c>
      <c r="D19" s="47"/>
      <c r="E19" s="55"/>
      <c r="F19" s="55"/>
      <c r="G19" s="55"/>
      <c r="H19" s="56"/>
      <c r="I19" s="55"/>
      <c r="J19" s="56"/>
      <c r="K19" s="55"/>
    </row>
    <row r="20" customFormat="false" ht="15" hidden="false" customHeight="true" outlineLevel="0" collapsed="false">
      <c r="A20" s="50"/>
      <c r="B20" s="56"/>
      <c r="C20" s="57" t="str">
        <f aca="false">IF($B20="","",IFERROR(INDEX('Material Register'!$D$9:$D$208,MATCH($B20,'Material Register'!$A$9:$A$208,0)),"Item No. not found"))</f>
        <v/>
      </c>
      <c r="D20" s="47"/>
      <c r="E20" s="55"/>
      <c r="F20" s="55"/>
      <c r="G20" s="55"/>
      <c r="H20" s="56"/>
      <c r="I20" s="55"/>
      <c r="J20" s="56"/>
      <c r="K20" s="55"/>
    </row>
    <row r="21" customFormat="false" ht="15" hidden="false" customHeight="true" outlineLevel="0" collapsed="false">
      <c r="A21" s="50"/>
      <c r="B21" s="56"/>
      <c r="C21" s="57" t="str">
        <f aca="false">IF($B21="","",IFERROR(INDEX('Material Register'!$D$9:$D$208,MATCH($B21,'Material Register'!$A$9:$A$208,0)),"Item No. not found"))</f>
        <v/>
      </c>
      <c r="D21" s="47"/>
      <c r="E21" s="55"/>
      <c r="F21" s="55"/>
      <c r="G21" s="55"/>
      <c r="H21" s="56"/>
      <c r="I21" s="55"/>
      <c r="J21" s="56"/>
      <c r="K21" s="55"/>
    </row>
    <row r="22" customFormat="false" ht="15" hidden="false" customHeight="true" outlineLevel="0" collapsed="false">
      <c r="A22" s="50"/>
      <c r="B22" s="56"/>
      <c r="C22" s="57" t="str">
        <f aca="false">IF($B22="","",IFERROR(INDEX('Material Register'!$D$9:$D$208,MATCH($B22,'Material Register'!$A$9:$A$208,0)),"Item No. not found"))</f>
        <v/>
      </c>
      <c r="D22" s="47"/>
      <c r="E22" s="55"/>
      <c r="F22" s="55"/>
      <c r="G22" s="55"/>
      <c r="H22" s="56"/>
      <c r="I22" s="55"/>
      <c r="J22" s="56"/>
      <c r="K22" s="55"/>
    </row>
    <row r="23" customFormat="false" ht="15" hidden="false" customHeight="true" outlineLevel="0" collapsed="false">
      <c r="A23" s="50"/>
      <c r="B23" s="56"/>
      <c r="C23" s="57" t="str">
        <f aca="false">IF($B23="","",IFERROR(INDEX('Material Register'!$D$9:$D$208,MATCH($B23,'Material Register'!$A$9:$A$208,0)),"Item No. not found"))</f>
        <v/>
      </c>
      <c r="D23" s="47"/>
      <c r="E23" s="55"/>
      <c r="F23" s="55"/>
      <c r="G23" s="55"/>
      <c r="H23" s="56"/>
      <c r="I23" s="55"/>
      <c r="J23" s="56"/>
      <c r="K23" s="55"/>
    </row>
    <row r="24" customFormat="false" ht="15" hidden="false" customHeight="true" outlineLevel="0" collapsed="false">
      <c r="A24" s="50"/>
      <c r="B24" s="56"/>
      <c r="C24" s="57" t="str">
        <f aca="false">IF($B24="","",IFERROR(INDEX('Material Register'!$D$9:$D$208,MATCH($B24,'Material Register'!$A$9:$A$208,0)),"Item No. not found"))</f>
        <v/>
      </c>
      <c r="D24" s="47"/>
      <c r="E24" s="55"/>
      <c r="F24" s="55"/>
      <c r="G24" s="55"/>
      <c r="H24" s="56"/>
      <c r="I24" s="55"/>
      <c r="J24" s="56"/>
      <c r="K24" s="55"/>
    </row>
    <row r="25" customFormat="false" ht="15" hidden="false" customHeight="true" outlineLevel="0" collapsed="false">
      <c r="A25" s="50"/>
      <c r="B25" s="56"/>
      <c r="C25" s="57" t="str">
        <f aca="false">IF($B25="","",IFERROR(INDEX('Material Register'!$D$9:$D$208,MATCH($B25,'Material Register'!$A$9:$A$208,0)),"Item No. not found"))</f>
        <v/>
      </c>
      <c r="D25" s="47"/>
      <c r="E25" s="55"/>
      <c r="F25" s="55"/>
      <c r="G25" s="55"/>
      <c r="H25" s="56"/>
      <c r="I25" s="55"/>
      <c r="J25" s="56"/>
      <c r="K25" s="55"/>
    </row>
    <row r="26" customFormat="false" ht="15" hidden="false" customHeight="true" outlineLevel="0" collapsed="false">
      <c r="A26" s="50"/>
      <c r="B26" s="56"/>
      <c r="C26" s="57" t="str">
        <f aca="false">IF($B26="","",IFERROR(INDEX('Material Register'!$D$9:$D$208,MATCH($B26,'Material Register'!$A$9:$A$208,0)),"Item No. not found"))</f>
        <v/>
      </c>
      <c r="D26" s="47"/>
      <c r="E26" s="55"/>
      <c r="F26" s="55"/>
      <c r="G26" s="55"/>
      <c r="H26" s="56"/>
      <c r="I26" s="55"/>
      <c r="J26" s="56"/>
      <c r="K26" s="55"/>
    </row>
    <row r="27" customFormat="false" ht="15" hidden="false" customHeight="true" outlineLevel="0" collapsed="false">
      <c r="A27" s="50"/>
      <c r="B27" s="56"/>
      <c r="C27" s="57" t="str">
        <f aca="false">IF($B27="","",IFERROR(INDEX('Material Register'!$D$9:$D$208,MATCH($B27,'Material Register'!$A$9:$A$208,0)),"Item No. not found"))</f>
        <v/>
      </c>
      <c r="D27" s="47"/>
      <c r="E27" s="55"/>
      <c r="F27" s="55"/>
      <c r="G27" s="55"/>
      <c r="H27" s="56"/>
      <c r="I27" s="55"/>
      <c r="J27" s="56"/>
      <c r="K27" s="55"/>
    </row>
    <row r="28" customFormat="false" ht="15" hidden="false" customHeight="true" outlineLevel="0" collapsed="false">
      <c r="A28" s="50"/>
      <c r="B28" s="56"/>
      <c r="C28" s="57" t="str">
        <f aca="false">IF($B28="","",IFERROR(INDEX('Material Register'!$D$9:$D$208,MATCH($B28,'Material Register'!$A$9:$A$208,0)),"Item No. not found"))</f>
        <v/>
      </c>
      <c r="D28" s="47"/>
      <c r="E28" s="55"/>
      <c r="F28" s="55"/>
      <c r="G28" s="55"/>
      <c r="H28" s="56"/>
      <c r="I28" s="55"/>
      <c r="J28" s="56"/>
      <c r="K28" s="55"/>
    </row>
    <row r="29" customFormat="false" ht="15" hidden="false" customHeight="true" outlineLevel="0" collapsed="false">
      <c r="A29" s="50"/>
      <c r="B29" s="56"/>
      <c r="C29" s="57" t="str">
        <f aca="false">IF($B29="","",IFERROR(INDEX('Material Register'!$D$9:$D$208,MATCH($B29,'Material Register'!$A$9:$A$208,0)),"Item No. not found"))</f>
        <v/>
      </c>
      <c r="D29" s="47"/>
      <c r="E29" s="55"/>
      <c r="F29" s="55"/>
      <c r="G29" s="55"/>
      <c r="H29" s="56"/>
      <c r="I29" s="55"/>
      <c r="J29" s="56"/>
      <c r="K29" s="55"/>
    </row>
    <row r="30" customFormat="false" ht="15" hidden="false" customHeight="true" outlineLevel="0" collapsed="false">
      <c r="A30" s="50"/>
      <c r="B30" s="56"/>
      <c r="C30" s="57" t="str">
        <f aca="false">IF($B30="","",IFERROR(INDEX('Material Register'!$D$9:$D$208,MATCH($B30,'Material Register'!$A$9:$A$208,0)),"Item No. not found"))</f>
        <v/>
      </c>
      <c r="D30" s="47"/>
      <c r="E30" s="55"/>
      <c r="F30" s="55"/>
      <c r="G30" s="55"/>
      <c r="H30" s="56"/>
      <c r="I30" s="55"/>
      <c r="J30" s="56"/>
      <c r="K30" s="55"/>
    </row>
    <row r="31" customFormat="false" ht="15" hidden="false" customHeight="true" outlineLevel="0" collapsed="false">
      <c r="A31" s="50"/>
      <c r="B31" s="56"/>
      <c r="C31" s="57" t="str">
        <f aca="false">IF($B31="","",IFERROR(INDEX('Material Register'!$D$9:$D$208,MATCH($B31,'Material Register'!$A$9:$A$208,0)),"Item No. not found"))</f>
        <v/>
      </c>
      <c r="D31" s="47"/>
      <c r="E31" s="55"/>
      <c r="F31" s="55"/>
      <c r="G31" s="55"/>
      <c r="H31" s="56"/>
      <c r="I31" s="55"/>
      <c r="J31" s="56"/>
      <c r="K31" s="55"/>
    </row>
    <row r="32" customFormat="false" ht="15" hidden="false" customHeight="true" outlineLevel="0" collapsed="false">
      <c r="A32" s="50"/>
      <c r="B32" s="56"/>
      <c r="C32" s="57" t="str">
        <f aca="false">IF($B32="","",IFERROR(INDEX('Material Register'!$D$9:$D$208,MATCH($B32,'Material Register'!$A$9:$A$208,0)),"Item No. not found"))</f>
        <v/>
      </c>
      <c r="D32" s="47"/>
      <c r="E32" s="55"/>
      <c r="F32" s="55"/>
      <c r="G32" s="55"/>
      <c r="H32" s="56"/>
      <c r="I32" s="55"/>
      <c r="J32" s="56"/>
      <c r="K32" s="55"/>
    </row>
    <row r="33" customFormat="false" ht="15" hidden="false" customHeight="true" outlineLevel="0" collapsed="false">
      <c r="A33" s="50"/>
      <c r="B33" s="56"/>
      <c r="C33" s="57" t="str">
        <f aca="false">IF($B33="","",IFERROR(INDEX('Material Register'!$D$9:$D$208,MATCH($B33,'Material Register'!$A$9:$A$208,0)),"Item No. not found"))</f>
        <v/>
      </c>
      <c r="D33" s="47"/>
      <c r="E33" s="55"/>
      <c r="F33" s="55"/>
      <c r="G33" s="55"/>
      <c r="H33" s="56"/>
      <c r="I33" s="55"/>
      <c r="J33" s="56"/>
      <c r="K33" s="55"/>
    </row>
    <row r="34" customFormat="false" ht="15" hidden="false" customHeight="true" outlineLevel="0" collapsed="false">
      <c r="A34" s="50"/>
      <c r="B34" s="56"/>
      <c r="C34" s="57" t="str">
        <f aca="false">IF($B34="","",IFERROR(INDEX('Material Register'!$D$9:$D$208,MATCH($B34,'Material Register'!$A$9:$A$208,0)),"Item No. not found"))</f>
        <v/>
      </c>
      <c r="D34" s="47"/>
      <c r="E34" s="55"/>
      <c r="F34" s="55"/>
      <c r="G34" s="55"/>
      <c r="H34" s="56"/>
      <c r="I34" s="55"/>
      <c r="J34" s="56"/>
      <c r="K34" s="55"/>
    </row>
    <row r="35" customFormat="false" ht="15" hidden="false" customHeight="true" outlineLevel="0" collapsed="false">
      <c r="A35" s="50"/>
      <c r="B35" s="56"/>
      <c r="C35" s="57" t="str">
        <f aca="false">IF($B35="","",IFERROR(INDEX('Material Register'!$D$9:$D$208,MATCH($B35,'Material Register'!$A$9:$A$208,0)),"Item No. not found"))</f>
        <v/>
      </c>
      <c r="D35" s="47"/>
      <c r="E35" s="55"/>
      <c r="F35" s="55"/>
      <c r="G35" s="55"/>
      <c r="H35" s="56"/>
      <c r="I35" s="55"/>
      <c r="J35" s="56"/>
      <c r="K35" s="55"/>
    </row>
    <row r="36" customFormat="false" ht="15" hidden="false" customHeight="true" outlineLevel="0" collapsed="false">
      <c r="A36" s="50"/>
      <c r="B36" s="56"/>
      <c r="C36" s="57" t="str">
        <f aca="false">IF($B36="","",IFERROR(INDEX('Material Register'!$D$9:$D$208,MATCH($B36,'Material Register'!$A$9:$A$208,0)),"Item No. not found"))</f>
        <v/>
      </c>
      <c r="D36" s="47"/>
      <c r="E36" s="55"/>
      <c r="F36" s="55"/>
      <c r="G36" s="55"/>
      <c r="H36" s="56"/>
      <c r="I36" s="55"/>
      <c r="J36" s="56"/>
      <c r="K36" s="55"/>
    </row>
    <row r="37" customFormat="false" ht="15" hidden="false" customHeight="true" outlineLevel="0" collapsed="false">
      <c r="A37" s="50"/>
      <c r="B37" s="56"/>
      <c r="C37" s="57" t="str">
        <f aca="false">IF($B37="","",IFERROR(INDEX('Material Register'!$D$9:$D$208,MATCH($B37,'Material Register'!$A$9:$A$208,0)),"Item No. not found"))</f>
        <v/>
      </c>
      <c r="D37" s="47"/>
      <c r="E37" s="55"/>
      <c r="F37" s="55"/>
      <c r="G37" s="55"/>
      <c r="H37" s="56"/>
      <c r="I37" s="55"/>
      <c r="J37" s="56"/>
      <c r="K37" s="55"/>
    </row>
    <row r="38" customFormat="false" ht="15" hidden="false" customHeight="true" outlineLevel="0" collapsed="false">
      <c r="A38" s="50"/>
      <c r="B38" s="56"/>
      <c r="C38" s="57" t="str">
        <f aca="false">IF($B38="","",IFERROR(INDEX('Material Register'!$D$9:$D$208,MATCH($B38,'Material Register'!$A$9:$A$208,0)),"Item No. not found"))</f>
        <v/>
      </c>
      <c r="D38" s="47"/>
      <c r="E38" s="55"/>
      <c r="F38" s="55"/>
      <c r="G38" s="55"/>
      <c r="H38" s="56"/>
      <c r="I38" s="55"/>
      <c r="J38" s="56"/>
      <c r="K38" s="55"/>
    </row>
    <row r="39" customFormat="false" ht="15" hidden="false" customHeight="true" outlineLevel="0" collapsed="false">
      <c r="A39" s="50"/>
      <c r="B39" s="56"/>
      <c r="C39" s="57" t="str">
        <f aca="false">IF($B39="","",IFERROR(INDEX('Material Register'!$D$9:$D$208,MATCH($B39,'Material Register'!$A$9:$A$208,0)),"Item No. not found"))</f>
        <v/>
      </c>
      <c r="D39" s="47"/>
      <c r="E39" s="55"/>
      <c r="F39" s="55"/>
      <c r="G39" s="55"/>
      <c r="H39" s="56"/>
      <c r="I39" s="55"/>
      <c r="J39" s="56"/>
      <c r="K39" s="55"/>
    </row>
    <row r="40" customFormat="false" ht="15" hidden="false" customHeight="true" outlineLevel="0" collapsed="false">
      <c r="A40" s="50"/>
      <c r="B40" s="56"/>
      <c r="C40" s="57" t="str">
        <f aca="false">IF($B40="","",IFERROR(INDEX('Material Register'!$D$9:$D$208,MATCH($B40,'Material Register'!$A$9:$A$208,0)),"Item No. not found"))</f>
        <v/>
      </c>
      <c r="D40" s="47"/>
      <c r="E40" s="55"/>
      <c r="F40" s="55"/>
      <c r="G40" s="55"/>
      <c r="H40" s="56"/>
      <c r="I40" s="55"/>
      <c r="J40" s="56"/>
      <c r="K40" s="55"/>
    </row>
    <row r="41" customFormat="false" ht="15" hidden="false" customHeight="true" outlineLevel="0" collapsed="false">
      <c r="A41" s="50"/>
      <c r="B41" s="56"/>
      <c r="C41" s="57" t="str">
        <f aca="false">IF($B41="","",IFERROR(INDEX('Material Register'!$D$9:$D$208,MATCH($B41,'Material Register'!$A$9:$A$208,0)),"Item No. not found"))</f>
        <v/>
      </c>
      <c r="D41" s="47"/>
      <c r="E41" s="55"/>
      <c r="F41" s="55"/>
      <c r="G41" s="55"/>
      <c r="H41" s="56"/>
      <c r="I41" s="55"/>
      <c r="J41" s="56"/>
      <c r="K41" s="55"/>
    </row>
    <row r="42" customFormat="false" ht="15" hidden="false" customHeight="true" outlineLevel="0" collapsed="false">
      <c r="A42" s="50"/>
      <c r="B42" s="56"/>
      <c r="C42" s="57" t="str">
        <f aca="false">IF($B42="","",IFERROR(INDEX('Material Register'!$D$9:$D$208,MATCH($B42,'Material Register'!$A$9:$A$208,0)),"Item No. not found"))</f>
        <v/>
      </c>
      <c r="D42" s="47"/>
      <c r="E42" s="55"/>
      <c r="F42" s="55"/>
      <c r="G42" s="55"/>
      <c r="H42" s="56"/>
      <c r="I42" s="55"/>
      <c r="J42" s="56"/>
      <c r="K42" s="55"/>
    </row>
    <row r="43" customFormat="false" ht="15" hidden="false" customHeight="true" outlineLevel="0" collapsed="false">
      <c r="A43" s="50"/>
      <c r="B43" s="56"/>
      <c r="C43" s="57" t="str">
        <f aca="false">IF($B43="","",IFERROR(INDEX('Material Register'!$D$9:$D$208,MATCH($B43,'Material Register'!$A$9:$A$208,0)),"Item No. not found"))</f>
        <v/>
      </c>
      <c r="D43" s="47"/>
      <c r="E43" s="55"/>
      <c r="F43" s="55"/>
      <c r="G43" s="55"/>
      <c r="H43" s="56"/>
      <c r="I43" s="55"/>
      <c r="J43" s="56"/>
      <c r="K43" s="55"/>
    </row>
    <row r="44" customFormat="false" ht="15" hidden="false" customHeight="true" outlineLevel="0" collapsed="false">
      <c r="A44" s="50"/>
      <c r="B44" s="56"/>
      <c r="C44" s="57" t="str">
        <f aca="false">IF($B44="","",IFERROR(INDEX('Material Register'!$D$9:$D$208,MATCH($B44,'Material Register'!$A$9:$A$208,0)),"Item No. not found"))</f>
        <v/>
      </c>
      <c r="D44" s="47"/>
      <c r="E44" s="55"/>
      <c r="F44" s="55"/>
      <c r="G44" s="55"/>
      <c r="H44" s="56"/>
      <c r="I44" s="55"/>
      <c r="J44" s="56"/>
      <c r="K44" s="55"/>
    </row>
    <row r="45" customFormat="false" ht="15" hidden="false" customHeight="true" outlineLevel="0" collapsed="false">
      <c r="A45" s="50"/>
      <c r="B45" s="56"/>
      <c r="C45" s="57" t="str">
        <f aca="false">IF($B45="","",IFERROR(INDEX('Material Register'!$D$9:$D$208,MATCH($B45,'Material Register'!$A$9:$A$208,0)),"Item No. not found"))</f>
        <v/>
      </c>
      <c r="D45" s="47"/>
      <c r="E45" s="55"/>
      <c r="F45" s="55"/>
      <c r="G45" s="55"/>
      <c r="H45" s="56"/>
      <c r="I45" s="55"/>
      <c r="J45" s="56"/>
      <c r="K45" s="55"/>
    </row>
    <row r="46" customFormat="false" ht="15" hidden="false" customHeight="true" outlineLevel="0" collapsed="false">
      <c r="A46" s="50"/>
      <c r="B46" s="56"/>
      <c r="C46" s="57" t="str">
        <f aca="false">IF($B46="","",IFERROR(INDEX('Material Register'!$D$9:$D$208,MATCH($B46,'Material Register'!$A$9:$A$208,0)),"Item No. not found"))</f>
        <v/>
      </c>
      <c r="D46" s="47"/>
      <c r="E46" s="55"/>
      <c r="F46" s="55"/>
      <c r="G46" s="55"/>
      <c r="H46" s="56"/>
      <c r="I46" s="55"/>
      <c r="J46" s="56"/>
      <c r="K46" s="55"/>
    </row>
    <row r="47" customFormat="false" ht="15" hidden="false" customHeight="true" outlineLevel="0" collapsed="false">
      <c r="A47" s="50"/>
      <c r="B47" s="56"/>
      <c r="C47" s="57" t="str">
        <f aca="false">IF($B47="","",IFERROR(INDEX('Material Register'!$D$9:$D$208,MATCH($B47,'Material Register'!$A$9:$A$208,0)),"Item No. not found"))</f>
        <v/>
      </c>
      <c r="D47" s="47"/>
      <c r="E47" s="55"/>
      <c r="F47" s="55"/>
      <c r="G47" s="55"/>
      <c r="H47" s="56"/>
      <c r="I47" s="55"/>
      <c r="J47" s="56"/>
      <c r="K47" s="55"/>
    </row>
    <row r="48" customFormat="false" ht="15" hidden="false" customHeight="true" outlineLevel="0" collapsed="false">
      <c r="A48" s="50"/>
      <c r="B48" s="56"/>
      <c r="C48" s="57" t="str">
        <f aca="false">IF($B48="","",IFERROR(INDEX('Material Register'!$D$9:$D$208,MATCH($B48,'Material Register'!$A$9:$A$208,0)),"Item No. not found"))</f>
        <v/>
      </c>
      <c r="D48" s="47"/>
      <c r="E48" s="55"/>
      <c r="F48" s="55"/>
      <c r="G48" s="55"/>
      <c r="H48" s="56"/>
      <c r="I48" s="55"/>
      <c r="J48" s="56"/>
      <c r="K48" s="55"/>
    </row>
    <row r="49" customFormat="false" ht="15" hidden="false" customHeight="true" outlineLevel="0" collapsed="false">
      <c r="A49" s="50"/>
      <c r="B49" s="56"/>
      <c r="C49" s="57" t="str">
        <f aca="false">IF($B49="","",IFERROR(INDEX('Material Register'!$D$9:$D$208,MATCH($B49,'Material Register'!$A$9:$A$208,0)),"Item No. not found"))</f>
        <v/>
      </c>
      <c r="D49" s="47"/>
      <c r="E49" s="55"/>
      <c r="F49" s="55"/>
      <c r="G49" s="55"/>
      <c r="H49" s="56"/>
      <c r="I49" s="55"/>
      <c r="J49" s="56"/>
      <c r="K49" s="55"/>
    </row>
    <row r="50" customFormat="false" ht="15" hidden="false" customHeight="true" outlineLevel="0" collapsed="false">
      <c r="A50" s="50"/>
      <c r="B50" s="56"/>
      <c r="C50" s="57" t="str">
        <f aca="false">IF($B50="","",IFERROR(INDEX('Material Register'!$D$9:$D$208,MATCH($B50,'Material Register'!$A$9:$A$208,0)),"Item No. not found"))</f>
        <v/>
      </c>
      <c r="D50" s="47"/>
      <c r="E50" s="55"/>
      <c r="F50" s="55"/>
      <c r="G50" s="55"/>
      <c r="H50" s="56"/>
      <c r="I50" s="55"/>
      <c r="J50" s="56"/>
      <c r="K50" s="55"/>
    </row>
    <row r="51" customFormat="false" ht="15" hidden="false" customHeight="true" outlineLevel="0" collapsed="false">
      <c r="A51" s="50"/>
      <c r="B51" s="56"/>
      <c r="C51" s="57" t="str">
        <f aca="false">IF($B51="","",IFERROR(INDEX('Material Register'!$D$9:$D$208,MATCH($B51,'Material Register'!$A$9:$A$208,0)),"Item No. not found"))</f>
        <v/>
      </c>
      <c r="D51" s="47"/>
      <c r="E51" s="55"/>
      <c r="F51" s="55"/>
      <c r="G51" s="55"/>
      <c r="H51" s="56"/>
      <c r="I51" s="55"/>
      <c r="J51" s="56"/>
      <c r="K51" s="55"/>
    </row>
    <row r="52" customFormat="false" ht="15" hidden="false" customHeight="true" outlineLevel="0" collapsed="false">
      <c r="A52" s="50"/>
      <c r="B52" s="56"/>
      <c r="C52" s="57" t="str">
        <f aca="false">IF($B52="","",IFERROR(INDEX('Material Register'!$D$9:$D$208,MATCH($B52,'Material Register'!$A$9:$A$208,0)),"Item No. not found"))</f>
        <v/>
      </c>
      <c r="D52" s="47"/>
      <c r="E52" s="55"/>
      <c r="F52" s="55"/>
      <c r="G52" s="55"/>
      <c r="H52" s="56"/>
      <c r="I52" s="55"/>
      <c r="J52" s="56"/>
      <c r="K52" s="55"/>
    </row>
    <row r="53" customFormat="false" ht="15" hidden="false" customHeight="true" outlineLevel="0" collapsed="false">
      <c r="A53" s="50"/>
      <c r="B53" s="56"/>
      <c r="C53" s="57" t="str">
        <f aca="false">IF($B53="","",IFERROR(INDEX('Material Register'!$D$9:$D$208,MATCH($B53,'Material Register'!$A$9:$A$208,0)),"Item No. not found"))</f>
        <v/>
      </c>
      <c r="D53" s="47"/>
      <c r="E53" s="55"/>
      <c r="F53" s="55"/>
      <c r="G53" s="55"/>
      <c r="H53" s="56"/>
      <c r="I53" s="55"/>
      <c r="J53" s="56"/>
      <c r="K53" s="55"/>
    </row>
    <row r="54" customFormat="false" ht="15" hidden="false" customHeight="true" outlineLevel="0" collapsed="false">
      <c r="A54" s="50"/>
      <c r="B54" s="56"/>
      <c r="C54" s="57" t="str">
        <f aca="false">IF($B54="","",IFERROR(INDEX('Material Register'!$D$9:$D$208,MATCH($B54,'Material Register'!$A$9:$A$208,0)),"Item No. not found"))</f>
        <v/>
      </c>
      <c r="D54" s="47"/>
      <c r="E54" s="55"/>
      <c r="F54" s="55"/>
      <c r="G54" s="55"/>
      <c r="H54" s="56"/>
      <c r="I54" s="55"/>
      <c r="J54" s="56"/>
      <c r="K54" s="55"/>
    </row>
    <row r="55" customFormat="false" ht="15" hidden="false" customHeight="true" outlineLevel="0" collapsed="false">
      <c r="A55" s="50"/>
      <c r="B55" s="56"/>
      <c r="C55" s="57" t="str">
        <f aca="false">IF($B55="","",IFERROR(INDEX('Material Register'!$D$9:$D$208,MATCH($B55,'Material Register'!$A$9:$A$208,0)),"Item No. not found"))</f>
        <v/>
      </c>
      <c r="D55" s="47"/>
      <c r="E55" s="55"/>
      <c r="F55" s="55"/>
      <c r="G55" s="55"/>
      <c r="H55" s="56"/>
      <c r="I55" s="55"/>
      <c r="J55" s="56"/>
      <c r="K55" s="55"/>
    </row>
    <row r="56" customFormat="false" ht="15" hidden="false" customHeight="true" outlineLevel="0" collapsed="false">
      <c r="A56" s="50"/>
      <c r="B56" s="56"/>
      <c r="C56" s="57" t="str">
        <f aca="false">IF($B56="","",IFERROR(INDEX('Material Register'!$D$9:$D$208,MATCH($B56,'Material Register'!$A$9:$A$208,0)),"Item No. not found"))</f>
        <v/>
      </c>
      <c r="D56" s="47"/>
      <c r="E56" s="55"/>
      <c r="F56" s="55"/>
      <c r="G56" s="55"/>
      <c r="H56" s="56"/>
      <c r="I56" s="55"/>
      <c r="J56" s="56"/>
      <c r="K56" s="55"/>
    </row>
    <row r="57" customFormat="false" ht="15" hidden="false" customHeight="true" outlineLevel="0" collapsed="false">
      <c r="A57" s="50"/>
      <c r="B57" s="56"/>
      <c r="C57" s="57" t="str">
        <f aca="false">IF($B57="","",IFERROR(INDEX('Material Register'!$D$9:$D$208,MATCH($B57,'Material Register'!$A$9:$A$208,0)),"Item No. not found"))</f>
        <v/>
      </c>
      <c r="D57" s="47"/>
      <c r="E57" s="55"/>
      <c r="F57" s="55"/>
      <c r="G57" s="55"/>
      <c r="H57" s="56"/>
      <c r="I57" s="55"/>
      <c r="J57" s="56"/>
      <c r="K57" s="55"/>
    </row>
    <row r="58" customFormat="false" ht="15" hidden="false" customHeight="true" outlineLevel="0" collapsed="false">
      <c r="A58" s="50"/>
      <c r="B58" s="56"/>
      <c r="C58" s="57" t="str">
        <f aca="false">IF($B58="","",IFERROR(INDEX('Material Register'!$D$9:$D$208,MATCH($B58,'Material Register'!$A$9:$A$208,0)),"Item No. not found"))</f>
        <v/>
      </c>
      <c r="D58" s="47"/>
      <c r="E58" s="55"/>
      <c r="F58" s="55"/>
      <c r="G58" s="55"/>
      <c r="H58" s="56"/>
      <c r="I58" s="55"/>
      <c r="J58" s="56"/>
      <c r="K58" s="55"/>
    </row>
    <row r="59" customFormat="false" ht="15" hidden="false" customHeight="true" outlineLevel="0" collapsed="false">
      <c r="A59" s="50"/>
      <c r="B59" s="56"/>
      <c r="C59" s="57" t="str">
        <f aca="false">IF($B59="","",IFERROR(INDEX('Material Register'!$D$9:$D$208,MATCH($B59,'Material Register'!$A$9:$A$208,0)),"Item No. not found"))</f>
        <v/>
      </c>
      <c r="D59" s="47"/>
      <c r="E59" s="55"/>
      <c r="F59" s="55"/>
      <c r="G59" s="55"/>
      <c r="H59" s="56"/>
      <c r="I59" s="55"/>
      <c r="J59" s="56"/>
      <c r="K59" s="55"/>
    </row>
    <row r="60" customFormat="false" ht="15" hidden="false" customHeight="true" outlineLevel="0" collapsed="false">
      <c r="A60" s="50"/>
      <c r="B60" s="56"/>
      <c r="C60" s="57" t="str">
        <f aca="false">IF($B60="","",IFERROR(INDEX('Material Register'!$D$9:$D$208,MATCH($B60,'Material Register'!$A$9:$A$208,0)),"Item No. not found"))</f>
        <v/>
      </c>
      <c r="D60" s="47"/>
      <c r="E60" s="55"/>
      <c r="F60" s="55"/>
      <c r="G60" s="55"/>
      <c r="H60" s="56"/>
      <c r="I60" s="55"/>
      <c r="J60" s="56"/>
      <c r="K60" s="55"/>
    </row>
    <row r="61" customFormat="false" ht="15" hidden="false" customHeight="true" outlineLevel="0" collapsed="false">
      <c r="A61" s="50"/>
      <c r="B61" s="56"/>
      <c r="C61" s="57" t="str">
        <f aca="false">IF($B61="","",IFERROR(INDEX('Material Register'!$D$9:$D$208,MATCH($B61,'Material Register'!$A$9:$A$208,0)),"Item No. not found"))</f>
        <v/>
      </c>
      <c r="D61" s="47"/>
      <c r="E61" s="55"/>
      <c r="F61" s="55"/>
      <c r="G61" s="55"/>
      <c r="H61" s="56"/>
      <c r="I61" s="55"/>
      <c r="J61" s="56"/>
      <c r="K61" s="55"/>
    </row>
    <row r="62" customFormat="false" ht="15" hidden="false" customHeight="true" outlineLevel="0" collapsed="false">
      <c r="A62" s="50"/>
      <c r="B62" s="56"/>
      <c r="C62" s="57" t="str">
        <f aca="false">IF($B62="","",IFERROR(INDEX('Material Register'!$D$9:$D$208,MATCH($B62,'Material Register'!$A$9:$A$208,0)),"Item No. not found"))</f>
        <v/>
      </c>
      <c r="D62" s="47"/>
      <c r="E62" s="55"/>
      <c r="F62" s="55"/>
      <c r="G62" s="55"/>
      <c r="H62" s="56"/>
      <c r="I62" s="55"/>
      <c r="J62" s="56"/>
      <c r="K62" s="55"/>
    </row>
    <row r="63" customFormat="false" ht="15" hidden="false" customHeight="true" outlineLevel="0" collapsed="false">
      <c r="A63" s="50"/>
      <c r="B63" s="56"/>
      <c r="C63" s="57" t="str">
        <f aca="false">IF($B63="","",IFERROR(INDEX('Material Register'!$D$9:$D$208,MATCH($B63,'Material Register'!$A$9:$A$208,0)),"Item No. not found"))</f>
        <v/>
      </c>
      <c r="D63" s="47"/>
      <c r="E63" s="55"/>
      <c r="F63" s="55"/>
      <c r="G63" s="55"/>
      <c r="H63" s="56"/>
      <c r="I63" s="55"/>
      <c r="J63" s="56"/>
      <c r="K63" s="55"/>
    </row>
    <row r="64" customFormat="false" ht="15" hidden="false" customHeight="true" outlineLevel="0" collapsed="false">
      <c r="A64" s="50"/>
      <c r="B64" s="56"/>
      <c r="C64" s="57" t="str">
        <f aca="false">IF($B64="","",IFERROR(INDEX('Material Register'!$D$9:$D$208,MATCH($B64,'Material Register'!$A$9:$A$208,0)),"Item No. not found"))</f>
        <v/>
      </c>
      <c r="D64" s="47"/>
      <c r="E64" s="55"/>
      <c r="F64" s="55"/>
      <c r="G64" s="55"/>
      <c r="H64" s="56"/>
      <c r="I64" s="55"/>
      <c r="J64" s="56"/>
      <c r="K64" s="55"/>
    </row>
    <row r="65" customFormat="false" ht="15" hidden="false" customHeight="true" outlineLevel="0" collapsed="false">
      <c r="A65" s="50"/>
      <c r="B65" s="56"/>
      <c r="C65" s="57" t="str">
        <f aca="false">IF($B65="","",IFERROR(INDEX('Material Register'!$D$9:$D$208,MATCH($B65,'Material Register'!$A$9:$A$208,0)),"Item No. not found"))</f>
        <v/>
      </c>
      <c r="D65" s="47"/>
      <c r="E65" s="55"/>
      <c r="F65" s="55"/>
      <c r="G65" s="55"/>
      <c r="H65" s="56"/>
      <c r="I65" s="55"/>
      <c r="J65" s="56"/>
      <c r="K65" s="55"/>
    </row>
    <row r="66" customFormat="false" ht="15" hidden="false" customHeight="true" outlineLevel="0" collapsed="false">
      <c r="A66" s="50"/>
      <c r="B66" s="56"/>
      <c r="C66" s="57" t="str">
        <f aca="false">IF($B66="","",IFERROR(INDEX('Material Register'!$D$9:$D$208,MATCH($B66,'Material Register'!$A$9:$A$208,0)),"Item No. not found"))</f>
        <v/>
      </c>
      <c r="D66" s="47"/>
      <c r="E66" s="55"/>
      <c r="F66" s="55"/>
      <c r="G66" s="55"/>
      <c r="H66" s="56"/>
      <c r="I66" s="55"/>
      <c r="J66" s="56"/>
      <c r="K66" s="55"/>
    </row>
    <row r="67" customFormat="false" ht="15" hidden="false" customHeight="true" outlineLevel="0" collapsed="false">
      <c r="A67" s="50"/>
      <c r="B67" s="56"/>
      <c r="C67" s="57" t="str">
        <f aca="false">IF($B67="","",IFERROR(INDEX('Material Register'!$D$9:$D$208,MATCH($B67,'Material Register'!$A$9:$A$208,0)),"Item No. not found"))</f>
        <v/>
      </c>
      <c r="D67" s="47"/>
      <c r="E67" s="55"/>
      <c r="F67" s="55"/>
      <c r="G67" s="55"/>
      <c r="H67" s="56"/>
      <c r="I67" s="55"/>
      <c r="J67" s="56"/>
      <c r="K67" s="55"/>
    </row>
    <row r="68" customFormat="false" ht="15" hidden="false" customHeight="true" outlineLevel="0" collapsed="false">
      <c r="A68" s="50"/>
      <c r="B68" s="56"/>
      <c r="C68" s="57" t="str">
        <f aca="false">IF($B68="","",IFERROR(INDEX('Material Register'!$D$9:$D$208,MATCH($B68,'Material Register'!$A$9:$A$208,0)),"Item No. not found"))</f>
        <v/>
      </c>
      <c r="D68" s="47"/>
      <c r="E68" s="55"/>
      <c r="F68" s="55"/>
      <c r="G68" s="55"/>
      <c r="H68" s="56"/>
      <c r="I68" s="55"/>
      <c r="J68" s="56"/>
      <c r="K68" s="55"/>
    </row>
    <row r="69" customFormat="false" ht="15" hidden="false" customHeight="true" outlineLevel="0" collapsed="false">
      <c r="A69" s="50"/>
      <c r="B69" s="56"/>
      <c r="C69" s="57" t="str">
        <f aca="false">IF($B69="","",IFERROR(INDEX('Material Register'!$D$9:$D$208,MATCH($B69,'Material Register'!$A$9:$A$208,0)),"Item No. not found"))</f>
        <v/>
      </c>
      <c r="D69" s="47"/>
      <c r="E69" s="55"/>
      <c r="F69" s="55"/>
      <c r="G69" s="55"/>
      <c r="H69" s="56"/>
      <c r="I69" s="55"/>
      <c r="J69" s="56"/>
      <c r="K69" s="55"/>
    </row>
    <row r="70" customFormat="false" ht="15" hidden="false" customHeight="true" outlineLevel="0" collapsed="false">
      <c r="A70" s="50"/>
      <c r="B70" s="56"/>
      <c r="C70" s="57" t="str">
        <f aca="false">IF($B70="","",IFERROR(INDEX('Material Register'!$D$9:$D$208,MATCH($B70,'Material Register'!$A$9:$A$208,0)),"Item No. not found"))</f>
        <v/>
      </c>
      <c r="D70" s="47"/>
      <c r="E70" s="55"/>
      <c r="F70" s="55"/>
      <c r="G70" s="55"/>
      <c r="H70" s="56"/>
      <c r="I70" s="55"/>
      <c r="J70" s="56"/>
      <c r="K70" s="55"/>
    </row>
    <row r="71" customFormat="false" ht="15" hidden="false" customHeight="true" outlineLevel="0" collapsed="false">
      <c r="A71" s="50"/>
      <c r="B71" s="56"/>
      <c r="C71" s="57" t="str">
        <f aca="false">IF($B71="","",IFERROR(INDEX('Material Register'!$D$9:$D$208,MATCH($B71,'Material Register'!$A$9:$A$208,0)),"Item No. not found"))</f>
        <v/>
      </c>
      <c r="D71" s="47"/>
      <c r="E71" s="55"/>
      <c r="F71" s="55"/>
      <c r="G71" s="55"/>
      <c r="H71" s="56"/>
      <c r="I71" s="55"/>
      <c r="J71" s="56"/>
      <c r="K71" s="55"/>
    </row>
    <row r="72" customFormat="false" ht="15" hidden="false" customHeight="true" outlineLevel="0" collapsed="false">
      <c r="A72" s="50"/>
      <c r="B72" s="56"/>
      <c r="C72" s="57" t="str">
        <f aca="false">IF($B72="","",IFERROR(INDEX('Material Register'!$D$9:$D$208,MATCH($B72,'Material Register'!$A$9:$A$208,0)),"Item No. not found"))</f>
        <v/>
      </c>
      <c r="D72" s="47"/>
      <c r="E72" s="55"/>
      <c r="F72" s="55"/>
      <c r="G72" s="55"/>
      <c r="H72" s="56"/>
      <c r="I72" s="55"/>
      <c r="J72" s="56"/>
      <c r="K72" s="55"/>
    </row>
    <row r="73" customFormat="false" ht="15" hidden="false" customHeight="true" outlineLevel="0" collapsed="false">
      <c r="A73" s="50"/>
      <c r="B73" s="56"/>
      <c r="C73" s="57" t="str">
        <f aca="false">IF($B73="","",IFERROR(INDEX('Material Register'!$D$9:$D$208,MATCH($B73,'Material Register'!$A$9:$A$208,0)),"Item No. not found"))</f>
        <v/>
      </c>
      <c r="D73" s="47"/>
      <c r="E73" s="55"/>
      <c r="F73" s="55"/>
      <c r="G73" s="55"/>
      <c r="H73" s="56"/>
      <c r="I73" s="55"/>
      <c r="J73" s="56"/>
      <c r="K73" s="55"/>
    </row>
    <row r="74" customFormat="false" ht="15" hidden="false" customHeight="true" outlineLevel="0" collapsed="false">
      <c r="A74" s="50"/>
      <c r="B74" s="56"/>
      <c r="C74" s="57" t="str">
        <f aca="false">IF($B74="","",IFERROR(INDEX('Material Register'!$D$9:$D$208,MATCH($B74,'Material Register'!$A$9:$A$208,0)),"Item No. not found"))</f>
        <v/>
      </c>
      <c r="D74" s="47"/>
      <c r="E74" s="55"/>
      <c r="F74" s="55"/>
      <c r="G74" s="55"/>
      <c r="H74" s="56"/>
      <c r="I74" s="55"/>
      <c r="J74" s="56"/>
      <c r="K74" s="55"/>
    </row>
    <row r="75" customFormat="false" ht="15" hidden="false" customHeight="true" outlineLevel="0" collapsed="false">
      <c r="A75" s="50"/>
      <c r="B75" s="56"/>
      <c r="C75" s="57" t="str">
        <f aca="false">IF($B75="","",IFERROR(INDEX('Material Register'!$D$9:$D$208,MATCH($B75,'Material Register'!$A$9:$A$208,0)),"Item No. not found"))</f>
        <v/>
      </c>
      <c r="D75" s="47"/>
      <c r="E75" s="55"/>
      <c r="F75" s="55"/>
      <c r="G75" s="55"/>
      <c r="H75" s="56"/>
      <c r="I75" s="55"/>
      <c r="J75" s="56"/>
      <c r="K75" s="55"/>
    </row>
    <row r="76" customFormat="false" ht="15" hidden="false" customHeight="true" outlineLevel="0" collapsed="false">
      <c r="A76" s="50"/>
      <c r="B76" s="56"/>
      <c r="C76" s="57" t="str">
        <f aca="false">IF($B76="","",IFERROR(INDEX('Material Register'!$D$9:$D$208,MATCH($B76,'Material Register'!$A$9:$A$208,0)),"Item No. not found"))</f>
        <v/>
      </c>
      <c r="D76" s="47"/>
      <c r="E76" s="55"/>
      <c r="F76" s="55"/>
      <c r="G76" s="55"/>
      <c r="H76" s="56"/>
      <c r="I76" s="55"/>
      <c r="J76" s="56"/>
      <c r="K76" s="55"/>
    </row>
    <row r="77" customFormat="false" ht="15" hidden="false" customHeight="true" outlineLevel="0" collapsed="false">
      <c r="A77" s="50"/>
      <c r="B77" s="56"/>
      <c r="C77" s="57" t="str">
        <f aca="false">IF($B77="","",IFERROR(INDEX('Material Register'!$D$9:$D$208,MATCH($B77,'Material Register'!$A$9:$A$208,0)),"Item No. not found"))</f>
        <v/>
      </c>
      <c r="D77" s="47"/>
      <c r="E77" s="55"/>
      <c r="F77" s="55"/>
      <c r="G77" s="55"/>
      <c r="H77" s="56"/>
      <c r="I77" s="55"/>
      <c r="J77" s="56"/>
      <c r="K77" s="55"/>
    </row>
    <row r="78" customFormat="false" ht="15" hidden="false" customHeight="true" outlineLevel="0" collapsed="false">
      <c r="A78" s="50"/>
      <c r="B78" s="56"/>
      <c r="C78" s="57" t="str">
        <f aca="false">IF($B78="","",IFERROR(INDEX('Material Register'!$D$9:$D$208,MATCH($B78,'Material Register'!$A$9:$A$208,0)),"Item No. not found"))</f>
        <v/>
      </c>
      <c r="D78" s="47"/>
      <c r="E78" s="55"/>
      <c r="F78" s="55"/>
      <c r="G78" s="55"/>
      <c r="H78" s="56"/>
      <c r="I78" s="55"/>
      <c r="J78" s="56"/>
      <c r="K78" s="55"/>
    </row>
    <row r="79" customFormat="false" ht="15" hidden="false" customHeight="true" outlineLevel="0" collapsed="false">
      <c r="A79" s="50"/>
      <c r="B79" s="56"/>
      <c r="C79" s="57" t="str">
        <f aca="false">IF($B79="","",IFERROR(INDEX('Material Register'!$D$9:$D$208,MATCH($B79,'Material Register'!$A$9:$A$208,0)),"Item No. not found"))</f>
        <v/>
      </c>
      <c r="D79" s="47"/>
      <c r="E79" s="55"/>
      <c r="F79" s="55"/>
      <c r="G79" s="55"/>
      <c r="H79" s="56"/>
      <c r="I79" s="55"/>
      <c r="J79" s="56"/>
      <c r="K79" s="55"/>
    </row>
    <row r="80" customFormat="false" ht="15" hidden="false" customHeight="true" outlineLevel="0" collapsed="false">
      <c r="A80" s="50"/>
      <c r="B80" s="56"/>
      <c r="C80" s="57" t="str">
        <f aca="false">IF($B80="","",IFERROR(INDEX('Material Register'!$D$9:$D$208,MATCH($B80,'Material Register'!$A$9:$A$208,0)),"Item No. not found"))</f>
        <v/>
      </c>
      <c r="D80" s="47"/>
      <c r="E80" s="55"/>
      <c r="F80" s="55"/>
      <c r="G80" s="55"/>
      <c r="H80" s="56"/>
      <c r="I80" s="55"/>
      <c r="J80" s="56"/>
      <c r="K80" s="55"/>
    </row>
    <row r="81" customFormat="false" ht="15" hidden="false" customHeight="true" outlineLevel="0" collapsed="false">
      <c r="A81" s="50"/>
      <c r="B81" s="56"/>
      <c r="C81" s="57" t="str">
        <f aca="false">IF($B81="","",IFERROR(INDEX('Material Register'!$D$9:$D$208,MATCH($B81,'Material Register'!$A$9:$A$208,0)),"Item No. not found"))</f>
        <v/>
      </c>
      <c r="D81" s="47"/>
      <c r="E81" s="55"/>
      <c r="F81" s="55"/>
      <c r="G81" s="55"/>
      <c r="H81" s="56"/>
      <c r="I81" s="55"/>
      <c r="J81" s="56"/>
      <c r="K81" s="55"/>
    </row>
    <row r="82" customFormat="false" ht="15" hidden="false" customHeight="true" outlineLevel="0" collapsed="false">
      <c r="A82" s="50"/>
      <c r="B82" s="56"/>
      <c r="C82" s="57" t="str">
        <f aca="false">IF($B82="","",IFERROR(INDEX('Material Register'!$D$9:$D$208,MATCH($B82,'Material Register'!$A$9:$A$208,0)),"Item No. not found"))</f>
        <v/>
      </c>
      <c r="D82" s="47"/>
      <c r="E82" s="55"/>
      <c r="F82" s="55"/>
      <c r="G82" s="55"/>
      <c r="H82" s="56"/>
      <c r="I82" s="55"/>
      <c r="J82" s="56"/>
      <c r="K82" s="55"/>
    </row>
    <row r="83" customFormat="false" ht="15" hidden="false" customHeight="true" outlineLevel="0" collapsed="false">
      <c r="A83" s="50"/>
      <c r="B83" s="56"/>
      <c r="C83" s="57" t="str">
        <f aca="false">IF($B83="","",IFERROR(INDEX('Material Register'!$D$9:$D$208,MATCH($B83,'Material Register'!$A$9:$A$208,0)),"Item No. not found"))</f>
        <v/>
      </c>
      <c r="D83" s="47"/>
      <c r="E83" s="55"/>
      <c r="F83" s="55"/>
      <c r="G83" s="55"/>
      <c r="H83" s="56"/>
      <c r="I83" s="55"/>
      <c r="J83" s="56"/>
      <c r="K83" s="55"/>
    </row>
    <row r="84" customFormat="false" ht="15" hidden="false" customHeight="true" outlineLevel="0" collapsed="false">
      <c r="A84" s="50"/>
      <c r="B84" s="56"/>
      <c r="C84" s="57" t="str">
        <f aca="false">IF($B84="","",IFERROR(INDEX('Material Register'!$D$9:$D$208,MATCH($B84,'Material Register'!$A$9:$A$208,0)),"Item No. not found"))</f>
        <v/>
      </c>
      <c r="D84" s="47"/>
      <c r="E84" s="55"/>
      <c r="F84" s="55"/>
      <c r="G84" s="55"/>
      <c r="H84" s="56"/>
      <c r="I84" s="55"/>
      <c r="J84" s="56"/>
      <c r="K84" s="55"/>
    </row>
    <row r="85" customFormat="false" ht="15" hidden="false" customHeight="true" outlineLevel="0" collapsed="false">
      <c r="A85" s="50"/>
      <c r="B85" s="56"/>
      <c r="C85" s="57" t="str">
        <f aca="false">IF($B85="","",IFERROR(INDEX('Material Register'!$D$9:$D$208,MATCH($B85,'Material Register'!$A$9:$A$208,0)),"Item No. not found"))</f>
        <v/>
      </c>
      <c r="D85" s="47"/>
      <c r="E85" s="55"/>
      <c r="F85" s="55"/>
      <c r="G85" s="55"/>
      <c r="H85" s="56"/>
      <c r="I85" s="55"/>
      <c r="J85" s="56"/>
      <c r="K85" s="55"/>
    </row>
    <row r="86" customFormat="false" ht="15" hidden="false" customHeight="true" outlineLevel="0" collapsed="false">
      <c r="A86" s="50"/>
      <c r="B86" s="56"/>
      <c r="C86" s="57" t="str">
        <f aca="false">IF($B86="","",IFERROR(INDEX('Material Register'!$D$9:$D$208,MATCH($B86,'Material Register'!$A$9:$A$208,0)),"Item No. not found"))</f>
        <v/>
      </c>
      <c r="D86" s="47"/>
      <c r="E86" s="55"/>
      <c r="F86" s="55"/>
      <c r="G86" s="55"/>
      <c r="H86" s="56"/>
      <c r="I86" s="55"/>
      <c r="J86" s="56"/>
      <c r="K86" s="55"/>
    </row>
    <row r="87" customFormat="false" ht="15" hidden="false" customHeight="true" outlineLevel="0" collapsed="false">
      <c r="A87" s="50"/>
      <c r="B87" s="56"/>
      <c r="C87" s="57" t="str">
        <f aca="false">IF($B87="","",IFERROR(INDEX('Material Register'!$D$9:$D$208,MATCH($B87,'Material Register'!$A$9:$A$208,0)),"Item No. not found"))</f>
        <v/>
      </c>
      <c r="D87" s="47"/>
      <c r="E87" s="55"/>
      <c r="F87" s="55"/>
      <c r="G87" s="55"/>
      <c r="H87" s="56"/>
      <c r="I87" s="55"/>
      <c r="J87" s="56"/>
      <c r="K87" s="55"/>
    </row>
    <row r="88" customFormat="false" ht="15" hidden="false" customHeight="true" outlineLevel="0" collapsed="false">
      <c r="A88" s="50"/>
      <c r="B88" s="56"/>
      <c r="C88" s="57" t="str">
        <f aca="false">IF($B88="","",IFERROR(INDEX('Material Register'!$D$9:$D$208,MATCH($B88,'Material Register'!$A$9:$A$208,0)),"Item No. not found"))</f>
        <v/>
      </c>
      <c r="D88" s="47"/>
      <c r="E88" s="55"/>
      <c r="F88" s="55"/>
      <c r="G88" s="55"/>
      <c r="H88" s="56"/>
      <c r="I88" s="55"/>
      <c r="J88" s="56"/>
      <c r="K88" s="55"/>
    </row>
    <row r="89" customFormat="false" ht="15" hidden="false" customHeight="true" outlineLevel="0" collapsed="false">
      <c r="A89" s="50"/>
      <c r="B89" s="56"/>
      <c r="C89" s="57" t="str">
        <f aca="false">IF($B89="","",IFERROR(INDEX('Material Register'!$D$9:$D$208,MATCH($B89,'Material Register'!$A$9:$A$208,0)),"Item No. not found"))</f>
        <v/>
      </c>
      <c r="D89" s="47"/>
      <c r="E89" s="55"/>
      <c r="F89" s="55"/>
      <c r="G89" s="55"/>
      <c r="H89" s="56"/>
      <c r="I89" s="55"/>
      <c r="J89" s="56"/>
      <c r="K89" s="55"/>
    </row>
    <row r="90" customFormat="false" ht="15" hidden="false" customHeight="true" outlineLevel="0" collapsed="false">
      <c r="A90" s="50"/>
      <c r="B90" s="56"/>
      <c r="C90" s="57" t="str">
        <f aca="false">IF($B90="","",IFERROR(INDEX('Material Register'!$D$9:$D$208,MATCH($B90,'Material Register'!$A$9:$A$208,0)),"Item No. not found"))</f>
        <v/>
      </c>
      <c r="D90" s="47"/>
      <c r="E90" s="55"/>
      <c r="F90" s="55"/>
      <c r="G90" s="55"/>
      <c r="H90" s="56"/>
      <c r="I90" s="55"/>
      <c r="J90" s="56"/>
      <c r="K90" s="55"/>
    </row>
    <row r="91" customFormat="false" ht="15" hidden="false" customHeight="true" outlineLevel="0" collapsed="false">
      <c r="A91" s="50"/>
      <c r="B91" s="56"/>
      <c r="C91" s="57" t="str">
        <f aca="false">IF($B91="","",IFERROR(INDEX('Material Register'!$D$9:$D$208,MATCH($B91,'Material Register'!$A$9:$A$208,0)),"Item No. not found"))</f>
        <v/>
      </c>
      <c r="D91" s="47"/>
      <c r="E91" s="55"/>
      <c r="F91" s="55"/>
      <c r="G91" s="55"/>
      <c r="H91" s="56"/>
      <c r="I91" s="55"/>
      <c r="J91" s="56"/>
      <c r="K91" s="55"/>
    </row>
    <row r="92" customFormat="false" ht="15" hidden="false" customHeight="true" outlineLevel="0" collapsed="false">
      <c r="A92" s="50"/>
      <c r="B92" s="56"/>
      <c r="C92" s="57" t="str">
        <f aca="false">IF($B92="","",IFERROR(INDEX('Material Register'!$D$9:$D$208,MATCH($B92,'Material Register'!$A$9:$A$208,0)),"Item No. not found"))</f>
        <v/>
      </c>
      <c r="D92" s="47"/>
      <c r="E92" s="55"/>
      <c r="F92" s="55"/>
      <c r="G92" s="55"/>
      <c r="H92" s="56"/>
      <c r="I92" s="55"/>
      <c r="J92" s="56"/>
      <c r="K92" s="55"/>
    </row>
    <row r="93" customFormat="false" ht="15" hidden="false" customHeight="true" outlineLevel="0" collapsed="false">
      <c r="A93" s="50"/>
      <c r="B93" s="56"/>
      <c r="C93" s="57" t="str">
        <f aca="false">IF($B93="","",IFERROR(INDEX('Material Register'!$D$9:$D$208,MATCH($B93,'Material Register'!$A$9:$A$208,0)),"Item No. not found"))</f>
        <v/>
      </c>
      <c r="D93" s="47"/>
      <c r="E93" s="55"/>
      <c r="F93" s="55"/>
      <c r="G93" s="55"/>
      <c r="H93" s="56"/>
      <c r="I93" s="55"/>
      <c r="J93" s="56"/>
      <c r="K93" s="55"/>
    </row>
    <row r="94" customFormat="false" ht="15" hidden="false" customHeight="true" outlineLevel="0" collapsed="false">
      <c r="A94" s="50"/>
      <c r="B94" s="56"/>
      <c r="C94" s="57" t="str">
        <f aca="false">IF($B94="","",IFERROR(INDEX('Material Register'!$D$9:$D$208,MATCH($B94,'Material Register'!$A$9:$A$208,0)),"Item No. not found"))</f>
        <v/>
      </c>
      <c r="D94" s="47"/>
      <c r="E94" s="55"/>
      <c r="F94" s="55"/>
      <c r="G94" s="55"/>
      <c r="H94" s="56"/>
      <c r="I94" s="55"/>
      <c r="J94" s="56"/>
      <c r="K94" s="55"/>
    </row>
    <row r="95" customFormat="false" ht="15" hidden="false" customHeight="true" outlineLevel="0" collapsed="false">
      <c r="A95" s="50"/>
      <c r="B95" s="56"/>
      <c r="C95" s="57" t="str">
        <f aca="false">IF($B95="","",IFERROR(INDEX('Material Register'!$D$9:$D$208,MATCH($B95,'Material Register'!$A$9:$A$208,0)),"Item No. not found"))</f>
        <v/>
      </c>
      <c r="D95" s="47"/>
      <c r="E95" s="55"/>
      <c r="F95" s="55"/>
      <c r="G95" s="55"/>
      <c r="H95" s="56"/>
      <c r="I95" s="55"/>
      <c r="J95" s="56"/>
      <c r="K95" s="55"/>
    </row>
    <row r="96" customFormat="false" ht="15" hidden="false" customHeight="true" outlineLevel="0" collapsed="false">
      <c r="A96" s="50"/>
      <c r="B96" s="56"/>
      <c r="C96" s="57" t="str">
        <f aca="false">IF($B96="","",IFERROR(INDEX('Material Register'!$D$9:$D$208,MATCH($B96,'Material Register'!$A$9:$A$208,0)),"Item No. not found"))</f>
        <v/>
      </c>
      <c r="D96" s="47"/>
      <c r="E96" s="55"/>
      <c r="F96" s="55"/>
      <c r="G96" s="55"/>
      <c r="H96" s="56"/>
      <c r="I96" s="55"/>
      <c r="J96" s="56"/>
      <c r="K96" s="55"/>
    </row>
    <row r="97" customFormat="false" ht="15" hidden="false" customHeight="true" outlineLevel="0" collapsed="false">
      <c r="A97" s="50"/>
      <c r="B97" s="56"/>
      <c r="C97" s="57" t="str">
        <f aca="false">IF($B97="","",IFERROR(INDEX('Material Register'!$D$9:$D$208,MATCH($B97,'Material Register'!$A$9:$A$208,0)),"Item No. not found"))</f>
        <v/>
      </c>
      <c r="D97" s="47"/>
      <c r="E97" s="55"/>
      <c r="F97" s="55"/>
      <c r="G97" s="55"/>
      <c r="H97" s="56"/>
      <c r="I97" s="55"/>
      <c r="J97" s="56"/>
      <c r="K97" s="55"/>
    </row>
    <row r="98" customFormat="false" ht="15" hidden="false" customHeight="true" outlineLevel="0" collapsed="false">
      <c r="A98" s="50"/>
      <c r="B98" s="56"/>
      <c r="C98" s="57" t="str">
        <f aca="false">IF($B98="","",IFERROR(INDEX('Material Register'!$D$9:$D$208,MATCH($B98,'Material Register'!$A$9:$A$208,0)),"Item No. not found"))</f>
        <v/>
      </c>
      <c r="D98" s="47"/>
      <c r="E98" s="55"/>
      <c r="F98" s="55"/>
      <c r="G98" s="55"/>
      <c r="H98" s="56"/>
      <c r="I98" s="55"/>
      <c r="J98" s="56"/>
      <c r="K98" s="55"/>
    </row>
    <row r="99" customFormat="false" ht="15" hidden="false" customHeight="true" outlineLevel="0" collapsed="false">
      <c r="A99" s="50"/>
      <c r="B99" s="56"/>
      <c r="C99" s="57" t="str">
        <f aca="false">IF($B99="","",IFERROR(INDEX('Material Register'!$D$9:$D$208,MATCH($B99,'Material Register'!$A$9:$A$208,0)),"Item No. not found"))</f>
        <v/>
      </c>
      <c r="D99" s="47"/>
      <c r="E99" s="55"/>
      <c r="F99" s="55"/>
      <c r="G99" s="55"/>
      <c r="H99" s="56"/>
      <c r="I99" s="55"/>
      <c r="J99" s="56"/>
      <c r="K99" s="55"/>
    </row>
    <row r="100" customFormat="false" ht="15" hidden="false" customHeight="true" outlineLevel="0" collapsed="false">
      <c r="A100" s="50"/>
      <c r="B100" s="56"/>
      <c r="C100" s="57" t="str">
        <f aca="false">IF($B100="","",IFERROR(INDEX('Material Register'!$D$9:$D$208,MATCH($B100,'Material Register'!$A$9:$A$208,0)),"Item No. not found"))</f>
        <v/>
      </c>
      <c r="D100" s="47"/>
      <c r="E100" s="55"/>
      <c r="F100" s="55"/>
      <c r="G100" s="55"/>
      <c r="H100" s="56"/>
      <c r="I100" s="55"/>
      <c r="J100" s="56"/>
      <c r="K100" s="55"/>
    </row>
    <row r="101" customFormat="false" ht="15" hidden="false" customHeight="true" outlineLevel="0" collapsed="false">
      <c r="A101" s="50"/>
      <c r="B101" s="56"/>
      <c r="C101" s="57" t="str">
        <f aca="false">IF($B101="","",IFERROR(INDEX('Material Register'!$D$9:$D$208,MATCH($B101,'Material Register'!$A$9:$A$208,0)),"Item No. not found"))</f>
        <v/>
      </c>
      <c r="D101" s="47"/>
      <c r="E101" s="55"/>
      <c r="F101" s="55"/>
      <c r="G101" s="55"/>
      <c r="H101" s="56"/>
      <c r="I101" s="55"/>
      <c r="J101" s="56"/>
      <c r="K101" s="55"/>
    </row>
    <row r="102" customFormat="false" ht="15" hidden="false" customHeight="true" outlineLevel="0" collapsed="false">
      <c r="A102" s="50"/>
      <c r="B102" s="56"/>
      <c r="C102" s="57" t="str">
        <f aca="false">IF($B102="","",IFERROR(INDEX('Material Register'!$D$9:$D$208,MATCH($B102,'Material Register'!$A$9:$A$208,0)),"Item No. not found"))</f>
        <v/>
      </c>
      <c r="D102" s="47"/>
      <c r="E102" s="55"/>
      <c r="F102" s="55"/>
      <c r="G102" s="55"/>
      <c r="H102" s="56"/>
      <c r="I102" s="55"/>
      <c r="J102" s="56"/>
      <c r="K102" s="55"/>
    </row>
    <row r="103" customFormat="false" ht="15" hidden="false" customHeight="true" outlineLevel="0" collapsed="false">
      <c r="A103" s="50"/>
      <c r="B103" s="56"/>
      <c r="C103" s="57" t="str">
        <f aca="false">IF($B103="","",IFERROR(INDEX('Material Register'!$D$9:$D$208,MATCH($B103,'Material Register'!$A$9:$A$208,0)),"Item No. not found"))</f>
        <v/>
      </c>
      <c r="D103" s="47"/>
      <c r="E103" s="55"/>
      <c r="F103" s="55"/>
      <c r="G103" s="55"/>
      <c r="H103" s="56"/>
      <c r="I103" s="55"/>
      <c r="J103" s="56"/>
      <c r="K103" s="55"/>
    </row>
    <row r="104" customFormat="false" ht="15" hidden="false" customHeight="true" outlineLevel="0" collapsed="false">
      <c r="A104" s="50"/>
      <c r="B104" s="56"/>
      <c r="C104" s="57" t="str">
        <f aca="false">IF($B104="","",IFERROR(INDEX('Material Register'!$D$9:$D$208,MATCH($B104,'Material Register'!$A$9:$A$208,0)),"Item No. not found"))</f>
        <v/>
      </c>
      <c r="D104" s="47"/>
      <c r="E104" s="55"/>
      <c r="F104" s="55"/>
      <c r="G104" s="55"/>
      <c r="H104" s="56"/>
      <c r="I104" s="55"/>
      <c r="J104" s="56"/>
      <c r="K104" s="55"/>
    </row>
    <row r="105" customFormat="false" ht="15" hidden="false" customHeight="true" outlineLevel="0" collapsed="false">
      <c r="A105" s="50"/>
      <c r="B105" s="56"/>
      <c r="C105" s="57" t="str">
        <f aca="false">IF($B105="","",IFERROR(INDEX('Material Register'!$D$9:$D$208,MATCH($B105,'Material Register'!$A$9:$A$208,0)),"Item No. not found"))</f>
        <v/>
      </c>
      <c r="D105" s="47"/>
      <c r="E105" s="55"/>
      <c r="F105" s="55"/>
      <c r="G105" s="55"/>
      <c r="H105" s="56"/>
      <c r="I105" s="55"/>
      <c r="J105" s="56"/>
      <c r="K105" s="55"/>
    </row>
    <row r="106" customFormat="false" ht="15" hidden="false" customHeight="true" outlineLevel="0" collapsed="false">
      <c r="A106" s="50"/>
      <c r="B106" s="56"/>
      <c r="C106" s="57" t="str">
        <f aca="false">IF($B106="","",IFERROR(INDEX('Material Register'!$D$9:$D$208,MATCH($B106,'Material Register'!$A$9:$A$208,0)),"Item No. not found"))</f>
        <v/>
      </c>
      <c r="D106" s="47"/>
      <c r="E106" s="55"/>
      <c r="F106" s="55"/>
      <c r="G106" s="55"/>
      <c r="H106" s="56"/>
      <c r="I106" s="55"/>
      <c r="J106" s="56"/>
      <c r="K106" s="55"/>
    </row>
    <row r="107" customFormat="false" ht="15" hidden="false" customHeight="true" outlineLevel="0" collapsed="false">
      <c r="A107" s="50"/>
      <c r="B107" s="56"/>
      <c r="C107" s="57" t="str">
        <f aca="false">IF($B107="","",IFERROR(INDEX('Material Register'!$D$9:$D$208,MATCH($B107,'Material Register'!$A$9:$A$208,0)),"Item No. not found"))</f>
        <v/>
      </c>
      <c r="D107" s="47"/>
      <c r="E107" s="55"/>
      <c r="F107" s="55"/>
      <c r="G107" s="55"/>
      <c r="H107" s="56"/>
      <c r="I107" s="55"/>
      <c r="J107" s="56"/>
      <c r="K107" s="55"/>
    </row>
    <row r="108" customFormat="false" ht="15" hidden="false" customHeight="true" outlineLevel="0" collapsed="false">
      <c r="A108" s="50"/>
      <c r="B108" s="56"/>
      <c r="C108" s="57" t="str">
        <f aca="false">IF($B108="","",IFERROR(INDEX('Material Register'!$D$9:$D$208,MATCH($B108,'Material Register'!$A$9:$A$208,0)),"Item No. not found"))</f>
        <v/>
      </c>
      <c r="D108" s="47"/>
      <c r="E108" s="55"/>
      <c r="F108" s="55"/>
      <c r="G108" s="55"/>
      <c r="H108" s="56"/>
      <c r="I108" s="55"/>
      <c r="J108" s="56"/>
      <c r="K108" s="55"/>
    </row>
    <row r="109" customFormat="false" ht="15" hidden="false" customHeight="true" outlineLevel="0" collapsed="false">
      <c r="A109" s="50"/>
      <c r="B109" s="56"/>
      <c r="C109" s="57" t="str">
        <f aca="false">IF($B109="","",IFERROR(INDEX('Material Register'!$D$9:$D$208,MATCH($B109,'Material Register'!$A$9:$A$208,0)),"Item No. not found"))</f>
        <v/>
      </c>
      <c r="D109" s="47"/>
      <c r="E109" s="55"/>
      <c r="F109" s="55"/>
      <c r="G109" s="55"/>
      <c r="H109" s="56"/>
      <c r="I109" s="55"/>
      <c r="J109" s="56"/>
      <c r="K109" s="55"/>
    </row>
    <row r="110" customFormat="false" ht="15" hidden="false" customHeight="true" outlineLevel="0" collapsed="false">
      <c r="A110" s="50"/>
      <c r="B110" s="56"/>
      <c r="C110" s="57" t="str">
        <f aca="false">IF($B110="","",IFERROR(INDEX('Material Register'!$D$9:$D$208,MATCH($B110,'Material Register'!$A$9:$A$208,0)),"Item No. not found"))</f>
        <v/>
      </c>
      <c r="D110" s="47"/>
      <c r="E110" s="55"/>
      <c r="F110" s="55"/>
      <c r="G110" s="55"/>
      <c r="H110" s="56"/>
      <c r="I110" s="55"/>
      <c r="J110" s="56"/>
      <c r="K110" s="55"/>
    </row>
    <row r="111" customFormat="false" ht="15" hidden="false" customHeight="true" outlineLevel="0" collapsed="false">
      <c r="A111" s="50"/>
      <c r="B111" s="56"/>
      <c r="C111" s="57" t="str">
        <f aca="false">IF($B111="","",IFERROR(INDEX('Material Register'!$D$9:$D$208,MATCH($B111,'Material Register'!$A$9:$A$208,0)),"Item No. not found"))</f>
        <v/>
      </c>
      <c r="D111" s="47"/>
      <c r="E111" s="55"/>
      <c r="F111" s="55"/>
      <c r="G111" s="55"/>
      <c r="H111" s="56"/>
      <c r="I111" s="55"/>
      <c r="J111" s="56"/>
      <c r="K111" s="55"/>
    </row>
    <row r="112" customFormat="false" ht="15" hidden="false" customHeight="true" outlineLevel="0" collapsed="false">
      <c r="A112" s="50"/>
      <c r="B112" s="56"/>
      <c r="C112" s="57" t="str">
        <f aca="false">IF($B112="","",IFERROR(INDEX('Material Register'!$D$9:$D$208,MATCH($B112,'Material Register'!$A$9:$A$208,0)),"Item No. not found"))</f>
        <v/>
      </c>
      <c r="D112" s="47"/>
      <c r="E112" s="55"/>
      <c r="F112" s="55"/>
      <c r="G112" s="55"/>
      <c r="H112" s="56"/>
      <c r="I112" s="55"/>
      <c r="J112" s="56"/>
      <c r="K112" s="55"/>
    </row>
    <row r="113" customFormat="false" ht="15" hidden="false" customHeight="true" outlineLevel="0" collapsed="false">
      <c r="A113" s="50"/>
      <c r="B113" s="56"/>
      <c r="C113" s="57" t="str">
        <f aca="false">IF($B113="","",IFERROR(INDEX('Material Register'!$D$9:$D$208,MATCH($B113,'Material Register'!$A$9:$A$208,0)),"Item No. not found"))</f>
        <v/>
      </c>
      <c r="D113" s="47"/>
      <c r="E113" s="55"/>
      <c r="F113" s="55"/>
      <c r="G113" s="55"/>
      <c r="H113" s="56"/>
      <c r="I113" s="55"/>
      <c r="J113" s="56"/>
      <c r="K113" s="55"/>
    </row>
    <row r="114" customFormat="false" ht="15" hidden="false" customHeight="true" outlineLevel="0" collapsed="false">
      <c r="A114" s="50"/>
      <c r="B114" s="56"/>
      <c r="C114" s="57" t="str">
        <f aca="false">IF($B114="","",IFERROR(INDEX('Material Register'!$D$9:$D$208,MATCH($B114,'Material Register'!$A$9:$A$208,0)),"Item No. not found"))</f>
        <v/>
      </c>
      <c r="D114" s="47"/>
      <c r="E114" s="55"/>
      <c r="F114" s="55"/>
      <c r="G114" s="55"/>
      <c r="H114" s="56"/>
      <c r="I114" s="55"/>
      <c r="J114" s="56"/>
      <c r="K114" s="55"/>
    </row>
    <row r="115" customFormat="false" ht="15" hidden="false" customHeight="true" outlineLevel="0" collapsed="false">
      <c r="A115" s="50"/>
      <c r="B115" s="56"/>
      <c r="C115" s="57" t="str">
        <f aca="false">IF($B115="","",IFERROR(INDEX('Material Register'!$D$9:$D$208,MATCH($B115,'Material Register'!$A$9:$A$208,0)),"Item No. not found"))</f>
        <v/>
      </c>
      <c r="D115" s="47"/>
      <c r="E115" s="55"/>
      <c r="F115" s="55"/>
      <c r="G115" s="55"/>
      <c r="H115" s="56"/>
      <c r="I115" s="55"/>
      <c r="J115" s="56"/>
      <c r="K115" s="55"/>
    </row>
    <row r="116" customFormat="false" ht="15" hidden="false" customHeight="true" outlineLevel="0" collapsed="false">
      <c r="A116" s="50"/>
      <c r="B116" s="56"/>
      <c r="C116" s="57" t="str">
        <f aca="false">IF($B116="","",IFERROR(INDEX('Material Register'!$D$9:$D$208,MATCH($B116,'Material Register'!$A$9:$A$208,0)),"Item No. not found"))</f>
        <v/>
      </c>
      <c r="D116" s="47"/>
      <c r="E116" s="55"/>
      <c r="F116" s="55"/>
      <c r="G116" s="55"/>
      <c r="H116" s="56"/>
      <c r="I116" s="55"/>
      <c r="J116" s="56"/>
      <c r="K116" s="55"/>
    </row>
    <row r="117" customFormat="false" ht="15" hidden="false" customHeight="true" outlineLevel="0" collapsed="false">
      <c r="A117" s="50"/>
      <c r="B117" s="56"/>
      <c r="C117" s="57" t="str">
        <f aca="false">IF($B117="","",IFERROR(INDEX('Material Register'!$D$9:$D$208,MATCH($B117,'Material Register'!$A$9:$A$208,0)),"Item No. not found"))</f>
        <v/>
      </c>
      <c r="D117" s="47"/>
      <c r="E117" s="55"/>
      <c r="F117" s="55"/>
      <c r="G117" s="55"/>
      <c r="H117" s="56"/>
      <c r="I117" s="55"/>
      <c r="J117" s="56"/>
      <c r="K117" s="55"/>
    </row>
    <row r="118" customFormat="false" ht="15" hidden="false" customHeight="true" outlineLevel="0" collapsed="false">
      <c r="A118" s="50"/>
      <c r="B118" s="56"/>
      <c r="C118" s="57" t="str">
        <f aca="false">IF($B118="","",IFERROR(INDEX('Material Register'!$D$9:$D$208,MATCH($B118,'Material Register'!$A$9:$A$208,0)),"Item No. not found"))</f>
        <v/>
      </c>
      <c r="D118" s="47"/>
      <c r="E118" s="55"/>
      <c r="F118" s="55"/>
      <c r="G118" s="55"/>
      <c r="H118" s="56"/>
      <c r="I118" s="55"/>
      <c r="J118" s="56"/>
      <c r="K118" s="55"/>
    </row>
    <row r="119" customFormat="false" ht="15" hidden="false" customHeight="true" outlineLevel="0" collapsed="false">
      <c r="A119" s="50"/>
      <c r="B119" s="56"/>
      <c r="C119" s="57" t="str">
        <f aca="false">IF($B119="","",IFERROR(INDEX('Material Register'!$D$9:$D$208,MATCH($B119,'Material Register'!$A$9:$A$208,0)),"Item No. not found"))</f>
        <v/>
      </c>
      <c r="D119" s="47"/>
      <c r="E119" s="55"/>
      <c r="F119" s="55"/>
      <c r="G119" s="55"/>
      <c r="H119" s="56"/>
      <c r="I119" s="55"/>
      <c r="J119" s="56"/>
      <c r="K119" s="55"/>
    </row>
    <row r="120" customFormat="false" ht="15" hidden="false" customHeight="true" outlineLevel="0" collapsed="false">
      <c r="A120" s="50"/>
      <c r="B120" s="56"/>
      <c r="C120" s="57" t="str">
        <f aca="false">IF($B120="","",IFERROR(INDEX('Material Register'!$D$9:$D$208,MATCH($B120,'Material Register'!$A$9:$A$208,0)),"Item No. not found"))</f>
        <v/>
      </c>
      <c r="D120" s="47"/>
      <c r="E120" s="55"/>
      <c r="F120" s="55"/>
      <c r="G120" s="55"/>
      <c r="H120" s="56"/>
      <c r="I120" s="55"/>
      <c r="J120" s="56"/>
      <c r="K120" s="55"/>
    </row>
    <row r="121" customFormat="false" ht="15" hidden="false" customHeight="true" outlineLevel="0" collapsed="false">
      <c r="A121" s="50"/>
      <c r="B121" s="56"/>
      <c r="C121" s="57" t="str">
        <f aca="false">IF($B121="","",IFERROR(INDEX('Material Register'!$D$9:$D$208,MATCH($B121,'Material Register'!$A$9:$A$208,0)),"Item No. not found"))</f>
        <v/>
      </c>
      <c r="D121" s="47"/>
      <c r="E121" s="55"/>
      <c r="F121" s="55"/>
      <c r="G121" s="55"/>
      <c r="H121" s="56"/>
      <c r="I121" s="55"/>
      <c r="J121" s="56"/>
      <c r="K121" s="55"/>
    </row>
    <row r="122" customFormat="false" ht="15" hidden="false" customHeight="true" outlineLevel="0" collapsed="false">
      <c r="A122" s="50"/>
      <c r="B122" s="56"/>
      <c r="C122" s="57" t="str">
        <f aca="false">IF($B122="","",IFERROR(INDEX('Material Register'!$D$9:$D$208,MATCH($B122,'Material Register'!$A$9:$A$208,0)),"Item No. not found"))</f>
        <v/>
      </c>
      <c r="D122" s="47"/>
      <c r="E122" s="55"/>
      <c r="F122" s="55"/>
      <c r="G122" s="55"/>
      <c r="H122" s="56"/>
      <c r="I122" s="55"/>
      <c r="J122" s="56"/>
      <c r="K122" s="55"/>
    </row>
    <row r="123" customFormat="false" ht="15" hidden="false" customHeight="true" outlineLevel="0" collapsed="false">
      <c r="A123" s="50"/>
      <c r="B123" s="56"/>
      <c r="C123" s="57" t="str">
        <f aca="false">IF($B123="","",IFERROR(INDEX('Material Register'!$D$9:$D$208,MATCH($B123,'Material Register'!$A$9:$A$208,0)),"Item No. not found"))</f>
        <v/>
      </c>
      <c r="D123" s="47"/>
      <c r="E123" s="55"/>
      <c r="F123" s="55"/>
      <c r="G123" s="55"/>
      <c r="H123" s="56"/>
      <c r="I123" s="55"/>
      <c r="J123" s="56"/>
      <c r="K123" s="55"/>
    </row>
    <row r="124" customFormat="false" ht="15" hidden="false" customHeight="true" outlineLevel="0" collapsed="false">
      <c r="A124" s="50"/>
      <c r="B124" s="56"/>
      <c r="C124" s="57" t="str">
        <f aca="false">IF($B124="","",IFERROR(INDEX('Material Register'!$D$9:$D$208,MATCH($B124,'Material Register'!$A$9:$A$208,0)),"Item No. not found"))</f>
        <v/>
      </c>
      <c r="D124" s="47"/>
      <c r="E124" s="55"/>
      <c r="F124" s="55"/>
      <c r="G124" s="55"/>
      <c r="H124" s="56"/>
      <c r="I124" s="55"/>
      <c r="J124" s="56"/>
      <c r="K124" s="55"/>
    </row>
    <row r="125" customFormat="false" ht="15" hidden="false" customHeight="true" outlineLevel="0" collapsed="false">
      <c r="A125" s="50"/>
      <c r="B125" s="56"/>
      <c r="C125" s="57" t="str">
        <f aca="false">IF($B125="","",IFERROR(INDEX('Material Register'!$D$9:$D$208,MATCH($B125,'Material Register'!$A$9:$A$208,0)),"Item No. not found"))</f>
        <v/>
      </c>
      <c r="D125" s="47"/>
      <c r="E125" s="55"/>
      <c r="F125" s="55"/>
      <c r="G125" s="55"/>
      <c r="H125" s="56"/>
      <c r="I125" s="55"/>
      <c r="J125" s="56"/>
      <c r="K125" s="55"/>
    </row>
    <row r="126" customFormat="false" ht="15" hidden="false" customHeight="true" outlineLevel="0" collapsed="false">
      <c r="A126" s="50"/>
      <c r="B126" s="56"/>
      <c r="C126" s="57" t="str">
        <f aca="false">IF($B126="","",IFERROR(INDEX('Material Register'!$D$9:$D$208,MATCH($B126,'Material Register'!$A$9:$A$208,0)),"Item No. not found"))</f>
        <v/>
      </c>
      <c r="D126" s="47"/>
      <c r="E126" s="55"/>
      <c r="F126" s="55"/>
      <c r="G126" s="55"/>
      <c r="H126" s="56"/>
      <c r="I126" s="55"/>
      <c r="J126" s="56"/>
      <c r="K126" s="55"/>
    </row>
    <row r="127" customFormat="false" ht="15" hidden="false" customHeight="true" outlineLevel="0" collapsed="false">
      <c r="A127" s="50"/>
      <c r="B127" s="56"/>
      <c r="C127" s="57" t="str">
        <f aca="false">IF($B127="","",IFERROR(INDEX('Material Register'!$D$9:$D$208,MATCH($B127,'Material Register'!$A$9:$A$208,0)),"Item No. not found"))</f>
        <v/>
      </c>
      <c r="D127" s="47"/>
      <c r="E127" s="55"/>
      <c r="F127" s="55"/>
      <c r="G127" s="55"/>
      <c r="H127" s="56"/>
      <c r="I127" s="55"/>
      <c r="J127" s="56"/>
      <c r="K127" s="55"/>
    </row>
    <row r="128" customFormat="false" ht="15" hidden="false" customHeight="true" outlineLevel="0" collapsed="false">
      <c r="A128" s="50"/>
      <c r="B128" s="56"/>
      <c r="C128" s="57" t="str">
        <f aca="false">IF($B128="","",IFERROR(INDEX('Material Register'!$D$9:$D$208,MATCH($B128,'Material Register'!$A$9:$A$208,0)),"Item No. not found"))</f>
        <v/>
      </c>
      <c r="D128" s="47"/>
      <c r="E128" s="55"/>
      <c r="F128" s="55"/>
      <c r="G128" s="55"/>
      <c r="H128" s="56"/>
      <c r="I128" s="55"/>
      <c r="J128" s="56"/>
      <c r="K128" s="55"/>
    </row>
    <row r="129" customFormat="false" ht="15" hidden="false" customHeight="true" outlineLevel="0" collapsed="false">
      <c r="A129" s="50"/>
      <c r="B129" s="56"/>
      <c r="C129" s="57" t="str">
        <f aca="false">IF($B129="","",IFERROR(INDEX('Material Register'!$D$9:$D$208,MATCH($B129,'Material Register'!$A$9:$A$208,0)),"Item No. not found"))</f>
        <v/>
      </c>
      <c r="D129" s="47"/>
      <c r="E129" s="55"/>
      <c r="F129" s="55"/>
      <c r="G129" s="55"/>
      <c r="H129" s="56"/>
      <c r="I129" s="55"/>
      <c r="J129" s="56"/>
      <c r="K129" s="55"/>
    </row>
    <row r="130" customFormat="false" ht="15" hidden="false" customHeight="true" outlineLevel="0" collapsed="false">
      <c r="A130" s="50"/>
      <c r="B130" s="56"/>
      <c r="C130" s="57" t="str">
        <f aca="false">IF($B130="","",IFERROR(INDEX('Material Register'!$D$9:$D$208,MATCH($B130,'Material Register'!$A$9:$A$208,0)),"Item No. not found"))</f>
        <v/>
      </c>
      <c r="D130" s="47"/>
      <c r="E130" s="55"/>
      <c r="F130" s="55"/>
      <c r="G130" s="55"/>
      <c r="H130" s="56"/>
      <c r="I130" s="55"/>
      <c r="J130" s="56"/>
      <c r="K130" s="55"/>
    </row>
    <row r="131" customFormat="false" ht="15" hidden="false" customHeight="true" outlineLevel="0" collapsed="false">
      <c r="A131" s="50"/>
      <c r="B131" s="56"/>
      <c r="C131" s="57" t="str">
        <f aca="false">IF($B131="","",IFERROR(INDEX('Material Register'!$D$9:$D$208,MATCH($B131,'Material Register'!$A$9:$A$208,0)),"Item No. not found"))</f>
        <v/>
      </c>
      <c r="D131" s="47"/>
      <c r="E131" s="55"/>
      <c r="F131" s="55"/>
      <c r="G131" s="55"/>
      <c r="H131" s="56"/>
      <c r="I131" s="55"/>
      <c r="J131" s="56"/>
      <c r="K131" s="55"/>
    </row>
    <row r="132" customFormat="false" ht="15" hidden="false" customHeight="true" outlineLevel="0" collapsed="false">
      <c r="A132" s="50"/>
      <c r="B132" s="56"/>
      <c r="C132" s="57" t="str">
        <f aca="false">IF($B132="","",IFERROR(INDEX('Material Register'!$D$9:$D$208,MATCH($B132,'Material Register'!$A$9:$A$208,0)),"Item No. not found"))</f>
        <v/>
      </c>
      <c r="D132" s="47"/>
      <c r="E132" s="55"/>
      <c r="F132" s="55"/>
      <c r="G132" s="55"/>
      <c r="H132" s="56"/>
      <c r="I132" s="55"/>
      <c r="J132" s="56"/>
      <c r="K132" s="55"/>
    </row>
    <row r="133" customFormat="false" ht="15" hidden="false" customHeight="true" outlineLevel="0" collapsed="false">
      <c r="A133" s="50"/>
      <c r="B133" s="56"/>
      <c r="C133" s="57" t="str">
        <f aca="false">IF($B133="","",IFERROR(INDEX('Material Register'!$D$9:$D$208,MATCH($B133,'Material Register'!$A$9:$A$208,0)),"Item No. not found"))</f>
        <v/>
      </c>
      <c r="D133" s="47"/>
      <c r="E133" s="55"/>
      <c r="F133" s="55"/>
      <c r="G133" s="55"/>
      <c r="H133" s="56"/>
      <c r="I133" s="55"/>
      <c r="J133" s="56"/>
      <c r="K133" s="55"/>
    </row>
    <row r="134" customFormat="false" ht="15" hidden="false" customHeight="true" outlineLevel="0" collapsed="false">
      <c r="A134" s="50"/>
      <c r="B134" s="56"/>
      <c r="C134" s="57" t="str">
        <f aca="false">IF($B134="","",IFERROR(INDEX('Material Register'!$D$9:$D$208,MATCH($B134,'Material Register'!$A$9:$A$208,0)),"Item No. not found"))</f>
        <v/>
      </c>
      <c r="D134" s="47"/>
      <c r="E134" s="55"/>
      <c r="F134" s="55"/>
      <c r="G134" s="55"/>
      <c r="H134" s="56"/>
      <c r="I134" s="55"/>
      <c r="J134" s="56"/>
      <c r="K134" s="55"/>
    </row>
    <row r="135" customFormat="false" ht="15" hidden="false" customHeight="true" outlineLevel="0" collapsed="false">
      <c r="A135" s="50"/>
      <c r="B135" s="56"/>
      <c r="C135" s="57" t="str">
        <f aca="false">IF($B135="","",IFERROR(INDEX('Material Register'!$D$9:$D$208,MATCH($B135,'Material Register'!$A$9:$A$208,0)),"Item No. not found"))</f>
        <v/>
      </c>
      <c r="D135" s="47"/>
      <c r="E135" s="55"/>
      <c r="F135" s="55"/>
      <c r="G135" s="55"/>
      <c r="H135" s="56"/>
      <c r="I135" s="55"/>
      <c r="J135" s="56"/>
      <c r="K135" s="55"/>
    </row>
    <row r="136" customFormat="false" ht="15" hidden="false" customHeight="true" outlineLevel="0" collapsed="false">
      <c r="A136" s="50"/>
      <c r="B136" s="56"/>
      <c r="C136" s="57" t="str">
        <f aca="false">IF($B136="","",IFERROR(INDEX('Material Register'!$D$9:$D$208,MATCH($B136,'Material Register'!$A$9:$A$208,0)),"Item No. not found"))</f>
        <v/>
      </c>
      <c r="D136" s="47"/>
      <c r="E136" s="55"/>
      <c r="F136" s="55"/>
      <c r="G136" s="55"/>
      <c r="H136" s="56"/>
      <c r="I136" s="55"/>
      <c r="J136" s="56"/>
      <c r="K136" s="55"/>
    </row>
    <row r="137" customFormat="false" ht="15" hidden="false" customHeight="true" outlineLevel="0" collapsed="false">
      <c r="A137" s="50"/>
      <c r="B137" s="56"/>
      <c r="C137" s="57" t="str">
        <f aca="false">IF($B137="","",IFERROR(INDEX('Material Register'!$D$9:$D$208,MATCH($B137,'Material Register'!$A$9:$A$208,0)),"Item No. not found"))</f>
        <v/>
      </c>
      <c r="D137" s="47"/>
      <c r="E137" s="55"/>
      <c r="F137" s="55"/>
      <c r="G137" s="55"/>
      <c r="H137" s="56"/>
      <c r="I137" s="55"/>
      <c r="J137" s="56"/>
      <c r="K137" s="55"/>
    </row>
    <row r="138" customFormat="false" ht="15" hidden="false" customHeight="true" outlineLevel="0" collapsed="false">
      <c r="A138" s="50"/>
      <c r="B138" s="56"/>
      <c r="C138" s="57" t="str">
        <f aca="false">IF($B138="","",IFERROR(INDEX('Material Register'!$D$9:$D$208,MATCH($B138,'Material Register'!$A$9:$A$208,0)),"Item No. not found"))</f>
        <v/>
      </c>
      <c r="D138" s="47"/>
      <c r="E138" s="55"/>
      <c r="F138" s="55"/>
      <c r="G138" s="55"/>
      <c r="H138" s="56"/>
      <c r="I138" s="55"/>
      <c r="J138" s="56"/>
      <c r="K138" s="55"/>
    </row>
    <row r="139" customFormat="false" ht="15" hidden="false" customHeight="true" outlineLevel="0" collapsed="false">
      <c r="A139" s="50"/>
      <c r="B139" s="56"/>
      <c r="C139" s="57" t="str">
        <f aca="false">IF($B139="","",IFERROR(INDEX('Material Register'!$D$9:$D$208,MATCH($B139,'Material Register'!$A$9:$A$208,0)),"Item No. not found"))</f>
        <v/>
      </c>
      <c r="D139" s="47"/>
      <c r="E139" s="55"/>
      <c r="F139" s="55"/>
      <c r="G139" s="55"/>
      <c r="H139" s="56"/>
      <c r="I139" s="55"/>
      <c r="J139" s="56"/>
      <c r="K139" s="55"/>
    </row>
    <row r="140" customFormat="false" ht="15" hidden="false" customHeight="true" outlineLevel="0" collapsed="false">
      <c r="A140" s="50"/>
      <c r="B140" s="56"/>
      <c r="C140" s="57" t="str">
        <f aca="false">IF($B140="","",IFERROR(INDEX('Material Register'!$D$9:$D$208,MATCH($B140,'Material Register'!$A$9:$A$208,0)),"Item No. not found"))</f>
        <v/>
      </c>
      <c r="D140" s="47"/>
      <c r="E140" s="55"/>
      <c r="F140" s="55"/>
      <c r="G140" s="55"/>
      <c r="H140" s="56"/>
      <c r="I140" s="55"/>
      <c r="J140" s="56"/>
      <c r="K140" s="55"/>
    </row>
    <row r="141" customFormat="false" ht="15" hidden="false" customHeight="true" outlineLevel="0" collapsed="false">
      <c r="A141" s="50"/>
      <c r="B141" s="56"/>
      <c r="C141" s="57" t="str">
        <f aca="false">IF($B141="","",IFERROR(INDEX('Material Register'!$D$9:$D$208,MATCH($B141,'Material Register'!$A$9:$A$208,0)),"Item No. not found"))</f>
        <v/>
      </c>
      <c r="D141" s="47"/>
      <c r="E141" s="55"/>
      <c r="F141" s="55"/>
      <c r="G141" s="55"/>
      <c r="H141" s="56"/>
      <c r="I141" s="55"/>
      <c r="J141" s="56"/>
      <c r="K141" s="55"/>
    </row>
    <row r="142" customFormat="false" ht="15" hidden="false" customHeight="true" outlineLevel="0" collapsed="false">
      <c r="A142" s="50"/>
      <c r="B142" s="56"/>
      <c r="C142" s="57" t="str">
        <f aca="false">IF($B142="","",IFERROR(INDEX('Material Register'!$D$9:$D$208,MATCH($B142,'Material Register'!$A$9:$A$208,0)),"Item No. not found"))</f>
        <v/>
      </c>
      <c r="D142" s="47"/>
      <c r="E142" s="55"/>
      <c r="F142" s="55"/>
      <c r="G142" s="55"/>
      <c r="H142" s="56"/>
      <c r="I142" s="55"/>
      <c r="J142" s="56"/>
      <c r="K142" s="55"/>
    </row>
    <row r="143" customFormat="false" ht="15" hidden="false" customHeight="true" outlineLevel="0" collapsed="false">
      <c r="A143" s="50"/>
      <c r="B143" s="56"/>
      <c r="C143" s="57" t="str">
        <f aca="false">IF($B143="","",IFERROR(INDEX('Material Register'!$D$9:$D$208,MATCH($B143,'Material Register'!$A$9:$A$208,0)),"Item No. not found"))</f>
        <v/>
      </c>
      <c r="D143" s="47"/>
      <c r="E143" s="55"/>
      <c r="F143" s="55"/>
      <c r="G143" s="55"/>
      <c r="H143" s="56"/>
      <c r="I143" s="55"/>
      <c r="J143" s="56"/>
      <c r="K143" s="55"/>
    </row>
    <row r="144" customFormat="false" ht="15" hidden="false" customHeight="true" outlineLevel="0" collapsed="false">
      <c r="A144" s="50"/>
      <c r="B144" s="56"/>
      <c r="C144" s="57" t="str">
        <f aca="false">IF($B144="","",IFERROR(INDEX('Material Register'!$D$9:$D$208,MATCH($B144,'Material Register'!$A$9:$A$208,0)),"Item No. not found"))</f>
        <v/>
      </c>
      <c r="D144" s="47"/>
      <c r="E144" s="55"/>
      <c r="F144" s="55"/>
      <c r="G144" s="55"/>
      <c r="H144" s="56"/>
      <c r="I144" s="55"/>
      <c r="J144" s="56"/>
      <c r="K144" s="55"/>
    </row>
    <row r="145" customFormat="false" ht="15" hidden="false" customHeight="true" outlineLevel="0" collapsed="false">
      <c r="A145" s="50"/>
      <c r="B145" s="56"/>
      <c r="C145" s="57" t="str">
        <f aca="false">IF($B145="","",IFERROR(INDEX('Material Register'!$D$9:$D$208,MATCH($B145,'Material Register'!$A$9:$A$208,0)),"Item No. not found"))</f>
        <v/>
      </c>
      <c r="D145" s="47"/>
      <c r="E145" s="55"/>
      <c r="F145" s="55"/>
      <c r="G145" s="55"/>
      <c r="H145" s="56"/>
      <c r="I145" s="55"/>
      <c r="J145" s="56"/>
      <c r="K145" s="55"/>
    </row>
    <row r="146" customFormat="false" ht="15" hidden="false" customHeight="true" outlineLevel="0" collapsed="false">
      <c r="A146" s="50"/>
      <c r="B146" s="56"/>
      <c r="C146" s="57" t="str">
        <f aca="false">IF($B146="","",IFERROR(INDEX('Material Register'!$D$9:$D$208,MATCH($B146,'Material Register'!$A$9:$A$208,0)),"Item No. not found"))</f>
        <v/>
      </c>
      <c r="D146" s="47"/>
      <c r="E146" s="55"/>
      <c r="F146" s="55"/>
      <c r="G146" s="55"/>
      <c r="H146" s="56"/>
      <c r="I146" s="55"/>
      <c r="J146" s="56"/>
      <c r="K146" s="55"/>
    </row>
    <row r="147" customFormat="false" ht="15" hidden="false" customHeight="true" outlineLevel="0" collapsed="false">
      <c r="A147" s="50"/>
      <c r="B147" s="56"/>
      <c r="C147" s="57" t="str">
        <f aca="false">IF($B147="","",IFERROR(INDEX('Material Register'!$D$9:$D$208,MATCH($B147,'Material Register'!$A$9:$A$208,0)),"Item No. not found"))</f>
        <v/>
      </c>
      <c r="D147" s="47"/>
      <c r="E147" s="55"/>
      <c r="F147" s="55"/>
      <c r="G147" s="55"/>
      <c r="H147" s="56"/>
      <c r="I147" s="55"/>
      <c r="J147" s="56"/>
      <c r="K147" s="55"/>
    </row>
    <row r="148" customFormat="false" ht="15" hidden="false" customHeight="true" outlineLevel="0" collapsed="false">
      <c r="A148" s="50"/>
      <c r="B148" s="56"/>
      <c r="C148" s="57" t="str">
        <f aca="false">IF($B148="","",IFERROR(INDEX('Material Register'!$D$9:$D$208,MATCH($B148,'Material Register'!$A$9:$A$208,0)),"Item No. not found"))</f>
        <v/>
      </c>
      <c r="D148" s="47"/>
      <c r="E148" s="55"/>
      <c r="F148" s="55"/>
      <c r="G148" s="55"/>
      <c r="H148" s="56"/>
      <c r="I148" s="55"/>
      <c r="J148" s="56"/>
      <c r="K148" s="55"/>
    </row>
    <row r="149" customFormat="false" ht="15" hidden="false" customHeight="true" outlineLevel="0" collapsed="false">
      <c r="A149" s="50"/>
      <c r="B149" s="56"/>
      <c r="C149" s="57" t="str">
        <f aca="false">IF($B149="","",IFERROR(INDEX('Material Register'!$D$9:$D$208,MATCH($B149,'Material Register'!$A$9:$A$208,0)),"Item No. not found"))</f>
        <v/>
      </c>
      <c r="D149" s="47"/>
      <c r="E149" s="55"/>
      <c r="F149" s="55"/>
      <c r="G149" s="55"/>
      <c r="H149" s="56"/>
      <c r="I149" s="55"/>
      <c r="J149" s="56"/>
      <c r="K149" s="55"/>
    </row>
    <row r="150" customFormat="false" ht="15" hidden="false" customHeight="true" outlineLevel="0" collapsed="false">
      <c r="A150" s="50"/>
      <c r="B150" s="56"/>
      <c r="C150" s="57" t="str">
        <f aca="false">IF($B150="","",IFERROR(INDEX('Material Register'!$D$9:$D$208,MATCH($B150,'Material Register'!$A$9:$A$208,0)),"Item No. not found"))</f>
        <v/>
      </c>
      <c r="D150" s="47"/>
      <c r="E150" s="55"/>
      <c r="F150" s="55"/>
      <c r="G150" s="55"/>
      <c r="H150" s="56"/>
      <c r="I150" s="55"/>
      <c r="J150" s="56"/>
      <c r="K150" s="55"/>
    </row>
    <row r="151" customFormat="false" ht="15" hidden="false" customHeight="true" outlineLevel="0" collapsed="false">
      <c r="A151" s="50"/>
      <c r="B151" s="56"/>
      <c r="C151" s="57" t="str">
        <f aca="false">IF($B151="","",IFERROR(INDEX('Material Register'!$D$9:$D$208,MATCH($B151,'Material Register'!$A$9:$A$208,0)),"Item No. not found"))</f>
        <v/>
      </c>
      <c r="D151" s="47"/>
      <c r="E151" s="55"/>
      <c r="F151" s="55"/>
      <c r="G151" s="55"/>
      <c r="H151" s="56"/>
      <c r="I151" s="55"/>
      <c r="J151" s="56"/>
      <c r="K151" s="55"/>
    </row>
    <row r="152" customFormat="false" ht="15" hidden="false" customHeight="true" outlineLevel="0" collapsed="false">
      <c r="A152" s="50"/>
      <c r="B152" s="56"/>
      <c r="C152" s="57" t="str">
        <f aca="false">IF($B152="","",IFERROR(INDEX('Material Register'!$D$9:$D$208,MATCH($B152,'Material Register'!$A$9:$A$208,0)),"Item No. not found"))</f>
        <v/>
      </c>
      <c r="D152" s="47"/>
      <c r="E152" s="55"/>
      <c r="F152" s="55"/>
      <c r="G152" s="55"/>
      <c r="H152" s="56"/>
      <c r="I152" s="55"/>
      <c r="J152" s="56"/>
      <c r="K152" s="55"/>
    </row>
    <row r="153" customFormat="false" ht="15" hidden="false" customHeight="true" outlineLevel="0" collapsed="false">
      <c r="A153" s="50"/>
      <c r="B153" s="56"/>
      <c r="C153" s="57" t="str">
        <f aca="false">IF($B153="","",IFERROR(INDEX('Material Register'!$D$9:$D$208,MATCH($B153,'Material Register'!$A$9:$A$208,0)),"Item No. not found"))</f>
        <v/>
      </c>
      <c r="D153" s="47"/>
      <c r="E153" s="55"/>
      <c r="F153" s="55"/>
      <c r="G153" s="55"/>
      <c r="H153" s="56"/>
      <c r="I153" s="55"/>
      <c r="J153" s="56"/>
      <c r="K153" s="55"/>
    </row>
    <row r="154" customFormat="false" ht="15" hidden="false" customHeight="true" outlineLevel="0" collapsed="false">
      <c r="A154" s="50"/>
      <c r="B154" s="56"/>
      <c r="C154" s="57" t="str">
        <f aca="false">IF($B154="","",IFERROR(INDEX('Material Register'!$D$9:$D$208,MATCH($B154,'Material Register'!$A$9:$A$208,0)),"Item No. not found"))</f>
        <v/>
      </c>
      <c r="D154" s="47"/>
      <c r="E154" s="55"/>
      <c r="F154" s="55"/>
      <c r="G154" s="55"/>
      <c r="H154" s="56"/>
      <c r="I154" s="55"/>
      <c r="J154" s="56"/>
      <c r="K154" s="55"/>
    </row>
    <row r="155" customFormat="false" ht="15" hidden="false" customHeight="true" outlineLevel="0" collapsed="false">
      <c r="A155" s="50"/>
      <c r="B155" s="56"/>
      <c r="C155" s="57" t="str">
        <f aca="false">IF($B155="","",IFERROR(INDEX('Material Register'!$D$9:$D$208,MATCH($B155,'Material Register'!$A$9:$A$208,0)),"Item No. not found"))</f>
        <v/>
      </c>
      <c r="D155" s="47"/>
      <c r="E155" s="55"/>
      <c r="F155" s="55"/>
      <c r="G155" s="55"/>
      <c r="H155" s="56"/>
      <c r="I155" s="55"/>
      <c r="J155" s="56"/>
      <c r="K155" s="55"/>
    </row>
    <row r="156" customFormat="false" ht="15" hidden="false" customHeight="true" outlineLevel="0" collapsed="false">
      <c r="A156" s="50"/>
      <c r="B156" s="56"/>
      <c r="C156" s="57" t="str">
        <f aca="false">IF($B156="","",IFERROR(INDEX('Material Register'!$D$9:$D$208,MATCH($B156,'Material Register'!$A$9:$A$208,0)),"Item No. not found"))</f>
        <v/>
      </c>
      <c r="D156" s="47"/>
      <c r="E156" s="55"/>
      <c r="F156" s="55"/>
      <c r="G156" s="55"/>
      <c r="H156" s="56"/>
      <c r="I156" s="55"/>
      <c r="J156" s="56"/>
      <c r="K156" s="55"/>
    </row>
    <row r="157" customFormat="false" ht="15" hidden="false" customHeight="true" outlineLevel="0" collapsed="false">
      <c r="A157" s="50"/>
      <c r="B157" s="56"/>
      <c r="C157" s="57" t="str">
        <f aca="false">IF($B157="","",IFERROR(INDEX('Material Register'!$D$9:$D$208,MATCH($B157,'Material Register'!$A$9:$A$208,0)),"Item No. not found"))</f>
        <v/>
      </c>
      <c r="D157" s="47"/>
      <c r="E157" s="55"/>
      <c r="F157" s="55"/>
      <c r="G157" s="55"/>
      <c r="H157" s="56"/>
      <c r="I157" s="55"/>
      <c r="J157" s="56"/>
      <c r="K157" s="55"/>
    </row>
    <row r="158" customFormat="false" ht="15" hidden="false" customHeight="true" outlineLevel="0" collapsed="false">
      <c r="A158" s="50"/>
      <c r="B158" s="56"/>
      <c r="C158" s="57" t="str">
        <f aca="false">IF($B158="","",IFERROR(INDEX('Material Register'!$D$9:$D$208,MATCH($B158,'Material Register'!$A$9:$A$208,0)),"Item No. not found"))</f>
        <v/>
      </c>
      <c r="D158" s="47"/>
      <c r="E158" s="55"/>
      <c r="F158" s="55"/>
      <c r="G158" s="55"/>
      <c r="H158" s="56"/>
      <c r="I158" s="55"/>
      <c r="J158" s="56"/>
      <c r="K158" s="55"/>
    </row>
    <row r="159" customFormat="false" ht="15" hidden="false" customHeight="true" outlineLevel="0" collapsed="false">
      <c r="A159" s="50"/>
      <c r="B159" s="56"/>
      <c r="C159" s="57" t="str">
        <f aca="false">IF($B159="","",IFERROR(INDEX('Material Register'!$D$9:$D$208,MATCH($B159,'Material Register'!$A$9:$A$208,0)),"Item No. not found"))</f>
        <v/>
      </c>
      <c r="D159" s="47"/>
      <c r="E159" s="55"/>
      <c r="F159" s="55"/>
      <c r="G159" s="55"/>
      <c r="H159" s="56"/>
      <c r="I159" s="55"/>
      <c r="J159" s="56"/>
      <c r="K159" s="55"/>
    </row>
    <row r="160" customFormat="false" ht="15" hidden="false" customHeight="true" outlineLevel="0" collapsed="false">
      <c r="A160" s="50"/>
      <c r="B160" s="56"/>
      <c r="C160" s="57" t="str">
        <f aca="false">IF($B160="","",IFERROR(INDEX('Material Register'!$D$9:$D$208,MATCH($B160,'Material Register'!$A$9:$A$208,0)),"Item No. not found"))</f>
        <v/>
      </c>
      <c r="D160" s="47"/>
      <c r="E160" s="55"/>
      <c r="F160" s="55"/>
      <c r="G160" s="55"/>
      <c r="H160" s="56"/>
      <c r="I160" s="55"/>
      <c r="J160" s="56"/>
      <c r="K160" s="55"/>
    </row>
    <row r="161" customFormat="false" ht="15" hidden="false" customHeight="true" outlineLevel="0" collapsed="false">
      <c r="A161" s="50"/>
      <c r="B161" s="56"/>
      <c r="C161" s="57" t="str">
        <f aca="false">IF($B161="","",IFERROR(INDEX('Material Register'!$D$9:$D$208,MATCH($B161,'Material Register'!$A$9:$A$208,0)),"Item No. not found"))</f>
        <v/>
      </c>
      <c r="D161" s="47"/>
      <c r="E161" s="55"/>
      <c r="F161" s="55"/>
      <c r="G161" s="55"/>
      <c r="H161" s="56"/>
      <c r="I161" s="55"/>
      <c r="J161" s="56"/>
      <c r="K161" s="55"/>
    </row>
    <row r="162" customFormat="false" ht="15" hidden="false" customHeight="true" outlineLevel="0" collapsed="false">
      <c r="A162" s="50"/>
      <c r="B162" s="56"/>
      <c r="C162" s="57" t="str">
        <f aca="false">IF($B162="","",IFERROR(INDEX('Material Register'!$D$9:$D$208,MATCH($B162,'Material Register'!$A$9:$A$208,0)),"Item No. not found"))</f>
        <v/>
      </c>
      <c r="D162" s="47"/>
      <c r="E162" s="55"/>
      <c r="F162" s="55"/>
      <c r="G162" s="55"/>
      <c r="H162" s="56"/>
      <c r="I162" s="55"/>
      <c r="J162" s="56"/>
      <c r="K162" s="55"/>
    </row>
    <row r="163" customFormat="false" ht="15" hidden="false" customHeight="true" outlineLevel="0" collapsed="false">
      <c r="A163" s="50"/>
      <c r="B163" s="56"/>
      <c r="C163" s="57" t="str">
        <f aca="false">IF($B163="","",IFERROR(INDEX('Material Register'!$D$9:$D$208,MATCH($B163,'Material Register'!$A$9:$A$208,0)),"Item No. not found"))</f>
        <v/>
      </c>
      <c r="D163" s="47"/>
      <c r="E163" s="55"/>
      <c r="F163" s="55"/>
      <c r="G163" s="55"/>
      <c r="H163" s="56"/>
      <c r="I163" s="55"/>
      <c r="J163" s="56"/>
      <c r="K163" s="55"/>
    </row>
    <row r="164" customFormat="false" ht="15" hidden="false" customHeight="true" outlineLevel="0" collapsed="false">
      <c r="A164" s="50"/>
      <c r="B164" s="56"/>
      <c r="C164" s="57" t="str">
        <f aca="false">IF($B164="","",IFERROR(INDEX('Material Register'!$D$9:$D$208,MATCH($B164,'Material Register'!$A$9:$A$208,0)),"Item No. not found"))</f>
        <v/>
      </c>
      <c r="D164" s="47"/>
      <c r="E164" s="55"/>
      <c r="F164" s="55"/>
      <c r="G164" s="55"/>
      <c r="H164" s="56"/>
      <c r="I164" s="55"/>
      <c r="J164" s="56"/>
      <c r="K164" s="55"/>
    </row>
    <row r="165" customFormat="false" ht="15" hidden="false" customHeight="true" outlineLevel="0" collapsed="false">
      <c r="A165" s="50"/>
      <c r="B165" s="56"/>
      <c r="C165" s="57" t="str">
        <f aca="false">IF($B165="","",IFERROR(INDEX('Material Register'!$D$9:$D$208,MATCH($B165,'Material Register'!$A$9:$A$208,0)),"Item No. not found"))</f>
        <v/>
      </c>
      <c r="D165" s="47"/>
      <c r="E165" s="55"/>
      <c r="F165" s="55"/>
      <c r="G165" s="55"/>
      <c r="H165" s="56"/>
      <c r="I165" s="55"/>
      <c r="J165" s="56"/>
      <c r="K165" s="55"/>
    </row>
    <row r="166" customFormat="false" ht="15" hidden="false" customHeight="true" outlineLevel="0" collapsed="false">
      <c r="A166" s="50"/>
      <c r="B166" s="56"/>
      <c r="C166" s="57" t="str">
        <f aca="false">IF($B166="","",IFERROR(INDEX('Material Register'!$D$9:$D$208,MATCH($B166,'Material Register'!$A$9:$A$208,0)),"Item No. not found"))</f>
        <v/>
      </c>
      <c r="D166" s="47"/>
      <c r="E166" s="55"/>
      <c r="F166" s="55"/>
      <c r="G166" s="55"/>
      <c r="H166" s="56"/>
      <c r="I166" s="55"/>
      <c r="J166" s="56"/>
      <c r="K166" s="55"/>
    </row>
    <row r="167" customFormat="false" ht="15" hidden="false" customHeight="true" outlineLevel="0" collapsed="false">
      <c r="A167" s="50"/>
      <c r="B167" s="56"/>
      <c r="C167" s="57" t="str">
        <f aca="false">IF($B167="","",IFERROR(INDEX('Material Register'!$D$9:$D$208,MATCH($B167,'Material Register'!$A$9:$A$208,0)),"Item No. not found"))</f>
        <v/>
      </c>
      <c r="D167" s="47"/>
      <c r="E167" s="55"/>
      <c r="F167" s="55"/>
      <c r="G167" s="55"/>
      <c r="H167" s="56"/>
      <c r="I167" s="55"/>
      <c r="J167" s="56"/>
      <c r="K167" s="55"/>
    </row>
    <row r="168" customFormat="false" ht="15" hidden="false" customHeight="true" outlineLevel="0" collapsed="false">
      <c r="A168" s="50"/>
      <c r="B168" s="56"/>
      <c r="C168" s="57" t="str">
        <f aca="false">IF($B168="","",IFERROR(INDEX('Material Register'!$D$9:$D$208,MATCH($B168,'Material Register'!$A$9:$A$208,0)),"Item No. not found"))</f>
        <v/>
      </c>
      <c r="D168" s="47"/>
      <c r="E168" s="55"/>
      <c r="F168" s="55"/>
      <c r="G168" s="55"/>
      <c r="H168" s="56"/>
      <c r="I168" s="55"/>
      <c r="J168" s="56"/>
      <c r="K168" s="55"/>
    </row>
    <row r="169" customFormat="false" ht="15" hidden="false" customHeight="true" outlineLevel="0" collapsed="false">
      <c r="A169" s="50"/>
      <c r="B169" s="56"/>
      <c r="C169" s="57" t="str">
        <f aca="false">IF($B169="","",IFERROR(INDEX('Material Register'!$D$9:$D$208,MATCH($B169,'Material Register'!$A$9:$A$208,0)),"Item No. not found"))</f>
        <v/>
      </c>
      <c r="D169" s="47"/>
      <c r="E169" s="55"/>
      <c r="F169" s="55"/>
      <c r="G169" s="55"/>
      <c r="H169" s="56"/>
      <c r="I169" s="55"/>
      <c r="J169" s="56"/>
      <c r="K169" s="55"/>
    </row>
    <row r="170" customFormat="false" ht="15" hidden="false" customHeight="true" outlineLevel="0" collapsed="false">
      <c r="A170" s="50"/>
      <c r="B170" s="56"/>
      <c r="C170" s="57" t="str">
        <f aca="false">IF($B170="","",IFERROR(INDEX('Material Register'!$D$9:$D$208,MATCH($B170,'Material Register'!$A$9:$A$208,0)),"Item No. not found"))</f>
        <v/>
      </c>
      <c r="D170" s="47"/>
      <c r="E170" s="55"/>
      <c r="F170" s="55"/>
      <c r="G170" s="55"/>
      <c r="H170" s="56"/>
      <c r="I170" s="55"/>
      <c r="J170" s="56"/>
      <c r="K170" s="55"/>
    </row>
    <row r="171" customFormat="false" ht="15" hidden="false" customHeight="true" outlineLevel="0" collapsed="false">
      <c r="A171" s="50"/>
      <c r="B171" s="56"/>
      <c r="C171" s="57" t="str">
        <f aca="false">IF($B171="","",IFERROR(INDEX('Material Register'!$D$9:$D$208,MATCH($B171,'Material Register'!$A$9:$A$208,0)),"Item No. not found"))</f>
        <v/>
      </c>
      <c r="D171" s="47"/>
      <c r="E171" s="55"/>
      <c r="F171" s="55"/>
      <c r="G171" s="55"/>
      <c r="H171" s="56"/>
      <c r="I171" s="55"/>
      <c r="J171" s="56"/>
      <c r="K171" s="55"/>
    </row>
    <row r="172" customFormat="false" ht="15" hidden="false" customHeight="true" outlineLevel="0" collapsed="false">
      <c r="A172" s="50"/>
      <c r="B172" s="56"/>
      <c r="C172" s="57" t="str">
        <f aca="false">IF($B172="","",IFERROR(INDEX('Material Register'!$D$9:$D$208,MATCH($B172,'Material Register'!$A$9:$A$208,0)),"Item No. not found"))</f>
        <v/>
      </c>
      <c r="D172" s="47"/>
      <c r="E172" s="55"/>
      <c r="F172" s="55"/>
      <c r="G172" s="55"/>
      <c r="H172" s="56"/>
      <c r="I172" s="55"/>
      <c r="J172" s="56"/>
      <c r="K172" s="55"/>
    </row>
    <row r="173" customFormat="false" ht="15" hidden="false" customHeight="true" outlineLevel="0" collapsed="false">
      <c r="A173" s="50"/>
      <c r="B173" s="56"/>
      <c r="C173" s="57" t="str">
        <f aca="false">IF($B173="","",IFERROR(INDEX('Material Register'!$D$9:$D$208,MATCH($B173,'Material Register'!$A$9:$A$208,0)),"Item No. not found"))</f>
        <v/>
      </c>
      <c r="D173" s="47"/>
      <c r="E173" s="55"/>
      <c r="F173" s="55"/>
      <c r="G173" s="55"/>
      <c r="H173" s="56"/>
      <c r="I173" s="55"/>
      <c r="J173" s="56"/>
      <c r="K173" s="55"/>
    </row>
    <row r="174" customFormat="false" ht="15" hidden="false" customHeight="true" outlineLevel="0" collapsed="false">
      <c r="A174" s="50"/>
      <c r="B174" s="56"/>
      <c r="C174" s="57" t="str">
        <f aca="false">IF($B174="","",IFERROR(INDEX('Material Register'!$D$9:$D$208,MATCH($B174,'Material Register'!$A$9:$A$208,0)),"Item No. not found"))</f>
        <v/>
      </c>
      <c r="D174" s="47"/>
      <c r="E174" s="55"/>
      <c r="F174" s="55"/>
      <c r="G174" s="55"/>
      <c r="H174" s="56"/>
      <c r="I174" s="55"/>
      <c r="J174" s="56"/>
      <c r="K174" s="55"/>
    </row>
    <row r="175" customFormat="false" ht="15" hidden="false" customHeight="true" outlineLevel="0" collapsed="false">
      <c r="A175" s="50"/>
      <c r="B175" s="56"/>
      <c r="C175" s="57" t="str">
        <f aca="false">IF($B175="","",IFERROR(INDEX('Material Register'!$D$9:$D$208,MATCH($B175,'Material Register'!$A$9:$A$208,0)),"Item No. not found"))</f>
        <v/>
      </c>
      <c r="D175" s="47"/>
      <c r="E175" s="55"/>
      <c r="F175" s="55"/>
      <c r="G175" s="55"/>
      <c r="H175" s="56"/>
      <c r="I175" s="55"/>
      <c r="J175" s="56"/>
      <c r="K175" s="55"/>
    </row>
    <row r="176" customFormat="false" ht="15" hidden="false" customHeight="true" outlineLevel="0" collapsed="false">
      <c r="A176" s="50"/>
      <c r="B176" s="56"/>
      <c r="C176" s="57" t="str">
        <f aca="false">IF($B176="","",IFERROR(INDEX('Material Register'!$D$9:$D$208,MATCH($B176,'Material Register'!$A$9:$A$208,0)),"Item No. not found"))</f>
        <v/>
      </c>
      <c r="D176" s="47"/>
      <c r="E176" s="55"/>
      <c r="F176" s="55"/>
      <c r="G176" s="55"/>
      <c r="H176" s="56"/>
      <c r="I176" s="55"/>
      <c r="J176" s="56"/>
      <c r="K176" s="55"/>
    </row>
    <row r="177" customFormat="false" ht="15" hidden="false" customHeight="true" outlineLevel="0" collapsed="false">
      <c r="A177" s="50"/>
      <c r="B177" s="56"/>
      <c r="C177" s="57" t="str">
        <f aca="false">IF($B177="","",IFERROR(INDEX('Material Register'!$D$9:$D$208,MATCH($B177,'Material Register'!$A$9:$A$208,0)),"Item No. not found"))</f>
        <v/>
      </c>
      <c r="D177" s="47"/>
      <c r="E177" s="55"/>
      <c r="F177" s="55"/>
      <c r="G177" s="55"/>
      <c r="H177" s="56"/>
      <c r="I177" s="55"/>
      <c r="J177" s="56"/>
      <c r="K177" s="55"/>
    </row>
    <row r="178" customFormat="false" ht="15" hidden="false" customHeight="true" outlineLevel="0" collapsed="false">
      <c r="A178" s="50"/>
      <c r="B178" s="56"/>
      <c r="C178" s="57" t="str">
        <f aca="false">IF($B178="","",IFERROR(INDEX('Material Register'!$D$9:$D$208,MATCH($B178,'Material Register'!$A$9:$A$208,0)),"Item No. not found"))</f>
        <v/>
      </c>
      <c r="D178" s="47"/>
      <c r="E178" s="55"/>
      <c r="F178" s="55"/>
      <c r="G178" s="55"/>
      <c r="H178" s="56"/>
      <c r="I178" s="55"/>
      <c r="J178" s="56"/>
      <c r="K178" s="55"/>
    </row>
    <row r="179" customFormat="false" ht="15" hidden="false" customHeight="true" outlineLevel="0" collapsed="false">
      <c r="A179" s="50"/>
      <c r="B179" s="56"/>
      <c r="C179" s="57" t="str">
        <f aca="false">IF($B179="","",IFERROR(INDEX('Material Register'!$D$9:$D$208,MATCH($B179,'Material Register'!$A$9:$A$208,0)),"Item No. not found"))</f>
        <v/>
      </c>
      <c r="D179" s="47"/>
      <c r="E179" s="55"/>
      <c r="F179" s="55"/>
      <c r="G179" s="55"/>
      <c r="H179" s="56"/>
      <c r="I179" s="55"/>
      <c r="J179" s="56"/>
      <c r="K179" s="55"/>
    </row>
    <row r="180" customFormat="false" ht="15" hidden="false" customHeight="true" outlineLevel="0" collapsed="false">
      <c r="A180" s="50"/>
      <c r="B180" s="56"/>
      <c r="C180" s="57" t="str">
        <f aca="false">IF($B180="","",IFERROR(INDEX('Material Register'!$D$9:$D$208,MATCH($B180,'Material Register'!$A$9:$A$208,0)),"Item No. not found"))</f>
        <v/>
      </c>
      <c r="D180" s="47"/>
      <c r="E180" s="55"/>
      <c r="F180" s="55"/>
      <c r="G180" s="55"/>
      <c r="H180" s="56"/>
      <c r="I180" s="55"/>
      <c r="J180" s="56"/>
      <c r="K180" s="55"/>
    </row>
    <row r="181" customFormat="false" ht="15" hidden="false" customHeight="true" outlineLevel="0" collapsed="false">
      <c r="A181" s="50"/>
      <c r="B181" s="56"/>
      <c r="C181" s="57" t="str">
        <f aca="false">IF($B181="","",IFERROR(INDEX('Material Register'!$D$9:$D$208,MATCH($B181,'Material Register'!$A$9:$A$208,0)),"Item No. not found"))</f>
        <v/>
      </c>
      <c r="D181" s="47"/>
      <c r="E181" s="55"/>
      <c r="F181" s="55"/>
      <c r="G181" s="55"/>
      <c r="H181" s="56"/>
      <c r="I181" s="55"/>
      <c r="J181" s="56"/>
      <c r="K181" s="55"/>
    </row>
    <row r="182" customFormat="false" ht="15" hidden="false" customHeight="true" outlineLevel="0" collapsed="false">
      <c r="A182" s="50"/>
      <c r="B182" s="56"/>
      <c r="C182" s="57" t="str">
        <f aca="false">IF($B182="","",IFERROR(INDEX('Material Register'!$D$9:$D$208,MATCH($B182,'Material Register'!$A$9:$A$208,0)),"Item No. not found"))</f>
        <v/>
      </c>
      <c r="D182" s="47"/>
      <c r="E182" s="55"/>
      <c r="F182" s="55"/>
      <c r="G182" s="55"/>
      <c r="H182" s="56"/>
      <c r="I182" s="55"/>
      <c r="J182" s="56"/>
      <c r="K182" s="55"/>
    </row>
    <row r="183" customFormat="false" ht="15" hidden="false" customHeight="true" outlineLevel="0" collapsed="false">
      <c r="A183" s="50"/>
      <c r="B183" s="56"/>
      <c r="C183" s="57" t="str">
        <f aca="false">IF($B183="","",IFERROR(INDEX('Material Register'!$D$9:$D$208,MATCH($B183,'Material Register'!$A$9:$A$208,0)),"Item No. not found"))</f>
        <v/>
      </c>
      <c r="D183" s="47"/>
      <c r="E183" s="55"/>
      <c r="F183" s="55"/>
      <c r="G183" s="55"/>
      <c r="H183" s="56"/>
      <c r="I183" s="55"/>
      <c r="J183" s="56"/>
      <c r="K183" s="55"/>
    </row>
    <row r="184" customFormat="false" ht="15" hidden="false" customHeight="true" outlineLevel="0" collapsed="false">
      <c r="A184" s="50"/>
      <c r="B184" s="56"/>
      <c r="C184" s="57" t="str">
        <f aca="false">IF($B184="","",IFERROR(INDEX('Material Register'!$D$9:$D$208,MATCH($B184,'Material Register'!$A$9:$A$208,0)),"Item No. not found"))</f>
        <v/>
      </c>
      <c r="D184" s="47"/>
      <c r="E184" s="55"/>
      <c r="F184" s="55"/>
      <c r="G184" s="55"/>
      <c r="H184" s="56"/>
      <c r="I184" s="55"/>
      <c r="J184" s="56"/>
      <c r="K184" s="55"/>
    </row>
    <row r="185" customFormat="false" ht="15" hidden="false" customHeight="true" outlineLevel="0" collapsed="false">
      <c r="A185" s="50"/>
      <c r="B185" s="56"/>
      <c r="C185" s="57" t="str">
        <f aca="false">IF($B185="","",IFERROR(INDEX('Material Register'!$D$9:$D$208,MATCH($B185,'Material Register'!$A$9:$A$208,0)),"Item No. not found"))</f>
        <v/>
      </c>
      <c r="D185" s="47"/>
      <c r="E185" s="55"/>
      <c r="F185" s="55"/>
      <c r="G185" s="55"/>
      <c r="H185" s="56"/>
      <c r="I185" s="55"/>
      <c r="J185" s="56"/>
      <c r="K185" s="55"/>
    </row>
    <row r="186" customFormat="false" ht="15" hidden="false" customHeight="true" outlineLevel="0" collapsed="false">
      <c r="A186" s="50"/>
      <c r="B186" s="56"/>
      <c r="C186" s="57" t="str">
        <f aca="false">IF($B186="","",IFERROR(INDEX('Material Register'!$D$9:$D$208,MATCH($B186,'Material Register'!$A$9:$A$208,0)),"Item No. not found"))</f>
        <v/>
      </c>
      <c r="D186" s="47"/>
      <c r="E186" s="55"/>
      <c r="F186" s="55"/>
      <c r="G186" s="55"/>
      <c r="H186" s="56"/>
      <c r="I186" s="55"/>
      <c r="J186" s="56"/>
      <c r="K186" s="55"/>
    </row>
    <row r="187" customFormat="false" ht="15" hidden="false" customHeight="true" outlineLevel="0" collapsed="false">
      <c r="A187" s="50"/>
      <c r="B187" s="56"/>
      <c r="C187" s="57" t="str">
        <f aca="false">IF($B187="","",IFERROR(INDEX('Material Register'!$D$9:$D$208,MATCH($B187,'Material Register'!$A$9:$A$208,0)),"Item No. not found"))</f>
        <v/>
      </c>
      <c r="D187" s="47"/>
      <c r="E187" s="55"/>
      <c r="F187" s="55"/>
      <c r="G187" s="55"/>
      <c r="H187" s="56"/>
      <c r="I187" s="55"/>
      <c r="J187" s="56"/>
      <c r="K187" s="55"/>
    </row>
    <row r="188" customFormat="false" ht="15" hidden="false" customHeight="true" outlineLevel="0" collapsed="false">
      <c r="A188" s="50"/>
      <c r="B188" s="56"/>
      <c r="C188" s="57" t="str">
        <f aca="false">IF($B188="","",IFERROR(INDEX('Material Register'!$D$9:$D$208,MATCH($B188,'Material Register'!$A$9:$A$208,0)),"Item No. not found"))</f>
        <v/>
      </c>
      <c r="D188" s="47"/>
      <c r="E188" s="55"/>
      <c r="F188" s="55"/>
      <c r="G188" s="55"/>
      <c r="H188" s="56"/>
      <c r="I188" s="55"/>
      <c r="J188" s="56"/>
      <c r="K188" s="55"/>
    </row>
    <row r="189" customFormat="false" ht="15" hidden="false" customHeight="true" outlineLevel="0" collapsed="false">
      <c r="A189" s="50"/>
      <c r="B189" s="56"/>
      <c r="C189" s="57" t="str">
        <f aca="false">IF($B189="","",IFERROR(INDEX('Material Register'!$D$9:$D$208,MATCH($B189,'Material Register'!$A$9:$A$208,0)),"Item No. not found"))</f>
        <v/>
      </c>
      <c r="D189" s="47"/>
      <c r="E189" s="55"/>
      <c r="F189" s="55"/>
      <c r="G189" s="55"/>
      <c r="H189" s="56"/>
      <c r="I189" s="55"/>
      <c r="J189" s="56"/>
      <c r="K189" s="55"/>
    </row>
    <row r="190" customFormat="false" ht="15" hidden="false" customHeight="true" outlineLevel="0" collapsed="false">
      <c r="A190" s="50"/>
      <c r="B190" s="56"/>
      <c r="C190" s="57" t="str">
        <f aca="false">IF($B190="","",IFERROR(INDEX('Material Register'!$D$9:$D$208,MATCH($B190,'Material Register'!$A$9:$A$208,0)),"Item No. not found"))</f>
        <v/>
      </c>
      <c r="D190" s="47"/>
      <c r="E190" s="55"/>
      <c r="F190" s="55"/>
      <c r="G190" s="55"/>
      <c r="H190" s="56"/>
      <c r="I190" s="55"/>
      <c r="J190" s="56"/>
      <c r="K190" s="55"/>
    </row>
    <row r="191" customFormat="false" ht="15" hidden="false" customHeight="true" outlineLevel="0" collapsed="false">
      <c r="A191" s="50"/>
      <c r="B191" s="56"/>
      <c r="C191" s="57" t="str">
        <f aca="false">IF($B191="","",IFERROR(INDEX('Material Register'!$D$9:$D$208,MATCH($B191,'Material Register'!$A$9:$A$208,0)),"Item No. not found"))</f>
        <v/>
      </c>
      <c r="D191" s="47"/>
      <c r="E191" s="55"/>
      <c r="F191" s="55"/>
      <c r="G191" s="55"/>
      <c r="H191" s="56"/>
      <c r="I191" s="55"/>
      <c r="J191" s="56"/>
      <c r="K191" s="55"/>
    </row>
    <row r="192" customFormat="false" ht="15" hidden="false" customHeight="true" outlineLevel="0" collapsed="false">
      <c r="A192" s="50"/>
      <c r="B192" s="56"/>
      <c r="C192" s="57" t="str">
        <f aca="false">IF($B192="","",IFERROR(INDEX('Material Register'!$D$9:$D$208,MATCH($B192,'Material Register'!$A$9:$A$208,0)),"Item No. not found"))</f>
        <v/>
      </c>
      <c r="D192" s="47"/>
      <c r="E192" s="55"/>
      <c r="F192" s="55"/>
      <c r="G192" s="55"/>
      <c r="H192" s="56"/>
      <c r="I192" s="55"/>
      <c r="J192" s="56"/>
      <c r="K192" s="55"/>
    </row>
    <row r="193" customFormat="false" ht="15" hidden="false" customHeight="true" outlineLevel="0" collapsed="false">
      <c r="A193" s="50"/>
      <c r="B193" s="56"/>
      <c r="C193" s="57" t="str">
        <f aca="false">IF($B193="","",IFERROR(INDEX('Material Register'!$D$9:$D$208,MATCH($B193,'Material Register'!$A$9:$A$208,0)),"Item No. not found"))</f>
        <v/>
      </c>
      <c r="D193" s="47"/>
      <c r="E193" s="55"/>
      <c r="F193" s="55"/>
      <c r="G193" s="55"/>
      <c r="H193" s="56"/>
      <c r="I193" s="55"/>
      <c r="J193" s="56"/>
      <c r="K193" s="55"/>
    </row>
    <row r="194" customFormat="false" ht="15" hidden="false" customHeight="true" outlineLevel="0" collapsed="false">
      <c r="A194" s="50"/>
      <c r="B194" s="56"/>
      <c r="C194" s="57" t="str">
        <f aca="false">IF($B194="","",IFERROR(INDEX('Material Register'!$D$9:$D$208,MATCH($B194,'Material Register'!$A$9:$A$208,0)),"Item No. not found"))</f>
        <v/>
      </c>
      <c r="D194" s="47"/>
      <c r="E194" s="55"/>
      <c r="F194" s="55"/>
      <c r="G194" s="55"/>
      <c r="H194" s="56"/>
      <c r="I194" s="55"/>
      <c r="J194" s="56"/>
      <c r="K194" s="55"/>
    </row>
    <row r="195" customFormat="false" ht="15" hidden="false" customHeight="true" outlineLevel="0" collapsed="false">
      <c r="A195" s="50"/>
      <c r="B195" s="56"/>
      <c r="C195" s="57" t="str">
        <f aca="false">IF($B195="","",IFERROR(INDEX('Material Register'!$D$9:$D$208,MATCH($B195,'Material Register'!$A$9:$A$208,0)),"Item No. not found"))</f>
        <v/>
      </c>
      <c r="D195" s="47"/>
      <c r="E195" s="55"/>
      <c r="F195" s="55"/>
      <c r="G195" s="55"/>
      <c r="H195" s="56"/>
      <c r="I195" s="55"/>
      <c r="J195" s="56"/>
      <c r="K195" s="55"/>
    </row>
    <row r="196" customFormat="false" ht="15" hidden="false" customHeight="true" outlineLevel="0" collapsed="false">
      <c r="A196" s="50"/>
      <c r="B196" s="56"/>
      <c r="C196" s="57" t="str">
        <f aca="false">IF($B196="","",IFERROR(INDEX('Material Register'!$D$9:$D$208,MATCH($B196,'Material Register'!$A$9:$A$208,0)),"Item No. not found"))</f>
        <v/>
      </c>
      <c r="D196" s="47"/>
      <c r="E196" s="55"/>
      <c r="F196" s="55"/>
      <c r="G196" s="55"/>
      <c r="H196" s="56"/>
      <c r="I196" s="55"/>
      <c r="J196" s="56"/>
      <c r="K196" s="55"/>
    </row>
    <row r="197" customFormat="false" ht="15" hidden="false" customHeight="true" outlineLevel="0" collapsed="false">
      <c r="A197" s="50"/>
      <c r="B197" s="56"/>
      <c r="C197" s="57" t="str">
        <f aca="false">IF($B197="","",IFERROR(INDEX('Material Register'!$D$9:$D$208,MATCH($B197,'Material Register'!$A$9:$A$208,0)),"Item No. not found"))</f>
        <v/>
      </c>
      <c r="D197" s="47"/>
      <c r="E197" s="55"/>
      <c r="F197" s="55"/>
      <c r="G197" s="55"/>
      <c r="H197" s="56"/>
      <c r="I197" s="55"/>
      <c r="J197" s="56"/>
      <c r="K197" s="55"/>
    </row>
    <row r="198" customFormat="false" ht="15" hidden="false" customHeight="true" outlineLevel="0" collapsed="false">
      <c r="A198" s="50"/>
      <c r="B198" s="56"/>
      <c r="C198" s="57" t="str">
        <f aca="false">IF($B198="","",IFERROR(INDEX('Material Register'!$D$9:$D$208,MATCH($B198,'Material Register'!$A$9:$A$208,0)),"Item No. not found"))</f>
        <v/>
      </c>
      <c r="D198" s="47"/>
      <c r="E198" s="55"/>
      <c r="F198" s="55"/>
      <c r="G198" s="55"/>
      <c r="H198" s="56"/>
      <c r="I198" s="55"/>
      <c r="J198" s="56"/>
      <c r="K198" s="55"/>
    </row>
    <row r="199" customFormat="false" ht="15" hidden="false" customHeight="true" outlineLevel="0" collapsed="false">
      <c r="A199" s="50"/>
      <c r="B199" s="56"/>
      <c r="C199" s="57" t="str">
        <f aca="false">IF($B199="","",IFERROR(INDEX('Material Register'!$D$9:$D$208,MATCH($B199,'Material Register'!$A$9:$A$208,0)),"Item No. not found"))</f>
        <v/>
      </c>
      <c r="D199" s="47"/>
      <c r="E199" s="55"/>
      <c r="F199" s="55"/>
      <c r="G199" s="55"/>
      <c r="H199" s="56"/>
      <c r="I199" s="55"/>
      <c r="J199" s="56"/>
      <c r="K199" s="55"/>
    </row>
    <row r="200" customFormat="false" ht="15" hidden="false" customHeight="true" outlineLevel="0" collapsed="false">
      <c r="A200" s="50"/>
      <c r="B200" s="56"/>
      <c r="C200" s="57" t="str">
        <f aca="false">IF($B200="","",IFERROR(INDEX('Material Register'!$D$9:$D$208,MATCH($B200,'Material Register'!$A$9:$A$208,0)),"Item No. not found"))</f>
        <v/>
      </c>
      <c r="D200" s="47"/>
      <c r="E200" s="55"/>
      <c r="F200" s="55"/>
      <c r="G200" s="55"/>
      <c r="H200" s="56"/>
      <c r="I200" s="55"/>
      <c r="J200" s="56"/>
      <c r="K200" s="55"/>
    </row>
    <row r="201" customFormat="false" ht="15" hidden="false" customHeight="true" outlineLevel="0" collapsed="false">
      <c r="A201" s="50"/>
      <c r="B201" s="56"/>
      <c r="C201" s="57" t="str">
        <f aca="false">IF($B201="","",IFERROR(INDEX('Material Register'!$D$9:$D$208,MATCH($B201,'Material Register'!$A$9:$A$208,0)),"Item No. not found"))</f>
        <v/>
      </c>
      <c r="D201" s="47"/>
      <c r="E201" s="55"/>
      <c r="F201" s="55"/>
      <c r="G201" s="55"/>
      <c r="H201" s="56"/>
      <c r="I201" s="55"/>
      <c r="J201" s="56"/>
      <c r="K201" s="55"/>
    </row>
    <row r="202" customFormat="false" ht="15" hidden="false" customHeight="true" outlineLevel="0" collapsed="false">
      <c r="A202" s="50"/>
      <c r="B202" s="56"/>
      <c r="C202" s="57" t="str">
        <f aca="false">IF($B202="","",IFERROR(INDEX('Material Register'!$D$9:$D$208,MATCH($B202,'Material Register'!$A$9:$A$208,0)),"Item No. not found"))</f>
        <v/>
      </c>
      <c r="D202" s="47"/>
      <c r="E202" s="55"/>
      <c r="F202" s="55"/>
      <c r="G202" s="55"/>
      <c r="H202" s="56"/>
      <c r="I202" s="55"/>
      <c r="J202" s="56"/>
      <c r="K202" s="55"/>
    </row>
    <row r="203" customFormat="false" ht="15" hidden="false" customHeight="true" outlineLevel="0" collapsed="false">
      <c r="A203" s="50"/>
      <c r="B203" s="56"/>
      <c r="C203" s="57" t="str">
        <f aca="false">IF($B203="","",IFERROR(INDEX('Material Register'!$D$9:$D$208,MATCH($B203,'Material Register'!$A$9:$A$208,0)),"Item No. not found"))</f>
        <v/>
      </c>
      <c r="D203" s="47"/>
      <c r="E203" s="55"/>
      <c r="F203" s="55"/>
      <c r="G203" s="55"/>
      <c r="H203" s="56"/>
      <c r="I203" s="55"/>
      <c r="J203" s="56"/>
      <c r="K203" s="55"/>
    </row>
    <row r="204" customFormat="false" ht="15" hidden="false" customHeight="true" outlineLevel="0" collapsed="false">
      <c r="A204" s="50"/>
      <c r="B204" s="56"/>
      <c r="C204" s="57" t="str">
        <f aca="false">IF($B204="","",IFERROR(INDEX('Material Register'!$D$9:$D$208,MATCH($B204,'Material Register'!$A$9:$A$208,0)),"Item No. not found"))</f>
        <v/>
      </c>
      <c r="D204" s="47"/>
      <c r="E204" s="55"/>
      <c r="F204" s="55"/>
      <c r="G204" s="55"/>
      <c r="H204" s="56"/>
      <c r="I204" s="55"/>
      <c r="J204" s="56"/>
      <c r="K204" s="55"/>
    </row>
    <row r="205" customFormat="false" ht="15" hidden="false" customHeight="true" outlineLevel="0" collapsed="false">
      <c r="A205" s="50"/>
      <c r="B205" s="56"/>
      <c r="C205" s="57" t="str">
        <f aca="false">IF($B205="","",IFERROR(INDEX('Material Register'!$D$9:$D$208,MATCH($B205,'Material Register'!$A$9:$A$208,0)),"Item No. not found"))</f>
        <v/>
      </c>
      <c r="D205" s="47"/>
      <c r="E205" s="55"/>
      <c r="F205" s="55"/>
      <c r="G205" s="55"/>
      <c r="H205" s="56"/>
      <c r="I205" s="55"/>
      <c r="J205" s="56"/>
      <c r="K205" s="55"/>
    </row>
    <row r="206" customFormat="false" ht="15" hidden="false" customHeight="true" outlineLevel="0" collapsed="false">
      <c r="A206" s="50"/>
      <c r="B206" s="56"/>
      <c r="C206" s="57" t="str">
        <f aca="false">IF($B206="","",IFERROR(INDEX('Material Register'!$D$9:$D$208,MATCH($B206,'Material Register'!$A$9:$A$208,0)),"Item No. not found"))</f>
        <v/>
      </c>
      <c r="D206" s="47"/>
      <c r="E206" s="55"/>
      <c r="F206" s="55"/>
      <c r="G206" s="55"/>
      <c r="H206" s="56"/>
      <c r="I206" s="55"/>
      <c r="J206" s="56"/>
      <c r="K206" s="55"/>
    </row>
    <row r="207" customFormat="false" ht="15" hidden="false" customHeight="true" outlineLevel="0" collapsed="false">
      <c r="A207" s="50"/>
      <c r="B207" s="56"/>
      <c r="C207" s="57" t="str">
        <f aca="false">IF($B207="","",IFERROR(INDEX('Material Register'!$D$9:$D$208,MATCH($B207,'Material Register'!$A$9:$A$208,0)),"Item No. not found"))</f>
        <v/>
      </c>
      <c r="D207" s="47"/>
      <c r="E207" s="55"/>
      <c r="F207" s="55"/>
      <c r="G207" s="55"/>
      <c r="H207" s="56"/>
      <c r="I207" s="55"/>
      <c r="J207" s="56"/>
      <c r="K207" s="55"/>
    </row>
    <row r="208" customFormat="false" ht="15" hidden="false" customHeight="true" outlineLevel="0" collapsed="false">
      <c r="A208" s="50"/>
      <c r="B208" s="56"/>
      <c r="C208" s="57" t="str">
        <f aca="false">IF($B208="","",IFERROR(INDEX('Material Register'!$D$9:$D$208,MATCH($B208,'Material Register'!$A$9:$A$208,0)),"Item No. not found"))</f>
        <v/>
      </c>
      <c r="D208" s="47"/>
      <c r="E208" s="55"/>
      <c r="F208" s="55"/>
      <c r="G208" s="55"/>
      <c r="H208" s="56"/>
      <c r="I208" s="55"/>
      <c r="J208" s="56"/>
      <c r="K208" s="55"/>
    </row>
    <row r="210" customFormat="false" ht="12.75" hidden="false" customHeight="true" outlineLevel="0" collapsed="false">
      <c r="A210" s="18" t="s">
        <v>33</v>
      </c>
      <c r="B210" s="18"/>
      <c r="C210" s="18"/>
      <c r="D210" s="18"/>
      <c r="E210" s="18"/>
      <c r="F210" s="18"/>
      <c r="G210" s="18"/>
      <c r="H210" s="18"/>
      <c r="I210" s="18"/>
      <c r="J210" s="18"/>
      <c r="K210" s="18"/>
    </row>
  </sheetData>
  <sheetProtection sheet="true" formatCells="false" formatColumns="false" formatRows="false" insertRows="false" sort="false" autoFilter="false"/>
  <autoFilter ref="A8:K208"/>
  <mergeCells count="5">
    <mergeCell ref="D2:K2"/>
    <mergeCell ref="D3:K3"/>
    <mergeCell ref="A7:D7"/>
    <mergeCell ref="E7:K7"/>
    <mergeCell ref="A210:K210"/>
  </mergeCells>
  <conditionalFormatting sqref="H9:H208">
    <cfRule type="expression" priority="2" aboveAverage="0" equalAverage="0" bottom="0" percent="0" rank="0" text="" dxfId="22">
      <formula>OR($H9="Major Damage",$H9="Rejected",$H9="Short Delivered")</formula>
    </cfRule>
    <cfRule type="expression" priority="3" aboveAverage="0" equalAverage="0" bottom="0" percent="0" rank="0" text="" dxfId="23">
      <formula>$H9="Minor Damage"</formula>
    </cfRule>
    <cfRule type="expression" priority="4" aboveAverage="0" equalAverage="0" bottom="0" percent="0" rank="0" text="" dxfId="24">
      <formula>$H9="Good"</formula>
    </cfRule>
  </conditionalFormatting>
  <dataValidations count="4">
    <dataValidation allowBlank="true" error="Enter the quantity received (zero or more). Record a rejection as a separate row with a note." errorStyle="stop" errorTitle="Positive quantities only" operator="greaterThanOrEqual" showDropDown="false" showErrorMessage="false" showInputMessage="false" sqref="D9:D208" type="decimal">
      <formula1>0</formula1>
      <formula2>0</formula2>
    </dataValidation>
    <dataValidation allowBlank="true" error="Select a value from the list, or add the option on the Lists sheet." errorStyle="stop" errorTitle="Value not in list" operator="between" showDropDown="false" showErrorMessage="true" showInputMessage="false" sqref="B9:B208" type="list">
      <formula1>'Material Register'!$A$9:$A$208</formula1>
      <formula2>0</formula2>
    </dataValidation>
    <dataValidation allowBlank="true" error="Select a value from the list, or add the option on the Lists sheet." errorStyle="stop" errorTitle="Value not in list" operator="between" showDropDown="false" showErrorMessage="true" showInputMessage="false" sqref="H9:H208" type="list">
      <formula1>Lists!$H$16:$H$20</formula1>
      <formula2>0</formula2>
    </dataValidation>
    <dataValidation allowBlank="true" error="Select a value from the list, or add the option on the Lists sheet." errorStyle="stop" errorTitle="Value not in list" operator="between" showDropDown="false" showErrorMessage="true" showInputMessage="false" sqref="J9:J208" type="list">
      <formula1>Lists!$J$16:$J$17</formula1>
      <formula2>0</formula2>
    </dataValidation>
  </dataValidations>
  <hyperlinks>
    <hyperlink ref="A2" r:id="rId2" display=" "/>
    <hyperlink ref="A210" r:id="rId3" display="Mastt template  ·  mastt.com  ·  © 2026 Mastt"/>
  </hyperlinks>
  <printOptions headings="false" gridLines="false" gridLinesSet="true" horizontalCentered="true" verticalCentered="false"/>
  <pageMargins left="0.3" right="0.3" top="0.4" bottom="0.45" header="0.2" footer="0.2"/>
  <pageSetup paperSize="9" scale="100" fitToWidth="1" fitToHeight="0" pageOrder="downThenOver" orientation="landscape" blackAndWhite="false" draft="false" cellComments="none" horizontalDpi="300" verticalDpi="300" copies="1"/>
  <headerFooter differentFirst="false" differentOddEven="false">
    <oddHeader>&amp;L&amp;"Arial,Regular"&amp;8&amp;K1d3245Mastt  ·  Construction Material List / Material Schedule&amp;R&amp;"Arial,Regular"&amp;8&amp;K8e98a2&amp;A</oddHeader>
    <oddFooter>&amp;L&amp;"Arial,Regular"&amp;7&amp;K8e98a2Mastt template  ·  mastt.com  ·  © 2026 Mastt&amp;R&amp;"Arial,Regular"&amp;7&amp;K8e98a2Page &amp;P of &amp;N</oddFooter>
  </headerFooter>
  <drawing r:id="rId4"/>
  <legacyDrawing r:id="rId5"/>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L52"/>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71484375" defaultRowHeight="15" zeroHeight="false" outlineLevelRow="0" outlineLevelCol="0"/>
  <cols>
    <col collapsed="false" customWidth="true" hidden="false" outlineLevel="0" max="1" min="1" style="0" width="2.42"/>
    <col collapsed="false" customWidth="true" hidden="false" outlineLevel="0" max="2" min="2" style="0" width="28"/>
    <col collapsed="false" customWidth="true" hidden="false" outlineLevel="0" max="5" min="3" style="0" width="13"/>
    <col collapsed="false" customWidth="true" hidden="false" outlineLevel="0" max="7" min="6" style="0" width="16"/>
    <col collapsed="false" customWidth="true" hidden="false" outlineLevel="0" max="8" min="8" style="0" width="18"/>
    <col collapsed="false" customWidth="true" hidden="false" outlineLevel="0" max="9" min="9" style="0" width="11"/>
    <col collapsed="false" customWidth="true" hidden="false" outlineLevel="0" max="10" min="10" style="0" width="9"/>
    <col collapsed="false" customWidth="true" hidden="false" outlineLevel="0" max="11" min="11" style="0" width="13"/>
    <col collapsed="false" customWidth="true" hidden="false" outlineLevel="0" max="12" min="12" style="0" width="2.42"/>
  </cols>
  <sheetData>
    <row r="1" customFormat="false" ht="3.75" hidden="false" customHeight="true" outlineLevel="0" collapsed="false">
      <c r="A1" s="1"/>
      <c r="B1" s="1"/>
      <c r="C1" s="1"/>
      <c r="D1" s="1"/>
      <c r="E1" s="1"/>
      <c r="F1" s="1"/>
      <c r="G1" s="1"/>
      <c r="H1" s="1"/>
      <c r="I1" s="1"/>
      <c r="J1" s="1"/>
      <c r="K1" s="1"/>
      <c r="L1" s="1"/>
    </row>
    <row r="2" customFormat="false" ht="27.75" hidden="false" customHeight="true" outlineLevel="0" collapsed="false">
      <c r="A2" s="2" t="s">
        <v>0</v>
      </c>
      <c r="B2" s="1"/>
      <c r="C2" s="3" t="s">
        <v>1</v>
      </c>
      <c r="D2" s="3"/>
      <c r="E2" s="3"/>
      <c r="F2" s="3"/>
      <c r="G2" s="3"/>
      <c r="H2" s="3"/>
      <c r="I2" s="3"/>
      <c r="J2" s="3"/>
      <c r="K2" s="3"/>
      <c r="L2" s="3"/>
    </row>
    <row r="3" customFormat="false" ht="12.75" hidden="false" customHeight="true" outlineLevel="0" collapsed="false">
      <c r="A3" s="1"/>
      <c r="B3" s="1"/>
      <c r="C3" s="4" t="s">
        <v>241</v>
      </c>
      <c r="D3" s="4"/>
      <c r="E3" s="4"/>
      <c r="F3" s="4"/>
      <c r="G3" s="4"/>
      <c r="H3" s="4"/>
      <c r="I3" s="4"/>
      <c r="J3" s="4"/>
      <c r="K3" s="4"/>
      <c r="L3" s="4"/>
    </row>
    <row r="4" customFormat="false" ht="6" hidden="false" customHeight="true" outlineLevel="0" collapsed="false">
      <c r="A4" s="1"/>
      <c r="B4" s="1"/>
      <c r="C4" s="1"/>
      <c r="D4" s="1"/>
      <c r="E4" s="1"/>
      <c r="F4" s="1"/>
      <c r="G4" s="1"/>
      <c r="H4" s="1"/>
      <c r="I4" s="1"/>
      <c r="J4" s="1"/>
      <c r="K4" s="1"/>
      <c r="L4" s="1"/>
    </row>
    <row r="5" customFormat="false" ht="3" hidden="false" customHeight="true" outlineLevel="0" collapsed="false">
      <c r="A5" s="5"/>
      <c r="B5" s="5"/>
      <c r="C5" s="5"/>
      <c r="D5" s="5"/>
      <c r="E5" s="5"/>
      <c r="F5" s="5"/>
      <c r="G5" s="5"/>
      <c r="H5" s="5"/>
      <c r="I5" s="5"/>
      <c r="J5" s="5"/>
      <c r="K5" s="5"/>
      <c r="L5" s="5"/>
    </row>
    <row r="6" customFormat="false" ht="6.75" hidden="false" customHeight="true" outlineLevel="0" collapsed="false">
      <c r="A6" s="6"/>
      <c r="B6" s="6"/>
      <c r="C6" s="6"/>
      <c r="D6" s="6"/>
      <c r="E6" s="6"/>
      <c r="F6" s="6"/>
      <c r="G6" s="6"/>
      <c r="H6" s="6"/>
      <c r="I6" s="6"/>
      <c r="J6" s="6"/>
      <c r="K6" s="6"/>
      <c r="L6" s="6"/>
    </row>
    <row r="7" customFormat="false" ht="19.5" hidden="false" customHeight="true" outlineLevel="0" collapsed="false">
      <c r="B7" s="7" t="s">
        <v>242</v>
      </c>
    </row>
    <row r="9" customFormat="false" ht="18.75" hidden="false" customHeight="true" outlineLevel="0" collapsed="false">
      <c r="B9" s="58" t="s">
        <v>243</v>
      </c>
      <c r="C9" s="59" t="n">
        <v>42</v>
      </c>
      <c r="D9" s="60" t="s">
        <v>244</v>
      </c>
      <c r="E9" s="60"/>
      <c r="F9" s="60"/>
      <c r="G9" s="60"/>
      <c r="H9" s="60"/>
      <c r="I9" s="60"/>
      <c r="J9" s="60"/>
      <c r="K9" s="60"/>
    </row>
    <row r="10" customFormat="false" ht="18.75" hidden="false" customHeight="true" outlineLevel="0" collapsed="false">
      <c r="B10" s="58" t="s">
        <v>245</v>
      </c>
      <c r="C10" s="61" t="n">
        <v>0.05</v>
      </c>
      <c r="D10" s="60" t="s">
        <v>246</v>
      </c>
      <c r="E10" s="60"/>
      <c r="F10" s="60"/>
      <c r="G10" s="60"/>
      <c r="H10" s="60"/>
      <c r="I10" s="60"/>
      <c r="J10" s="60"/>
      <c r="K10" s="60"/>
    </row>
    <row r="11" customFormat="false" ht="18.75" hidden="false" customHeight="true" outlineLevel="0" collapsed="false">
      <c r="B11" s="58" t="s">
        <v>247</v>
      </c>
      <c r="C11" s="61" t="n">
        <v>0.1</v>
      </c>
      <c r="D11" s="60" t="s">
        <v>248</v>
      </c>
      <c r="E11" s="60"/>
      <c r="F11" s="60"/>
      <c r="G11" s="60"/>
      <c r="H11" s="60"/>
      <c r="I11" s="60"/>
      <c r="J11" s="60"/>
      <c r="K11" s="60"/>
    </row>
    <row r="13" customFormat="false" ht="19.5" hidden="false" customHeight="true" outlineLevel="0" collapsed="false">
      <c r="B13" s="7" t="s">
        <v>249</v>
      </c>
    </row>
    <row r="14" customFormat="false" ht="13.5" hidden="false" customHeight="true" outlineLevel="0" collapsed="false">
      <c r="B14" s="62" t="s">
        <v>250</v>
      </c>
      <c r="C14" s="62"/>
      <c r="D14" s="62"/>
      <c r="E14" s="62"/>
      <c r="F14" s="62"/>
      <c r="G14" s="62"/>
      <c r="H14" s="62"/>
      <c r="I14" s="62"/>
      <c r="J14" s="62"/>
      <c r="K14" s="62"/>
    </row>
    <row r="15" customFormat="false" ht="25.5" hidden="false" customHeight="true" outlineLevel="0" collapsed="false">
      <c r="B15" s="63" t="s">
        <v>48</v>
      </c>
      <c r="C15" s="63" t="s">
        <v>251</v>
      </c>
      <c r="D15" s="63" t="s">
        <v>252</v>
      </c>
      <c r="E15" s="63" t="s">
        <v>253</v>
      </c>
      <c r="F15" s="63" t="s">
        <v>53</v>
      </c>
      <c r="G15" s="63" t="s">
        <v>80</v>
      </c>
      <c r="H15" s="63" t="s">
        <v>215</v>
      </c>
      <c r="I15" s="63" t="s">
        <v>254</v>
      </c>
      <c r="J15" s="63" t="s">
        <v>255</v>
      </c>
      <c r="K15" s="63" t="s">
        <v>256</v>
      </c>
    </row>
    <row r="16" customFormat="false" ht="15" hidden="false" customHeight="false" outlineLevel="0" collapsed="false">
      <c r="B16" s="55" t="s">
        <v>257</v>
      </c>
      <c r="C16" s="55" t="s">
        <v>176</v>
      </c>
      <c r="D16" s="55" t="s">
        <v>176</v>
      </c>
      <c r="E16" s="55" t="s">
        <v>258</v>
      </c>
      <c r="F16" s="55" t="s">
        <v>194</v>
      </c>
      <c r="G16" s="55" t="s">
        <v>195</v>
      </c>
      <c r="H16" s="55" t="s">
        <v>221</v>
      </c>
      <c r="I16" s="55" t="s">
        <v>259</v>
      </c>
      <c r="J16" s="55" t="s">
        <v>94</v>
      </c>
      <c r="K16" s="55" t="s">
        <v>260</v>
      </c>
    </row>
    <row r="17" customFormat="false" ht="15" hidden="false" customHeight="false" outlineLevel="0" collapsed="false">
      <c r="B17" s="55" t="s">
        <v>85</v>
      </c>
      <c r="C17" s="55" t="s">
        <v>147</v>
      </c>
      <c r="D17" s="55" t="s">
        <v>147</v>
      </c>
      <c r="E17" s="55" t="s">
        <v>261</v>
      </c>
      <c r="F17" s="55" t="s">
        <v>115</v>
      </c>
      <c r="G17" s="55" t="s">
        <v>117</v>
      </c>
      <c r="H17" s="55" t="s">
        <v>230</v>
      </c>
      <c r="I17" s="55" t="s">
        <v>262</v>
      </c>
      <c r="J17" s="55" t="s">
        <v>116</v>
      </c>
      <c r="K17" s="55" t="s">
        <v>263</v>
      </c>
    </row>
    <row r="18" customFormat="false" ht="15" hidden="false" customHeight="false" outlineLevel="0" collapsed="false">
      <c r="B18" s="55" t="s">
        <v>100</v>
      </c>
      <c r="C18" s="55" t="s">
        <v>91</v>
      </c>
      <c r="D18" s="55" t="s">
        <v>91</v>
      </c>
      <c r="E18" s="55" t="s">
        <v>264</v>
      </c>
      <c r="F18" s="55" t="s">
        <v>126</v>
      </c>
      <c r="G18" s="55" t="s">
        <v>95</v>
      </c>
      <c r="H18" s="55" t="s">
        <v>265</v>
      </c>
      <c r="I18" s="55" t="s">
        <v>14</v>
      </c>
    </row>
    <row r="19" customFormat="false" ht="15" hidden="false" customHeight="false" outlineLevel="0" collapsed="false">
      <c r="B19" s="55" t="s">
        <v>119</v>
      </c>
      <c r="C19" s="55" t="s">
        <v>266</v>
      </c>
      <c r="D19" s="55" t="s">
        <v>266</v>
      </c>
      <c r="E19" s="55" t="s">
        <v>267</v>
      </c>
      <c r="F19" s="55" t="s">
        <v>93</v>
      </c>
      <c r="G19" s="55" t="s">
        <v>268</v>
      </c>
      <c r="H19" s="55" t="s">
        <v>234</v>
      </c>
      <c r="I19" s="55" t="s">
        <v>269</v>
      </c>
    </row>
    <row r="20" customFormat="false" ht="15" hidden="false" customHeight="false" outlineLevel="0" collapsed="false">
      <c r="B20" s="55" t="s">
        <v>130</v>
      </c>
      <c r="C20" s="55" t="s">
        <v>270</v>
      </c>
      <c r="D20" s="55" t="s">
        <v>270</v>
      </c>
      <c r="E20" s="55" t="s">
        <v>271</v>
      </c>
      <c r="F20" s="55" t="s">
        <v>272</v>
      </c>
      <c r="G20" s="55" t="s">
        <v>273</v>
      </c>
      <c r="H20" s="55" t="s">
        <v>268</v>
      </c>
      <c r="I20" s="55" t="s">
        <v>274</v>
      </c>
    </row>
    <row r="21" customFormat="false" ht="15" hidden="false" customHeight="false" outlineLevel="0" collapsed="false">
      <c r="B21" s="55" t="s">
        <v>275</v>
      </c>
      <c r="C21" s="55" t="s">
        <v>276</v>
      </c>
      <c r="D21" s="55" t="s">
        <v>276</v>
      </c>
      <c r="E21" s="55" t="s">
        <v>277</v>
      </c>
      <c r="F21" s="55" t="s">
        <v>278</v>
      </c>
      <c r="I21" s="55" t="s">
        <v>279</v>
      </c>
    </row>
    <row r="22" customFormat="false" ht="15" hidden="false" customHeight="false" outlineLevel="0" collapsed="false">
      <c r="B22" s="55" t="s">
        <v>141</v>
      </c>
      <c r="C22" s="55" t="s">
        <v>106</v>
      </c>
      <c r="D22" s="55" t="s">
        <v>106</v>
      </c>
      <c r="E22" s="55" t="s">
        <v>280</v>
      </c>
      <c r="F22" s="55" t="s">
        <v>281</v>
      </c>
      <c r="I22" s="55" t="s">
        <v>282</v>
      </c>
    </row>
    <row r="23" customFormat="false" ht="15" hidden="false" customHeight="false" outlineLevel="0" collapsed="false">
      <c r="B23" s="55" t="s">
        <v>151</v>
      </c>
      <c r="C23" s="55" t="s">
        <v>283</v>
      </c>
      <c r="D23" s="55" t="s">
        <v>283</v>
      </c>
      <c r="E23" s="55" t="s">
        <v>284</v>
      </c>
      <c r="I23" s="55" t="s">
        <v>285</v>
      </c>
    </row>
    <row r="24" customFormat="false" ht="15" hidden="false" customHeight="false" outlineLevel="0" collapsed="false">
      <c r="B24" s="55" t="s">
        <v>286</v>
      </c>
      <c r="C24" s="55" t="s">
        <v>287</v>
      </c>
      <c r="D24" s="55" t="s">
        <v>287</v>
      </c>
      <c r="E24" s="55" t="s">
        <v>288</v>
      </c>
      <c r="I24" s="55" t="s">
        <v>289</v>
      </c>
    </row>
    <row r="25" customFormat="false" ht="15" hidden="false" customHeight="false" outlineLevel="0" collapsed="false">
      <c r="B25" s="55" t="s">
        <v>160</v>
      </c>
      <c r="C25" s="55" t="s">
        <v>290</v>
      </c>
      <c r="D25" s="55" t="s">
        <v>290</v>
      </c>
      <c r="E25" s="55" t="s">
        <v>291</v>
      </c>
    </row>
    <row r="26" customFormat="false" ht="15" hidden="false" customHeight="false" outlineLevel="0" collapsed="false">
      <c r="B26" s="55" t="s">
        <v>170</v>
      </c>
      <c r="C26" s="55" t="s">
        <v>136</v>
      </c>
      <c r="D26" s="55" t="s">
        <v>136</v>
      </c>
      <c r="E26" s="55" t="s">
        <v>292</v>
      </c>
    </row>
    <row r="27" customFormat="false" ht="15" hidden="false" customHeight="false" outlineLevel="0" collapsed="false">
      <c r="B27" s="55" t="s">
        <v>188</v>
      </c>
      <c r="C27" s="55" t="s">
        <v>293</v>
      </c>
      <c r="D27" s="55" t="s">
        <v>293</v>
      </c>
      <c r="E27" s="55" t="s">
        <v>136</v>
      </c>
    </row>
    <row r="28" customFormat="false" ht="15" hidden="false" customHeight="false" outlineLevel="0" collapsed="false">
      <c r="B28" s="55" t="s">
        <v>294</v>
      </c>
      <c r="C28" s="55" t="s">
        <v>295</v>
      </c>
      <c r="D28" s="55" t="s">
        <v>295</v>
      </c>
      <c r="E28" s="55" t="s">
        <v>293</v>
      </c>
    </row>
    <row r="29" customFormat="false" ht="15" hidden="false" customHeight="false" outlineLevel="0" collapsed="false">
      <c r="B29" s="55" t="s">
        <v>199</v>
      </c>
      <c r="C29" s="55" t="s">
        <v>296</v>
      </c>
      <c r="D29" s="55" t="s">
        <v>296</v>
      </c>
      <c r="E29" s="55" t="s">
        <v>295</v>
      </c>
    </row>
    <row r="30" customFormat="false" ht="15" hidden="false" customHeight="false" outlineLevel="0" collapsed="false">
      <c r="B30" s="55" t="s">
        <v>297</v>
      </c>
      <c r="C30" s="55" t="s">
        <v>298</v>
      </c>
      <c r="D30" s="55" t="s">
        <v>298</v>
      </c>
      <c r="E30" s="55" t="s">
        <v>296</v>
      </c>
    </row>
    <row r="31" customFormat="false" ht="15" hidden="false" customHeight="false" outlineLevel="0" collapsed="false">
      <c r="C31" s="55" t="s">
        <v>299</v>
      </c>
      <c r="D31" s="55" t="s">
        <v>299</v>
      </c>
      <c r="E31" s="55" t="s">
        <v>298</v>
      </c>
    </row>
    <row r="32" customFormat="false" ht="15" hidden="false" customHeight="false" outlineLevel="0" collapsed="false">
      <c r="C32" s="55" t="s">
        <v>300</v>
      </c>
      <c r="D32" s="55" t="s">
        <v>300</v>
      </c>
      <c r="E32" s="55" t="s">
        <v>299</v>
      </c>
    </row>
    <row r="33" customFormat="false" ht="15" hidden="false" customHeight="false" outlineLevel="0" collapsed="false">
      <c r="C33" s="55" t="s">
        <v>301</v>
      </c>
      <c r="D33" s="55" t="s">
        <v>301</v>
      </c>
      <c r="E33" s="55" t="s">
        <v>300</v>
      </c>
    </row>
    <row r="34" customFormat="false" ht="15" hidden="false" customHeight="false" outlineLevel="0" collapsed="false">
      <c r="C34" s="55" t="s">
        <v>114</v>
      </c>
      <c r="D34" s="55" t="s">
        <v>114</v>
      </c>
      <c r="E34" s="55" t="s">
        <v>301</v>
      </c>
    </row>
    <row r="35" customFormat="false" ht="15" hidden="false" customHeight="false" outlineLevel="0" collapsed="false">
      <c r="C35" s="55" t="s">
        <v>302</v>
      </c>
      <c r="D35" s="55" t="s">
        <v>302</v>
      </c>
      <c r="E35" s="55" t="s">
        <v>114</v>
      </c>
    </row>
    <row r="36" customFormat="false" ht="15" hidden="false" customHeight="false" outlineLevel="0" collapsed="false">
      <c r="C36" s="55" t="s">
        <v>303</v>
      </c>
      <c r="D36" s="55" t="s">
        <v>303</v>
      </c>
      <c r="E36" s="55" t="s">
        <v>302</v>
      </c>
    </row>
    <row r="37" customFormat="false" ht="15" hidden="false" customHeight="false" outlineLevel="0" collapsed="false">
      <c r="C37" s="55" t="s">
        <v>304</v>
      </c>
      <c r="D37" s="55" t="s">
        <v>304</v>
      </c>
      <c r="E37" s="55" t="s">
        <v>303</v>
      </c>
    </row>
    <row r="38" customFormat="false" ht="15" hidden="false" customHeight="false" outlineLevel="0" collapsed="false">
      <c r="C38" s="55" t="s">
        <v>305</v>
      </c>
      <c r="D38" s="55" t="s">
        <v>305</v>
      </c>
      <c r="E38" s="55" t="s">
        <v>304</v>
      </c>
    </row>
    <row r="39" customFormat="false" ht="15" hidden="false" customHeight="false" outlineLevel="0" collapsed="false">
      <c r="C39" s="55" t="s">
        <v>258</v>
      </c>
      <c r="E39" s="55" t="s">
        <v>305</v>
      </c>
    </row>
    <row r="40" customFormat="false" ht="15" hidden="false" customHeight="false" outlineLevel="0" collapsed="false">
      <c r="C40" s="55" t="s">
        <v>261</v>
      </c>
    </row>
    <row r="41" customFormat="false" ht="15" hidden="false" customHeight="false" outlineLevel="0" collapsed="false">
      <c r="C41" s="55" t="s">
        <v>264</v>
      </c>
    </row>
    <row r="42" customFormat="false" ht="15" hidden="false" customHeight="false" outlineLevel="0" collapsed="false">
      <c r="C42" s="55" t="s">
        <v>267</v>
      </c>
    </row>
    <row r="43" customFormat="false" ht="15" hidden="false" customHeight="false" outlineLevel="0" collapsed="false">
      <c r="C43" s="55" t="s">
        <v>271</v>
      </c>
    </row>
    <row r="44" customFormat="false" ht="15" hidden="false" customHeight="false" outlineLevel="0" collapsed="false">
      <c r="C44" s="55" t="s">
        <v>277</v>
      </c>
    </row>
    <row r="45" customFormat="false" ht="15" hidden="false" customHeight="false" outlineLevel="0" collapsed="false">
      <c r="C45" s="55" t="s">
        <v>280</v>
      </c>
    </row>
    <row r="46" customFormat="false" ht="15" hidden="false" customHeight="false" outlineLevel="0" collapsed="false">
      <c r="C46" s="55" t="s">
        <v>284</v>
      </c>
    </row>
    <row r="47" customFormat="false" ht="15" hidden="false" customHeight="false" outlineLevel="0" collapsed="false">
      <c r="C47" s="55" t="s">
        <v>288</v>
      </c>
    </row>
    <row r="48" customFormat="false" ht="15" hidden="false" customHeight="false" outlineLevel="0" collapsed="false">
      <c r="C48" s="55" t="s">
        <v>291</v>
      </c>
    </row>
    <row r="49" customFormat="false" ht="15" hidden="false" customHeight="false" outlineLevel="0" collapsed="false">
      <c r="C49" s="55" t="s">
        <v>292</v>
      </c>
    </row>
    <row r="52" customFormat="false" ht="12.75" hidden="false" customHeight="true" outlineLevel="0" collapsed="false">
      <c r="A52" s="18" t="s">
        <v>33</v>
      </c>
      <c r="B52" s="18"/>
      <c r="C52" s="18"/>
      <c r="D52" s="18"/>
      <c r="E52" s="18"/>
      <c r="F52" s="18"/>
      <c r="G52" s="18"/>
      <c r="H52" s="18"/>
      <c r="I52" s="18"/>
      <c r="J52" s="18"/>
      <c r="K52" s="18"/>
      <c r="L52" s="18"/>
    </row>
  </sheetData>
  <sheetProtection sheet="true" formatCells="false" formatColumns="false" formatRows="false" insertRows="false" sort="false" autoFilter="false"/>
  <mergeCells count="7">
    <mergeCell ref="C2:L2"/>
    <mergeCell ref="C3:L3"/>
    <mergeCell ref="D9:K9"/>
    <mergeCell ref="D10:K10"/>
    <mergeCell ref="D11:K11"/>
    <mergeCell ref="B14:K14"/>
    <mergeCell ref="A52:L52"/>
  </mergeCells>
  <hyperlinks>
    <hyperlink ref="A2" r:id="rId1" display=" "/>
    <hyperlink ref="A52" r:id="rId2" display="Mastt template  ·  mastt.com  ·  © 2026 Mastt"/>
  </hyperlinks>
  <printOptions headings="false" gridLines="false" gridLinesSet="true" horizontalCentered="true" verticalCentered="false"/>
  <pageMargins left="0.3" right="0.3" top="0.4" bottom="0.45" header="0.2" footer="0.2"/>
  <pageSetup paperSize="9" scale="100" fitToWidth="1" fitToHeight="0" pageOrder="downThenOver" orientation="portrait" blackAndWhite="false" draft="false" cellComments="none" horizontalDpi="300" verticalDpi="300" copies="1"/>
  <headerFooter differentFirst="false" differentOddEven="false">
    <oddHeader>&amp;L&amp;"Arial,Regular"&amp;8&amp;K1d3245Mastt  ·  Construction Material List / Material Schedule&amp;R&amp;"Arial,Regular"&amp;8&amp;K8e98a2&amp;A</oddHeader>
    <oddFooter>&amp;L&amp;"Arial,Regular"&amp;7&amp;K8e98a2Mastt template  ·  mastt.com  ·  © 2026 Mastt&amp;R&amp;"Arial,Regular"&amp;7&amp;K8e98a2Page &amp;P of &amp;N</oddFooter>
  </headerFooter>
  <drawing r:id="rId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J43"/>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71484375" defaultRowHeight="15" zeroHeight="false" outlineLevelRow="0" outlineLevelCol="0"/>
  <cols>
    <col collapsed="false" customWidth="true" hidden="false" outlineLevel="0" max="1" min="1" style="0" width="2.42"/>
    <col collapsed="false" customWidth="true" hidden="false" outlineLevel="0" max="2" min="2" style="0" width="3.42"/>
    <col collapsed="false" customWidth="true" hidden="false" outlineLevel="0" max="3" min="3" style="0" width="17"/>
    <col collapsed="false" customWidth="true" hidden="false" outlineLevel="0" max="9" min="4" style="0" width="15"/>
    <col collapsed="false" customWidth="true" hidden="false" outlineLevel="0" max="10" min="10" style="0" width="2.42"/>
  </cols>
  <sheetData>
    <row r="1" customFormat="false" ht="3.75" hidden="false" customHeight="true" outlineLevel="0" collapsed="false">
      <c r="A1" s="1"/>
      <c r="B1" s="1"/>
      <c r="C1" s="1"/>
      <c r="D1" s="1"/>
      <c r="E1" s="1"/>
      <c r="F1" s="1"/>
      <c r="G1" s="1"/>
      <c r="H1" s="1"/>
      <c r="I1" s="1"/>
      <c r="J1" s="1"/>
    </row>
    <row r="2" customFormat="false" ht="27.75" hidden="false" customHeight="true" outlineLevel="0" collapsed="false">
      <c r="A2" s="2" t="s">
        <v>0</v>
      </c>
      <c r="B2" s="1"/>
      <c r="C2" s="1"/>
      <c r="D2" s="1"/>
      <c r="E2" s="3" t="s">
        <v>1</v>
      </c>
      <c r="F2" s="3"/>
      <c r="G2" s="3"/>
      <c r="H2" s="3"/>
      <c r="I2" s="3"/>
      <c r="J2" s="3"/>
    </row>
    <row r="3" customFormat="false" ht="12.75" hidden="false" customHeight="true" outlineLevel="0" collapsed="false">
      <c r="A3" s="1"/>
      <c r="B3" s="1"/>
      <c r="C3" s="1"/>
      <c r="D3" s="1"/>
      <c r="E3" s="4" t="s">
        <v>306</v>
      </c>
      <c r="F3" s="4"/>
      <c r="G3" s="4"/>
      <c r="H3" s="4"/>
      <c r="I3" s="4"/>
      <c r="J3" s="4"/>
    </row>
    <row r="4" customFormat="false" ht="6" hidden="false" customHeight="true" outlineLevel="0" collapsed="false">
      <c r="A4" s="1"/>
      <c r="B4" s="1"/>
      <c r="C4" s="1"/>
      <c r="D4" s="1"/>
      <c r="E4" s="1"/>
      <c r="F4" s="1"/>
      <c r="G4" s="1"/>
      <c r="H4" s="1"/>
      <c r="I4" s="1"/>
      <c r="J4" s="1"/>
    </row>
    <row r="5" customFormat="false" ht="3" hidden="false" customHeight="true" outlineLevel="0" collapsed="false">
      <c r="A5" s="5"/>
      <c r="B5" s="5"/>
      <c r="C5" s="5"/>
      <c r="D5" s="5"/>
      <c r="E5" s="5"/>
      <c r="F5" s="5"/>
      <c r="G5" s="5"/>
      <c r="H5" s="5"/>
      <c r="I5" s="5"/>
      <c r="J5" s="5"/>
    </row>
    <row r="6" customFormat="false" ht="6.75" hidden="false" customHeight="true" outlineLevel="0" collapsed="false">
      <c r="A6" s="6"/>
      <c r="B6" s="6"/>
      <c r="C6" s="6"/>
      <c r="D6" s="6"/>
      <c r="E6" s="6"/>
      <c r="F6" s="6"/>
      <c r="G6" s="6"/>
      <c r="H6" s="6"/>
      <c r="I6" s="6"/>
      <c r="J6" s="6"/>
    </row>
    <row r="7" customFormat="false" ht="6" hidden="false" customHeight="true" outlineLevel="0" collapsed="false"/>
    <row r="8" customFormat="false" ht="19.5" hidden="false" customHeight="true" outlineLevel="0" collapsed="false">
      <c r="B8" s="7" t="s">
        <v>307</v>
      </c>
    </row>
    <row r="9" customFormat="false" ht="26.25" hidden="false" customHeight="true" outlineLevel="0" collapsed="false">
      <c r="B9" s="64" t="s">
        <v>308</v>
      </c>
      <c r="C9" s="65" t="s">
        <v>309</v>
      </c>
      <c r="D9" s="65"/>
      <c r="E9" s="65"/>
      <c r="F9" s="65"/>
      <c r="G9" s="65"/>
      <c r="H9" s="65"/>
      <c r="I9" s="65"/>
    </row>
    <row r="10" customFormat="false" ht="38.25" hidden="false" customHeight="true" outlineLevel="0" collapsed="false">
      <c r="B10" s="64" t="s">
        <v>308</v>
      </c>
      <c r="C10" s="65" t="s">
        <v>310</v>
      </c>
      <c r="D10" s="65"/>
      <c r="E10" s="65"/>
      <c r="F10" s="65"/>
      <c r="G10" s="65"/>
      <c r="H10" s="65"/>
      <c r="I10" s="65"/>
    </row>
    <row r="11" customFormat="false" ht="26.25" hidden="false" customHeight="true" outlineLevel="0" collapsed="false">
      <c r="B11" s="64" t="s">
        <v>308</v>
      </c>
      <c r="C11" s="65" t="s">
        <v>311</v>
      </c>
      <c r="D11" s="65"/>
      <c r="E11" s="65"/>
      <c r="F11" s="65"/>
      <c r="G11" s="65"/>
      <c r="H11" s="65"/>
      <c r="I11" s="65"/>
    </row>
    <row r="12" customFormat="false" ht="26.25" hidden="false" customHeight="true" outlineLevel="0" collapsed="false">
      <c r="B12" s="64" t="s">
        <v>308</v>
      </c>
      <c r="C12" s="65" t="s">
        <v>312</v>
      </c>
      <c r="D12" s="65"/>
      <c r="E12" s="65"/>
      <c r="F12" s="65"/>
      <c r="G12" s="65"/>
      <c r="H12" s="65"/>
      <c r="I12" s="65"/>
    </row>
    <row r="13" customFormat="false" ht="6" hidden="false" customHeight="true" outlineLevel="0" collapsed="false"/>
    <row r="14" customFormat="false" ht="19.5" hidden="false" customHeight="true" outlineLevel="0" collapsed="false">
      <c r="B14" s="7" t="s">
        <v>313</v>
      </c>
    </row>
    <row r="15" customFormat="false" ht="26.25" hidden="false" customHeight="true" outlineLevel="0" collapsed="false">
      <c r="B15" s="64" t="s">
        <v>308</v>
      </c>
      <c r="C15" s="65" t="s">
        <v>314</v>
      </c>
      <c r="D15" s="65"/>
      <c r="E15" s="65"/>
      <c r="F15" s="65"/>
      <c r="G15" s="65"/>
      <c r="H15" s="65"/>
      <c r="I15" s="65"/>
    </row>
    <row r="16" customFormat="false" ht="26.25" hidden="false" customHeight="true" outlineLevel="0" collapsed="false">
      <c r="B16" s="64" t="s">
        <v>308</v>
      </c>
      <c r="C16" s="65" t="s">
        <v>315</v>
      </c>
      <c r="D16" s="65"/>
      <c r="E16" s="65"/>
      <c r="F16" s="65"/>
      <c r="G16" s="65"/>
      <c r="H16" s="65"/>
      <c r="I16" s="65"/>
    </row>
    <row r="17" customFormat="false" ht="26.25" hidden="false" customHeight="true" outlineLevel="0" collapsed="false">
      <c r="B17" s="64" t="s">
        <v>308</v>
      </c>
      <c r="C17" s="65" t="s">
        <v>316</v>
      </c>
      <c r="D17" s="65"/>
      <c r="E17" s="65"/>
      <c r="F17" s="65"/>
      <c r="G17" s="65"/>
      <c r="H17" s="65"/>
      <c r="I17" s="65"/>
    </row>
    <row r="18" customFormat="false" ht="26.25" hidden="false" customHeight="true" outlineLevel="0" collapsed="false">
      <c r="B18" s="64" t="s">
        <v>308</v>
      </c>
      <c r="C18" s="65" t="s">
        <v>317</v>
      </c>
      <c r="D18" s="65"/>
      <c r="E18" s="65"/>
      <c r="F18" s="65"/>
      <c r="G18" s="65"/>
      <c r="H18" s="65"/>
      <c r="I18" s="65"/>
    </row>
    <row r="19" customFormat="false" ht="26.25" hidden="false" customHeight="true" outlineLevel="0" collapsed="false">
      <c r="B19" s="64" t="s">
        <v>308</v>
      </c>
      <c r="C19" s="65" t="s">
        <v>318</v>
      </c>
      <c r="D19" s="65"/>
      <c r="E19" s="65"/>
      <c r="F19" s="65"/>
      <c r="G19" s="65"/>
      <c r="H19" s="65"/>
      <c r="I19" s="65"/>
    </row>
    <row r="20" customFormat="false" ht="6" hidden="false" customHeight="true" outlineLevel="0" collapsed="false"/>
    <row r="21" customFormat="false" ht="19.5" hidden="false" customHeight="true" outlineLevel="0" collapsed="false">
      <c r="B21" s="7" t="s">
        <v>319</v>
      </c>
    </row>
    <row r="22" customFormat="false" ht="26.25" hidden="false" customHeight="true" outlineLevel="0" collapsed="false">
      <c r="B22" s="64" t="s">
        <v>308</v>
      </c>
      <c r="C22" s="65" t="s">
        <v>320</v>
      </c>
      <c r="D22" s="65"/>
      <c r="E22" s="65"/>
      <c r="F22" s="65"/>
      <c r="G22" s="65"/>
      <c r="H22" s="65"/>
      <c r="I22" s="65"/>
    </row>
    <row r="23" customFormat="false" ht="38.25" hidden="false" customHeight="true" outlineLevel="0" collapsed="false">
      <c r="B23" s="64" t="s">
        <v>308</v>
      </c>
      <c r="C23" s="65" t="s">
        <v>321</v>
      </c>
      <c r="D23" s="65"/>
      <c r="E23" s="65"/>
      <c r="F23" s="65"/>
      <c r="G23" s="65"/>
      <c r="H23" s="65"/>
      <c r="I23" s="65"/>
    </row>
    <row r="24" customFormat="false" ht="26.25" hidden="false" customHeight="true" outlineLevel="0" collapsed="false">
      <c r="B24" s="64" t="s">
        <v>308</v>
      </c>
      <c r="C24" s="65" t="s">
        <v>322</v>
      </c>
      <c r="D24" s="65"/>
      <c r="E24" s="65"/>
      <c r="F24" s="65"/>
      <c r="G24" s="65"/>
      <c r="H24" s="65"/>
      <c r="I24" s="65"/>
    </row>
    <row r="25" customFormat="false" ht="26.25" hidden="false" customHeight="true" outlineLevel="0" collapsed="false">
      <c r="B25" s="64" t="s">
        <v>308</v>
      </c>
      <c r="C25" s="65" t="s">
        <v>323</v>
      </c>
      <c r="D25" s="65"/>
      <c r="E25" s="65"/>
      <c r="F25" s="65"/>
      <c r="G25" s="65"/>
      <c r="H25" s="65"/>
      <c r="I25" s="65"/>
    </row>
    <row r="26" customFormat="false" ht="6" hidden="false" customHeight="true" outlineLevel="0" collapsed="false"/>
    <row r="27" customFormat="false" ht="19.5" hidden="false" customHeight="true" outlineLevel="0" collapsed="false">
      <c r="B27" s="7" t="s">
        <v>324</v>
      </c>
    </row>
    <row r="28" customFormat="false" ht="26.25" hidden="false" customHeight="true" outlineLevel="0" collapsed="false">
      <c r="B28" s="64" t="s">
        <v>308</v>
      </c>
      <c r="C28" s="65" t="s">
        <v>325</v>
      </c>
      <c r="D28" s="65"/>
      <c r="E28" s="65"/>
      <c r="F28" s="65"/>
      <c r="G28" s="65"/>
      <c r="H28" s="65"/>
      <c r="I28" s="65"/>
    </row>
    <row r="29" customFormat="false" ht="26.25" hidden="false" customHeight="true" outlineLevel="0" collapsed="false">
      <c r="B29" s="64" t="s">
        <v>308</v>
      </c>
      <c r="C29" s="65" t="s">
        <v>326</v>
      </c>
      <c r="D29" s="65"/>
      <c r="E29" s="65"/>
      <c r="F29" s="65"/>
      <c r="G29" s="65"/>
      <c r="H29" s="65"/>
      <c r="I29" s="65"/>
    </row>
    <row r="30" customFormat="false" ht="26.25" hidden="false" customHeight="true" outlineLevel="0" collapsed="false">
      <c r="B30" s="64" t="s">
        <v>308</v>
      </c>
      <c r="C30" s="65" t="s">
        <v>327</v>
      </c>
      <c r="D30" s="65"/>
      <c r="E30" s="65"/>
      <c r="F30" s="65"/>
      <c r="G30" s="65"/>
      <c r="H30" s="65"/>
      <c r="I30" s="65"/>
    </row>
    <row r="31" customFormat="false" ht="26.25" hidden="false" customHeight="true" outlineLevel="0" collapsed="false">
      <c r="B31" s="64" t="s">
        <v>308</v>
      </c>
      <c r="C31" s="65" t="s">
        <v>328</v>
      </c>
      <c r="D31" s="65"/>
      <c r="E31" s="65"/>
      <c r="F31" s="65"/>
      <c r="G31" s="65"/>
      <c r="H31" s="65"/>
      <c r="I31" s="65"/>
    </row>
    <row r="32" customFormat="false" ht="6" hidden="false" customHeight="true" outlineLevel="0" collapsed="false"/>
    <row r="33" customFormat="false" ht="19.5" hidden="false" customHeight="true" outlineLevel="0" collapsed="false">
      <c r="B33" s="7" t="s">
        <v>329</v>
      </c>
    </row>
    <row r="34" customFormat="false" ht="26.25" hidden="false" customHeight="true" outlineLevel="0" collapsed="false">
      <c r="B34" s="64" t="s">
        <v>308</v>
      </c>
      <c r="C34" s="65" t="s">
        <v>330</v>
      </c>
      <c r="D34" s="65"/>
      <c r="E34" s="65"/>
      <c r="F34" s="65"/>
      <c r="G34" s="65"/>
      <c r="H34" s="65"/>
      <c r="I34" s="65"/>
    </row>
    <row r="35" customFormat="false" ht="26.25" hidden="false" customHeight="true" outlineLevel="0" collapsed="false">
      <c r="B35" s="64" t="s">
        <v>308</v>
      </c>
      <c r="C35" s="65" t="s">
        <v>331</v>
      </c>
      <c r="D35" s="65"/>
      <c r="E35" s="65"/>
      <c r="F35" s="65"/>
      <c r="G35" s="65"/>
      <c r="H35" s="65"/>
      <c r="I35" s="65"/>
    </row>
    <row r="36" customFormat="false" ht="26.25" hidden="false" customHeight="true" outlineLevel="0" collapsed="false">
      <c r="B36" s="64" t="s">
        <v>308</v>
      </c>
      <c r="C36" s="65" t="s">
        <v>332</v>
      </c>
      <c r="D36" s="65"/>
      <c r="E36" s="65"/>
      <c r="F36" s="65"/>
      <c r="G36" s="65"/>
      <c r="H36" s="65"/>
      <c r="I36" s="65"/>
    </row>
    <row r="37" customFormat="false" ht="26.25" hidden="false" customHeight="true" outlineLevel="0" collapsed="false">
      <c r="B37" s="64" t="s">
        <v>308</v>
      </c>
      <c r="C37" s="65" t="s">
        <v>333</v>
      </c>
      <c r="D37" s="65"/>
      <c r="E37" s="65"/>
      <c r="F37" s="65"/>
      <c r="G37" s="65"/>
      <c r="H37" s="65"/>
      <c r="I37" s="65"/>
    </row>
    <row r="38" customFormat="false" ht="15" hidden="false" customHeight="true" outlineLevel="0" collapsed="false">
      <c r="B38" s="64" t="s">
        <v>308</v>
      </c>
      <c r="C38" s="65" t="s">
        <v>334</v>
      </c>
      <c r="D38" s="65"/>
      <c r="E38" s="65"/>
      <c r="F38" s="65"/>
      <c r="G38" s="65"/>
      <c r="H38" s="65"/>
      <c r="I38" s="65"/>
    </row>
    <row r="39" customFormat="false" ht="6" hidden="false" customHeight="true" outlineLevel="0" collapsed="false"/>
    <row r="40" customFormat="false" ht="19.5" hidden="false" customHeight="true" outlineLevel="0" collapsed="false">
      <c r="B40" s="7" t="s">
        <v>335</v>
      </c>
    </row>
    <row r="41" customFormat="false" ht="49.5" hidden="false" customHeight="true" outlineLevel="0" collapsed="false">
      <c r="C41" s="65" t="s">
        <v>336</v>
      </c>
      <c r="D41" s="65"/>
      <c r="E41" s="65"/>
      <c r="F41" s="65"/>
      <c r="G41" s="65"/>
      <c r="H41" s="65"/>
      <c r="I41" s="65"/>
    </row>
    <row r="43" customFormat="false" ht="12.75" hidden="false" customHeight="true" outlineLevel="0" collapsed="false">
      <c r="A43" s="18" t="s">
        <v>33</v>
      </c>
      <c r="B43" s="18"/>
      <c r="C43" s="18"/>
      <c r="D43" s="18"/>
      <c r="E43" s="18"/>
      <c r="F43" s="18"/>
      <c r="G43" s="18"/>
      <c r="H43" s="18"/>
      <c r="I43" s="18"/>
      <c r="J43" s="18"/>
    </row>
  </sheetData>
  <sheetProtection sheet="true" formatCells="false" formatColumns="false" formatRows="false" insertRows="false" sort="false" autoFilter="false"/>
  <mergeCells count="26">
    <mergeCell ref="E2:J2"/>
    <mergeCell ref="E3:J3"/>
    <mergeCell ref="C9:I9"/>
    <mergeCell ref="C10:I10"/>
    <mergeCell ref="C11:I11"/>
    <mergeCell ref="C12:I12"/>
    <mergeCell ref="C15:I15"/>
    <mergeCell ref="C16:I16"/>
    <mergeCell ref="C17:I17"/>
    <mergeCell ref="C18:I18"/>
    <mergeCell ref="C19:I19"/>
    <mergeCell ref="C22:I22"/>
    <mergeCell ref="C23:I23"/>
    <mergeCell ref="C24:I24"/>
    <mergeCell ref="C25:I25"/>
    <mergeCell ref="C28:I28"/>
    <mergeCell ref="C29:I29"/>
    <mergeCell ref="C30:I30"/>
    <mergeCell ref="C31:I31"/>
    <mergeCell ref="C34:I34"/>
    <mergeCell ref="C35:I35"/>
    <mergeCell ref="C36:I36"/>
    <mergeCell ref="C37:I37"/>
    <mergeCell ref="C38:I38"/>
    <mergeCell ref="C41:I41"/>
    <mergeCell ref="A43:J43"/>
  </mergeCells>
  <hyperlinks>
    <hyperlink ref="A2" r:id="rId1" display=" "/>
    <hyperlink ref="A43" r:id="rId2" display="Mastt template  ·  mastt.com  ·  © 2026 Mastt"/>
  </hyperlinks>
  <printOptions headings="false" gridLines="false" gridLinesSet="true" horizontalCentered="true" verticalCentered="false"/>
  <pageMargins left="0.3" right="0.3" top="0.4" bottom="0.45" header="0.2" footer="0.2"/>
  <pageSetup paperSize="9" scale="100" fitToWidth="1" fitToHeight="0" pageOrder="downThenOver" orientation="portrait" blackAndWhite="false" draft="false" cellComments="none" horizontalDpi="300" verticalDpi="300" copies="1"/>
  <headerFooter differentFirst="false" differentOddEven="false">
    <oddHeader>&amp;L&amp;"Arial,Regular"&amp;8&amp;K1d3245Mastt  ·  Construction Material List / Material Schedule&amp;R&amp;"Arial,Regular"&amp;8&amp;K8e98a2&amp;A</oddHeader>
    <oddFooter>&amp;L&amp;"Arial,Regular"&amp;7&amp;K8e98a2Mastt template  ·  mastt.com  ·  © 2026 Mastt&amp;R&amp;"Arial,Regular"&amp;7&amp;K8e98a2Page &amp;P of &amp;N</oddFooter>
  </headerFooter>
  <drawing r:id="rId3"/>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2026-08-10T10:34:57Z</dcterms:created>
  <dc:creator>openpyxl</dc:creator>
  <dc:description/>
  <dc:language>en-US</dc:language>
  <cp:lastModifiedBy/>
  <dcterms:modified xsi:type="dcterms:W3CDTF">2026-08-12T03:28:25Z</dcterms:modified>
  <cp:revision>2</cp:revision>
  <dc:subject/>
  <dc:title/>
</cp:coreProperties>
</file>

<file path=docProps/custom.xml><?xml version="1.0" encoding="utf-8"?>
<Properties xmlns="http://schemas.openxmlformats.org/officeDocument/2006/custom-properties" xmlns:vt="http://schemas.openxmlformats.org/officeDocument/2006/docPropsVTypes"/>
</file>