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9.xml.rels" ContentType="application/vnd.openxmlformats-package.relationships+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_rels/drawing9.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vmlDrawing2.vml" ContentType="application/vnd.openxmlformats-officedocument.vmlDrawing"/>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_rels/workbook.xml.rels" ContentType="application/vnd.openxmlformats-package.relationships+xml"/>
  <Override PartName="/xl/media/image1.png" ContentType="image/png"/>
  <Override PartName="/xl/comments6.xml" ContentType="application/vnd.openxmlformats-officedocument.spreadsheetml.comments+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laim Cover" sheetId="1" state="visible" r:id="rId3"/>
    <sheet name="Claim Summary" sheetId="2" state="visible" r:id="rId4"/>
    <sheet name="Works Breakdown" sheetId="3" state="visible" r:id="rId5"/>
    <sheet name="Variations" sheetId="4" state="visible" r:id="rId6"/>
    <sheet name="Materials on Site" sheetId="5" state="visible" r:id="rId7"/>
    <sheet name="Retention" sheetId="6" state="visible" r:id="rId8"/>
    <sheet name="Deductions" sheetId="7" state="visible" r:id="rId9"/>
    <sheet name="Claim History" sheetId="8" state="visible" r:id="rId10"/>
    <sheet name="Lists &amp; Settings" sheetId="9" state="visible" r:id="rId11"/>
  </sheets>
  <definedNames>
    <definedName function="false" hidden="false" localSheetId="0" name="_xlnm.Print_Area" vbProcedure="false">'Claim Cover'!$A$1:$G$43</definedName>
    <definedName function="false" hidden="false" localSheetId="7" name="_xlnm.Print_Titles" vbProcedure="false">'Claim History'!$9:$11</definedName>
    <definedName function="false" hidden="false" localSheetId="1" name="_xlnm.Print_Area" vbProcedure="false">'Claim Summary'!$A$1:$J$53</definedName>
    <definedName function="false" hidden="false" localSheetId="6" name="_xlnm.Print_Titles" vbProcedure="false">Deductions!$9:$11</definedName>
    <definedName function="false" hidden="true" localSheetId="6" name="_xlnm._FilterDatabase" vbProcedure="false">Deductions!$A$9:$H$41</definedName>
    <definedName function="false" hidden="false" localSheetId="4" name="_xlnm.Print_Titles" vbProcedure="false">'Materials on Site'!$10:$12</definedName>
    <definedName function="false" hidden="true" localSheetId="4" name="_xlnm._FilterDatabase" vbProcedure="false">'Materials on Site'!$A$10:$M$52</definedName>
    <definedName function="false" hidden="false" localSheetId="5" name="_xlnm.Print_Area" vbProcedure="false">Retention!$A$1:$G$32</definedName>
    <definedName function="false" hidden="false" localSheetId="3" name="_xlnm.Print_Titles" vbProcedure="false">Variations!$9:$11</definedName>
    <definedName function="false" hidden="true" localSheetId="3" name="_xlnm._FilterDatabase" vbProcedure="false">Variations!$A$9:$J$71</definedName>
    <definedName function="false" hidden="false" localSheetId="2" name="_xlnm.Print_Titles" vbProcedure="false">'Works Breakdown'!$9:$13</definedName>
    <definedName function="false" hidden="true" localSheetId="2" name="_xlnm._FilterDatabase" vbProcedure="false">'Works Breakdown'!$A$9:$O$163</definedName>
    <definedName function="false" hidden="false" name="Claim_Date" vbProcedure="false">'Claim Cover'!$C$23</definedName>
    <definedName function="false" hidden="false" name="Claim_Excl_GST" vbProcedure="false">'Claim Summary'!$G$24</definedName>
    <definedName function="false" hidden="false" name="Claim_GST" vbProcedure="false">'Claim Summary'!$G$25</definedName>
    <definedName function="false" hidden="false" name="Claim_No" vbProcedure="false">'Claim Cover'!$C$20</definedName>
    <definedName function="false" hidden="false" name="Claim_Total_Incl_GST" vbProcedure="false">'Claim Summary'!$G$26</definedName>
    <definedName function="false" hidden="false" name="Contractor" vbProcedure="false">'Claim Cover'!$C$15</definedName>
    <definedName function="false" hidden="false" name="Contractor_ABN" vbProcedure="false">'Claim Cover'!$C$16</definedName>
    <definedName function="false" hidden="false" name="Contract_No" vbProcedure="false">'Claim Cover'!$F$11</definedName>
    <definedName function="false" hidden="false" name="Contract_Sum" vbProcedure="false">'Claim Cover'!$F$14</definedName>
    <definedName function="false" hidden="false" name="Contract_Title" vbProcedure="false">'Claim Cover'!$F$12</definedName>
    <definedName function="false" hidden="false" name="Contract_Type" vbProcedure="false">'Claim Cover'!$F$13</definedName>
    <definedName function="false" hidden="false" name="Currency_Code" vbProcedure="false">'Lists &amp; Settings'!$C$10</definedName>
    <definedName function="false" hidden="false" name="Date_Received" vbProcedure="false">'Claim Cover'!$C$25</definedName>
    <definedName function="false" hidden="false" name="Decl_Date" vbProcedure="false">'Claim Cover'!$F$37</definedName>
    <definedName function="false" hidden="false" name="Decl_Name" vbProcedure="false">'Claim Cover'!$B$37</definedName>
    <definedName function="false" hidden="false" name="Decl_Position" vbProcedure="false">'Claim Cover'!$D$37</definedName>
    <definedName function="false" hidden="false" name="DED_Applied" vbProcedure="false">Deductions!$F$10</definedName>
    <definedName function="false" hidden="false" name="Disclaimer_Text" vbProcedure="false">'Lists &amp; Settings'!$B$47</definedName>
    <definedName function="false" hidden="false" name="DLP_Months" vbProcedure="false">Retention!$F$11</definedName>
    <definedName function="false" hidden="false" name="Final_Release_Date" vbProcedure="false">Retention!$F$12</definedName>
    <definedName function="false" hidden="false" name="GST_Rate" vbProcedure="false">'Lists &amp; Settings'!$C$9</definedName>
    <definedName function="false" hidden="false" name="HIST_Certified" vbProcedure="false">'Claim History'!$E$10</definedName>
    <definedName function="false" hidden="false" name="HIST_Claimed" vbProcedure="false">'Claim History'!$D$10</definedName>
    <definedName function="false" hidden="false" name="HIST_Outstanding" vbProcedure="false">'Claim History'!$J$10</definedName>
    <definedName function="false" hidden="false" name="HIST_Paid" vbProcedure="false">'Claim History'!$I$10</definedName>
    <definedName function="false" hidden="false" name="Jurisdiction" vbProcedure="false">'Claim Cover'!$F$20</definedName>
    <definedName function="false" hidden="false" name="L_ContractType" vbProcedure="false">'Lists &amp; Settings'!$C$28:$C$41</definedName>
    <definedName function="false" hidden="false" name="L_DayType" vbProcedure="false">'Lists &amp; Settings'!$C$43:$C$44</definedName>
    <definedName function="false" hidden="false" name="L_DedBasis" vbProcedure="false">'Lists &amp; Settings'!$I$28:$I$41</definedName>
    <definedName function="false" hidden="false" name="L_ItemType" vbProcedure="false">'Lists &amp; Settings'!$D$28:$D$41</definedName>
    <definedName function="false" hidden="false" name="L_Jurisdiction" vbProcedure="false">'Lists &amp; Settings'!$B$28:$B$41</definedName>
    <definedName function="false" hidden="false" name="L_RetBasis" vbProcedure="false">'Lists &amp; Settings'!$H$28:$H$41</definedName>
    <definedName function="false" hidden="false" name="L_Unit" vbProcedure="false">'Lists &amp; Settings'!$F$28:$F$41</definedName>
    <definedName function="false" hidden="false" name="L_VarStatus" vbProcedure="false">'Lists &amp; Settings'!$E$28:$E$41</definedName>
    <definedName function="false" hidden="false" name="L_YesNo" vbProcedure="false">'Lists &amp; Settings'!$G$28:$G$41</definedName>
    <definedName function="false" hidden="false" name="MAT_Prev" vbProcedure="false">'Materials on Site'!$K$11</definedName>
    <definedName function="false" hidden="false" name="MAT_This" vbProcedure="false">'Materials on Site'!$L$11</definedName>
    <definedName function="false" hidden="false" name="MAT_ToDate" vbProcedure="false">'Materials on Site'!$J$11</definedName>
    <definedName function="false" hidden="false" name="Payment_Due" vbProcedure="false">'Claim Cover'!$F$17</definedName>
    <definedName function="false" hidden="false" name="Payment_Terms_Days" vbProcedure="false">'Claim Cover'!$F$16</definedName>
    <definedName function="false" hidden="false" name="PC_Date" vbProcedure="false">Retention!$F$9</definedName>
    <definedName function="false" hidden="false" name="Period_From" vbProcedure="false">'Claim Cover'!$C$21</definedName>
    <definedName function="false" hidden="false" name="Period_To" vbProcedure="false">'Claim Cover'!$C$22</definedName>
    <definedName function="false" hidden="false" name="Principal" vbProcedure="false">'Claim Cover'!$C$14</definedName>
    <definedName function="false" hidden="false" name="Proj_Name" vbProcedure="false">'Claim Cover'!$C$11</definedName>
    <definedName function="false" hidden="false" name="Proj_No" vbProcedure="false">'Claim Cover'!$C$12</definedName>
    <definedName function="false" hidden="false" name="Reference_Date" vbProcedure="false">'Claim Cover'!$C$24</definedName>
    <definedName function="false" hidden="false" name="Response_Days" vbProcedure="false">'Claim Cover'!$F$23</definedName>
    <definedName function="false" hidden="false" name="Response_Day_Type" vbProcedure="false">'Claim Cover'!$F$24</definedName>
    <definedName function="false" hidden="false" name="Retention_Basis" vbProcedure="false">'Claim Cover'!$F$15</definedName>
    <definedName function="false" hidden="false" name="Ret_Base_Vars" vbProcedure="false">Retention!$C$18</definedName>
    <definedName function="false" hidden="false" name="Ret_Base_Works" vbProcedure="false">Retention!$C$17</definedName>
    <definedName function="false" hidden="false" name="Ret_By_Guarantee" vbProcedure="false">Retention!$C$12</definedName>
    <definedName function="false" hidden="false" name="Ret_Cap" vbProcedure="false">Retention!$C$22</definedName>
    <definedName function="false" hidden="false" name="Ret_Gross" vbProcedure="false">Retention!$C$21</definedName>
    <definedName function="false" hidden="false" name="Ret_Max_Pct" vbProcedure="false">Retention!$C$11</definedName>
    <definedName function="false" hidden="false" name="Ret_Prev" vbProcedure="false">Retention!$C$13</definedName>
    <definedName function="false" hidden="false" name="Ret_Prev_Check" vbProcedure="false">Retention!$C$26</definedName>
    <definedName function="false" hidden="false" name="Ret_Rate_Vars" vbProcedure="false">Retention!$C$10</definedName>
    <definedName function="false" hidden="false" name="Ret_Rate_Works" vbProcedure="false">Retention!$C$9</definedName>
    <definedName function="false" hidden="false" name="Ret_Released" vbProcedure="false">Retention!$C$14</definedName>
    <definedName function="false" hidden="false" name="Ret_Release_DLP" vbProcedure="false">Retention!$F$16</definedName>
    <definedName function="false" hidden="false" name="Ret_Release_PC" vbProcedure="false">Retention!$F$15</definedName>
    <definedName function="false" hidden="false" name="Ret_Release_PC_Pct" vbProcedure="false">Retention!$F$10</definedName>
    <definedName function="false" hidden="false" name="Ret_Remaining" vbProcedure="false">Retention!$C$25</definedName>
    <definedName function="false" hidden="false" name="Ret_This" vbProcedure="false">Retention!$C$24</definedName>
    <definedName function="false" hidden="false" name="Ret_ToDate" vbProcedure="false">Retention!$C$23</definedName>
    <definedName function="false" hidden="false" name="Scheduled_Amount" vbProcedure="false">'Claim Summary'!$H$26</definedName>
    <definedName function="false" hidden="false" name="Schedule_Date" vbProcedure="false">'Claim Summary'!$F$37</definedName>
    <definedName function="false" hidden="false" name="Served_By" vbProcedure="false">'Claim Cover'!$F$25</definedName>
    <definedName function="false" hidden="false" name="Site_Address" vbProcedure="false">'Claim Cover'!$C$13</definedName>
    <definedName function="false" hidden="false" name="SOP_Act" vbProcedure="false">'Claim Cover'!$F$21</definedName>
    <definedName function="false" hidden="false" name="SOP_Acts" vbProcedure="false">'Lists &amp; Settings'!$D$15:$D$22</definedName>
    <definedName function="false" hidden="false" name="SOP_Codes" vbProcedure="false">'Lists &amp; Settings'!$B$15:$B$22</definedName>
    <definedName function="false" hidden="false" name="SOP_Response" vbProcedure="false">'Lists &amp; Settings'!$F$15:$F$22</definedName>
    <definedName function="false" hidden="false" name="SOP_Response_Doc" vbProcedure="false">'Claim Cover'!$F$22</definedName>
    <definedName function="false" hidden="false" name="SOP_States" vbProcedure="false">'Lists &amp; Settings'!$C$15:$C$22</definedName>
    <definedName function="false" hidden="false" name="Superintendent" vbProcedure="false">'Claim Cover'!$C$17</definedName>
    <definedName function="false" hidden="false" name="VO_Approved_Total" vbProcedure="false">Variations!$E$10</definedName>
    <definedName function="false" hidden="false" name="VO_Prev" vbProcedure="false">Variations!$H$10</definedName>
    <definedName function="false" hidden="false" name="VO_This" vbProcedure="false">Variations!$I$10</definedName>
    <definedName function="false" hidden="false" name="VO_ToDate" vbProcedure="false">Variations!$G$10</definedName>
    <definedName function="false" hidden="false" name="WB_Contract_Total" vbProcedure="false">'Works Breakdown'!$G$10</definedName>
    <definedName function="false" hidden="false" name="WB_Prev" vbProcedure="false">'Works Breakdown'!$K$10</definedName>
    <definedName function="false" hidden="false" name="WB_PSPC_ToDate" vbProcedure="false">'Works Breakdown'!$M$12</definedName>
    <definedName function="false" hidden="false" name="WB_This" vbProcedure="false">'Works Breakdown'!$L$10</definedName>
    <definedName function="false" hidden="false" name="WB_ToDate" vbProcedure="false">'Works Breakdown'!$M$10</definedName>
    <definedName function="false" hidden="false" name="WB_Works_ToDate" vbProcedure="false">'Works Breakdown'!$M$11</definedName>
    <definedName function="false" hidden="false" name="Withholding_Reasons" vbProcedure="false">'Claim Summary'!$B$39</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F17" authorId="0">
      <text>
        <r>
          <rPr>
            <sz val="10"/>
            <rFont val="Arial"/>
            <family val="2"/>
          </rPr>
          <t xml:space="preserve">Date received by the Superintendent/Principal plus the contract payment terms. Counted in calendar days unless the contract says otherwise — and the applicable Security of Payment Act may impose a shorter maximum. Check both.</t>
        </r>
      </text>
    </comment>
    <comment ref="F23" authorId="0">
      <text>
        <r>
          <rPr>
            <sz val="10"/>
            <rFont val="Arial"/>
            <family val="2"/>
          </rPr>
          <t xml:space="preserve">Timeframes differ by State/Territory and by contract — take them from the contract and the Act in force. See Lists &amp; Settings.</t>
        </r>
      </text>
    </comment>
    <comment ref="F24" authorId="0">
      <text>
        <r>
          <rPr>
            <sz val="10"/>
            <rFont val="Arial"/>
            <family val="2"/>
          </rPr>
          <t xml:space="preserve">Timeframes differ by State/Territory and by contract — take them from the contract and the Act in force. See Lists &amp; Settings.</t>
        </r>
      </text>
    </comment>
  </commentList>
</comments>
</file>

<file path=xl/comments6.xml><?xml version="1.0" encoding="utf-8"?>
<comments xmlns="http://schemas.openxmlformats.org/spreadsheetml/2006/main" xmlns:xdr="http://schemas.openxmlformats.org/drawingml/2006/spreadsheetDrawing">
  <authors>
    <author>Unknown Author</author>
  </authors>
  <commentList>
    <comment ref="C12" authorId="0">
      <text>
        <r>
          <rPr>
            <sz val="10"/>
            <rFont val="Arial"/>
            <family val="2"/>
          </rPr>
          <t xml:space="preserve">Set to Yes where the contract security is an unconditional undertaking rather than cash retention. Cash retention is then calculated at nil and the claim is not reduced.</t>
        </r>
      </text>
    </comment>
    <comment ref="C13" authorId="0">
      <text>
        <r>
          <rPr>
            <sz val="10"/>
            <rFont val="Arial"/>
            <family val="2"/>
          </rPr>
          <t xml:space="preserve">Take this from the last payment certificate, not from this workbook. The indicative figure opposite is calculated from the Previous columns as a cross-check.</t>
        </r>
      </text>
    </comment>
    <comment ref="C14" authorId="0">
      <text>
        <r>
          <rPr>
            <sz val="10"/>
            <rFont val="Arial"/>
            <family val="2"/>
          </rPr>
          <t xml:space="preserve">Enter retention already released (e.g. at Practical Completion) so the held-to-date figure stays correct.</t>
        </r>
      </text>
    </comment>
    <comment ref="F10" authorId="0">
      <text>
        <r>
          <rPr>
            <sz val="10"/>
            <rFont val="Arial"/>
            <family val="2"/>
          </rPr>
          <t xml:space="preserve">Most Australian standard forms release half the retention at Practical Completion and the balance at the end of the Defects Liability Period. Confirm against the contract.</t>
        </r>
      </text>
    </comment>
  </commentList>
</comments>
</file>

<file path=xl/sharedStrings.xml><?xml version="1.0" encoding="utf-8"?>
<sst xmlns="http://schemas.openxmlformats.org/spreadsheetml/2006/main" count="502" uniqueCount="398">
  <si>
    <t xml:space="preserve"> </t>
  </si>
  <si>
    <t xml:space="preserve">Progress Claim / Payment Claim</t>
  </si>
  <si>
    <t xml:space="preserve">Australia  ·  security of payment aware  ·  built for head contract and subcontract progress claims</t>
  </si>
  <si>
    <t xml:space="preserve">EXAMPLE DATA — overwrite every shaded cell below, and delete the rows flagged EXAMPLE on the schedule sheets, before issuing this claim.</t>
  </si>
  <si>
    <t xml:space="preserve">PROJECT &amp; PARTIES</t>
  </si>
  <si>
    <t xml:space="preserve">CONTRACT</t>
  </si>
  <si>
    <t xml:space="preserve">PROJECT NAME</t>
  </si>
  <si>
    <t xml:space="preserve">Northbank Community Health Precinct</t>
  </si>
  <si>
    <t xml:space="preserve">CONTRACT NO.</t>
  </si>
  <si>
    <t xml:space="preserve">NB-HC-2026-001</t>
  </si>
  <si>
    <t xml:space="preserve">PROJECT NO.</t>
  </si>
  <si>
    <t xml:space="preserve">MST-2601</t>
  </si>
  <si>
    <t xml:space="preserve">CONTRACT TITLE</t>
  </si>
  <si>
    <t xml:space="preserve">D&amp;C — Northbank Health Precinct</t>
  </si>
  <si>
    <t xml:space="preserve">SITE ADDRESS</t>
  </si>
  <si>
    <t xml:space="preserve">142 Riverside Drive, Brisbane QLD</t>
  </si>
  <si>
    <t xml:space="preserve">CONTRACT TYPE</t>
  </si>
  <si>
    <t xml:space="preserve">AS 4902-2000 (Design &amp; Construct)</t>
  </si>
  <si>
    <t xml:space="preserve">PRINCIPAL / CLIENT</t>
  </si>
  <si>
    <t xml:space="preserve">Northbank Health Services Pty Ltd</t>
  </si>
  <si>
    <t xml:space="preserve">CONTRACT SUM (EXCL GST)</t>
  </si>
  <si>
    <t xml:space="preserve">CONTRACTOR</t>
  </si>
  <si>
    <t xml:space="preserve">Ridgeline Constructions Pty Ltd</t>
  </si>
  <si>
    <t xml:space="preserve">RETENTION BASIS</t>
  </si>
  <si>
    <t xml:space="preserve">Cash retention</t>
  </si>
  <si>
    <t xml:space="preserve">CONTRACTOR ABN</t>
  </si>
  <si>
    <t xml:space="preserve">38 642 917 205</t>
  </si>
  <si>
    <t xml:space="preserve">PAYMENT TERMS (DAYS FROM CONTRACT)</t>
  </si>
  <si>
    <t xml:space="preserve">SUPERINTENDENT / PRINCIPAL'S REP</t>
  </si>
  <si>
    <t xml:space="preserve">Mastt Project Advisory — A. Chen</t>
  </si>
  <si>
    <t xml:space="preserve">PAYMENT DUE DATE (CALCULATED)</t>
  </si>
  <si>
    <t xml:space="preserve">CLAIM DETAILS</t>
  </si>
  <si>
    <t xml:space="preserve">SECURITY OF PAYMENT</t>
  </si>
  <si>
    <t xml:space="preserve">CLAIM NO.</t>
  </si>
  <si>
    <t xml:space="preserve">JURISDICTION OF THE WORKS</t>
  </si>
  <si>
    <t xml:space="preserve">QLD</t>
  </si>
  <si>
    <t xml:space="preserve">CLAIM PERIOD FROM</t>
  </si>
  <si>
    <t xml:space="preserve">APPLICABLE ACT (CALCULATED)</t>
  </si>
  <si>
    <t xml:space="preserve">CLAIM PERIOD TO</t>
  </si>
  <si>
    <t xml:space="preserve">RESPONSE DOCUMENT (CALCULATED)</t>
  </si>
  <si>
    <t xml:space="preserve">CLAIM DATE</t>
  </si>
  <si>
    <t xml:space="preserve">RESPONSE DUE (DAYS — PER ACT/CONTRACT)</t>
  </si>
  <si>
    <t xml:space="preserve">REFERENCE DATE / ENTITLEMENT DATE</t>
  </si>
  <si>
    <t xml:space="preserve">DAYS COUNTED AS</t>
  </si>
  <si>
    <t xml:space="preserve">business days</t>
  </si>
  <si>
    <t xml:space="preserve">DATE RECEIVED BY SUPERINTENDENT</t>
  </si>
  <si>
    <t xml:space="preserve">CLAIM SERVED BY</t>
  </si>
  <si>
    <t xml:space="preserve">Email to Superintendent</t>
  </si>
  <si>
    <t xml:space="preserve">STATUTORY STATEMENT</t>
  </si>
  <si>
    <t xml:space="preserve">Check the Act before you rely on this statement: some Acts require particular words, a prescribed form, or a supporting statement about payment of subcontractors, and the timeframes for a response and for payment differ by jurisdiction. This template is not legal advice.</t>
  </si>
  <si>
    <t xml:space="preserve">AMOUNT CLAIMED THIS CLAIM (INCL GST)</t>
  </si>
  <si>
    <t xml:space="preserve">AMOUNT CLAIMED (EXCL GST)  /  GST</t>
  </si>
  <si>
    <t xml:space="preserve">CONTRACTOR'S DECLARATION</t>
  </si>
  <si>
    <t xml:space="preserve">I certify that I am authorised to make this payment claim on behalf of the Contractor; that the construction work and related goods and services described in this claim have been carried out or supplied under the contract; that the amounts claimed are calculated in accordance with the contract; and that, to the best of my knowledge, all subcontractors and suppliers have been paid all amounts that have become due and payable to them in relation to the construction work the subject of this claim.</t>
  </si>
  <si>
    <t xml:space="preserve">NAME OF AUTHORISED REPRESENTATIVE</t>
  </si>
  <si>
    <t xml:space="preserve">POSITION</t>
  </si>
  <si>
    <t xml:space="preserve">DATE</t>
  </si>
  <si>
    <t xml:space="preserve">SIGNATURE</t>
  </si>
  <si>
    <t xml:space="preserve">Mastt template  ·  mastt.com  ·  © 2026 Mastt</t>
  </si>
  <si>
    <t xml:space="preserve">Claim Summary</t>
  </si>
  <si>
    <t xml:space="preserve">The money page — every figure below is calculated from the schedule sheets</t>
  </si>
  <si>
    <t xml:space="preserve">PROGRESS CLAIM SUMMARY — ALL AMOUNTS EXCLUDE GST UNLESS STATED</t>
  </si>
  <si>
    <t xml:space="preserve">Ref</t>
  </si>
  <si>
    <t xml:space="preserve">Description</t>
  </si>
  <si>
    <t xml:space="preserve">Claimed by
Contractor ($)</t>
  </si>
  <si>
    <t xml:space="preserve">Superintendent's
Assessment ($)</t>
  </si>
  <si>
    <t xml:space="preserve">Variance ($)</t>
  </si>
  <si>
    <t xml:space="preserve">A</t>
  </si>
  <si>
    <t xml:space="preserve">Original Contract Sum (excl GST)</t>
  </si>
  <si>
    <t xml:space="preserve">B</t>
  </si>
  <si>
    <t xml:space="preserve">Approved Variations to date</t>
  </si>
  <si>
    <t xml:space="preserve">C</t>
  </si>
  <si>
    <t xml:space="preserve">Adjusted Contract Sum</t>
  </si>
  <si>
    <t xml:space="preserve">D</t>
  </si>
  <si>
    <t xml:space="preserve">Value of Work Completed to Date</t>
  </si>
  <si>
    <t xml:space="preserve">E</t>
  </si>
  <si>
    <t xml:space="preserve">Approved Variations Completed to Date</t>
  </si>
  <si>
    <t xml:space="preserve">F</t>
  </si>
  <si>
    <t xml:space="preserve">Materials / Unfixed Goods on Site</t>
  </si>
  <si>
    <t xml:space="preserve">G</t>
  </si>
  <si>
    <t xml:space="preserve">Provisional Sums / PC Items — value to date</t>
  </si>
  <si>
    <t xml:space="preserve">H</t>
  </si>
  <si>
    <t xml:space="preserve">Total Value of Works to Date  (D+E+F+G)</t>
  </si>
  <si>
    <t xml:space="preserve">I</t>
  </si>
  <si>
    <t xml:space="preserve">Less Retention held to date (incl. retention this claim)</t>
  </si>
  <si>
    <t xml:space="preserve">J</t>
  </si>
  <si>
    <t xml:space="preserve">Less Liquidated Damages / set-offs / back-charges applied this claim</t>
  </si>
  <si>
    <t xml:space="preserve">K</t>
  </si>
  <si>
    <t xml:space="preserve">Total Due to Date  (H−I−J)</t>
  </si>
  <si>
    <t xml:space="preserve">L</t>
  </si>
  <si>
    <t xml:space="preserve">Less Amounts Previously Certified / Paid</t>
  </si>
  <si>
    <t xml:space="preserve">M</t>
  </si>
  <si>
    <t xml:space="preserve">AMOUNT CLAIMED THIS CLAIM (excl GST)  (K−L)</t>
  </si>
  <si>
    <t xml:space="preserve">N</t>
  </si>
  <si>
    <t xml:space="preserve">GST</t>
  </si>
  <si>
    <t xml:space="preserve">O</t>
  </si>
  <si>
    <t xml:space="preserve">TOTAL CLAIMED THIS CLAIM (incl GST)</t>
  </si>
  <si>
    <t xml:space="preserve">Percentage complete (H ÷ C)</t>
  </si>
  <si>
    <t xml:space="preserve">Retention held to date</t>
  </si>
  <si>
    <t xml:space="preserve">Retention deducted this claim</t>
  </si>
  <si>
    <t xml:space="preserve">Retention remaining to cap</t>
  </si>
  <si>
    <t xml:space="preserve">TOTAL CLAIMED THIS CLAIM (INCL GST)</t>
  </si>
  <si>
    <t xml:space="preserve">SCHEDULED AMOUNT (INCL GST)</t>
  </si>
  <si>
    <t xml:space="preserve">PAYMENT SCHEDULE / SUPERINTENDENT'S ASSESSMENT</t>
  </si>
  <si>
    <t xml:space="preserve">DATE OF PAYMENT SCHEDULE / CERTIFICATE</t>
  </si>
  <si>
    <t xml:space="preserve">SCHEDULED AMOUNT (EXCL GST)</t>
  </si>
  <si>
    <t xml:space="preserve">REASONS FOR WITHHOLDING PAYMENT — where the scheduled amount is less than the claimed amount, state why, and if it is being withheld, the reasons for withholding</t>
  </si>
  <si>
    <t xml:space="preserve">ASSESSED BY (NAME &amp; POSITION)</t>
  </si>
  <si>
    <t xml:space="preserve">The response document, its content requirements and the time allowed to serve it differ by jurisdiction — see the Act named on the Claim Cover and the reference table on Lists &amp; Settings. This template is not legal advice.</t>
  </si>
  <si>
    <t xml:space="preserve">MOVEMENT ANALYSIS — HOW THIS CLAIM RECONCILES</t>
  </si>
  <si>
    <t xml:space="preserve">Value of work completed this claim (Works Breakdown)</t>
  </si>
  <si>
    <t xml:space="preserve">Approved variations claimed this claim (Variations)</t>
  </si>
  <si>
    <t xml:space="preserve">Materials on site claimed this claim</t>
  </si>
  <si>
    <t xml:space="preserve">Less retention deducted this claim (Retention)</t>
  </si>
  <si>
    <t xml:space="preserve">Less deductions applied this claim (Deductions)</t>
  </si>
  <si>
    <t xml:space="preserve">Adjustment for prior claims — entitlement per this schedule less amounts certified</t>
  </si>
  <si>
    <t xml:space="preserve">Amount claimed this claim (excl GST) — reconciled</t>
  </si>
  <si>
    <t xml:space="preserve">Works Breakdown — Schedule of Works</t>
  </si>
  <si>
    <t xml:space="preserve">One row per trade or work item · enter Qty and Rate, or leave Qty blank and enter a lump sum · only the % complete columns change each month</t>
  </si>
  <si>
    <t xml:space="preserve">Shaded cells are inputs. Tinted columns calculate. Rows in grey italic are EXAMPLES — delete them before use. Contract Value = Qty × Rate where both are entered, otherwise the Rate / Lump Sum figure is taken as the lump sum.</t>
  </si>
  <si>
    <t xml:space="preserve">Item No.</t>
  </si>
  <si>
    <t xml:space="preserve">Type</t>
  </si>
  <si>
    <t xml:space="preserve">Unit</t>
  </si>
  <si>
    <t xml:space="preserve">Qty</t>
  </si>
  <si>
    <t xml:space="preserve">Rate /
Lump Sum ($)</t>
  </si>
  <si>
    <t xml:space="preserve">Contract Value ($)</t>
  </si>
  <si>
    <t xml:space="preserve">Previous
% Complete</t>
  </si>
  <si>
    <t xml:space="preserve">This Claim
% Complete</t>
  </si>
  <si>
    <t xml:space="preserve">Total
% Complete</t>
  </si>
  <si>
    <t xml:space="preserve">Previous Value Claimed ($)</t>
  </si>
  <si>
    <t xml:space="preserve">Value This Claim ($)</t>
  </si>
  <si>
    <t xml:space="preserve">Value to Date ($)</t>
  </si>
  <si>
    <t xml:space="preserve">Balance to Complete ($)</t>
  </si>
  <si>
    <t xml:space="preserve">Comments</t>
  </si>
  <si>
    <t xml:space="preserve">GRAND TOTAL — Schedule of Works</t>
  </si>
  <si>
    <t xml:space="preserve">Subtotal — works excluding Provisional Sums &amp; PC Items</t>
  </si>
  <si>
    <t xml:space="preserve">Subtotal — Provisional Sums &amp; PC Items</t>
  </si>
  <si>
    <t xml:space="preserve">Preliminaries &amp; general — site management, cranage, temp services</t>
  </si>
  <si>
    <t xml:space="preserve">Prelims</t>
  </si>
  <si>
    <t xml:space="preserve">sum</t>
  </si>
  <si>
    <t xml:space="preserve">EXAMPLE — time-related, claimed pro rata</t>
  </si>
  <si>
    <t xml:space="preserve">Site establishment — hoarding, fencing, sheds &amp; amenities</t>
  </si>
  <si>
    <t xml:space="preserve">Lump Sum</t>
  </si>
  <si>
    <t xml:space="preserve">EXAMPLE</t>
  </si>
  <si>
    <t xml:space="preserve">Bulk excavation, shoring &amp; offsite disposal</t>
  </si>
  <si>
    <t xml:space="preserve">Rate/Qty</t>
  </si>
  <si>
    <t xml:space="preserve">m³</t>
  </si>
  <si>
    <t xml:space="preserve">EXAMPLE — qty re-measured to survey</t>
  </si>
  <si>
    <t xml:space="preserve">Piling — 600mm dia. CFA piles incl. pile caps</t>
  </si>
  <si>
    <t xml:space="preserve">m</t>
  </si>
  <si>
    <t xml:space="preserve">EXAMPLE — complete, nil this period</t>
  </si>
  <si>
    <t xml:space="preserve">In-situ concrete — substructure &amp; superstructure</t>
  </si>
  <si>
    <t xml:space="preserve">EXAMPLE — L4 slab poured 22/07</t>
  </si>
  <si>
    <t xml:space="preserve">Structural steel — supply, fabricate &amp; erect</t>
  </si>
  <si>
    <t xml:space="preserve">t</t>
  </si>
  <si>
    <t xml:space="preserve">EXAMPLE — see Materials on Site</t>
  </si>
  <si>
    <t xml:space="preserve">Roofing — metal deck, insulation, flashings &amp; rainwater goods</t>
  </si>
  <si>
    <t xml:space="preserve">m²</t>
  </si>
  <si>
    <t xml:space="preserve">Façade — unitised curtain wall &amp; metal cladding</t>
  </si>
  <si>
    <t xml:space="preserve">EXAMPLE — panels installed to L3</t>
  </si>
  <si>
    <t xml:space="preserve">Services rough-in — mechanical, electrical, hydraulic &amp; fire</t>
  </si>
  <si>
    <t xml:space="preserve">Internal linings — partitions, ceilings &amp; plasterboard</t>
  </si>
  <si>
    <t xml:space="preserve">Internal finishes — painting, tiling &amp; fixed joinery</t>
  </si>
  <si>
    <t xml:space="preserve">EXAMPLE — commenced L1</t>
  </si>
  <si>
    <t xml:space="preserve">Floor coverings &amp; feature joinery</t>
  </si>
  <si>
    <t xml:space="preserve">PC Item</t>
  </si>
  <si>
    <t xml:space="preserve">EXAMPLE — supplier not yet engaged</t>
  </si>
  <si>
    <t xml:space="preserve">Landscaping &amp; external works</t>
  </si>
  <si>
    <t xml:space="preserve">Provisional Sum</t>
  </si>
  <si>
    <t xml:space="preserve">EXAMPLE — subject to S/I direction</t>
  </si>
  <si>
    <t xml:space="preserve">SUBTOTAL — visible (filtered) rows only</t>
  </si>
  <si>
    <t xml:space="preserve">Variations</t>
  </si>
  <si>
    <t xml:space="preserve">Only APPROVED variations are picked up by the Claim Summary · pending and rejected variations are tracked but claimed at nil</t>
  </si>
  <si>
    <t xml:space="preserve">% Complete is the cumulative percentage of the approved variation value completed as at this claim. Value Claimed to Date calculates at nil unless Status = Approved.</t>
  </si>
  <si>
    <t xml:space="preserve">VO No.</t>
  </si>
  <si>
    <t xml:space="preserve">Date Approved</t>
  </si>
  <si>
    <t xml:space="preserve">Status</t>
  </si>
  <si>
    <t xml:space="preserve">Approved Value ($)</t>
  </si>
  <si>
    <t xml:space="preserve">% Complete
This Claim</t>
  </si>
  <si>
    <t xml:space="preserve">Value Claimed to Date ($)</t>
  </si>
  <si>
    <t xml:space="preserve">Previously Claimed ($)</t>
  </si>
  <si>
    <t xml:space="preserve">Notes</t>
  </si>
  <si>
    <t xml:space="preserve">TOTAL — APPROVED VARIATIONS</t>
  </si>
  <si>
    <t xml:space="preserve">VO-01</t>
  </si>
  <si>
    <t xml:space="preserve">Additional ground anchors to Grid 5–8 (latent condition)</t>
  </si>
  <si>
    <t xml:space="preserve">Approved</t>
  </si>
  <si>
    <t xml:space="preserve">EXAMPLE — Directed under cl.25; SI-014</t>
  </si>
  <si>
    <t xml:space="preserve">VO-02</t>
  </si>
  <si>
    <t xml:space="preserve">Upgrade to lift lobby wall &amp; floor finishes</t>
  </si>
  <si>
    <t xml:space="preserve">EXAMPLE — Principal-initiated; priced 18/05</t>
  </si>
  <si>
    <t xml:space="preserve">VO-03</t>
  </si>
  <si>
    <t xml:space="preserve">Relocate hydrant booster to Riverside Drive frontage</t>
  </si>
  <si>
    <t xml:space="preserve">EXAMPLE — Fire authority requirement</t>
  </si>
  <si>
    <t xml:space="preserve">VO-04</t>
  </si>
  <si>
    <t xml:space="preserve">Additional acoustic treatment to Level 3 consulting suites</t>
  </si>
  <si>
    <t xml:space="preserve">Pending</t>
  </si>
  <si>
    <t xml:space="preserve">EXAMPLE — Priced 24/07 — awaiting direction</t>
  </si>
  <si>
    <t xml:space="preserve">VO-05</t>
  </si>
  <si>
    <t xml:space="preserve">Deletion of external planter beds to south elevation</t>
  </si>
  <si>
    <t xml:space="preserve">EXAMPLE — Omission — credit to Principal</t>
  </si>
  <si>
    <t xml:space="preserve">Materials on Site — Unfixed Plant &amp; Materials</t>
  </si>
  <si>
    <t xml:space="preserve">Unfixed goods and materials claimed under the contract · check the conditions before claiming</t>
  </si>
  <si>
    <t xml:space="preserve">Most Australian standard forms (e.g. AS 4000 cl.42, AS 4902) only allow unfixed plant and materials to be claimed once specified conditions are met — typically that the goods are on site (or, if stored off site, stored and labelled as directed), that title is vested in the Principal free of encumbrance, that they are adequately insured, and that the Contractor has provided proof of ownership and payment. Some contracts also require a separate security or bond. Check the contract before claiming, and record the evidence below.</t>
  </si>
  <si>
    <t xml:space="preserve">Item</t>
  </si>
  <si>
    <t xml:space="preserve">Supplier</t>
  </si>
  <si>
    <t xml:space="preserve">Invoice / Docket Ref</t>
  </si>
  <si>
    <t xml:space="preserve">Date Delivered</t>
  </si>
  <si>
    <t xml:space="preserve">Value ($)</t>
  </si>
  <si>
    <t xml:space="preserve">Insured
(Y/N)</t>
  </si>
  <si>
    <t xml:space="preserve">Vested in Principal (Y/N)</t>
  </si>
  <si>
    <t xml:space="preserve">Stored Off-site (Y/N)</t>
  </si>
  <si>
    <t xml:space="preserve">% Allowed</t>
  </si>
  <si>
    <t xml:space="preserve">Amount Claimed ($)</t>
  </si>
  <si>
    <t xml:space="preserve">This Claim ($)</t>
  </si>
  <si>
    <t xml:space="preserve">Compliance check</t>
  </si>
  <si>
    <t xml:space="preserve">TOTAL — UNFIXED PLANT &amp; MATERIALS</t>
  </si>
  <si>
    <t xml:space="preserve">Structural steel — fabricated members, batch 3</t>
  </si>
  <si>
    <t xml:space="preserve">Sterling Steel Fabrication</t>
  </si>
  <si>
    <t xml:space="preserve">INV-88421 / DKT-2207</t>
  </si>
  <si>
    <t xml:space="preserve">Yes</t>
  </si>
  <si>
    <t xml:space="preserve">No</t>
  </si>
  <si>
    <t xml:space="preserve">Façade — unitised curtain wall panels (types P1–P4)</t>
  </si>
  <si>
    <t xml:space="preserve">Alumex Façade Systems</t>
  </si>
  <si>
    <t xml:space="preserve">INV-10553 / DKT-1188</t>
  </si>
  <si>
    <t xml:space="preserve">Main switchboard MSB-01 &amp; distribution boards</t>
  </si>
  <si>
    <t xml:space="preserve">Volta Switchboards Pty Ltd</t>
  </si>
  <si>
    <t xml:space="preserve">INV-4417</t>
  </si>
  <si>
    <t xml:space="preserve">Roof sheeting &amp; insulation — site compound</t>
  </si>
  <si>
    <t xml:space="preserve">Metroll QLD</t>
  </si>
  <si>
    <t xml:space="preserve">DKT-77310</t>
  </si>
  <si>
    <t xml:space="preserve">Retention</t>
  </si>
  <si>
    <t xml:space="preserve">Cash retention calculation, cap check and release schedule · switch to a bank guarantee to zero the cash retention</t>
  </si>
  <si>
    <t xml:space="preserve">RETENTION BASIS — INPUTS</t>
  </si>
  <si>
    <t xml:space="preserve">RELEASE SCHEDULE</t>
  </si>
  <si>
    <t xml:space="preserve">Retention rate on works (% of value of work completed)</t>
  </si>
  <si>
    <t xml:space="preserve">Date of Practical Completion (actual or forecast)</t>
  </si>
  <si>
    <t xml:space="preserve">Retention rate on variations (% of variation value completed)</t>
  </si>
  <si>
    <t xml:space="preserve">Proportion of retention released at Practical Completion</t>
  </si>
  <si>
    <t xml:space="preserve">Maximum retention (% of adjusted contract sum)</t>
  </si>
  <si>
    <t xml:space="preserve">Defects Liability Period (months from PC)</t>
  </si>
  <si>
    <t xml:space="preserve">Security provided as bank guarantee / undertaking instead of cash? (Y/N)</t>
  </si>
  <si>
    <t xml:space="preserve">Final release date (end of Defects Liability Period)</t>
  </si>
  <si>
    <t xml:space="preserve">Retention held per the last payment certificate ($)</t>
  </si>
  <si>
    <t xml:space="preserve">Retention released to date, if any ($)</t>
  </si>
  <si>
    <t xml:space="preserve">Release at Practical Completion</t>
  </si>
  <si>
    <t xml:space="preserve">RETENTION CALCULATED THIS CLAIM</t>
  </si>
  <si>
    <t xml:space="preserve">Balance retained through the Defects Liability Period</t>
  </si>
  <si>
    <t xml:space="preserve">Value of work completed to date (Works Breakdown)</t>
  </si>
  <si>
    <t xml:space="preserve">Released at end of Defects Liability Period</t>
  </si>
  <si>
    <t xml:space="preserve">Value of approved variations completed to date (Variations)</t>
  </si>
  <si>
    <t xml:space="preserve">Retention on works</t>
  </si>
  <si>
    <t xml:space="preserve">Retention on variations</t>
  </si>
  <si>
    <t xml:space="preserve">Gross retention calculated (before cap)</t>
  </si>
  <si>
    <t xml:space="preserve">Maximum retention permitted (cap)</t>
  </si>
  <si>
    <t xml:space="preserve">Retention held to date (after cap, after security election)</t>
  </si>
  <si>
    <t xml:space="preserve">Retention deducted this claim (held to date less held previously)</t>
  </si>
  <si>
    <t xml:space="preserve">Indicative retention on previous values (cross-check only)</t>
  </si>
  <si>
    <t xml:space="preserve">Retention is calculated on the value of work and approved variations completed to date. Unfixed plant and materials on site are excluded from the retention base in this template — check the contract, as some forms apply retention to materials on site as well. Where the applicable Act or the contract requires retention to be held in a retention trust account, record the account details with the contract file.</t>
  </si>
  <si>
    <t xml:space="preserve">Deductions, Set-offs &amp; Back-charges</t>
  </si>
  <si>
    <t xml:space="preserve">Liquidated damages, back-charges, set-offs and recoveries · only rows marked Applied This Claim = Yes reduce the claim</t>
  </si>
  <si>
    <t xml:space="preserve">Amount = Days/Qty × Rate where both are entered, otherwise the Rate figure is taken as the amount. Liquidated damages and set-offs usually require a written notice under the contract before they can be applied — record the notice reference in Notes.</t>
  </si>
  <si>
    <t xml:space="preserve">Basis</t>
  </si>
  <si>
    <t xml:space="preserve">Days / Qty</t>
  </si>
  <si>
    <t xml:space="preserve">Rate ($)</t>
  </si>
  <si>
    <t xml:space="preserve">Amount ($)</t>
  </si>
  <si>
    <t xml:space="preserve">Applied This Claim (Y/N)</t>
  </si>
  <si>
    <t xml:space="preserve">TOTAL — APPLIED THIS CLAIM</t>
  </si>
  <si>
    <t xml:space="preserve">D-01</t>
  </si>
  <si>
    <t xml:space="preserve">Liquidated damages — delay to Separable Portion 1</t>
  </si>
  <si>
    <t xml:space="preserve">Liquidated damages</t>
  </si>
  <si>
    <t xml:space="preserve">EXAMPLE — 6 days @ $4,500/day; EOT 07 granted 4 of 10 days</t>
  </si>
  <si>
    <t xml:space="preserve">D-02</t>
  </si>
  <si>
    <t xml:space="preserve">Back-charge — clean-down of Level 2 slab after concrete pour</t>
  </si>
  <si>
    <t xml:space="preserve">Back-charge — cleaning / waste removal</t>
  </si>
  <si>
    <t xml:space="preserve">EXAMPLE — Principal's cleaner, invoice PC-2231</t>
  </si>
  <si>
    <t xml:space="preserve">D-03</t>
  </si>
  <si>
    <t xml:space="preserve">Temporary power &amp; water consumption recovery — July</t>
  </si>
  <si>
    <t xml:space="preserve">Utilities / consumables recovery</t>
  </si>
  <si>
    <t xml:space="preserve">EXAMPLE — Per cl.12 of Annexure Part A</t>
  </si>
  <si>
    <t xml:space="preserve">D-04</t>
  </si>
  <si>
    <t xml:space="preserve">Rectification of damaged wall linings — Level 1 corridor</t>
  </si>
  <si>
    <t xml:space="preserve">Back-charge — rectification</t>
  </si>
  <si>
    <t xml:space="preserve">EXAMPLE — Contractor rectifying under warranty — not applied this claim</t>
  </si>
  <si>
    <t xml:space="preserve">Claim History</t>
  </si>
  <si>
    <t xml:space="preserve">One row per previous claim · the Amount Certified column drives 'less previously certified' on the Claim Summary</t>
  </si>
  <si>
    <t xml:space="preserve">Enter every claim already certified — do NOT enter the current claim here. Add it next month, once it has been certified.</t>
  </si>
  <si>
    <t xml:space="preserve">Claim No.</t>
  </si>
  <si>
    <t xml:space="preserve">Period</t>
  </si>
  <si>
    <t xml:space="preserve">Claim Date</t>
  </si>
  <si>
    <t xml:space="preserve">Amount Claimed (excl GST) ($)</t>
  </si>
  <si>
    <t xml:space="preserve">Amount Certified (excl GST) ($)</t>
  </si>
  <si>
    <t xml:space="preserve">GST ($)</t>
  </si>
  <si>
    <t xml:space="preserve">Total Certified (incl GST) ($)</t>
  </si>
  <si>
    <t xml:space="preserve">Date Paid</t>
  </si>
  <si>
    <t xml:space="preserve">Amount Paid ($)</t>
  </si>
  <si>
    <t xml:space="preserve">Balance Outstanding ($)</t>
  </si>
  <si>
    <t xml:space="preserve">Cumulative Claimed ($)</t>
  </si>
  <si>
    <t xml:space="preserve">Cumulative Certified ($)</t>
  </si>
  <si>
    <t xml:space="preserve">TOTAL — PREVIOUS CLAIMS</t>
  </si>
  <si>
    <t xml:space="preserve">01/04/2026 – 30/04/2026</t>
  </si>
  <si>
    <t xml:space="preserve">01/05/2026 – 31/05/2026</t>
  </si>
  <si>
    <t xml:space="preserve">01/06/2026 – 30/06/2026</t>
  </si>
  <si>
    <t xml:space="preserve">CUMULATIVE CLAIMED VS CERTIFIED (EXCL GST)</t>
  </si>
  <si>
    <t xml:space="preserve">Lists &amp; Settings</t>
  </si>
  <si>
    <t xml:space="preserve">Reference data, dropdown sources, statutory reference table and disclaimer</t>
  </si>
  <si>
    <t xml:space="preserve">SETTINGS</t>
  </si>
  <si>
    <t xml:space="preserve">GST rate</t>
  </si>
  <si>
    <t xml:space="preserve">Australian GST is 10%. Confirm the rate and whether the supply is taxable before issuing.</t>
  </si>
  <si>
    <t xml:space="preserve">Currency</t>
  </si>
  <si>
    <t xml:space="preserve">AUD</t>
  </si>
  <si>
    <t xml:space="preserve">Label only — all money formats in this workbook are Australian dollars.</t>
  </si>
  <si>
    <t xml:space="preserve">SECURITY OF PAYMENT — ACT BY STATE / TERRITORY</t>
  </si>
  <si>
    <t xml:space="preserve">Select the jurisdiction of the Works on the Claim Cover. The Act name below is pulled into the statutory statement automatically.</t>
  </si>
  <si>
    <t xml:space="preserve">Code</t>
  </si>
  <si>
    <t xml:space="preserve">State / Territory</t>
  </si>
  <si>
    <t xml:space="preserve">Security of Payment Act (as at the date of this template)</t>
  </si>
  <si>
    <t xml:space="preserve">Respondent's response document</t>
  </si>
  <si>
    <t xml:space="preserve">Legislation source</t>
  </si>
  <si>
    <t xml:space="preserve">NSW</t>
  </si>
  <si>
    <t xml:space="preserve">New South Wales</t>
  </si>
  <si>
    <t xml:space="preserve">Building and Construction Industry Security of Payment Act 1999 (NSW)</t>
  </si>
  <si>
    <t xml:space="preserve">Payment schedule</t>
  </si>
  <si>
    <t xml:space="preserve">legislation.nsw.gov.au</t>
  </si>
  <si>
    <t xml:space="preserve">VIC</t>
  </si>
  <si>
    <t xml:space="preserve">Victoria</t>
  </si>
  <si>
    <t xml:space="preserve">Building and Construction Industry Security of Payment Act 2002 (Vic)</t>
  </si>
  <si>
    <t xml:space="preserve">www.legislation.vic.gov.au</t>
  </si>
  <si>
    <t xml:space="preserve">Queensland</t>
  </si>
  <si>
    <t xml:space="preserve">Building Industry Fairness (Security of Payment) Act 2017 (Qld)</t>
  </si>
  <si>
    <t xml:space="preserve">www.legislation.qld.gov.au</t>
  </si>
  <si>
    <t xml:space="preserve">WA</t>
  </si>
  <si>
    <t xml:space="preserve">Western Australia</t>
  </si>
  <si>
    <t xml:space="preserve">Building and Construction Industry (Security of Payment) Act 2021 (WA)</t>
  </si>
  <si>
    <t xml:space="preserve">www.legislation.wa.gov.au</t>
  </si>
  <si>
    <t xml:space="preserve">SA</t>
  </si>
  <si>
    <t xml:space="preserve">South Australia</t>
  </si>
  <si>
    <t xml:space="preserve">Building and Construction Industry Security of Payment Act 2009 (SA)</t>
  </si>
  <si>
    <t xml:space="preserve">www.legislation.sa.gov.au</t>
  </si>
  <si>
    <t xml:space="preserve">TAS</t>
  </si>
  <si>
    <t xml:space="preserve">Tasmania</t>
  </si>
  <si>
    <t xml:space="preserve">Building and Construction Industry Security of Payment Act 2009 (Tas)</t>
  </si>
  <si>
    <t xml:space="preserve">www.legislation.tas.gov.au</t>
  </si>
  <si>
    <t xml:space="preserve">ACT</t>
  </si>
  <si>
    <t xml:space="preserve">Australian Capital Territory</t>
  </si>
  <si>
    <t xml:space="preserve">Building and Construction Industry (Security of Payment) Act 2009 (ACT)</t>
  </si>
  <si>
    <t xml:space="preserve">www.legislation.act.gov.au</t>
  </si>
  <si>
    <t xml:space="preserve">NT</t>
  </si>
  <si>
    <t xml:space="preserve">Northern Territory</t>
  </si>
  <si>
    <t xml:space="preserve">Construction Contracts (Security of Payments) Act 2004 (NT)</t>
  </si>
  <si>
    <t xml:space="preserve">No statutory payment schedule — a 'payment dispute' arises under the Act; the contract governs the response</t>
  </si>
  <si>
    <t xml:space="preserve">legislation.nt.gov.au</t>
  </si>
  <si>
    <t xml:space="preserve">TIMEFRAMES ARE NOT THE SAME IN EVERY JURISDICTION.  The time to serve a payment schedule / payment response, the time to pay a scheduled amount, and the time to apply for adjudication differ by Act (and some are counted in business days, others in calendar days). Enter the timeframes that apply to YOUR contract on the Claim Cover, taken from the contract and the Act in force at the time — do not assume a national figure.</t>
  </si>
  <si>
    <t xml:space="preserve">DROPDOWN SOURCE LISTS</t>
  </si>
  <si>
    <t xml:space="preserve">To add an option, type it in the first empty cell INSIDE a list block (not below it) so the named range keeps covering it.</t>
  </si>
  <si>
    <t xml:space="preserve">Jurisdiction</t>
  </si>
  <si>
    <t xml:space="preserve">Contract type</t>
  </si>
  <si>
    <t xml:space="preserve">Work item type</t>
  </si>
  <si>
    <t xml:space="preserve">Variation status</t>
  </si>
  <si>
    <t xml:space="preserve">Yes / No</t>
  </si>
  <si>
    <t xml:space="preserve">Retention basis</t>
  </si>
  <si>
    <t xml:space="preserve">Deduction basis</t>
  </si>
  <si>
    <t xml:space="preserve">AS 4000-1997 (General Conditions)</t>
  </si>
  <si>
    <t xml:space="preserve">item</t>
  </si>
  <si>
    <t xml:space="preserve">Bank guarantee / unconditional undertaking</t>
  </si>
  <si>
    <t xml:space="preserve">AS 2124-1992 (General Conditions)</t>
  </si>
  <si>
    <t xml:space="preserve">Rejected</t>
  </si>
  <si>
    <t xml:space="preserve">No.</t>
  </si>
  <si>
    <t xml:space="preserve">Cash retention converting to bank guarantee</t>
  </si>
  <si>
    <t xml:space="preserve">AS 4901-1998 (Subcontract Conditions)</t>
  </si>
  <si>
    <t xml:space="preserve">Withdrawn</t>
  </si>
  <si>
    <t xml:space="preserve">Retention trust account (if required by Act)</t>
  </si>
  <si>
    <t xml:space="preserve">Set-off under the contract</t>
  </si>
  <si>
    <t xml:space="preserve">AS 4903-2000 (D&amp;C Subcontract)</t>
  </si>
  <si>
    <t xml:space="preserve">No security held</t>
  </si>
  <si>
    <t xml:space="preserve">Insurance excess recovery</t>
  </si>
  <si>
    <t xml:space="preserve">AS 4300-1995 (Design &amp; Construct)</t>
  </si>
  <si>
    <t xml:space="preserve">GC21 (Edition 2)</t>
  </si>
  <si>
    <t xml:space="preserve">Other</t>
  </si>
  <si>
    <t xml:space="preserve">ABIC MW-2018</t>
  </si>
  <si>
    <t xml:space="preserve">kg</t>
  </si>
  <si>
    <t xml:space="preserve">Bespoke / amended standard form</t>
  </si>
  <si>
    <t xml:space="preserve">LM</t>
  </si>
  <si>
    <t xml:space="preserve">hr</t>
  </si>
  <si>
    <t xml:space="preserve">day</t>
  </si>
  <si>
    <t xml:space="preserve">wk</t>
  </si>
  <si>
    <t xml:space="preserve">lot</t>
  </si>
  <si>
    <t xml:space="preserve">Day count basis</t>
  </si>
  <si>
    <t xml:space="preserve">calendar days</t>
  </si>
  <si>
    <t xml:space="preserve">DISCLAIMER</t>
  </si>
  <si>
    <t xml:space="preserve">DISCLAIMER — This is a commercial contract-administration template, not legal advice. Security of payment legislation differs in every Australian State and Territory, and the timeframes for making a payment claim, serving a payment schedule or payment response, and paying a scheduled amount are NOT the same across jurisdictions and change over time. Some Acts also require particular words, forms or supporting statements on a payment claim. Before issuing or responding to a claim, check the Act in force in the State or Territory where the construction work is carried out, together with the contract, and obtain your own legal advice. Mastt accepts no liability for reliance on this template.</t>
  </si>
  <si>
    <t xml:space="preserve">HOW TO USE THIS TEMPLATE</t>
  </si>
  <si>
    <t xml:space="preserve">1.  Complete the shaded cells on Claim Cover — project, contract, claim period and the jurisdiction of the Works. Everything else in the workbook reads from there.</t>
  </si>
  <si>
    <t xml:space="preserve">2.  Price the work on Works Breakdown. Enter Qty and Rate for re-measured items, or leave Qty blank and put the lump sum in the Rate / Lump Sum column. Only the % complete columns change each month.</t>
  </si>
  <si>
    <t xml:space="preserve">3.  Record approved variations on Variations, unfixed goods on Materials on Site, and any liquidated damages or back-charges on Deductions.</t>
  </si>
  <si>
    <t xml:space="preserve">4.  Set the retention rates and the cap on Retention, and enter retention held per the last payment certificate. Everything else there calculates.</t>
  </si>
  <si>
    <t xml:space="preserve">5.  Enter each prior claim on Claim History. The Amount Certified column drives 'less previously certified' on the Claim Summary.</t>
  </si>
  <si>
    <t xml:space="preserve">6.  Read the answer off Claim Summary, print it with Claim Cover, sign the declaration and issue. The Superintendent completes the assessment column and the payment schedule block.</t>
  </si>
  <si>
    <t xml:space="preserve">7.  Delete every row flagged EXAMPLE and overwrite the example cover details before you use this on a live project.</t>
  </si>
</sst>
</file>

<file path=xl/styles.xml><?xml version="1.0" encoding="utf-8"?>
<styleSheet xmlns="http://schemas.openxmlformats.org/spreadsheetml/2006/main">
  <numFmts count="10">
    <numFmt numFmtId="164" formatCode="General"/>
    <numFmt numFmtId="165" formatCode="\$#,##0.00;&quot;($&quot;#,##0.00\)"/>
    <numFmt numFmtId="166" formatCode="@"/>
    <numFmt numFmtId="167" formatCode="0"/>
    <numFmt numFmtId="168" formatCode="dd/mm/yyyy"/>
    <numFmt numFmtId="169" formatCode="\$#,##0.00;&quot;($&quot;#,##0.00\);\–"/>
    <numFmt numFmtId="170" formatCode="0.0%"/>
    <numFmt numFmtId="171" formatCode="#,##0.00;\(#,##0.00\);\–"/>
    <numFmt numFmtId="172" formatCode="&quot;Not applied this claim: $&quot;#,##0.00"/>
    <numFmt numFmtId="173" formatCode="\$#,##0"/>
  </numFmts>
  <fonts count="48">
    <font>
      <sz val="11"/>
      <color theme="1"/>
      <name val="Calibri"/>
      <family val="2"/>
      <charset val="1"/>
    </font>
    <font>
      <sz val="10"/>
      <name val="Arial"/>
      <family val="0"/>
    </font>
    <font>
      <sz val="10"/>
      <name val="Arial"/>
      <family val="0"/>
    </font>
    <font>
      <sz val="10"/>
      <name val="Arial"/>
      <family val="0"/>
    </font>
    <font>
      <sz val="1"/>
      <color rgb="FF1D3245"/>
      <name val="Arial"/>
      <family val="0"/>
      <charset val="1"/>
    </font>
    <font>
      <b val="true"/>
      <sz val="15"/>
      <color rgb="FFFFFFFF"/>
      <name val="Arial"/>
      <family val="0"/>
      <charset val="1"/>
    </font>
    <font>
      <sz val="8"/>
      <color rgb="FFD3DEE9"/>
      <name val="Arial"/>
      <family val="0"/>
      <charset val="1"/>
    </font>
    <font>
      <b val="true"/>
      <sz val="8"/>
      <color rgb="FF8A5A00"/>
      <name val="Arial"/>
      <family val="0"/>
      <charset val="1"/>
    </font>
    <font>
      <b val="true"/>
      <sz val="10"/>
      <color rgb="FF0D3C61"/>
      <name val="Arial"/>
      <family val="0"/>
      <charset val="1"/>
    </font>
    <font>
      <b val="true"/>
      <sz val="7.5"/>
      <color rgb="FF8E98A2"/>
      <name val="Arial"/>
      <family val="0"/>
      <charset val="1"/>
    </font>
    <font>
      <sz val="9.5"/>
      <color rgb="FF0C1628"/>
      <name val="Arial"/>
      <family val="0"/>
      <charset val="1"/>
    </font>
    <font>
      <b val="true"/>
      <sz val="9.5"/>
      <color rgb="FF1D3245"/>
      <name val="Arial"/>
      <family val="0"/>
      <charset val="1"/>
    </font>
    <font>
      <b val="true"/>
      <sz val="8"/>
      <color rgb="FF1D3245"/>
      <name val="Arial"/>
      <family val="0"/>
      <charset val="1"/>
    </font>
    <font>
      <sz val="8"/>
      <color rgb="FF1D3245"/>
      <name val="Arial"/>
      <family val="0"/>
      <charset val="1"/>
    </font>
    <font>
      <b val="true"/>
      <sz val="7.5"/>
      <color rgb="FFFFFFFF"/>
      <name val="Arial"/>
      <family val="0"/>
      <charset val="1"/>
    </font>
    <font>
      <b val="true"/>
      <sz val="10"/>
      <color rgb="FF1D3245"/>
      <name val="Arial"/>
      <family val="0"/>
      <charset val="1"/>
    </font>
    <font>
      <i val="true"/>
      <sz val="7.5"/>
      <color rgb="FF8E98A2"/>
      <name val="Arial"/>
      <family val="0"/>
      <charset val="1"/>
    </font>
    <font>
      <b val="true"/>
      <sz val="7.5"/>
      <color rgb="FFD3DEE9"/>
      <name val="Arial"/>
      <family val="0"/>
      <charset val="1"/>
    </font>
    <font>
      <b val="true"/>
      <sz val="19"/>
      <color rgb="FFFFFFFF"/>
      <name val="Arial"/>
      <family val="0"/>
      <charset val="1"/>
    </font>
    <font>
      <b val="true"/>
      <sz val="12"/>
      <color rgb="FF1D3245"/>
      <name val="Arial"/>
      <family val="0"/>
      <charset val="1"/>
    </font>
    <font>
      <sz val="8"/>
      <color rgb="FF0C1628"/>
      <name val="Arial"/>
      <family val="0"/>
      <charset val="1"/>
    </font>
    <font>
      <i val="true"/>
      <sz val="7"/>
      <color rgb="FF8E98A2"/>
      <name val="Arial"/>
      <family val="0"/>
      <charset val="1"/>
    </font>
    <font>
      <sz val="7.5"/>
      <color rgb="FF8E98A2"/>
      <name val="Arial"/>
      <family val="0"/>
      <charset val="1"/>
    </font>
    <font>
      <sz val="10"/>
      <name val="Arial"/>
      <family val="2"/>
    </font>
    <font>
      <b val="true"/>
      <sz val="9"/>
      <color rgb="FFFFFFFF"/>
      <name val="Arial"/>
      <family val="0"/>
      <charset val="1"/>
    </font>
    <font>
      <b val="true"/>
      <sz val="8.5"/>
      <color rgb="FF8E98A2"/>
      <name val="Arial"/>
      <family val="0"/>
      <charset val="1"/>
    </font>
    <font>
      <sz val="9"/>
      <color rgb="FF0C1628"/>
      <name val="Arial"/>
      <family val="0"/>
      <charset val="1"/>
    </font>
    <font>
      <sz val="9"/>
      <color rgb="FF1D3245"/>
      <name val="Arial"/>
      <family val="0"/>
      <charset val="1"/>
    </font>
    <font>
      <b val="true"/>
      <sz val="9"/>
      <color rgb="FF0C1628"/>
      <name val="Arial"/>
      <family val="0"/>
      <charset val="1"/>
    </font>
    <font>
      <b val="true"/>
      <sz val="9"/>
      <color rgb="FF1D3245"/>
      <name val="Arial"/>
      <family val="0"/>
      <charset val="1"/>
    </font>
    <font>
      <b val="true"/>
      <sz val="8.5"/>
      <color rgb="FFFFFFFF"/>
      <name val="Arial"/>
      <family val="0"/>
      <charset val="1"/>
    </font>
    <font>
      <sz val="9"/>
      <color rgb="FFFFFFFF"/>
      <name val="Arial"/>
      <family val="0"/>
      <charset val="1"/>
    </font>
    <font>
      <sz val="8.5"/>
      <color rgb="FF8E98A2"/>
      <name val="Arial"/>
      <family val="0"/>
      <charset val="1"/>
    </font>
    <font>
      <b val="true"/>
      <sz val="8.5"/>
      <color rgb="FF1D3245"/>
      <name val="Arial"/>
      <family val="0"/>
      <charset val="1"/>
    </font>
    <font>
      <b val="true"/>
      <sz val="8"/>
      <color rgb="FFD3DEE9"/>
      <name val="Arial"/>
      <family val="0"/>
      <charset val="1"/>
    </font>
    <font>
      <b val="true"/>
      <sz val="22"/>
      <color rgb="FFFFFFFF"/>
      <name val="Arial"/>
      <family val="0"/>
      <charset val="1"/>
    </font>
    <font>
      <b val="true"/>
      <sz val="16"/>
      <color rgb="FF1D3245"/>
      <name val="Arial"/>
      <family val="0"/>
      <charset val="1"/>
    </font>
    <font>
      <sz val="8.5"/>
      <color rgb="FF0C1628"/>
      <name val="Arial"/>
      <family val="0"/>
      <charset val="1"/>
    </font>
    <font>
      <sz val="8.5"/>
      <color rgb="FF1D3245"/>
      <name val="Arial"/>
      <family val="0"/>
      <charset val="1"/>
    </font>
    <font>
      <b val="true"/>
      <sz val="8"/>
      <color rgb="FF2E7D5B"/>
      <name val="Arial"/>
      <family val="0"/>
      <charset val="1"/>
    </font>
    <font>
      <i val="true"/>
      <sz val="8"/>
      <color rgb="FF8E98A2"/>
      <name val="Arial"/>
      <family val="0"/>
      <charset val="1"/>
    </font>
    <font>
      <i val="true"/>
      <sz val="8.5"/>
      <color rgb="FF8E98A2"/>
      <name val="Arial"/>
      <family val="0"/>
      <charset val="1"/>
    </font>
    <font>
      <sz val="8"/>
      <color rgb="FF8E98A2"/>
      <name val="Arial"/>
      <family val="0"/>
      <charset val="1"/>
    </font>
    <font>
      <sz val="9"/>
      <color rgb="FF8E98A2"/>
      <name val="Arial"/>
      <family val="0"/>
      <charset val="1"/>
    </font>
    <font>
      <sz val="10"/>
      <color rgb="FF000000"/>
      <name val="Calibri"/>
      <family val="2"/>
    </font>
    <font>
      <b val="true"/>
      <sz val="10"/>
      <color rgb="FF0C1628"/>
      <name val="Arial"/>
      <family val="0"/>
      <charset val="1"/>
    </font>
    <font>
      <u val="single"/>
      <sz val="8"/>
      <color rgb="FF3480BC"/>
      <name val="Arial"/>
      <family val="0"/>
      <charset val="1"/>
    </font>
    <font>
      <b val="true"/>
      <sz val="8"/>
      <color rgb="FFB3341F"/>
      <name val="Arial"/>
      <family val="0"/>
      <charset val="1"/>
    </font>
  </fonts>
  <fills count="9">
    <fill>
      <patternFill patternType="none"/>
    </fill>
    <fill>
      <patternFill patternType="gray125"/>
    </fill>
    <fill>
      <patternFill patternType="solid">
        <fgColor rgb="FF1D3245"/>
        <bgColor rgb="FF0D3C61"/>
      </patternFill>
    </fill>
    <fill>
      <patternFill patternType="solid">
        <fgColor rgb="FF3480BC"/>
        <bgColor rgb="FF2E7D5B"/>
      </patternFill>
    </fill>
    <fill>
      <patternFill patternType="solid">
        <fgColor rgb="FFFFFFFF"/>
        <bgColor rgb="FFF6F9FC"/>
      </patternFill>
    </fill>
    <fill>
      <patternFill patternType="solid">
        <fgColor rgb="FFFDF3E3"/>
        <bgColor rgb="FFF2F6FA"/>
      </patternFill>
    </fill>
    <fill>
      <patternFill patternType="solid">
        <fgColor rgb="FFF6F9FC"/>
        <bgColor rgb="FFF2F6FA"/>
      </patternFill>
    </fill>
    <fill>
      <patternFill patternType="solid">
        <fgColor rgb="FFE8EEF5"/>
        <bgColor rgb="FFF2F6FA"/>
      </patternFill>
    </fill>
    <fill>
      <patternFill patternType="solid">
        <fgColor rgb="FFF2F6FA"/>
        <bgColor rgb="FFF6F9FC"/>
      </patternFill>
    </fill>
  </fills>
  <borders count="11">
    <border diagonalUp="false" diagonalDown="false">
      <left/>
      <right/>
      <top/>
      <bottom/>
      <diagonal/>
    </border>
    <border diagonalUp="false" diagonalDown="false">
      <left style="thin">
        <color rgb="FFD3DEE9"/>
      </left>
      <right style="thin">
        <color rgb="FFD3DEE9"/>
      </right>
      <top style="thin">
        <color rgb="FFD3DEE9"/>
      </top>
      <bottom style="thin">
        <color rgb="FFD3DEE9"/>
      </bottom>
      <diagonal/>
    </border>
    <border diagonalUp="false" diagonalDown="false">
      <left style="thin">
        <color rgb="FF8E98A2"/>
      </left>
      <right style="thin">
        <color rgb="FF8E98A2"/>
      </right>
      <top style="thin">
        <color rgb="FF8E98A2"/>
      </top>
      <bottom style="thin">
        <color rgb="FF8E98A2"/>
      </bottom>
      <diagonal/>
    </border>
    <border diagonalUp="false" diagonalDown="false">
      <left style="thick">
        <color rgb="FF3480BC"/>
      </left>
      <right style="thin">
        <color rgb="FFD3DEE9"/>
      </right>
      <top style="thin">
        <color rgb="FFD3DEE9"/>
      </top>
      <bottom style="thin">
        <color rgb="FFD3DEE9"/>
      </bottom>
      <diagonal/>
    </border>
    <border diagonalUp="false" diagonalDown="false">
      <left/>
      <right/>
      <top style="thin">
        <color rgb="FFD3DEE9"/>
      </top>
      <bottom/>
      <diagonal/>
    </border>
    <border diagonalUp="false" diagonalDown="false">
      <left style="thin">
        <color rgb="FF1D3245"/>
      </left>
      <right style="thin">
        <color rgb="FF1D3245"/>
      </right>
      <top style="thin">
        <color rgb="FF1D3245"/>
      </top>
      <bottom style="thin">
        <color rgb="FF3480BC"/>
      </bottom>
      <diagonal/>
    </border>
    <border diagonalUp="false" diagonalDown="false">
      <left style="thin">
        <color rgb="FFD3DEE9"/>
      </left>
      <right style="thin">
        <color rgb="FFD3DEE9"/>
      </right>
      <top style="thin">
        <color rgb="FF3480BC"/>
      </top>
      <bottom style="thin">
        <color rgb="FFD3DEE9"/>
      </bottom>
      <diagonal/>
    </border>
    <border diagonalUp="false" diagonalDown="false">
      <left/>
      <right/>
      <top style="thin">
        <color rgb="FF3480BC"/>
      </top>
      <bottom/>
      <diagonal/>
    </border>
    <border diagonalUp="false" diagonalDown="false">
      <left/>
      <right/>
      <top/>
      <bottom style="thin">
        <color rgb="FFD3DEE9"/>
      </bottom>
      <diagonal/>
    </border>
    <border diagonalUp="false" diagonalDown="false">
      <left/>
      <right/>
      <top style="thick">
        <color rgb="FF3480BC"/>
      </top>
      <bottom/>
      <diagonal/>
    </border>
    <border diagonalUp="false" diagonalDown="false">
      <left style="thin">
        <color rgb="FFD3DEE9"/>
      </left>
      <right style="thin">
        <color rgb="FFD3DEE9"/>
      </right>
      <top style="thick">
        <color rgb="FF3480BC"/>
      </top>
      <bottom style="thin">
        <color rgb="FFD3DEE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2" borderId="0" xfId="0" applyFont="false" applyBorder="tru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bottom" textRotation="0" wrapText="false" indent="0" shrinkToFit="false"/>
      <protection locked="true" hidden="false"/>
    </xf>
    <xf numFmtId="164" fontId="5" fillId="2" borderId="0" xfId="0" applyFont="true" applyBorder="true" applyAlignment="true" applyProtection="true">
      <alignment horizontal="left" vertical="center" textRotation="0" wrapText="false" indent="0" shrinkToFit="false"/>
      <protection locked="true" hidden="false"/>
    </xf>
    <xf numFmtId="164" fontId="6" fillId="2" borderId="0" xfId="0" applyFont="true" applyBorder="true" applyAlignment="true" applyProtection="true">
      <alignment horizontal="left" vertical="center" textRotation="0" wrapText="false" indent="0" shrinkToFit="false"/>
      <protection locked="true" hidden="false"/>
    </xf>
    <xf numFmtId="164" fontId="0" fillId="3" borderId="0" xfId="0" applyFont="false" applyBorder="false" applyAlignment="true" applyProtection="true">
      <alignment horizontal="general" vertical="bottom" textRotation="0" wrapText="false" indent="0" shrinkToFit="false"/>
      <protection locked="true" hidden="false"/>
    </xf>
    <xf numFmtId="164" fontId="0" fillId="4" borderId="0" xfId="0" applyFont="false" applyBorder="false" applyAlignment="true" applyProtection="true">
      <alignment horizontal="general" vertical="bottom" textRotation="0" wrapText="false" indent="0" shrinkToFit="false"/>
      <protection locked="true" hidden="false"/>
    </xf>
    <xf numFmtId="164" fontId="7" fillId="5" borderId="1" xfId="0" applyFont="true" applyBorder="true" applyAlignment="true" applyProtection="true">
      <alignment horizontal="left" vertical="center" textRotation="0" wrapText="false" indent="1" shrinkToFit="false"/>
      <protection locked="true" hidden="false"/>
    </xf>
    <xf numFmtId="164" fontId="8" fillId="0" borderId="0" xfId="0" applyFont="true" applyBorder="false" applyAlignment="true" applyProtection="true">
      <alignment horizontal="left" vertical="center" textRotation="0" wrapText="false" indent="0" shrinkToFit="false"/>
      <protection locked="true" hidden="false"/>
    </xf>
    <xf numFmtId="164" fontId="9" fillId="0" borderId="0" xfId="0" applyFont="true" applyBorder="false" applyAlignment="true" applyProtection="true">
      <alignment horizontal="left" vertical="center" textRotation="0" wrapText="false" indent="1" shrinkToFit="false"/>
      <protection locked="true" hidden="false"/>
    </xf>
    <xf numFmtId="164" fontId="10" fillId="6" borderId="2" xfId="0" applyFont="true" applyBorder="true" applyAlignment="true" applyProtection="true">
      <alignment horizontal="left" vertical="center" textRotation="0" wrapText="false" indent="1" shrinkToFit="true"/>
      <protection locked="false" hidden="false"/>
    </xf>
    <xf numFmtId="165" fontId="10" fillId="6" borderId="2" xfId="0" applyFont="true" applyBorder="true" applyAlignment="true" applyProtection="true">
      <alignment horizontal="left" vertical="center" textRotation="0" wrapText="false" indent="1" shrinkToFit="true"/>
      <protection locked="false" hidden="false"/>
    </xf>
    <xf numFmtId="166" fontId="10" fillId="6" borderId="2" xfId="0" applyFont="true" applyBorder="true" applyAlignment="true" applyProtection="true">
      <alignment horizontal="left" vertical="center" textRotation="0" wrapText="false" indent="1" shrinkToFit="true"/>
      <protection locked="false" hidden="false"/>
    </xf>
    <xf numFmtId="167" fontId="10" fillId="6" borderId="2" xfId="0" applyFont="true" applyBorder="true" applyAlignment="true" applyProtection="true">
      <alignment horizontal="left" vertical="center" textRotation="0" wrapText="false" indent="1" shrinkToFit="true"/>
      <protection locked="false" hidden="false"/>
    </xf>
    <xf numFmtId="168" fontId="11" fillId="7" borderId="1" xfId="0" applyFont="true" applyBorder="true" applyAlignment="true" applyProtection="true">
      <alignment horizontal="left" vertical="center" textRotation="0" wrapText="false" indent="1" shrinkToFit="false"/>
      <protection locked="true" hidden="false"/>
    </xf>
    <xf numFmtId="168" fontId="10" fillId="6" borderId="2" xfId="0" applyFont="true" applyBorder="true" applyAlignment="true" applyProtection="true">
      <alignment horizontal="left" vertical="center" textRotation="0" wrapText="false" indent="1" shrinkToFit="true"/>
      <protection locked="false" hidden="false"/>
    </xf>
    <xf numFmtId="164" fontId="12" fillId="7" borderId="1" xfId="0" applyFont="true" applyBorder="true" applyAlignment="true" applyProtection="true">
      <alignment horizontal="left" vertical="center" textRotation="0" wrapText="true" indent="1" shrinkToFit="false"/>
      <protection locked="true" hidden="false"/>
    </xf>
    <xf numFmtId="164" fontId="13" fillId="7" borderId="1" xfId="0" applyFont="true" applyBorder="true" applyAlignment="true" applyProtection="true">
      <alignment horizontal="left" vertical="center" textRotation="0" wrapText="true" indent="1" shrinkToFit="false"/>
      <protection locked="true" hidden="false"/>
    </xf>
    <xf numFmtId="164" fontId="14" fillId="2" borderId="0" xfId="0" applyFont="true" applyBorder="true" applyAlignment="true" applyProtection="true">
      <alignment horizontal="left" vertical="center" textRotation="0" wrapText="false" indent="1" shrinkToFit="false"/>
      <protection locked="true" hidden="false"/>
    </xf>
    <xf numFmtId="164" fontId="15" fillId="7" borderId="3" xfId="0" applyFont="true" applyBorder="true" applyAlignment="true" applyProtection="true">
      <alignment horizontal="left" vertical="center" textRotation="0" wrapText="true" indent="1" shrinkToFit="false"/>
      <protection locked="true" hidden="false"/>
    </xf>
    <xf numFmtId="164" fontId="16" fillId="0" borderId="0" xfId="0" applyFont="true" applyBorder="true" applyAlignment="true" applyProtection="true">
      <alignment horizontal="left" vertical="center" textRotation="0" wrapText="true" indent="1" shrinkToFit="false"/>
      <protection locked="true" hidden="false"/>
    </xf>
    <xf numFmtId="164" fontId="17" fillId="2" borderId="0" xfId="0" applyFont="true" applyBorder="true" applyAlignment="true" applyProtection="true">
      <alignment horizontal="left" vertical="center" textRotation="0" wrapText="false" indent="1" shrinkToFit="false"/>
      <protection locked="true" hidden="false"/>
    </xf>
    <xf numFmtId="164" fontId="9" fillId="0" borderId="0" xfId="0" applyFont="true" applyBorder="true" applyAlignment="true" applyProtection="true">
      <alignment horizontal="left" vertical="center" textRotation="0" wrapText="false" indent="1" shrinkToFit="false"/>
      <protection locked="true" hidden="false"/>
    </xf>
    <xf numFmtId="169" fontId="18" fillId="2" borderId="0" xfId="0" applyFont="true" applyBorder="true" applyAlignment="true" applyProtection="true">
      <alignment horizontal="left" vertical="center" textRotation="0" wrapText="false" indent="1" shrinkToFit="false"/>
      <protection locked="true" hidden="false"/>
    </xf>
    <xf numFmtId="169" fontId="19" fillId="7" borderId="1" xfId="0" applyFont="true" applyBorder="true" applyAlignment="true" applyProtection="true">
      <alignment horizontal="left" vertical="center" textRotation="0" wrapText="false" indent="1" shrinkToFit="false"/>
      <protection locked="true" hidden="false"/>
    </xf>
    <xf numFmtId="164" fontId="20" fillId="6" borderId="1" xfId="0" applyFont="true" applyBorder="true" applyAlignment="true" applyProtection="true">
      <alignment horizontal="left" vertical="top" textRotation="0" wrapText="true" indent="1" shrinkToFit="false"/>
      <protection locked="true" hidden="false"/>
    </xf>
    <xf numFmtId="164" fontId="9" fillId="0" borderId="0" xfId="0" applyFont="true" applyBorder="true" applyAlignment="true" applyProtection="true">
      <alignment horizontal="left" vertical="bottom" textRotation="0" wrapText="false" indent="1" shrinkToFit="false"/>
      <protection locked="true" hidden="false"/>
    </xf>
    <xf numFmtId="164" fontId="9" fillId="0" borderId="0" xfId="0" applyFont="true" applyBorder="false" applyAlignment="true" applyProtection="true">
      <alignment horizontal="left" vertical="bottom" textRotation="0" wrapText="false" indent="1" shrinkToFit="false"/>
      <protection locked="true" hidden="false"/>
    </xf>
    <xf numFmtId="164" fontId="10" fillId="6" borderId="2" xfId="0" applyFont="true" applyBorder="true" applyAlignment="true" applyProtection="true">
      <alignment horizontal="left" vertical="center" textRotation="0" wrapText="false" indent="1" shrinkToFit="false"/>
      <protection locked="false" hidden="false"/>
    </xf>
    <xf numFmtId="168" fontId="10" fillId="6" borderId="2" xfId="0" applyFont="true" applyBorder="true" applyAlignment="true" applyProtection="true">
      <alignment horizontal="left" vertical="center" textRotation="0" wrapText="false" indent="1" shrinkToFit="false"/>
      <protection locked="false" hidden="false"/>
    </xf>
    <xf numFmtId="164" fontId="0" fillId="6" borderId="2" xfId="0" applyFont="false" applyBorder="true" applyAlignment="true" applyProtection="true">
      <alignment horizontal="general" vertical="bottom" textRotation="0" wrapText="false" indent="0" shrinkToFit="false"/>
      <protection locked="false" hidden="false"/>
    </xf>
    <xf numFmtId="164" fontId="21" fillId="0" borderId="0" xfId="0" applyFont="true" applyBorder="true" applyAlignment="true" applyProtection="true">
      <alignment horizontal="left" vertical="top" textRotation="0" wrapText="true" indent="1" shrinkToFit="false"/>
      <protection locked="true" hidden="false"/>
    </xf>
    <xf numFmtId="164" fontId="22" fillId="0" borderId="4" xfId="0" applyFont="true" applyBorder="true" applyAlignment="true" applyProtection="true">
      <alignment horizontal="left" vertical="center" textRotation="0" wrapText="false" indent="1" shrinkToFit="false"/>
      <protection locked="true" hidden="false"/>
    </xf>
    <xf numFmtId="164" fontId="12" fillId="7" borderId="1" xfId="0" applyFont="true" applyBorder="true" applyAlignment="true" applyProtection="true">
      <alignment horizontal="left" vertical="center" textRotation="0" wrapText="false" indent="1" shrinkToFit="false"/>
      <protection locked="true" hidden="false"/>
    </xf>
    <xf numFmtId="164" fontId="12" fillId="7" borderId="1" xfId="0" applyFont="true" applyBorder="true" applyAlignment="true" applyProtection="true">
      <alignment horizontal="right" vertical="center" textRotation="0" wrapText="false" indent="1" shrinkToFit="false"/>
      <protection locked="true" hidden="false"/>
    </xf>
    <xf numFmtId="164" fontId="24" fillId="2" borderId="5" xfId="0" applyFont="true" applyBorder="true" applyAlignment="true" applyProtection="true">
      <alignment horizontal="center" vertical="center" textRotation="0" wrapText="true" indent="0" shrinkToFit="false"/>
      <protection locked="true" hidden="false"/>
    </xf>
    <xf numFmtId="164" fontId="25" fillId="4" borderId="1" xfId="0" applyFont="true" applyBorder="true" applyAlignment="true" applyProtection="true">
      <alignment horizontal="center" vertical="center" textRotation="0" wrapText="false" indent="0" shrinkToFit="false"/>
      <protection locked="true" hidden="false"/>
    </xf>
    <xf numFmtId="164" fontId="26" fillId="4" borderId="1" xfId="0" applyFont="true" applyBorder="true" applyAlignment="true" applyProtection="true">
      <alignment horizontal="left" vertical="center" textRotation="0" wrapText="false" indent="1" shrinkToFit="false"/>
      <protection locked="true" hidden="false"/>
    </xf>
    <xf numFmtId="169" fontId="27" fillId="4" borderId="1" xfId="0" applyFont="true" applyBorder="true" applyAlignment="true" applyProtection="true">
      <alignment horizontal="right" vertical="center" textRotation="0" wrapText="false" indent="1" shrinkToFit="false"/>
      <protection locked="true" hidden="false"/>
    </xf>
    <xf numFmtId="165" fontId="10" fillId="6" borderId="2" xfId="0" applyFont="true" applyBorder="true" applyAlignment="true" applyProtection="true">
      <alignment horizontal="right" vertical="center" textRotation="0" wrapText="false" indent="1" shrinkToFit="false"/>
      <protection locked="false" hidden="false"/>
    </xf>
    <xf numFmtId="169" fontId="27" fillId="7" borderId="1" xfId="0" applyFont="true" applyBorder="true" applyAlignment="true" applyProtection="true">
      <alignment horizontal="right" vertical="center" textRotation="0" wrapText="false" indent="1" shrinkToFit="false"/>
      <protection locked="true" hidden="false"/>
    </xf>
    <xf numFmtId="164" fontId="25" fillId="8" borderId="1" xfId="0" applyFont="true" applyBorder="true" applyAlignment="true" applyProtection="true">
      <alignment horizontal="center" vertical="center" textRotation="0" wrapText="false" indent="0" shrinkToFit="false"/>
      <protection locked="true" hidden="false"/>
    </xf>
    <xf numFmtId="164" fontId="26" fillId="8" borderId="1" xfId="0" applyFont="true" applyBorder="true" applyAlignment="true" applyProtection="true">
      <alignment horizontal="left" vertical="center" textRotation="0" wrapText="false" indent="1" shrinkToFit="false"/>
      <protection locked="true" hidden="false"/>
    </xf>
    <xf numFmtId="169" fontId="27" fillId="8" borderId="1" xfId="0" applyFont="true" applyBorder="true" applyAlignment="true" applyProtection="true">
      <alignment horizontal="right" vertical="center" textRotation="0" wrapText="false" indent="1" shrinkToFit="false"/>
      <protection locked="true" hidden="false"/>
    </xf>
    <xf numFmtId="164" fontId="25" fillId="4" borderId="6" xfId="0" applyFont="true" applyBorder="true" applyAlignment="true" applyProtection="true">
      <alignment horizontal="center" vertical="center" textRotation="0" wrapText="false" indent="0" shrinkToFit="false"/>
      <protection locked="true" hidden="false"/>
    </xf>
    <xf numFmtId="164" fontId="28" fillId="4" borderId="6" xfId="0" applyFont="true" applyBorder="true" applyAlignment="true" applyProtection="true">
      <alignment horizontal="left" vertical="center" textRotation="0" wrapText="false" indent="1" shrinkToFit="false"/>
      <protection locked="true" hidden="false"/>
    </xf>
    <xf numFmtId="169" fontId="29" fillId="4" borderId="6" xfId="0" applyFont="true" applyBorder="true" applyAlignment="true" applyProtection="true">
      <alignment horizontal="right" vertical="center" textRotation="0" wrapText="false" indent="1" shrinkToFit="false"/>
      <protection locked="true" hidden="false"/>
    </xf>
    <xf numFmtId="169" fontId="29" fillId="7" borderId="7" xfId="0" applyFont="true" applyBorder="true" applyAlignment="true" applyProtection="true">
      <alignment horizontal="right" vertical="center" textRotation="0" wrapText="false" indent="1" shrinkToFit="false"/>
      <protection locked="true" hidden="false"/>
    </xf>
    <xf numFmtId="169" fontId="27" fillId="7" borderId="6" xfId="0" applyFont="true" applyBorder="true" applyAlignment="true" applyProtection="true">
      <alignment horizontal="right" vertical="center" textRotation="0" wrapText="false" indent="1" shrinkToFit="false"/>
      <protection locked="true" hidden="false"/>
    </xf>
    <xf numFmtId="164" fontId="25" fillId="8" borderId="6" xfId="0" applyFont="true" applyBorder="true" applyAlignment="true" applyProtection="true">
      <alignment horizontal="center" vertical="center" textRotation="0" wrapText="false" indent="0" shrinkToFit="false"/>
      <protection locked="true" hidden="false"/>
    </xf>
    <xf numFmtId="164" fontId="28" fillId="8" borderId="6" xfId="0" applyFont="true" applyBorder="true" applyAlignment="true" applyProtection="true">
      <alignment horizontal="left" vertical="center" textRotation="0" wrapText="false" indent="1" shrinkToFit="false"/>
      <protection locked="true" hidden="false"/>
    </xf>
    <xf numFmtId="169" fontId="29" fillId="8" borderId="6" xfId="0" applyFont="true" applyBorder="true" applyAlignment="true" applyProtection="true">
      <alignment horizontal="right" vertical="center" textRotation="0" wrapText="false" indent="1" shrinkToFit="false"/>
      <protection locked="true" hidden="false"/>
    </xf>
    <xf numFmtId="164" fontId="25" fillId="7" borderId="6" xfId="0" applyFont="true" applyBorder="true" applyAlignment="true" applyProtection="true">
      <alignment horizontal="center" vertical="center" textRotation="0" wrapText="false" indent="0" shrinkToFit="false"/>
      <protection locked="true" hidden="false"/>
    </xf>
    <xf numFmtId="164" fontId="11" fillId="7" borderId="6" xfId="0" applyFont="true" applyBorder="true" applyAlignment="true" applyProtection="true">
      <alignment horizontal="left" vertical="center" textRotation="0" wrapText="false" indent="1" shrinkToFit="false"/>
      <protection locked="true" hidden="false"/>
    </xf>
    <xf numFmtId="169" fontId="15" fillId="7" borderId="6" xfId="0" applyFont="true" applyBorder="true" applyAlignment="true" applyProtection="true">
      <alignment horizontal="right" vertical="center" textRotation="0" wrapText="false" indent="1" shrinkToFit="false"/>
      <protection locked="true" hidden="false"/>
    </xf>
    <xf numFmtId="169" fontId="27" fillId="7" borderId="0" xfId="0" applyFont="true" applyBorder="false" applyAlignment="true" applyProtection="true">
      <alignment horizontal="right" vertical="center" textRotation="0" wrapText="false" indent="1" shrinkToFit="false"/>
      <protection locked="true" hidden="false"/>
    </xf>
    <xf numFmtId="164" fontId="30" fillId="2" borderId="6" xfId="0" applyFont="true" applyBorder="true" applyAlignment="true" applyProtection="true">
      <alignment horizontal="center" vertical="center" textRotation="0" wrapText="false" indent="0" shrinkToFit="false"/>
      <protection locked="true" hidden="false"/>
    </xf>
    <xf numFmtId="164" fontId="24" fillId="2" borderId="6" xfId="0" applyFont="true" applyBorder="true" applyAlignment="true" applyProtection="true">
      <alignment horizontal="left" vertical="center" textRotation="0" wrapText="false" indent="1" shrinkToFit="false"/>
      <protection locked="true" hidden="false"/>
    </xf>
    <xf numFmtId="169" fontId="24" fillId="2" borderId="6" xfId="0" applyFont="true" applyBorder="true" applyAlignment="true" applyProtection="true">
      <alignment horizontal="right" vertical="center" textRotation="0" wrapText="false" indent="1" shrinkToFit="false"/>
      <protection locked="true" hidden="false"/>
    </xf>
    <xf numFmtId="169" fontId="24" fillId="2" borderId="7" xfId="0" applyFont="true" applyBorder="true" applyAlignment="true" applyProtection="true">
      <alignment horizontal="right" vertical="center" textRotation="0" wrapText="false" indent="1" shrinkToFit="false"/>
      <protection locked="true" hidden="false"/>
    </xf>
    <xf numFmtId="169" fontId="31" fillId="2" borderId="6" xfId="0" applyFont="true" applyBorder="true" applyAlignment="true" applyProtection="true">
      <alignment horizontal="right" vertical="center" textRotation="0" wrapText="false" indent="1" shrinkToFit="false"/>
      <protection locked="true" hidden="false"/>
    </xf>
    <xf numFmtId="164" fontId="0" fillId="0" borderId="8" xfId="0" applyFont="false" applyBorder="true" applyAlignment="true" applyProtection="true">
      <alignment horizontal="general" vertical="bottom" textRotation="0" wrapText="false" indent="0" shrinkToFit="false"/>
      <protection locked="true" hidden="false"/>
    </xf>
    <xf numFmtId="164" fontId="32" fillId="0" borderId="8" xfId="0" applyFont="true" applyBorder="true" applyAlignment="true" applyProtection="true">
      <alignment horizontal="left" vertical="center" textRotation="0" wrapText="false" indent="1" shrinkToFit="false"/>
      <protection locked="true" hidden="false"/>
    </xf>
    <xf numFmtId="170" fontId="33" fillId="0" borderId="8" xfId="0" applyFont="true" applyBorder="true" applyAlignment="true" applyProtection="true">
      <alignment horizontal="right" vertical="center" textRotation="0" wrapText="false" indent="1" shrinkToFit="false"/>
      <protection locked="true" hidden="false"/>
    </xf>
    <xf numFmtId="169" fontId="33" fillId="0" borderId="8" xfId="0" applyFont="true" applyBorder="true" applyAlignment="true" applyProtection="true">
      <alignment horizontal="right" vertical="center" textRotation="0" wrapText="false" indent="1" shrinkToFit="false"/>
      <protection locked="true" hidden="false"/>
    </xf>
    <xf numFmtId="164" fontId="34" fillId="2" borderId="9" xfId="0" applyFont="true" applyBorder="true" applyAlignment="true" applyProtection="true">
      <alignment horizontal="left" vertical="center" textRotation="0" wrapText="false" indent="1" shrinkToFit="false"/>
      <protection locked="true" hidden="false"/>
    </xf>
    <xf numFmtId="164" fontId="9" fillId="6" borderId="10" xfId="0" applyFont="true" applyBorder="true" applyAlignment="true" applyProtection="true">
      <alignment horizontal="left" vertical="center" textRotation="0" wrapText="false" indent="1" shrinkToFit="false"/>
      <protection locked="true" hidden="false"/>
    </xf>
    <xf numFmtId="169" fontId="35" fillId="2" borderId="0" xfId="0" applyFont="true" applyBorder="true" applyAlignment="true" applyProtection="true">
      <alignment horizontal="left" vertical="center" textRotation="0" wrapText="false" indent="1" shrinkToFit="false"/>
      <protection locked="true" hidden="false"/>
    </xf>
    <xf numFmtId="169" fontId="36" fillId="6" borderId="1" xfId="0" applyFont="true" applyBorder="true" applyAlignment="true" applyProtection="true">
      <alignment horizontal="right" vertical="center" textRotation="0" wrapText="false" indent="1" shrinkToFit="false"/>
      <protection locked="true" hidden="false"/>
    </xf>
    <xf numFmtId="168" fontId="10" fillId="6" borderId="2" xfId="0" applyFont="true" applyBorder="true" applyAlignment="true" applyProtection="true">
      <alignment horizontal="center" vertical="center" textRotation="0" wrapText="false" indent="0" shrinkToFit="false"/>
      <protection locked="false" hidden="false"/>
    </xf>
    <xf numFmtId="169" fontId="11" fillId="7" borderId="1" xfId="0" applyFont="true" applyBorder="true" applyAlignment="true" applyProtection="true">
      <alignment horizontal="right" vertical="center" textRotation="0" wrapText="false" indent="1" shrinkToFit="false"/>
      <protection locked="true" hidden="false"/>
    </xf>
    <xf numFmtId="164" fontId="26" fillId="6" borderId="2" xfId="0" applyFont="true" applyBorder="true" applyAlignment="true" applyProtection="true">
      <alignment horizontal="left" vertical="top" textRotation="0" wrapText="true" indent="1" shrinkToFit="false"/>
      <protection locked="false" hidden="false"/>
    </xf>
    <xf numFmtId="164" fontId="37" fillId="0" borderId="8" xfId="0" applyFont="true" applyBorder="true" applyAlignment="true" applyProtection="true">
      <alignment horizontal="left" vertical="center" textRotation="0" wrapText="false" indent="1" shrinkToFit="false"/>
      <protection locked="true" hidden="false"/>
    </xf>
    <xf numFmtId="169" fontId="38" fillId="0" borderId="8" xfId="0" applyFont="true" applyBorder="true" applyAlignment="true" applyProtection="true">
      <alignment horizontal="right" vertical="center" textRotation="0" wrapText="false" indent="1" shrinkToFit="false"/>
      <protection locked="true" hidden="false"/>
    </xf>
    <xf numFmtId="164" fontId="0" fillId="7" borderId="1" xfId="0" applyFont="false" applyBorder="true" applyAlignment="true" applyProtection="true">
      <alignment horizontal="general" vertical="bottom" textRotation="0" wrapText="false" indent="0" shrinkToFit="false"/>
      <protection locked="true" hidden="false"/>
    </xf>
    <xf numFmtId="164" fontId="29" fillId="7" borderId="1" xfId="0" applyFont="true" applyBorder="true" applyAlignment="true" applyProtection="true">
      <alignment horizontal="left" vertical="center" textRotation="0" wrapText="false" indent="1" shrinkToFit="false"/>
      <protection locked="true" hidden="false"/>
    </xf>
    <xf numFmtId="169" fontId="29" fillId="7" borderId="1" xfId="0" applyFont="true" applyBorder="true" applyAlignment="true" applyProtection="true">
      <alignment horizontal="right" vertical="center" textRotation="0" wrapText="false" indent="1" shrinkToFit="false"/>
      <protection locked="true" hidden="false"/>
    </xf>
    <xf numFmtId="164" fontId="39" fillId="7" borderId="1" xfId="0" applyFont="true" applyBorder="true" applyAlignment="true" applyProtection="true">
      <alignment horizontal="center" vertical="center" textRotation="0" wrapText="false" indent="0" shrinkToFit="false"/>
      <protection locked="true" hidden="false"/>
    </xf>
    <xf numFmtId="164" fontId="40" fillId="0" borderId="0" xfId="0" applyFont="true" applyBorder="true" applyAlignment="true" applyProtection="true">
      <alignment horizontal="left" vertical="center" textRotation="0" wrapText="false" indent="1" shrinkToFit="false"/>
      <protection locked="true" hidden="false"/>
    </xf>
    <xf numFmtId="164" fontId="30" fillId="2" borderId="1" xfId="0" applyFont="true" applyBorder="true" applyAlignment="true" applyProtection="true">
      <alignment horizontal="left" vertical="center" textRotation="0" wrapText="false" indent="1" shrinkToFit="false"/>
      <protection locked="true" hidden="false"/>
    </xf>
    <xf numFmtId="169" fontId="24" fillId="2" borderId="1" xfId="0" applyFont="true" applyBorder="true" applyAlignment="true" applyProtection="true">
      <alignment horizontal="right" vertical="center" textRotation="0" wrapText="false" indent="1" shrinkToFit="false"/>
      <protection locked="true" hidden="false"/>
    </xf>
    <xf numFmtId="170" fontId="24" fillId="2" borderId="1" xfId="0" applyFont="true" applyBorder="true" applyAlignment="true" applyProtection="true">
      <alignment horizontal="right" vertical="center" textRotation="0" wrapText="false" indent="1" shrinkToFit="false"/>
      <protection locked="true" hidden="false"/>
    </xf>
    <xf numFmtId="164" fontId="33" fillId="7" borderId="1" xfId="0" applyFont="true" applyBorder="true" applyAlignment="true" applyProtection="true">
      <alignment horizontal="left" vertical="center" textRotation="0" wrapText="false" indent="1" shrinkToFit="false"/>
      <protection locked="true" hidden="false"/>
    </xf>
    <xf numFmtId="170" fontId="29" fillId="7" borderId="1" xfId="0" applyFont="true" applyBorder="true" applyAlignment="true" applyProtection="true">
      <alignment horizontal="right" vertical="center" textRotation="0" wrapText="false" indent="1" shrinkToFit="false"/>
      <protection locked="true" hidden="false"/>
    </xf>
    <xf numFmtId="164" fontId="26" fillId="6" borderId="1" xfId="0" applyFont="true" applyBorder="true" applyAlignment="true" applyProtection="true">
      <alignment horizontal="center" vertical="center" textRotation="0" wrapText="false" indent="0" shrinkToFit="false"/>
      <protection locked="false" hidden="false"/>
    </xf>
    <xf numFmtId="164" fontId="41" fillId="6" borderId="1" xfId="0" applyFont="true" applyBorder="true" applyAlignment="true" applyProtection="true">
      <alignment horizontal="left" vertical="center" textRotation="0" wrapText="false" indent="1" shrinkToFit="false"/>
      <protection locked="false" hidden="false"/>
    </xf>
    <xf numFmtId="171" fontId="26" fillId="6" borderId="1" xfId="0" applyFont="true" applyBorder="true" applyAlignment="true" applyProtection="true">
      <alignment horizontal="right" vertical="center" textRotation="0" wrapText="false" indent="1" shrinkToFit="false"/>
      <protection locked="false" hidden="false"/>
    </xf>
    <xf numFmtId="165" fontId="26" fillId="6" borderId="1" xfId="0" applyFont="true" applyBorder="true" applyAlignment="true" applyProtection="true">
      <alignment horizontal="right" vertical="center" textRotation="0" wrapText="false" indent="1" shrinkToFit="false"/>
      <protection locked="false" hidden="false"/>
    </xf>
    <xf numFmtId="170" fontId="26" fillId="6" borderId="1" xfId="0" applyFont="true" applyBorder="true" applyAlignment="true" applyProtection="true">
      <alignment horizontal="center" vertical="center" textRotation="0" wrapText="false" indent="0" shrinkToFit="false"/>
      <protection locked="false" hidden="false"/>
    </xf>
    <xf numFmtId="170" fontId="29" fillId="7" borderId="1" xfId="0" applyFont="true" applyBorder="true" applyAlignment="true" applyProtection="true">
      <alignment horizontal="center" vertical="center" textRotation="0" wrapText="false" indent="0" shrinkToFit="false"/>
      <protection locked="true" hidden="false"/>
    </xf>
    <xf numFmtId="164" fontId="26" fillId="6" borderId="1" xfId="0" applyFont="true" applyBorder="true" applyAlignment="true" applyProtection="true">
      <alignment horizontal="left" vertical="center" textRotation="0" wrapText="false" indent="1" shrinkToFit="false"/>
      <protection locked="false" hidden="false"/>
    </xf>
    <xf numFmtId="164" fontId="37" fillId="6" borderId="1" xfId="0" applyFont="true" applyBorder="true" applyAlignment="true" applyProtection="true">
      <alignment horizontal="left" vertical="center" textRotation="0" wrapText="false" indent="1" shrinkToFit="false"/>
      <protection locked="false" hidden="false"/>
    </xf>
    <xf numFmtId="164" fontId="0" fillId="2" borderId="1" xfId="0" applyFont="false" applyBorder="true" applyAlignment="true" applyProtection="true">
      <alignment horizontal="general" vertical="bottom" textRotation="0" wrapText="false" indent="0" shrinkToFit="false"/>
      <protection locked="true" hidden="false"/>
    </xf>
    <xf numFmtId="168" fontId="26" fillId="6" borderId="1" xfId="0" applyFont="true" applyBorder="true" applyAlignment="true" applyProtection="true">
      <alignment horizontal="center" vertical="center" textRotation="0" wrapText="false" indent="0" shrinkToFit="false"/>
      <protection locked="false" hidden="false"/>
    </xf>
    <xf numFmtId="164" fontId="20" fillId="6" borderId="1" xfId="0" applyFont="true" applyBorder="true" applyAlignment="true" applyProtection="true">
      <alignment horizontal="left" vertical="center" textRotation="0" wrapText="true" indent="1" shrinkToFit="false"/>
      <protection locked="true" hidden="false"/>
    </xf>
    <xf numFmtId="164" fontId="42" fillId="7" borderId="1" xfId="0" applyFont="true" applyBorder="true" applyAlignment="true" applyProtection="true">
      <alignment horizontal="left" vertical="center" textRotation="0" wrapText="false" indent="1" shrinkToFit="false"/>
      <protection locked="true" hidden="false"/>
    </xf>
    <xf numFmtId="164" fontId="26" fillId="0" borderId="8" xfId="0" applyFont="true" applyBorder="true" applyAlignment="true" applyProtection="true">
      <alignment horizontal="left" vertical="center" textRotation="0" wrapText="false" indent="1" shrinkToFit="false"/>
      <protection locked="true" hidden="false"/>
    </xf>
    <xf numFmtId="170" fontId="10" fillId="6" borderId="2" xfId="0" applyFont="true" applyBorder="true" applyAlignment="true" applyProtection="true">
      <alignment horizontal="right" vertical="center" textRotation="0" wrapText="false" indent="1" shrinkToFit="false"/>
      <protection locked="false" hidden="false"/>
    </xf>
    <xf numFmtId="168" fontId="10" fillId="6" borderId="2" xfId="0" applyFont="true" applyBorder="true" applyAlignment="true" applyProtection="true">
      <alignment horizontal="right" vertical="center" textRotation="0" wrapText="false" indent="1" shrinkToFit="false"/>
      <protection locked="false" hidden="false"/>
    </xf>
    <xf numFmtId="167" fontId="10" fillId="6" borderId="2" xfId="0" applyFont="true" applyBorder="true" applyAlignment="true" applyProtection="true">
      <alignment horizontal="right" vertical="center" textRotation="0" wrapText="false" indent="1" shrinkToFit="false"/>
      <protection locked="false" hidden="false"/>
    </xf>
    <xf numFmtId="164" fontId="10" fillId="6" borderId="2" xfId="0" applyFont="true" applyBorder="true" applyAlignment="true" applyProtection="true">
      <alignment horizontal="right" vertical="center" textRotation="0" wrapText="false" indent="1" shrinkToFit="false"/>
      <protection locked="false" hidden="false"/>
    </xf>
    <xf numFmtId="168" fontId="11" fillId="7" borderId="1" xfId="0" applyFont="true" applyBorder="true" applyAlignment="true" applyProtection="true">
      <alignment horizontal="right" vertical="center" textRotation="0" wrapText="false" indent="1" shrinkToFit="false"/>
      <protection locked="true" hidden="false"/>
    </xf>
    <xf numFmtId="169" fontId="10" fillId="6" borderId="2" xfId="0" applyFont="true" applyBorder="true" applyAlignment="true" applyProtection="true">
      <alignment horizontal="right" vertical="center" textRotation="0" wrapText="false" indent="1" shrinkToFit="false"/>
      <protection locked="false" hidden="false"/>
    </xf>
    <xf numFmtId="164" fontId="29" fillId="0" borderId="8" xfId="0" applyFont="true" applyBorder="true" applyAlignment="true" applyProtection="true">
      <alignment horizontal="left" vertical="center" textRotation="0" wrapText="false" indent="1" shrinkToFit="false"/>
      <protection locked="true" hidden="false"/>
    </xf>
    <xf numFmtId="164" fontId="33" fillId="7" borderId="1" xfId="0" applyFont="true" applyBorder="true" applyAlignment="true" applyProtection="true">
      <alignment horizontal="left" vertical="center" textRotation="0" wrapText="true" indent="1" shrinkToFit="false"/>
      <protection locked="true" hidden="false"/>
    </xf>
    <xf numFmtId="164" fontId="40" fillId="0" borderId="0" xfId="0" applyFont="true" applyBorder="true" applyAlignment="true" applyProtection="true">
      <alignment horizontal="left" vertical="top" textRotation="0" wrapText="true" indent="1" shrinkToFit="false"/>
      <protection locked="true" hidden="false"/>
    </xf>
    <xf numFmtId="172" fontId="6" fillId="2" borderId="1" xfId="0" applyFont="true" applyBorder="true" applyAlignment="true" applyProtection="true">
      <alignment horizontal="left" vertical="center" textRotation="0" wrapText="false" indent="1" shrinkToFit="false"/>
      <protection locked="true" hidden="false"/>
    </xf>
    <xf numFmtId="171" fontId="26" fillId="6" borderId="1" xfId="0" applyFont="true" applyBorder="true" applyAlignment="true" applyProtection="true">
      <alignment horizontal="center" vertical="center" textRotation="0" wrapText="false" indent="0" shrinkToFit="false"/>
      <protection locked="false" hidden="false"/>
    </xf>
    <xf numFmtId="169" fontId="43" fillId="7" borderId="1" xfId="0" applyFont="true" applyBorder="true" applyAlignment="true" applyProtection="true">
      <alignment horizontal="right" vertical="center" textRotation="0" wrapText="false" indent="1" shrinkToFit="false"/>
      <protection locked="true" hidden="false"/>
    </xf>
    <xf numFmtId="164" fontId="29" fillId="0" borderId="0" xfId="0" applyFont="true" applyBorder="false" applyAlignment="true" applyProtection="true">
      <alignment horizontal="left" vertical="center" textRotation="0" wrapText="false" indent="1" shrinkToFit="false"/>
      <protection locked="true" hidden="false"/>
    </xf>
    <xf numFmtId="170" fontId="45" fillId="6" borderId="2" xfId="0" applyFont="true" applyBorder="true" applyAlignment="true" applyProtection="true">
      <alignment horizontal="center" vertical="center" textRotation="0" wrapText="false" indent="0" shrinkToFit="false"/>
      <protection locked="false" hidden="false"/>
    </xf>
    <xf numFmtId="166" fontId="45" fillId="6" borderId="2" xfId="0" applyFont="true" applyBorder="true" applyAlignment="true" applyProtection="true">
      <alignment horizontal="center" vertical="center" textRotation="0" wrapText="false" indent="0" shrinkToFit="false"/>
      <protection locked="false" hidden="false"/>
    </xf>
    <xf numFmtId="164" fontId="29" fillId="4" borderId="1" xfId="0" applyFont="true" applyBorder="true" applyAlignment="true" applyProtection="true">
      <alignment horizontal="center" vertical="center" textRotation="0" wrapText="false" indent="0" shrinkToFit="false"/>
      <protection locked="true" hidden="false"/>
    </xf>
    <xf numFmtId="164" fontId="37" fillId="4" borderId="1" xfId="0" applyFont="true" applyBorder="true" applyAlignment="true" applyProtection="true">
      <alignment horizontal="left" vertical="center" textRotation="0" wrapText="true" indent="1" shrinkToFit="false"/>
      <protection locked="true" hidden="false"/>
    </xf>
    <xf numFmtId="164" fontId="20" fillId="4" borderId="1" xfId="0" applyFont="true" applyBorder="true" applyAlignment="true" applyProtection="true">
      <alignment horizontal="left" vertical="center" textRotation="0" wrapText="true" indent="1" shrinkToFit="false"/>
      <protection locked="true" hidden="false"/>
    </xf>
    <xf numFmtId="164" fontId="46" fillId="4" borderId="1" xfId="0" applyFont="true" applyBorder="true" applyAlignment="true" applyProtection="true">
      <alignment horizontal="left" vertical="center" textRotation="0" wrapText="false" indent="1" shrinkToFit="false"/>
      <protection locked="true" hidden="false"/>
    </xf>
    <xf numFmtId="164" fontId="29" fillId="8" borderId="1" xfId="0" applyFont="true" applyBorder="true" applyAlignment="true" applyProtection="true">
      <alignment horizontal="center" vertical="center" textRotation="0" wrapText="false" indent="0" shrinkToFit="false"/>
      <protection locked="true" hidden="false"/>
    </xf>
    <xf numFmtId="164" fontId="37" fillId="8" borderId="1" xfId="0" applyFont="true" applyBorder="true" applyAlignment="true" applyProtection="true">
      <alignment horizontal="left" vertical="center" textRotation="0" wrapText="true" indent="1" shrinkToFit="false"/>
      <protection locked="true" hidden="false"/>
    </xf>
    <xf numFmtId="164" fontId="20" fillId="8" borderId="1" xfId="0" applyFont="true" applyBorder="true" applyAlignment="true" applyProtection="true">
      <alignment horizontal="left" vertical="center" textRotation="0" wrapText="true" indent="1" shrinkToFit="false"/>
      <protection locked="true" hidden="false"/>
    </xf>
    <xf numFmtId="164" fontId="46" fillId="8" borderId="1" xfId="0" applyFont="true" applyBorder="true" applyAlignment="true" applyProtection="true">
      <alignment horizontal="left" vertical="center" textRotation="0" wrapText="false" indent="1" shrinkToFit="false"/>
      <protection locked="true" hidden="false"/>
    </xf>
    <xf numFmtId="164" fontId="47" fillId="5" borderId="1" xfId="0" applyFont="true" applyBorder="true" applyAlignment="true" applyProtection="true">
      <alignment horizontal="left" vertical="center" textRotation="0" wrapText="true" indent="1" shrinkToFit="false"/>
      <protection locked="true" hidden="false"/>
    </xf>
    <xf numFmtId="164" fontId="37" fillId="6" borderId="1" xfId="0" applyFont="true" applyBorder="true" applyAlignment="true" applyProtection="true">
      <alignment horizontal="left" vertical="top" textRotation="0" wrapText="true" indent="1" shrinkToFit="false"/>
      <protection locked="true" hidden="false"/>
    </xf>
    <xf numFmtId="164" fontId="37" fillId="0" borderId="0" xfId="0" applyFont="true" applyBorder="true" applyAlignment="true" applyProtection="tru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0">
    <dxf>
      <font>
        <name val="Arial"/>
        <charset val="1"/>
        <family val="0"/>
        <b val="1"/>
        <color rgb="FFB3341F"/>
        <sz val="9"/>
      </font>
    </dxf>
    <dxf>
      <font>
        <name val="Arial"/>
        <charset val="1"/>
        <family val="0"/>
        <b val="1"/>
        <color rgb="FF2E7D5B"/>
        <sz val="9"/>
      </font>
    </dxf>
    <dxf>
      <font>
        <name val="Arial"/>
        <charset val="1"/>
        <family val="0"/>
        <b val="1"/>
        <color rgb="FFB3341F"/>
        <sz val="8"/>
      </font>
      <fill>
        <patternFill>
          <bgColor rgb="FFF7DCD7"/>
        </patternFill>
      </fill>
    </dxf>
    <dxf>
      <fill>
        <patternFill patternType="solid">
          <fgColor rgb="FF1D3245"/>
          <bgColor rgb="FF000000"/>
        </patternFill>
      </fill>
    </dxf>
    <dxf>
      <fill>
        <patternFill patternType="solid">
          <fgColor rgb="FFE8EEF5"/>
          <bgColor rgb="FF000000"/>
        </patternFill>
      </fill>
    </dxf>
    <dxf>
      <fill>
        <patternFill patternType="solid">
          <fgColor rgb="FFF6F9FC"/>
          <bgColor rgb="FF000000"/>
        </patternFill>
      </fill>
    </dxf>
    <dxf>
      <fill>
        <patternFill patternType="solid">
          <bgColor rgb="FF000000"/>
        </patternFill>
      </fill>
    </dxf>
    <dxf>
      <fill>
        <patternFill patternType="solid">
          <fgColor rgb="FF000000"/>
          <bgColor rgb="FF000000"/>
        </patternFill>
      </fill>
    </dxf>
    <dxf>
      <fill>
        <patternFill patternType="solid">
          <fgColor rgb="FF0C1628"/>
          <bgColor rgb="FF000000"/>
        </patternFill>
      </fill>
    </dxf>
    <dxf>
      <fill>
        <patternFill patternType="solid">
          <fgColor rgb="FFFFFFFF"/>
          <bgColor rgb="FF000000"/>
        </patternFill>
      </fill>
    </dxf>
    <dxf>
      <fill>
        <patternFill patternType="solid">
          <fgColor rgb="FF8E98A2"/>
          <bgColor rgb="FF000000"/>
        </patternFill>
      </fill>
    </dxf>
    <dxf>
      <font>
        <name val="Arial"/>
        <charset val="1"/>
        <family val="0"/>
        <b val="1"/>
        <color rgb="FFB3341F"/>
        <sz val="9"/>
      </font>
      <fill>
        <patternFill>
          <bgColor rgb="FFF7DCD7"/>
        </patternFill>
      </fill>
    </dxf>
    <dxf>
      <font>
        <name val="Arial"/>
        <charset val="1"/>
        <family val="0"/>
        <strike val="1"/>
        <color rgb="FF8E98A2"/>
        <sz val="9"/>
      </font>
    </dxf>
    <dxf>
      <fill>
        <patternFill patternType="solid">
          <fgColor rgb="FFB3341F"/>
          <bgColor rgb="FF000000"/>
        </patternFill>
      </fill>
    </dxf>
    <dxf>
      <font>
        <name val="Arial"/>
        <charset val="1"/>
        <family val="0"/>
        <b val="1"/>
        <color rgb="FFB3341F"/>
        <sz val="8"/>
      </font>
    </dxf>
    <dxf>
      <font>
        <name val="Arial"/>
        <charset val="1"/>
        <family val="0"/>
        <b val="1"/>
        <color rgb="FFB3341F"/>
        <sz val="8"/>
      </font>
      <fill>
        <patternFill>
          <bgColor rgb="FFFDF3E3"/>
        </patternFill>
      </fill>
    </dxf>
    <dxf>
      <font>
        <name val="Arial"/>
        <charset val="1"/>
        <family val="0"/>
        <b val="1"/>
        <color rgb="FF0D3C61"/>
        <sz val="8"/>
      </font>
      <fill>
        <patternFill>
          <bgColor rgb="FFE8EEF5"/>
        </patternFill>
      </fill>
    </dxf>
    <dxf>
      <font>
        <name val="Arial"/>
        <charset val="1"/>
        <family val="0"/>
        <b val="1"/>
        <color rgb="FF2E7D5B"/>
        <sz val="8"/>
      </font>
    </dxf>
    <dxf>
      <fill>
        <patternFill patternType="solid">
          <fgColor rgb="FFD3DEE9"/>
          <bgColor rgb="FF000000"/>
        </patternFill>
      </fill>
    </dxf>
    <dxf>
      <font>
        <name val="Arial"/>
        <charset val="1"/>
        <family val="0"/>
        <b val="1"/>
        <color rgb="FFC98A0E"/>
        <sz val="9"/>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A5A00"/>
      <rgbColor rgb="FF800080"/>
      <rgbColor rgb="FF008080"/>
      <rgbColor rgb="FFD9D9D9"/>
      <rgbColor rgb="FF878787"/>
      <rgbColor rgb="FF9999FF"/>
      <rgbColor rgb="FF993366"/>
      <rgbColor rgb="FFFDF3E3"/>
      <rgbColor rgb="FFE8EEF5"/>
      <rgbColor rgb="FF660066"/>
      <rgbColor rgb="FFFF8080"/>
      <rgbColor rgb="FF0066CC"/>
      <rgbColor rgb="FFD3DEE9"/>
      <rgbColor rgb="FF000080"/>
      <rgbColor rgb="FFFF00FF"/>
      <rgbColor rgb="FFFFFF00"/>
      <rgbColor rgb="FF00FFFF"/>
      <rgbColor rgb="FF800080"/>
      <rgbColor rgb="FF800000"/>
      <rgbColor rgb="FF008080"/>
      <rgbColor rgb="FF0000FF"/>
      <rgbColor rgb="FF00CCFF"/>
      <rgbColor rgb="FFF2F6FA"/>
      <rgbColor rgb="FFF6F9FC"/>
      <rgbColor rgb="FFFFFF99"/>
      <rgbColor rgb="FF99CCFF"/>
      <rgbColor rgb="FFFF99CC"/>
      <rgbColor rgb="FFCC99FF"/>
      <rgbColor rgb="FFF7DCD7"/>
      <rgbColor rgb="FF3480BC"/>
      <rgbColor rgb="FF33CCCC"/>
      <rgbColor rgb="FF99CC00"/>
      <rgbColor rgb="FFFFCC00"/>
      <rgbColor rgb="FFC98A0E"/>
      <rgbColor rgb="FFFF6600"/>
      <rgbColor rgb="FF666699"/>
      <rgbColor rgb="FF8E98A2"/>
      <rgbColor rgb="FF0D3C61"/>
      <rgbColor rgb="FF2E7D5B"/>
      <rgbColor rgb="FF0C1628"/>
      <rgbColor rgb="FF333300"/>
      <rgbColor rgb="FFB3341F"/>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clustered"/>
        <c:varyColors val="0"/>
        <c:ser>
          <c:idx val="0"/>
          <c:order val="0"/>
          <c:tx>
            <c:strRef>
              <c:f>"Cumulative claimed (excl GST)"</c:f>
              <c:strCache>
                <c:ptCount val="1"/>
                <c:pt idx="0">
                  <c:v>Cumulative claimed (excl GST)</c:v>
                </c:pt>
              </c:strCache>
            </c:strRef>
          </c:tx>
          <c:spPr>
            <a:solidFill>
              <a:srgbClr val="3480bc"/>
            </a:solidFill>
            <a:ln w="0">
              <a:noFill/>
            </a:ln>
          </c:spPr>
          <c:invertIfNegative val="0"/>
          <c:dLbls>
            <c:txPr>
              <a:bodyPr wrap="non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'Claim History'!$A$12:$A$23</c:f>
              <c:strCache>
                <c:ptCount val="12"/>
                <c:pt idx="0">
                  <c:v>1</c:v>
                </c:pt>
                <c:pt idx="1">
                  <c:v>2</c:v>
                </c:pt>
                <c:pt idx="2">
                  <c:v>3</c:v>
                </c:pt>
                <c:pt idx="3">
                  <c:v/>
                </c:pt>
                <c:pt idx="4">
                  <c:v/>
                </c:pt>
                <c:pt idx="5">
                  <c:v/>
                </c:pt>
                <c:pt idx="6">
                  <c:v/>
                </c:pt>
                <c:pt idx="7">
                  <c:v/>
                </c:pt>
                <c:pt idx="8">
                  <c:v/>
                </c:pt>
                <c:pt idx="9">
                  <c:v/>
                </c:pt>
                <c:pt idx="10">
                  <c:v/>
                </c:pt>
                <c:pt idx="11">
                  <c:v/>
                </c:pt>
              </c:strCache>
            </c:strRef>
          </c:cat>
          <c:val>
            <c:numRef>
              <c:f>'Claim History'!$K$12:$K$23</c:f>
              <c:numCache>
                <c:formatCode>\$#,##0.00;"($"#,##0.00\);\–</c:formatCode>
                <c:ptCount val="12"/>
                <c:pt idx="0">
                  <c:v>1285000</c:v>
                </c:pt>
                <c:pt idx="1">
                  <c:v>3435000</c:v>
                </c:pt>
                <c:pt idx="2">
                  <c:v>5675000</c:v>
                </c:pt>
              </c:numCache>
            </c:numRef>
          </c:val>
        </c:ser>
        <c:ser>
          <c:idx val="1"/>
          <c:order val="1"/>
          <c:tx>
            <c:strRef>
              <c:f>"Cumulative certified (excl GST)"</c:f>
              <c:strCache>
                <c:ptCount val="1"/>
                <c:pt idx="0">
                  <c:v>Cumulative certified (excl GST)</c:v>
                </c:pt>
              </c:strCache>
            </c:strRef>
          </c:tx>
          <c:spPr>
            <a:solidFill>
              <a:srgbClr val="1d3245"/>
            </a:solidFill>
            <a:ln w="0">
              <a:noFill/>
            </a:ln>
          </c:spPr>
          <c:invertIfNegative val="0"/>
          <c:dLbls>
            <c:txPr>
              <a:bodyPr wrap="non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'Claim History'!$A$12:$A$23</c:f>
              <c:strCache>
                <c:ptCount val="12"/>
                <c:pt idx="0">
                  <c:v>1</c:v>
                </c:pt>
                <c:pt idx="1">
                  <c:v>2</c:v>
                </c:pt>
                <c:pt idx="2">
                  <c:v>3</c:v>
                </c:pt>
                <c:pt idx="3">
                  <c:v/>
                </c:pt>
                <c:pt idx="4">
                  <c:v/>
                </c:pt>
                <c:pt idx="5">
                  <c:v/>
                </c:pt>
                <c:pt idx="6">
                  <c:v/>
                </c:pt>
                <c:pt idx="7">
                  <c:v/>
                </c:pt>
                <c:pt idx="8">
                  <c:v/>
                </c:pt>
                <c:pt idx="9">
                  <c:v/>
                </c:pt>
                <c:pt idx="10">
                  <c:v/>
                </c:pt>
                <c:pt idx="11">
                  <c:v/>
                </c:pt>
              </c:strCache>
            </c:strRef>
          </c:cat>
          <c:val>
            <c:numRef>
              <c:f>'Claim History'!$L$12:$L$23</c:f>
              <c:numCache>
                <c:formatCode>\$#,##0.00;"($"#,##0.00\);\–</c:formatCode>
                <c:ptCount val="12"/>
                <c:pt idx="0">
                  <c:v>1242600</c:v>
                </c:pt>
                <c:pt idx="1">
                  <c:v>3331000</c:v>
                </c:pt>
                <c:pt idx="2">
                  <c:v>5514480</c:v>
                </c:pt>
              </c:numCache>
            </c:numRef>
          </c:val>
        </c:ser>
        <c:gapWidth val="60"/>
        <c:overlap val="-12"/>
        <c:axId val="13881649"/>
        <c:axId val="54827436"/>
      </c:barChart>
      <c:catAx>
        <c:axId val="13881649"/>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4827436"/>
        <c:crosses val="autoZero"/>
        <c:auto val="1"/>
        <c:lblAlgn val="ctr"/>
        <c:lblOffset val="100"/>
        <c:noMultiLvlLbl val="0"/>
      </c:catAx>
      <c:valAx>
        <c:axId val="54827436"/>
        <c:scaling>
          <c:orientation val="minMax"/>
        </c:scaling>
        <c:delete val="0"/>
        <c:axPos val="l"/>
        <c:majorGridlines>
          <c:spPr>
            <a:ln w="6480">
              <a:solidFill>
                <a:srgbClr val="d3dee9"/>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3881649"/>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8.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hyperlink" Target="https://www.mastt.com/" TargetMode="External"/><Relationship Id="rId3" Type="http://schemas.openxmlformats.org/officeDocument/2006/relationships/image" Target="../media/image1.png"/>
</Relationships>
</file>

<file path=xl/drawings/_rels/drawing9.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19080</xdr:rowOff>
    </xdr:from>
    <xdr:to>
      <xdr:col>1</xdr:col>
      <xdr:colOff>1553760</xdr:colOff>
      <xdr:row>3</xdr:row>
      <xdr:rowOff>84960</xdr:rowOff>
    </xdr:to>
    <xdr:pic>
      <xdr:nvPicPr>
        <xdr:cNvPr id="0" name="Image 1" descr="Picture">
          <a:hlinkClick r:id="rId1"/>
        </xdr:cNvPr>
        <xdr:cNvPicPr/>
      </xdr:nvPicPr>
      <xdr:blipFill>
        <a:blip r:embed="rId2"/>
        <a:stretch/>
      </xdr:blipFill>
      <xdr:spPr>
        <a:xfrm>
          <a:off x="95400" y="76320"/>
          <a:ext cx="1599480" cy="465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19080</xdr:rowOff>
    </xdr:from>
    <xdr:to>
      <xdr:col>3</xdr:col>
      <xdr:colOff>214560</xdr:colOff>
      <xdr:row>3</xdr:row>
      <xdr:rowOff>84960</xdr:rowOff>
    </xdr:to>
    <xdr:pic>
      <xdr:nvPicPr>
        <xdr:cNvPr id="1" name="Image 1" descr="Picture">
          <a:hlinkClick r:id="rId1"/>
        </xdr:cNvPr>
        <xdr:cNvPicPr/>
      </xdr:nvPicPr>
      <xdr:blipFill>
        <a:blip r:embed="rId2"/>
        <a:stretch/>
      </xdr:blipFill>
      <xdr:spPr>
        <a:xfrm>
          <a:off x="95400" y="76320"/>
          <a:ext cx="1599480" cy="46584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19080</xdr:rowOff>
    </xdr:from>
    <xdr:to>
      <xdr:col>1</xdr:col>
      <xdr:colOff>1060560</xdr:colOff>
      <xdr:row>3</xdr:row>
      <xdr:rowOff>84960</xdr:rowOff>
    </xdr:to>
    <xdr:pic>
      <xdr:nvPicPr>
        <xdr:cNvPr id="2" name="Image 1" descr="Picture">
          <a:hlinkClick r:id="rId1"/>
        </xdr:cNvPr>
        <xdr:cNvPicPr/>
      </xdr:nvPicPr>
      <xdr:blipFill>
        <a:blip r:embed="rId2"/>
        <a:stretch/>
      </xdr:blipFill>
      <xdr:spPr>
        <a:xfrm>
          <a:off x="95400" y="76320"/>
          <a:ext cx="1599480" cy="46584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19080</xdr:rowOff>
    </xdr:from>
    <xdr:to>
      <xdr:col>1</xdr:col>
      <xdr:colOff>990000</xdr:colOff>
      <xdr:row>3</xdr:row>
      <xdr:rowOff>84960</xdr:rowOff>
    </xdr:to>
    <xdr:pic>
      <xdr:nvPicPr>
        <xdr:cNvPr id="3" name="Image 1" descr="Picture">
          <a:hlinkClick r:id="rId1"/>
        </xdr:cNvPr>
        <xdr:cNvPicPr/>
      </xdr:nvPicPr>
      <xdr:blipFill>
        <a:blip r:embed="rId2"/>
        <a:stretch/>
      </xdr:blipFill>
      <xdr:spPr>
        <a:xfrm>
          <a:off x="95400" y="76320"/>
          <a:ext cx="1599480" cy="46584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19080</xdr:rowOff>
    </xdr:from>
    <xdr:to>
      <xdr:col>0</xdr:col>
      <xdr:colOff>1694880</xdr:colOff>
      <xdr:row>3</xdr:row>
      <xdr:rowOff>84960</xdr:rowOff>
    </xdr:to>
    <xdr:pic>
      <xdr:nvPicPr>
        <xdr:cNvPr id="4" name="Image 1" descr="Picture">
          <a:hlinkClick r:id="rId1"/>
        </xdr:cNvPr>
        <xdr:cNvPicPr/>
      </xdr:nvPicPr>
      <xdr:blipFill>
        <a:blip r:embed="rId2"/>
        <a:stretch/>
      </xdr:blipFill>
      <xdr:spPr>
        <a:xfrm>
          <a:off x="95400" y="76320"/>
          <a:ext cx="1599480" cy="46584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19080</xdr:rowOff>
    </xdr:from>
    <xdr:to>
      <xdr:col>1</xdr:col>
      <xdr:colOff>1553760</xdr:colOff>
      <xdr:row>3</xdr:row>
      <xdr:rowOff>84960</xdr:rowOff>
    </xdr:to>
    <xdr:pic>
      <xdr:nvPicPr>
        <xdr:cNvPr id="5" name="Image 1" descr="Picture">
          <a:hlinkClick r:id="rId1"/>
        </xdr:cNvPr>
        <xdr:cNvPicPr/>
      </xdr:nvPicPr>
      <xdr:blipFill>
        <a:blip r:embed="rId2"/>
        <a:stretch/>
      </xdr:blipFill>
      <xdr:spPr>
        <a:xfrm>
          <a:off x="95400" y="76320"/>
          <a:ext cx="1599480" cy="46584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19080</xdr:rowOff>
    </xdr:from>
    <xdr:to>
      <xdr:col>1</xdr:col>
      <xdr:colOff>990000</xdr:colOff>
      <xdr:row>3</xdr:row>
      <xdr:rowOff>84960</xdr:rowOff>
    </xdr:to>
    <xdr:pic>
      <xdr:nvPicPr>
        <xdr:cNvPr id="6" name="Image 1" descr="Picture">
          <a:hlinkClick r:id="rId1"/>
        </xdr:cNvPr>
        <xdr:cNvPicPr/>
      </xdr:nvPicPr>
      <xdr:blipFill>
        <a:blip r:embed="rId2"/>
        <a:stretch/>
      </xdr:blipFill>
      <xdr:spPr>
        <a:xfrm>
          <a:off x="95400" y="76320"/>
          <a:ext cx="1599480" cy="46584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37</xdr:row>
      <xdr:rowOff>0</xdr:rowOff>
    </xdr:from>
    <xdr:to>
      <xdr:col>7</xdr:col>
      <xdr:colOff>110520</xdr:colOff>
      <xdr:row>52</xdr:row>
      <xdr:rowOff>93960</xdr:rowOff>
    </xdr:to>
    <xdr:graphicFrame>
      <xdr:nvGraphicFramePr>
        <xdr:cNvPr id="7" name="Chart 1"/>
        <xdr:cNvGraphicFramePr/>
      </xdr:nvGraphicFramePr>
      <xdr:xfrm>
        <a:off x="0" y="6772320"/>
        <a:ext cx="8639280" cy="29512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95400</xdr:colOff>
      <xdr:row>1</xdr:row>
      <xdr:rowOff>19080</xdr:rowOff>
    </xdr:from>
    <xdr:to>
      <xdr:col>1</xdr:col>
      <xdr:colOff>990000</xdr:colOff>
      <xdr:row>3</xdr:row>
      <xdr:rowOff>84960</xdr:rowOff>
    </xdr:to>
    <xdr:pic>
      <xdr:nvPicPr>
        <xdr:cNvPr id="8" name="Image 2" descr="Picture">
          <a:hlinkClick r:id="rId2"/>
        </xdr:cNvPr>
        <xdr:cNvPicPr/>
      </xdr:nvPicPr>
      <xdr:blipFill>
        <a:blip r:embed="rId3"/>
        <a:stretch/>
      </xdr:blipFill>
      <xdr:spPr>
        <a:xfrm>
          <a:off x="95400" y="76320"/>
          <a:ext cx="1599480" cy="46584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95400</xdr:colOff>
      <xdr:row>1</xdr:row>
      <xdr:rowOff>19080</xdr:rowOff>
    </xdr:from>
    <xdr:to>
      <xdr:col>2</xdr:col>
      <xdr:colOff>214560</xdr:colOff>
      <xdr:row>3</xdr:row>
      <xdr:rowOff>84960</xdr:rowOff>
    </xdr:to>
    <xdr:pic>
      <xdr:nvPicPr>
        <xdr:cNvPr id="9" name="Image 1" descr="Picture">
          <a:hlinkClick r:id="rId1"/>
        </xdr:cNvPr>
        <xdr:cNvPicPr/>
      </xdr:nvPicPr>
      <xdr:blipFill>
        <a:blip r:embed="rId2"/>
        <a:stretch/>
      </xdr:blipFill>
      <xdr:spPr>
        <a:xfrm>
          <a:off x="95400" y="76320"/>
          <a:ext cx="1599480" cy="46584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mastt.com/" TargetMode="External"/><Relationship Id="rId3" Type="http://schemas.openxmlformats.org/officeDocument/2006/relationships/hyperlink" Target="https://www.mastt.com/" TargetMode="External"/><Relationship Id="rId4" Type="http://schemas.openxmlformats.org/officeDocument/2006/relationships/drawing" Target="../drawings/drawing1.xml"/><Relationship Id="rId5"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hyperlink" Target="https://www.mastt.com/" TargetMode="External"/><Relationship Id="rId3" Type="http://schemas.openxmlformats.org/officeDocument/2006/relationships/hyperlink" Target="https://www.mastt.com/" TargetMode="External"/><Relationship Id="rId4" Type="http://schemas.openxmlformats.org/officeDocument/2006/relationships/drawing" Target="../drawings/drawing6.xml"/><Relationship Id="rId5" Type="http://schemas.openxmlformats.org/officeDocument/2006/relationships/vmlDrawing" Target="../drawings/vmlDrawing2.vm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legislation.nsw.gov.au/" TargetMode="External"/><Relationship Id="rId3" Type="http://schemas.openxmlformats.org/officeDocument/2006/relationships/hyperlink" Target="https://www.legislation.vic.gov.au/" TargetMode="External"/><Relationship Id="rId4" Type="http://schemas.openxmlformats.org/officeDocument/2006/relationships/hyperlink" Target="https://www.legislation.qld.gov.au/" TargetMode="External"/><Relationship Id="rId5" Type="http://schemas.openxmlformats.org/officeDocument/2006/relationships/hyperlink" Target="https://www.legislation.wa.gov.au/" TargetMode="External"/><Relationship Id="rId6" Type="http://schemas.openxmlformats.org/officeDocument/2006/relationships/hyperlink" Target="https://www.legislation.sa.gov.au/" TargetMode="External"/><Relationship Id="rId7" Type="http://schemas.openxmlformats.org/officeDocument/2006/relationships/hyperlink" Target="https://www.legislation.tas.gov.au/" TargetMode="External"/><Relationship Id="rId8" Type="http://schemas.openxmlformats.org/officeDocument/2006/relationships/hyperlink" Target="https://www.legislation.act.gov.au/" TargetMode="External"/><Relationship Id="rId9" Type="http://schemas.openxmlformats.org/officeDocument/2006/relationships/hyperlink" Target="https://legislation.nt.gov.au/" TargetMode="External"/><Relationship Id="rId10" Type="http://schemas.openxmlformats.org/officeDocument/2006/relationships/hyperlink" Target="https://www.mastt.com/" TargetMode="External"/><Relationship Id="rId1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4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30"/>
    <col collapsed="false" customWidth="true" hidden="false" outlineLevel="0" max="3" min="3" style="1" width="32"/>
    <col collapsed="false" customWidth="true" hidden="false" outlineLevel="0" max="4" min="4" style="1" width="3"/>
    <col collapsed="false" customWidth="true" hidden="false" outlineLevel="0" max="5" min="5" style="1" width="34"/>
    <col collapsed="false" customWidth="true" hidden="false" outlineLevel="0" max="6" min="6" style="1" width="28"/>
    <col collapsed="false" customWidth="true" hidden="false" outlineLevel="0" max="7" min="7" style="1" width="2"/>
  </cols>
  <sheetData>
    <row r="1" customFormat="false" ht="4.5" hidden="false" customHeight="true" outlineLevel="0" collapsed="false">
      <c r="A1" s="2"/>
      <c r="B1" s="2"/>
      <c r="C1" s="2"/>
      <c r="D1" s="2"/>
      <c r="E1" s="2"/>
      <c r="F1" s="2"/>
      <c r="G1" s="2"/>
    </row>
    <row r="2" customFormat="false" ht="21" hidden="false" customHeight="true" outlineLevel="0" collapsed="false">
      <c r="A2" s="3" t="s">
        <v>0</v>
      </c>
      <c r="B2" s="2"/>
      <c r="C2" s="4" t="s">
        <v>1</v>
      </c>
      <c r="D2" s="4"/>
      <c r="E2" s="4"/>
      <c r="F2" s="4"/>
      <c r="G2" s="4"/>
    </row>
    <row r="3" customFormat="false" ht="10.5" hidden="false" customHeight="true" outlineLevel="0" collapsed="false">
      <c r="A3" s="2"/>
      <c r="B3" s="2"/>
      <c r="C3" s="5" t="s">
        <v>2</v>
      </c>
      <c r="D3" s="5"/>
      <c r="E3" s="5"/>
      <c r="F3" s="5"/>
      <c r="G3" s="5"/>
    </row>
    <row r="4" customFormat="false" ht="12.75" hidden="false" customHeight="true" outlineLevel="0" collapsed="false">
      <c r="A4" s="2"/>
      <c r="B4" s="2"/>
      <c r="C4" s="2"/>
      <c r="D4" s="2"/>
      <c r="E4" s="2"/>
      <c r="F4" s="2"/>
      <c r="G4" s="2"/>
    </row>
    <row r="5" customFormat="false" ht="3" hidden="false" customHeight="true" outlineLevel="0" collapsed="false">
      <c r="A5" s="6"/>
      <c r="B5" s="6"/>
      <c r="C5" s="6"/>
      <c r="D5" s="6"/>
      <c r="E5" s="6"/>
      <c r="F5" s="6"/>
      <c r="G5" s="6"/>
    </row>
    <row r="6" customFormat="false" ht="6.75" hidden="false" customHeight="true" outlineLevel="0" collapsed="false">
      <c r="A6" s="7"/>
      <c r="B6" s="7"/>
      <c r="C6" s="7"/>
      <c r="D6" s="7"/>
      <c r="E6" s="7"/>
      <c r="F6" s="7"/>
      <c r="G6" s="7"/>
    </row>
    <row r="7" customFormat="false" ht="4.5" hidden="false" customHeight="true" outlineLevel="0" collapsed="false"/>
    <row r="8" customFormat="false" ht="19.5" hidden="false" customHeight="true" outlineLevel="0" collapsed="false">
      <c r="B8" s="8" t="s">
        <v>3</v>
      </c>
      <c r="C8" s="8"/>
      <c r="D8" s="8"/>
      <c r="E8" s="8"/>
      <c r="F8" s="8"/>
    </row>
    <row r="9" customFormat="false" ht="6" hidden="false" customHeight="true" outlineLevel="0" collapsed="false"/>
    <row r="10" customFormat="false" ht="18.75" hidden="false" customHeight="true" outlineLevel="0" collapsed="false">
      <c r="B10" s="9" t="s">
        <v>4</v>
      </c>
      <c r="E10" s="9" t="s">
        <v>5</v>
      </c>
    </row>
    <row r="11" customFormat="false" ht="18" hidden="false" customHeight="true" outlineLevel="0" collapsed="false">
      <c r="B11" s="10" t="s">
        <v>6</v>
      </c>
      <c r="C11" s="11" t="s">
        <v>7</v>
      </c>
      <c r="E11" s="10" t="s">
        <v>8</v>
      </c>
      <c r="F11" s="11" t="s">
        <v>9</v>
      </c>
    </row>
    <row r="12" customFormat="false" ht="18" hidden="false" customHeight="true" outlineLevel="0" collapsed="false">
      <c r="B12" s="10" t="s">
        <v>10</v>
      </c>
      <c r="C12" s="11" t="s">
        <v>11</v>
      </c>
      <c r="E12" s="10" t="s">
        <v>12</v>
      </c>
      <c r="F12" s="11" t="s">
        <v>13</v>
      </c>
    </row>
    <row r="13" customFormat="false" ht="18" hidden="false" customHeight="true" outlineLevel="0" collapsed="false">
      <c r="B13" s="10" t="s">
        <v>14</v>
      </c>
      <c r="C13" s="11" t="s">
        <v>15</v>
      </c>
      <c r="E13" s="10" t="s">
        <v>16</v>
      </c>
      <c r="F13" s="11" t="s">
        <v>17</v>
      </c>
    </row>
    <row r="14" customFormat="false" ht="18" hidden="false" customHeight="true" outlineLevel="0" collapsed="false">
      <c r="B14" s="10" t="s">
        <v>18</v>
      </c>
      <c r="C14" s="11" t="s">
        <v>19</v>
      </c>
      <c r="E14" s="10" t="s">
        <v>20</v>
      </c>
      <c r="F14" s="12" t="n">
        <v>13769750</v>
      </c>
    </row>
    <row r="15" customFormat="false" ht="18" hidden="false" customHeight="true" outlineLevel="0" collapsed="false">
      <c r="B15" s="10" t="s">
        <v>21</v>
      </c>
      <c r="C15" s="11" t="s">
        <v>22</v>
      </c>
      <c r="E15" s="10" t="s">
        <v>23</v>
      </c>
      <c r="F15" s="11" t="s">
        <v>24</v>
      </c>
    </row>
    <row r="16" customFormat="false" ht="18" hidden="false" customHeight="true" outlineLevel="0" collapsed="false">
      <c r="B16" s="10" t="s">
        <v>25</v>
      </c>
      <c r="C16" s="13" t="s">
        <v>26</v>
      </c>
      <c r="E16" s="10" t="s">
        <v>27</v>
      </c>
      <c r="F16" s="14" t="n">
        <v>15</v>
      </c>
    </row>
    <row r="17" customFormat="false" ht="18" hidden="false" customHeight="true" outlineLevel="0" collapsed="false">
      <c r="B17" s="10" t="s">
        <v>28</v>
      </c>
      <c r="C17" s="11" t="s">
        <v>29</v>
      </c>
      <c r="E17" s="10" t="s">
        <v>30</v>
      </c>
      <c r="F17" s="15" t="n">
        <f aca="false">IF(OR(Date_Received="",Payment_Terms_Days=""),"",Date_Received+Payment_Terms_Days)</f>
        <v>46252</v>
      </c>
    </row>
    <row r="18" customFormat="false" ht="6" hidden="false" customHeight="true" outlineLevel="0" collapsed="false"/>
    <row r="19" customFormat="false" ht="18.75" hidden="false" customHeight="true" outlineLevel="0" collapsed="false">
      <c r="B19" s="9" t="s">
        <v>31</v>
      </c>
      <c r="E19" s="9" t="s">
        <v>32</v>
      </c>
    </row>
    <row r="20" customFormat="false" ht="18" hidden="false" customHeight="true" outlineLevel="0" collapsed="false">
      <c r="B20" s="10" t="s">
        <v>33</v>
      </c>
      <c r="C20" s="14" t="n">
        <v>4</v>
      </c>
      <c r="E20" s="10" t="s">
        <v>34</v>
      </c>
      <c r="F20" s="11" t="s">
        <v>35</v>
      </c>
    </row>
    <row r="21" customFormat="false" ht="25.5" hidden="false" customHeight="true" outlineLevel="0" collapsed="false">
      <c r="B21" s="10" t="s">
        <v>36</v>
      </c>
      <c r="C21" s="16" t="n">
        <v>46204</v>
      </c>
      <c r="E21" s="10" t="s">
        <v>37</v>
      </c>
      <c r="F21" s="17" t="str">
        <f aca="false">IFERROR(INDEX(SOP_Acts,MATCH(Jurisdiction,SOP_Codes,0)),"")</f>
        <v>Building Industry Fairness (Security of Payment) Act 2017 (Qld)</v>
      </c>
    </row>
    <row r="22" customFormat="false" ht="19.5" hidden="false" customHeight="true" outlineLevel="0" collapsed="false">
      <c r="B22" s="10" t="s">
        <v>38</v>
      </c>
      <c r="C22" s="16" t="n">
        <v>46234</v>
      </c>
      <c r="E22" s="10" t="s">
        <v>39</v>
      </c>
      <c r="F22" s="18" t="str">
        <f aca="false">IFERROR(INDEX(SOP_Response,MATCH(Jurisdiction,SOP_Codes,0)),"")</f>
        <v>Payment schedule</v>
      </c>
    </row>
    <row r="23" customFormat="false" ht="18" hidden="false" customHeight="true" outlineLevel="0" collapsed="false">
      <c r="B23" s="10" t="s">
        <v>40</v>
      </c>
      <c r="C23" s="16" t="n">
        <v>46237</v>
      </c>
      <c r="E23" s="10" t="s">
        <v>41</v>
      </c>
      <c r="F23" s="14" t="n">
        <v>15</v>
      </c>
    </row>
    <row r="24" customFormat="false" ht="18" hidden="false" customHeight="true" outlineLevel="0" collapsed="false">
      <c r="B24" s="10" t="s">
        <v>42</v>
      </c>
      <c r="C24" s="16" t="n">
        <v>46234</v>
      </c>
      <c r="E24" s="10" t="s">
        <v>43</v>
      </c>
      <c r="F24" s="11" t="s">
        <v>44</v>
      </c>
    </row>
    <row r="25" customFormat="false" ht="18" hidden="false" customHeight="true" outlineLevel="0" collapsed="false">
      <c r="B25" s="10" t="s">
        <v>45</v>
      </c>
      <c r="C25" s="16" t="n">
        <v>46237</v>
      </c>
      <c r="E25" s="10" t="s">
        <v>46</v>
      </c>
      <c r="F25" s="11" t="s">
        <v>47</v>
      </c>
    </row>
    <row r="26" customFormat="false" ht="7.5" hidden="false" customHeight="true" outlineLevel="0" collapsed="false"/>
    <row r="27" customFormat="false" ht="15" hidden="false" customHeight="true" outlineLevel="0" collapsed="false">
      <c r="B27" s="19" t="s">
        <v>48</v>
      </c>
      <c r="C27" s="19"/>
      <c r="D27" s="19"/>
      <c r="E27" s="19"/>
      <c r="F27" s="19"/>
    </row>
    <row r="28" customFormat="false" ht="30" hidden="false" customHeight="true" outlineLevel="0" collapsed="false">
      <c r="B28" s="20" t="str">
        <f aca="false">IF(Jurisdiction="","Select the jurisdiction of the Works to complete this statement.","This is a payment claim made under the "&amp;SOP_Act&amp;", being the Security of Payment Act applicable in the State/Territory of the Works ("&amp;IFERROR(INDEX(SOP_States,MATCH(Jurisdiction,SOP_Codes,0)),"")&amp;").")</f>
        <v>This is a payment claim made under the Building Industry Fairness (Security of Payment) Act 2017 (Qld), being the Security of Payment Act applicable in the State/Territory of the Works (Queensland).</v>
      </c>
      <c r="C28" s="20"/>
      <c r="D28" s="20"/>
      <c r="E28" s="20"/>
      <c r="F28" s="20"/>
    </row>
    <row r="29" customFormat="false" ht="24" hidden="false" customHeight="true" outlineLevel="0" collapsed="false">
      <c r="B29" s="21" t="s">
        <v>49</v>
      </c>
      <c r="C29" s="21"/>
      <c r="D29" s="21"/>
      <c r="E29" s="21"/>
      <c r="F29" s="21"/>
    </row>
    <row r="30" customFormat="false" ht="7.5" hidden="false" customHeight="true" outlineLevel="0" collapsed="false"/>
    <row r="31" customFormat="false" ht="15" hidden="false" customHeight="true" outlineLevel="0" collapsed="false">
      <c r="B31" s="22" t="s">
        <v>50</v>
      </c>
      <c r="C31" s="22"/>
      <c r="D31" s="22"/>
      <c r="E31" s="23" t="s">
        <v>51</v>
      </c>
      <c r="F31" s="23"/>
    </row>
    <row r="32" customFormat="false" ht="30" hidden="false" customHeight="true" outlineLevel="0" collapsed="false">
      <c r="B32" s="24" t="n">
        <f aca="false">Claim_Total_Incl_GST</f>
        <v>1643080.73</v>
      </c>
      <c r="C32" s="24"/>
      <c r="D32" s="24"/>
      <c r="E32" s="25" t="n">
        <f aca="false">Claim_Excl_GST</f>
        <v>1493709.75</v>
      </c>
      <c r="F32" s="25" t="n">
        <f aca="false">Claim_GST</f>
        <v>149370.98</v>
      </c>
    </row>
    <row r="33" customFormat="false" ht="7.5" hidden="false" customHeight="true" outlineLevel="0" collapsed="false"/>
    <row r="34" customFormat="false" ht="18.75" hidden="false" customHeight="true" outlineLevel="0" collapsed="false">
      <c r="B34" s="9" t="s">
        <v>52</v>
      </c>
    </row>
    <row r="35" customFormat="false" ht="45.75" hidden="false" customHeight="true" outlineLevel="0" collapsed="false">
      <c r="B35" s="26" t="s">
        <v>53</v>
      </c>
      <c r="C35" s="26"/>
      <c r="D35" s="26"/>
      <c r="E35" s="26"/>
      <c r="F35" s="26"/>
    </row>
    <row r="36" customFormat="false" ht="13.5" hidden="false" customHeight="true" outlineLevel="0" collapsed="false">
      <c r="B36" s="27" t="s">
        <v>54</v>
      </c>
      <c r="C36" s="27"/>
      <c r="D36" s="27" t="s">
        <v>55</v>
      </c>
      <c r="E36" s="27"/>
      <c r="F36" s="28" t="s">
        <v>56</v>
      </c>
    </row>
    <row r="37" customFormat="false" ht="21.75" hidden="false" customHeight="true" outlineLevel="0" collapsed="false">
      <c r="B37" s="29"/>
      <c r="C37" s="29"/>
      <c r="D37" s="29"/>
      <c r="E37" s="29"/>
      <c r="F37" s="30"/>
    </row>
    <row r="38" customFormat="false" ht="13.5" hidden="false" customHeight="true" outlineLevel="0" collapsed="false">
      <c r="B38" s="28" t="s">
        <v>57</v>
      </c>
    </row>
    <row r="39" customFormat="false" ht="33.75" hidden="false" customHeight="true" outlineLevel="0" collapsed="false">
      <c r="B39" s="31"/>
      <c r="C39" s="31"/>
      <c r="D39" s="31"/>
      <c r="E39" s="31"/>
      <c r="F39" s="31"/>
    </row>
    <row r="40" customFormat="false" ht="6" hidden="false" customHeight="true" outlineLevel="0" collapsed="false"/>
    <row r="41" customFormat="false" ht="49.5" hidden="false" customHeight="true" outlineLevel="0" collapsed="false">
      <c r="B41" s="32" t="str">
        <f aca="false">Disclaimer_Text</f>
        <v>DISCLAIMER — This is a commercial contract-administration template, not legal advice. Security of payment legislation differs in every Australian State and Territory, and the timeframes for making a payment claim, serving a payment schedule or payment response, and paying a scheduled amount are NOT the same across jurisdictions and change over time. Some Acts also require particular words, forms or supporting statements on a payment claim. Before issuing or responding to a claim, check the Act in force in the State or Territory where the construction work is carried out, together with the contract, and obtain your own legal advice. Mastt accepts no liability for reliance on this template.</v>
      </c>
      <c r="C41" s="32"/>
      <c r="D41" s="32"/>
      <c r="E41" s="32"/>
      <c r="F41" s="32"/>
    </row>
    <row r="43" customFormat="false" ht="12.75" hidden="false" customHeight="true" outlineLevel="0" collapsed="false">
      <c r="A43" s="33" t="s">
        <v>58</v>
      </c>
      <c r="B43" s="33"/>
      <c r="C43" s="33"/>
      <c r="D43" s="33"/>
      <c r="E43" s="33"/>
      <c r="F43" s="33"/>
      <c r="G43" s="33"/>
    </row>
  </sheetData>
  <sheetProtection sheet="true" formatCells="false" formatColumns="false" formatRows="false" insertRows="false" sort="false" autoFilter="false"/>
  <mergeCells count="17">
    <mergeCell ref="C2:G2"/>
    <mergeCell ref="C3:G3"/>
    <mergeCell ref="B8:F8"/>
    <mergeCell ref="B27:F27"/>
    <mergeCell ref="B28:F28"/>
    <mergeCell ref="B29:F29"/>
    <mergeCell ref="B31:D31"/>
    <mergeCell ref="E31:F31"/>
    <mergeCell ref="B32:D32"/>
    <mergeCell ref="B35:F35"/>
    <mergeCell ref="B36:C36"/>
    <mergeCell ref="D36:E36"/>
    <mergeCell ref="B37:C37"/>
    <mergeCell ref="D37:E37"/>
    <mergeCell ref="B39:F39"/>
    <mergeCell ref="B41:F41"/>
    <mergeCell ref="A43:G43"/>
  </mergeCells>
  <dataValidations count="4">
    <dataValidation allowBlank="true" error="Select a value from the list, or add the option on the Lists &amp; Settings sheet." errorStyle="stop" errorTitle="Value not in list" operator="between" showDropDown="false" showErrorMessage="true" showInputMessage="false" sqref="F13" type="list">
      <formula1>L_ContractType</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F15" type="list">
      <formula1>L_RetBasis</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F20" type="list">
      <formula1>L_Jurisdiction</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F24" type="list">
      <formula1>L_DayType</formula1>
      <formula2>0</formula2>
    </dataValidation>
  </dataValidations>
  <hyperlinks>
    <hyperlink ref="A2" r:id="rId2" display=" "/>
    <hyperlink ref="A43" r:id="rId3" display="Mastt template  ·  mastt.com  ·  © 2026 Mastt"/>
  </hyperlinks>
  <printOptions headings="false" gridLines="false" gridLinesSet="true" horizontalCentered="true" verticalCentered="false"/>
  <pageMargins left="0.3" right="0.3" top="0.35" bottom="0.4" header="0.2" footer="0.2"/>
  <pageSetup paperSize="9" scale="100" fitToWidth="1" fitToHeight="1" pageOrder="downThenOver" orientation="portrait" blackAndWhite="false" draft="false" cellComments="none" horizontalDpi="300" verticalDpi="300" copies="1"/>
  <headerFooter differentFirst="false" differentOddEven="false">
    <oddHeader>&amp;L&amp;"Arial,Regular"&amp;8&amp;K1d3245Mastt  ·  Progress Claim (AU)  ·  Claim Cover&amp;R&amp;"Arial,Regular"&amp;8&amp;K8e98a2&amp;A</oddHeader>
    <oddFooter>&amp;L&amp;"Arial,Regular"&amp;7&amp;K8e98a2Mastt template  ·  mastt.com  ·  © 2026 Mastt&amp;R&amp;"Arial,Regular"&amp;7&amp;K8e98a2Page &amp;P of &amp;N</oddFooter>
  </headerFooter>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4"/>
    <col collapsed="false" customWidth="true" hidden="false" outlineLevel="0" max="6" min="3" style="1" width="15"/>
    <col collapsed="false" customWidth="true" hidden="false" outlineLevel="0" max="8" min="7" style="1" width="17"/>
    <col collapsed="false" customWidth="true" hidden="false" outlineLevel="0" max="9" min="9" style="1" width="15"/>
    <col collapsed="false" customWidth="true" hidden="false" outlineLevel="0" max="10" min="10" style="1" width="2"/>
  </cols>
  <sheetData>
    <row r="1" customFormat="false" ht="4.5" hidden="false" customHeight="true" outlineLevel="0" collapsed="false">
      <c r="A1" s="2"/>
      <c r="B1" s="2"/>
      <c r="C1" s="2"/>
      <c r="D1" s="2"/>
      <c r="E1" s="2"/>
      <c r="F1" s="2"/>
      <c r="G1" s="2"/>
      <c r="H1" s="2"/>
      <c r="I1" s="2"/>
      <c r="J1" s="2"/>
    </row>
    <row r="2" customFormat="false" ht="21" hidden="false" customHeight="true" outlineLevel="0" collapsed="false">
      <c r="A2" s="3" t="s">
        <v>0</v>
      </c>
      <c r="B2" s="2"/>
      <c r="C2" s="2"/>
      <c r="D2" s="2"/>
      <c r="E2" s="4" t="s">
        <v>59</v>
      </c>
      <c r="F2" s="4"/>
      <c r="G2" s="4"/>
      <c r="H2" s="4"/>
      <c r="I2" s="4"/>
      <c r="J2" s="4"/>
    </row>
    <row r="3" customFormat="false" ht="10.5" hidden="false" customHeight="true" outlineLevel="0" collapsed="false">
      <c r="A3" s="2"/>
      <c r="B3" s="2"/>
      <c r="C3" s="2"/>
      <c r="D3" s="2"/>
      <c r="E3" s="5" t="s">
        <v>60</v>
      </c>
      <c r="F3" s="5"/>
      <c r="G3" s="5"/>
      <c r="H3" s="5"/>
      <c r="I3" s="5"/>
      <c r="J3" s="5"/>
    </row>
    <row r="4" customFormat="false" ht="12.75" hidden="false" customHeight="true" outlineLevel="0" collapsed="false">
      <c r="A4" s="2"/>
      <c r="B4" s="2"/>
      <c r="C4" s="2"/>
      <c r="D4" s="2"/>
      <c r="E4" s="2"/>
      <c r="F4" s="2"/>
      <c r="G4" s="2"/>
      <c r="H4" s="2"/>
      <c r="I4" s="2"/>
      <c r="J4" s="2"/>
    </row>
    <row r="5" customFormat="false" ht="3" hidden="false" customHeight="true" outlineLevel="0" collapsed="false">
      <c r="A5" s="6"/>
      <c r="B5" s="6"/>
      <c r="C5" s="6"/>
      <c r="D5" s="6"/>
      <c r="E5" s="6"/>
      <c r="F5" s="6"/>
      <c r="G5" s="6"/>
      <c r="H5" s="6"/>
      <c r="I5" s="6"/>
      <c r="J5" s="6"/>
    </row>
    <row r="6" customFormat="false" ht="6.75" hidden="false" customHeight="true" outlineLevel="0" collapsed="false">
      <c r="A6" s="7"/>
      <c r="B6" s="7"/>
      <c r="C6" s="7"/>
      <c r="D6" s="7"/>
      <c r="E6" s="7"/>
      <c r="F6" s="7"/>
      <c r="G6" s="7"/>
      <c r="H6" s="7"/>
      <c r="I6" s="7"/>
      <c r="J6" s="7"/>
    </row>
    <row r="7" customFormat="false" ht="4.5" hidden="false" customHeight="true" outlineLevel="0" collapsed="false"/>
    <row r="8" customFormat="false" ht="18" hidden="false" customHeight="true" outlineLevel="0" collapsed="false">
      <c r="B8" s="34" t="str">
        <f aca="false">"PROJECT:  "&amp;Proj_Name&amp;"        CONTRACT:  "&amp;Contract_No&amp;"        CONTRACTOR:  "&amp;Contractor</f>
        <v>PROJECT:  Northbank Community Health Precinct        CONTRACT:  NB-HC-2026-001        CONTRACTOR:  Ridgeline Constructions Pty Ltd</v>
      </c>
      <c r="C8" s="34"/>
      <c r="D8" s="34"/>
      <c r="E8" s="34"/>
      <c r="F8" s="34"/>
      <c r="G8" s="35" t="str">
        <f aca="false">"CLAIM No. "&amp;Claim_No&amp;"        PERIOD ENDING  "&amp;IF(Period_To="","—",TEXT(Period_To,"DD/MM/YYYY"))</f>
        <v>CLAIM No. 4        PERIOD ENDING  31/07/2026</v>
      </c>
      <c r="H8" s="35"/>
      <c r="I8" s="35"/>
    </row>
    <row r="9" customFormat="false" ht="6" hidden="false" customHeight="true" outlineLevel="0" collapsed="false"/>
    <row r="10" customFormat="false" ht="18.75" hidden="false" customHeight="true" outlineLevel="0" collapsed="false">
      <c r="B10" s="9" t="s">
        <v>61</v>
      </c>
    </row>
    <row r="11" customFormat="false" ht="30" hidden="false" customHeight="true" outlineLevel="0" collapsed="false">
      <c r="B11" s="36" t="s">
        <v>62</v>
      </c>
      <c r="C11" s="36" t="s">
        <v>63</v>
      </c>
      <c r="D11" s="36"/>
      <c r="E11" s="36"/>
      <c r="F11" s="36"/>
      <c r="G11" s="36" t="s">
        <v>64</v>
      </c>
      <c r="H11" s="36" t="s">
        <v>65</v>
      </c>
      <c r="I11" s="36" t="s">
        <v>66</v>
      </c>
    </row>
    <row r="12" customFormat="false" ht="16.5" hidden="false" customHeight="true" outlineLevel="0" collapsed="false">
      <c r="B12" s="37" t="s">
        <v>67</v>
      </c>
      <c r="C12" s="38" t="s">
        <v>68</v>
      </c>
      <c r="D12" s="38"/>
      <c r="E12" s="38"/>
      <c r="F12" s="38"/>
      <c r="G12" s="39" t="n">
        <f aca="false">Contract_Sum</f>
        <v>13769750</v>
      </c>
      <c r="H12" s="40"/>
      <c r="I12" s="41" t="str">
        <f aca="false">IF($H12="","",N($H12)-N($G12))</f>
        <v/>
      </c>
    </row>
    <row r="13" customFormat="false" ht="16.5" hidden="false" customHeight="true" outlineLevel="0" collapsed="false">
      <c r="B13" s="42" t="s">
        <v>69</v>
      </c>
      <c r="C13" s="43" t="s">
        <v>70</v>
      </c>
      <c r="D13" s="43"/>
      <c r="E13" s="43"/>
      <c r="F13" s="43"/>
      <c r="G13" s="44" t="n">
        <f aca="false">VO_Approved_Total</f>
        <v>234550</v>
      </c>
      <c r="H13" s="40"/>
      <c r="I13" s="41" t="str">
        <f aca="false">IF($H13="","",N($H13)-N($G13))</f>
        <v/>
      </c>
    </row>
    <row r="14" customFormat="false" ht="16.5" hidden="false" customHeight="true" outlineLevel="0" collapsed="false">
      <c r="B14" s="45" t="s">
        <v>71</v>
      </c>
      <c r="C14" s="46" t="s">
        <v>72</v>
      </c>
      <c r="D14" s="46"/>
      <c r="E14" s="46"/>
      <c r="F14" s="46"/>
      <c r="G14" s="47" t="n">
        <f aca="false">N(G12)+N(G13)</f>
        <v>14004300</v>
      </c>
      <c r="H14" s="48" t="str">
        <f aca="false">IF(COUNT(H12:H13)=0,"",N(H12)+N(H13))</f>
        <v/>
      </c>
      <c r="I14" s="49" t="str">
        <f aca="false">IF($H14="","",N($H14)-N($G14))</f>
        <v/>
      </c>
    </row>
    <row r="15" customFormat="false" ht="16.5" hidden="false" customHeight="true" outlineLevel="0" collapsed="false">
      <c r="B15" s="42" t="s">
        <v>73</v>
      </c>
      <c r="C15" s="43" t="s">
        <v>74</v>
      </c>
      <c r="D15" s="43"/>
      <c r="E15" s="43"/>
      <c r="F15" s="43"/>
      <c r="G15" s="44" t="n">
        <f aca="false">WB_Works_ToDate</f>
        <v>6892467.5</v>
      </c>
      <c r="H15" s="40"/>
      <c r="I15" s="41" t="str">
        <f aca="false">IF($H15="","",N($H15)-N($G15))</f>
        <v/>
      </c>
    </row>
    <row r="16" customFormat="false" ht="16.5" hidden="false" customHeight="true" outlineLevel="0" collapsed="false">
      <c r="B16" s="37" t="s">
        <v>75</v>
      </c>
      <c r="C16" s="38" t="s">
        <v>76</v>
      </c>
      <c r="D16" s="38"/>
      <c r="E16" s="38"/>
      <c r="F16" s="38"/>
      <c r="G16" s="39" t="n">
        <f aca="false">VO_ToDate</f>
        <v>156037.5</v>
      </c>
      <c r="H16" s="40"/>
      <c r="I16" s="41" t="str">
        <f aca="false">IF($H16="","",N($H16)-N($G16))</f>
        <v/>
      </c>
    </row>
    <row r="17" customFormat="false" ht="16.5" hidden="false" customHeight="true" outlineLevel="0" collapsed="false">
      <c r="B17" s="42" t="s">
        <v>77</v>
      </c>
      <c r="C17" s="43" t="s">
        <v>78</v>
      </c>
      <c r="D17" s="43"/>
      <c r="E17" s="43"/>
      <c r="F17" s="43"/>
      <c r="G17" s="44" t="n">
        <f aca="false">MAT_ToDate</f>
        <v>335650</v>
      </c>
      <c r="H17" s="40"/>
      <c r="I17" s="41" t="str">
        <f aca="false">IF($H17="","",N($H17)-N($G17))</f>
        <v/>
      </c>
    </row>
    <row r="18" customFormat="false" ht="16.5" hidden="false" customHeight="true" outlineLevel="0" collapsed="false">
      <c r="B18" s="37" t="s">
        <v>79</v>
      </c>
      <c r="C18" s="38" t="s">
        <v>80</v>
      </c>
      <c r="D18" s="38"/>
      <c r="E18" s="38"/>
      <c r="F18" s="38"/>
      <c r="G18" s="39" t="n">
        <f aca="false">WB_PSPC_ToDate</f>
        <v>9000</v>
      </c>
      <c r="H18" s="40"/>
      <c r="I18" s="41" t="str">
        <f aca="false">IF($H18="","",N($H18)-N($G18))</f>
        <v/>
      </c>
    </row>
    <row r="19" customFormat="false" ht="16.5" hidden="false" customHeight="true" outlineLevel="0" collapsed="false">
      <c r="B19" s="50" t="s">
        <v>81</v>
      </c>
      <c r="C19" s="51" t="s">
        <v>82</v>
      </c>
      <c r="D19" s="51"/>
      <c r="E19" s="51"/>
      <c r="F19" s="51"/>
      <c r="G19" s="52" t="n">
        <f aca="false">SUM(G15:G18)</f>
        <v>7393155</v>
      </c>
      <c r="H19" s="48" t="str">
        <f aca="false">IF(COUNT(H15:H18)=0,"",SUM(H15:H18))</f>
        <v/>
      </c>
      <c r="I19" s="49" t="str">
        <f aca="false">IF($H19="","",N($H19)-N($G19))</f>
        <v/>
      </c>
    </row>
    <row r="20" customFormat="false" ht="16.5" hidden="false" customHeight="true" outlineLevel="0" collapsed="false">
      <c r="B20" s="37" t="s">
        <v>83</v>
      </c>
      <c r="C20" s="38" t="s">
        <v>84</v>
      </c>
      <c r="D20" s="38"/>
      <c r="E20" s="38"/>
      <c r="F20" s="38"/>
      <c r="G20" s="39" t="n">
        <f aca="false">Ret_ToDate</f>
        <v>352875.25</v>
      </c>
      <c r="H20" s="40"/>
      <c r="I20" s="41" t="str">
        <f aca="false">IF($H20="","",N($H20)-N($G20))</f>
        <v/>
      </c>
    </row>
    <row r="21" customFormat="false" ht="16.5" hidden="false" customHeight="true" outlineLevel="0" collapsed="false">
      <c r="B21" s="42" t="s">
        <v>85</v>
      </c>
      <c r="C21" s="43" t="s">
        <v>86</v>
      </c>
      <c r="D21" s="43"/>
      <c r="E21" s="43"/>
      <c r="F21" s="43"/>
      <c r="G21" s="44" t="n">
        <f aca="false">DED_Applied</f>
        <v>32090</v>
      </c>
      <c r="H21" s="40"/>
      <c r="I21" s="41" t="str">
        <f aca="false">IF($H21="","",N($H21)-N($G21))</f>
        <v/>
      </c>
    </row>
    <row r="22" customFormat="false" ht="16.5" hidden="false" customHeight="true" outlineLevel="0" collapsed="false">
      <c r="B22" s="45" t="s">
        <v>87</v>
      </c>
      <c r="C22" s="46" t="s">
        <v>88</v>
      </c>
      <c r="D22" s="46"/>
      <c r="E22" s="46"/>
      <c r="F22" s="46"/>
      <c r="G22" s="47" t="n">
        <f aca="false">N(G19)-N(G20)-N(G21)</f>
        <v>7008189.75</v>
      </c>
      <c r="H22" s="48" t="str">
        <f aca="false">IF(COUNT(H19:H21)=0,"",N(H19)-N(H20)-N(H21))</f>
        <v/>
      </c>
      <c r="I22" s="49" t="str">
        <f aca="false">IF($H22="","",N($H22)-N($G22))</f>
        <v/>
      </c>
    </row>
    <row r="23" customFormat="false" ht="16.5" hidden="false" customHeight="true" outlineLevel="0" collapsed="false">
      <c r="B23" s="42" t="s">
        <v>89</v>
      </c>
      <c r="C23" s="43" t="s">
        <v>90</v>
      </c>
      <c r="D23" s="43"/>
      <c r="E23" s="43"/>
      <c r="F23" s="43"/>
      <c r="G23" s="44" t="n">
        <f aca="false">HIST_Certified</f>
        <v>5514480</v>
      </c>
      <c r="H23" s="40"/>
      <c r="I23" s="41" t="str">
        <f aca="false">IF($H23="","",N($H23)-N($G23))</f>
        <v/>
      </c>
    </row>
    <row r="24" customFormat="false" ht="16.5" hidden="false" customHeight="true" outlineLevel="0" collapsed="false">
      <c r="B24" s="53" t="s">
        <v>91</v>
      </c>
      <c r="C24" s="54" t="s">
        <v>92</v>
      </c>
      <c r="D24" s="54"/>
      <c r="E24" s="54"/>
      <c r="F24" s="54"/>
      <c r="G24" s="55" t="n">
        <f aca="false">N(G22)-N(G23)</f>
        <v>1493709.75</v>
      </c>
      <c r="H24" s="48" t="str">
        <f aca="false">IF(COUNT(H22:H23)=0,"",N(H22)-N(H23))</f>
        <v/>
      </c>
      <c r="I24" s="49" t="str">
        <f aca="false">IF($H24="","",N($H24)-N($G24))</f>
        <v/>
      </c>
    </row>
    <row r="25" customFormat="false" ht="16.5" hidden="false" customHeight="true" outlineLevel="0" collapsed="false">
      <c r="B25" s="42" t="s">
        <v>93</v>
      </c>
      <c r="C25" s="43" t="s">
        <v>94</v>
      </c>
      <c r="D25" s="43"/>
      <c r="E25" s="43"/>
      <c r="F25" s="43"/>
      <c r="G25" s="44" t="n">
        <f aca="false">ROUND(G24*GST_Rate,2)</f>
        <v>149370.98</v>
      </c>
      <c r="H25" s="56" t="str">
        <f aca="false">IF(H24="","",ROUND(H24*GST_Rate,2))</f>
        <v/>
      </c>
      <c r="I25" s="41" t="str">
        <f aca="false">IF($H25="","",N($H25)-N($G25))</f>
        <v/>
      </c>
    </row>
    <row r="26" customFormat="false" ht="21.75" hidden="false" customHeight="true" outlineLevel="0" collapsed="false">
      <c r="B26" s="57" t="s">
        <v>95</v>
      </c>
      <c r="C26" s="58" t="s">
        <v>96</v>
      </c>
      <c r="D26" s="58"/>
      <c r="E26" s="58"/>
      <c r="F26" s="58"/>
      <c r="G26" s="59" t="n">
        <f aca="false">N(G24)+N(G25)</f>
        <v>1643080.73</v>
      </c>
      <c r="H26" s="60" t="str">
        <f aca="false">IF(H24="","",N(H24)+N(H25))</f>
        <v/>
      </c>
      <c r="I26" s="61" t="str">
        <f aca="false">IF($H26="","",N($H26)-N($G26))</f>
        <v/>
      </c>
    </row>
    <row r="27" customFormat="false" ht="6" hidden="false" customHeight="true" outlineLevel="0" collapsed="false"/>
    <row r="28" customFormat="false" ht="15.75" hidden="false" customHeight="true" outlineLevel="0" collapsed="false">
      <c r="B28" s="62"/>
      <c r="C28" s="63" t="s">
        <v>97</v>
      </c>
      <c r="D28" s="63"/>
      <c r="E28" s="63"/>
      <c r="F28" s="63"/>
      <c r="G28" s="64" t="n">
        <f aca="false">IFERROR(G19/G14,0)</f>
        <v>0.527920353034425</v>
      </c>
      <c r="H28" s="62"/>
      <c r="I28" s="62"/>
    </row>
    <row r="29" customFormat="false" ht="15.75" hidden="false" customHeight="true" outlineLevel="0" collapsed="false">
      <c r="B29" s="62"/>
      <c r="C29" s="63" t="s">
        <v>98</v>
      </c>
      <c r="D29" s="63"/>
      <c r="E29" s="63"/>
      <c r="F29" s="63"/>
      <c r="G29" s="65" t="n">
        <f aca="false">Ret_ToDate</f>
        <v>352875.25</v>
      </c>
      <c r="H29" s="62"/>
      <c r="I29" s="62"/>
    </row>
    <row r="30" customFormat="false" ht="15.75" hidden="false" customHeight="true" outlineLevel="0" collapsed="false">
      <c r="B30" s="62"/>
      <c r="C30" s="63" t="s">
        <v>99</v>
      </c>
      <c r="D30" s="63"/>
      <c r="E30" s="63"/>
      <c r="F30" s="63"/>
      <c r="G30" s="65" t="n">
        <f aca="false">Ret_This</f>
        <v>72455.25</v>
      </c>
      <c r="H30" s="62"/>
      <c r="I30" s="62"/>
    </row>
    <row r="31" customFormat="false" ht="15.75" hidden="false" customHeight="true" outlineLevel="0" collapsed="false">
      <c r="B31" s="62"/>
      <c r="C31" s="63" t="s">
        <v>100</v>
      </c>
      <c r="D31" s="63"/>
      <c r="E31" s="63"/>
      <c r="F31" s="63"/>
      <c r="G31" s="65" t="n">
        <f aca="false">Ret_Remaining</f>
        <v>347339.75</v>
      </c>
      <c r="H31" s="62"/>
      <c r="I31" s="62"/>
    </row>
    <row r="32" customFormat="false" ht="6" hidden="false" customHeight="true" outlineLevel="0" collapsed="false"/>
    <row r="33" customFormat="false" ht="15" hidden="false" customHeight="true" outlineLevel="0" collapsed="false">
      <c r="B33" s="66" t="s">
        <v>101</v>
      </c>
      <c r="C33" s="66"/>
      <c r="D33" s="66"/>
      <c r="E33" s="66"/>
      <c r="F33" s="66"/>
      <c r="G33" s="67" t="s">
        <v>102</v>
      </c>
      <c r="H33" s="67"/>
      <c r="I33" s="67"/>
    </row>
    <row r="34" customFormat="false" ht="31.5" hidden="false" customHeight="true" outlineLevel="0" collapsed="false">
      <c r="B34" s="68" t="n">
        <f aca="false">Claim_Total_Incl_GST</f>
        <v>1643080.73</v>
      </c>
      <c r="C34" s="68"/>
      <c r="D34" s="68"/>
      <c r="E34" s="68"/>
      <c r="F34" s="68"/>
      <c r="G34" s="69" t="str">
        <f aca="false">IF(Scheduled_Amount="","",Scheduled_Amount)</f>
        <v/>
      </c>
      <c r="H34" s="69"/>
      <c r="I34" s="69"/>
    </row>
    <row r="35" customFormat="false" ht="6" hidden="false" customHeight="true" outlineLevel="0" collapsed="false"/>
    <row r="36" customFormat="false" ht="18.75" hidden="false" customHeight="true" outlineLevel="0" collapsed="false">
      <c r="B36" s="9" t="s">
        <v>103</v>
      </c>
    </row>
    <row r="37" customFormat="false" ht="18" hidden="false" customHeight="true" outlineLevel="0" collapsed="false">
      <c r="B37" s="23" t="s">
        <v>104</v>
      </c>
      <c r="C37" s="23"/>
      <c r="D37" s="23"/>
      <c r="E37" s="23"/>
      <c r="F37" s="70"/>
      <c r="G37" s="23" t="s">
        <v>105</v>
      </c>
      <c r="H37" s="23"/>
      <c r="I37" s="71" t="str">
        <f aca="false">IF(H24="","",H24)</f>
        <v/>
      </c>
    </row>
    <row r="38" customFormat="false" ht="15" hidden="false" customHeight="true" outlineLevel="0" collapsed="false">
      <c r="B38" s="23" t="s">
        <v>106</v>
      </c>
      <c r="C38" s="23"/>
      <c r="D38" s="23"/>
      <c r="E38" s="23"/>
      <c r="F38" s="23"/>
      <c r="G38" s="23"/>
      <c r="H38" s="23"/>
      <c r="I38" s="23"/>
    </row>
    <row r="39" customFormat="false" ht="45.75" hidden="false" customHeight="true" outlineLevel="0" collapsed="false">
      <c r="B39" s="72"/>
      <c r="C39" s="72"/>
      <c r="D39" s="72"/>
      <c r="E39" s="72"/>
      <c r="F39" s="72"/>
      <c r="G39" s="72"/>
      <c r="H39" s="72"/>
      <c r="I39" s="72"/>
    </row>
    <row r="40" customFormat="false" ht="13.5" hidden="false" customHeight="true" outlineLevel="0" collapsed="false">
      <c r="B40" s="27" t="s">
        <v>107</v>
      </c>
      <c r="C40" s="27"/>
      <c r="D40" s="27"/>
      <c r="E40" s="27"/>
      <c r="F40" s="27" t="s">
        <v>57</v>
      </c>
      <c r="G40" s="27"/>
      <c r="H40" s="27" t="s">
        <v>56</v>
      </c>
      <c r="I40" s="27"/>
    </row>
    <row r="41" customFormat="false" ht="21.75" hidden="false" customHeight="true" outlineLevel="0" collapsed="false">
      <c r="B41" s="29"/>
      <c r="C41" s="29"/>
      <c r="D41" s="29"/>
      <c r="E41" s="29"/>
      <c r="F41" s="29"/>
      <c r="G41" s="29"/>
      <c r="H41" s="30"/>
      <c r="I41" s="30"/>
    </row>
    <row r="42" customFormat="false" ht="21.75" hidden="false" customHeight="true" outlineLevel="0" collapsed="false">
      <c r="B42" s="21" t="s">
        <v>108</v>
      </c>
      <c r="C42" s="21"/>
      <c r="D42" s="21"/>
      <c r="E42" s="21"/>
      <c r="F42" s="21"/>
      <c r="G42" s="21"/>
      <c r="H42" s="21"/>
      <c r="I42" s="21"/>
    </row>
    <row r="43" customFormat="false" ht="6" hidden="false" customHeight="true" outlineLevel="0" collapsed="false"/>
    <row r="44" customFormat="false" ht="18.75" hidden="false" customHeight="true" outlineLevel="0" collapsed="false">
      <c r="B44" s="9" t="s">
        <v>109</v>
      </c>
    </row>
    <row r="45" customFormat="false" ht="15.75" hidden="false" customHeight="true" outlineLevel="0" collapsed="false">
      <c r="B45" s="62"/>
      <c r="C45" s="73" t="s">
        <v>110</v>
      </c>
      <c r="D45" s="73"/>
      <c r="E45" s="73"/>
      <c r="F45" s="73"/>
      <c r="G45" s="74" t="n">
        <f aca="false">WB_This</f>
        <v>1408017.5</v>
      </c>
      <c r="H45" s="62"/>
      <c r="I45" s="62"/>
    </row>
    <row r="46" customFormat="false" ht="15.75" hidden="false" customHeight="true" outlineLevel="0" collapsed="false">
      <c r="B46" s="62"/>
      <c r="C46" s="73" t="s">
        <v>111</v>
      </c>
      <c r="D46" s="73"/>
      <c r="E46" s="73"/>
      <c r="F46" s="73"/>
      <c r="G46" s="74" t="n">
        <f aca="false">VO_This</f>
        <v>41087.5</v>
      </c>
      <c r="H46" s="62"/>
      <c r="I46" s="62"/>
    </row>
    <row r="47" customFormat="false" ht="15.75" hidden="false" customHeight="true" outlineLevel="0" collapsed="false">
      <c r="B47" s="62"/>
      <c r="C47" s="73" t="s">
        <v>112</v>
      </c>
      <c r="D47" s="73"/>
      <c r="E47" s="73"/>
      <c r="F47" s="73"/>
      <c r="G47" s="74" t="n">
        <f aca="false">MAT_This</f>
        <v>149150</v>
      </c>
      <c r="H47" s="62"/>
      <c r="I47" s="62"/>
    </row>
    <row r="48" customFormat="false" ht="15.75" hidden="false" customHeight="true" outlineLevel="0" collapsed="false">
      <c r="B48" s="62"/>
      <c r="C48" s="73" t="s">
        <v>113</v>
      </c>
      <c r="D48" s="73"/>
      <c r="E48" s="73"/>
      <c r="F48" s="73"/>
      <c r="G48" s="74" t="n">
        <f aca="false">-Ret_This</f>
        <v>-72455.25</v>
      </c>
      <c r="H48" s="62"/>
      <c r="I48" s="62"/>
    </row>
    <row r="49" customFormat="false" ht="15.75" hidden="false" customHeight="true" outlineLevel="0" collapsed="false">
      <c r="B49" s="62"/>
      <c r="C49" s="73" t="s">
        <v>114</v>
      </c>
      <c r="D49" s="73"/>
      <c r="E49" s="73"/>
      <c r="F49" s="73"/>
      <c r="G49" s="74" t="n">
        <f aca="false">-DED_Applied</f>
        <v>-32090</v>
      </c>
      <c r="H49" s="62"/>
      <c r="I49" s="62"/>
    </row>
    <row r="50" customFormat="false" ht="15.75" hidden="false" customHeight="true" outlineLevel="0" collapsed="false">
      <c r="B50" s="62"/>
      <c r="C50" s="73" t="s">
        <v>115</v>
      </c>
      <c r="D50" s="73"/>
      <c r="E50" s="73"/>
      <c r="F50" s="73"/>
      <c r="G50" s="74" t="n">
        <f aca="false">(WB_Prev+VO_Prev+MAT_Prev-N(Ret_Prev))-HIST_Certified</f>
        <v>0</v>
      </c>
      <c r="H50" s="62"/>
      <c r="I50" s="62"/>
    </row>
    <row r="51" customFormat="false" ht="16.5" hidden="false" customHeight="true" outlineLevel="0" collapsed="false">
      <c r="B51" s="75"/>
      <c r="C51" s="76" t="s">
        <v>116</v>
      </c>
      <c r="D51" s="76"/>
      <c r="E51" s="76"/>
      <c r="F51" s="76"/>
      <c r="G51" s="77" t="n">
        <f aca="false">SUM(G45:G50)</f>
        <v>1493709.75</v>
      </c>
      <c r="H51" s="78" t="str">
        <f aca="false">IF(ABS(G51-G24)&lt;0.01,"RECONCILED","CHECK — does not tie to line M")</f>
        <v>RECONCILED</v>
      </c>
      <c r="I51" s="78"/>
    </row>
    <row r="53" customFormat="false" ht="12.75" hidden="false" customHeight="true" outlineLevel="0" collapsed="false">
      <c r="A53" s="33" t="s">
        <v>58</v>
      </c>
      <c r="B53" s="33"/>
      <c r="C53" s="33"/>
      <c r="D53" s="33"/>
      <c r="E53" s="33"/>
      <c r="F53" s="33"/>
      <c r="G53" s="33"/>
      <c r="H53" s="33"/>
      <c r="I53" s="33"/>
      <c r="J53" s="33"/>
    </row>
  </sheetData>
  <sheetProtection sheet="true" formatCells="false" formatColumns="false" formatRows="false" insertRows="false" sort="false" autoFilter="false"/>
  <mergeCells count="48">
    <mergeCell ref="E2:J2"/>
    <mergeCell ref="E3:J3"/>
    <mergeCell ref="B8:F8"/>
    <mergeCell ref="G8:I8"/>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8:F28"/>
    <mergeCell ref="C29:F29"/>
    <mergeCell ref="C30:F30"/>
    <mergeCell ref="C31:F31"/>
    <mergeCell ref="B33:F33"/>
    <mergeCell ref="G33:I33"/>
    <mergeCell ref="B34:F34"/>
    <mergeCell ref="G34:I34"/>
    <mergeCell ref="B37:E37"/>
    <mergeCell ref="G37:H37"/>
    <mergeCell ref="B38:I38"/>
    <mergeCell ref="B39:I39"/>
    <mergeCell ref="B40:E40"/>
    <mergeCell ref="F40:G40"/>
    <mergeCell ref="H40:I40"/>
    <mergeCell ref="B41:E41"/>
    <mergeCell ref="F41:G41"/>
    <mergeCell ref="H41:I41"/>
    <mergeCell ref="B42:I42"/>
    <mergeCell ref="C45:F45"/>
    <mergeCell ref="C46:F46"/>
    <mergeCell ref="C47:F47"/>
    <mergeCell ref="C48:F48"/>
    <mergeCell ref="C49:F49"/>
    <mergeCell ref="C50:F50"/>
    <mergeCell ref="C51:F51"/>
    <mergeCell ref="H51:I51"/>
    <mergeCell ref="A53:J53"/>
  </mergeCells>
  <conditionalFormatting sqref="I12:I25">
    <cfRule type="cellIs" priority="2" operator="lessThan" aboveAverage="0" equalAverage="0" bottom="0" percent="0" rank="0" text="" dxfId="0">
      <formula>-0.005</formula>
    </cfRule>
    <cfRule type="cellIs" priority="3" operator="greaterThan" aboveAverage="0" equalAverage="0" bottom="0" percent="0" rank="0" text="" dxfId="1">
      <formula>0.005</formula>
    </cfRule>
  </conditionalFormatting>
  <conditionalFormatting sqref="H51">
    <cfRule type="expression" priority="4" aboveAverage="0" equalAverage="0" bottom="0" percent="0" rank="0" text="" dxfId="2">
      <formula>LEFT($H$51,5)="CHECK"</formula>
    </cfRule>
  </conditionalFormatting>
  <hyperlinks>
    <hyperlink ref="A2" r:id="rId1" display=" "/>
    <hyperlink ref="A53"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1" pageOrder="downThenOver" orientation="portrait" blackAndWhite="false" draft="false" cellComments="none" horizontalDpi="300" verticalDpi="300" copies="1"/>
  <headerFooter differentFirst="false" differentOddEven="false">
    <oddHeader>&amp;L&amp;"Arial,Regular"&amp;8&amp;K1d3245Mastt  ·  Progress Claim (AU)  ·  Claim Summary&amp;R&amp;"Arial,Regular"&amp;8&amp;K8e98a2&amp;A</oddHeader>
    <oddFooter>&amp;L&amp;"Arial,Regular"&amp;7&amp;K8e98a2Mastt template  ·  mastt.com  ·  © 2026 Mastt&amp;R&amp;"Arial,Regular"&amp;7&amp;K8e98a2Page &amp;P of &amp;N</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16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13" topLeftCell="C14" activePane="bottomRight" state="frozen"/>
      <selection pane="topLeft" activeCell="A1" activeCellId="0" sqref="A1"/>
      <selection pane="topRight" activeCell="C1" activeCellId="0" sqref="C1"/>
      <selection pane="bottomLeft" activeCell="A14" activeCellId="0" sqref="A14"/>
      <selection pane="bottomRight" activeCell="A1" activeCellId="0" sqref="A1"/>
    </sheetView>
  </sheetViews>
  <sheetFormatPr defaultColWidth="8.6796875" defaultRowHeight="15" zeroHeight="false" outlineLevelRow="0" outlineLevelCol="0"/>
  <cols>
    <col collapsed="false" customWidth="true" hidden="false" outlineLevel="0" max="1" min="1" style="1" width="9"/>
    <col collapsed="false" customWidth="true" hidden="false" outlineLevel="0" max="2" min="2" style="1" width="52"/>
    <col collapsed="false" customWidth="true" hidden="false" outlineLevel="0" max="3" min="3" style="1" width="15"/>
    <col collapsed="false" customWidth="true" hidden="false" outlineLevel="0" max="4" min="4" style="1" width="7"/>
    <col collapsed="false" customWidth="true" hidden="false" outlineLevel="0" max="5" min="5" style="1" width="10"/>
    <col collapsed="false" customWidth="true" hidden="false" outlineLevel="0" max="6" min="6" style="1" width="14"/>
    <col collapsed="false" customWidth="true" hidden="false" outlineLevel="0" max="7" min="7" style="1" width="15"/>
    <col collapsed="false" customWidth="true" hidden="false" outlineLevel="0" max="10" min="8" style="1" width="10"/>
    <col collapsed="false" customWidth="true" hidden="false" outlineLevel="0" max="11" min="11" style="1" width="14"/>
    <col collapsed="false" customWidth="true" hidden="false" outlineLevel="0" max="14" min="12" style="1" width="15"/>
    <col collapsed="false" customWidth="true" hidden="false" outlineLevel="0" max="15" min="15" style="1" width="34"/>
  </cols>
  <sheetData>
    <row r="1" customFormat="false" ht="4.5" hidden="false" customHeight="true" outlineLevel="0" collapsed="false">
      <c r="A1" s="2"/>
      <c r="B1" s="2"/>
      <c r="C1" s="2"/>
      <c r="D1" s="2"/>
      <c r="E1" s="2"/>
      <c r="F1" s="2"/>
      <c r="G1" s="2"/>
      <c r="H1" s="2"/>
      <c r="I1" s="2"/>
      <c r="J1" s="2"/>
      <c r="K1" s="2"/>
      <c r="L1" s="2"/>
      <c r="M1" s="2"/>
      <c r="N1" s="2"/>
      <c r="O1" s="2"/>
    </row>
    <row r="2" customFormat="false" ht="21" hidden="false" customHeight="true" outlineLevel="0" collapsed="false">
      <c r="A2" s="3" t="s">
        <v>0</v>
      </c>
      <c r="B2" s="2"/>
      <c r="C2" s="4" t="s">
        <v>117</v>
      </c>
      <c r="D2" s="4"/>
      <c r="E2" s="4"/>
      <c r="F2" s="4"/>
      <c r="G2" s="4"/>
      <c r="H2" s="4"/>
      <c r="I2" s="4"/>
      <c r="J2" s="4"/>
      <c r="K2" s="4"/>
      <c r="L2" s="4"/>
      <c r="M2" s="4"/>
      <c r="N2" s="4"/>
      <c r="O2" s="4"/>
    </row>
    <row r="3" customFormat="false" ht="10.5" hidden="false" customHeight="true" outlineLevel="0" collapsed="false">
      <c r="A3" s="2"/>
      <c r="B3" s="2"/>
      <c r="C3" s="5" t="s">
        <v>118</v>
      </c>
      <c r="D3" s="5"/>
      <c r="E3" s="5"/>
      <c r="F3" s="5"/>
      <c r="G3" s="5"/>
      <c r="H3" s="5"/>
      <c r="I3" s="5"/>
      <c r="J3" s="5"/>
      <c r="K3" s="5"/>
      <c r="L3" s="5"/>
      <c r="M3" s="5"/>
      <c r="N3" s="5"/>
      <c r="O3" s="5"/>
    </row>
    <row r="4" customFormat="false" ht="12.75" hidden="false" customHeight="true" outlineLevel="0" collapsed="false">
      <c r="A4" s="2"/>
      <c r="B4" s="2"/>
      <c r="C4" s="2"/>
      <c r="D4" s="2"/>
      <c r="E4" s="2"/>
      <c r="F4" s="2"/>
      <c r="G4" s="2"/>
      <c r="H4" s="2"/>
      <c r="I4" s="2"/>
      <c r="J4" s="2"/>
      <c r="K4" s="2"/>
      <c r="L4" s="2"/>
      <c r="M4" s="2"/>
      <c r="N4" s="2"/>
      <c r="O4" s="2"/>
    </row>
    <row r="5" customFormat="false" ht="3" hidden="false" customHeight="true" outlineLevel="0" collapsed="false">
      <c r="A5" s="6"/>
      <c r="B5" s="6"/>
      <c r="C5" s="6"/>
      <c r="D5" s="6"/>
      <c r="E5" s="6"/>
      <c r="F5" s="6"/>
      <c r="G5" s="6"/>
      <c r="H5" s="6"/>
      <c r="I5" s="6"/>
      <c r="J5" s="6"/>
      <c r="K5" s="6"/>
      <c r="L5" s="6"/>
      <c r="M5" s="6"/>
      <c r="N5" s="6"/>
      <c r="O5" s="6"/>
    </row>
    <row r="6" customFormat="false" ht="6.75" hidden="false" customHeight="true" outlineLevel="0" collapsed="false">
      <c r="A6" s="7"/>
      <c r="B6" s="7"/>
      <c r="C6" s="7"/>
      <c r="D6" s="7"/>
      <c r="E6" s="7"/>
      <c r="F6" s="7"/>
      <c r="G6" s="7"/>
      <c r="H6" s="7"/>
      <c r="I6" s="7"/>
      <c r="J6" s="7"/>
      <c r="K6" s="7"/>
      <c r="L6" s="7"/>
      <c r="M6" s="7"/>
      <c r="N6" s="7"/>
      <c r="O6" s="7"/>
    </row>
    <row r="7" customFormat="false" ht="6" hidden="false" customHeight="true" outlineLevel="0" collapsed="false"/>
    <row r="8" customFormat="false" ht="15" hidden="false" customHeight="true" outlineLevel="0" collapsed="false">
      <c r="A8" s="79" t="s">
        <v>119</v>
      </c>
      <c r="B8" s="79"/>
      <c r="C8" s="79"/>
      <c r="D8" s="79"/>
      <c r="E8" s="79"/>
      <c r="F8" s="79"/>
      <c r="G8" s="79"/>
      <c r="H8" s="79"/>
      <c r="I8" s="79"/>
      <c r="J8" s="79"/>
      <c r="K8" s="79"/>
      <c r="L8" s="79"/>
      <c r="M8" s="79"/>
      <c r="N8" s="79"/>
      <c r="O8" s="79"/>
    </row>
    <row r="9" customFormat="false" ht="31.5" hidden="false" customHeight="true" outlineLevel="0" collapsed="false">
      <c r="A9" s="36" t="s">
        <v>120</v>
      </c>
      <c r="B9" s="36" t="s">
        <v>63</v>
      </c>
      <c r="C9" s="36" t="s">
        <v>121</v>
      </c>
      <c r="D9" s="36" t="s">
        <v>122</v>
      </c>
      <c r="E9" s="36" t="s">
        <v>123</v>
      </c>
      <c r="F9" s="36" t="s">
        <v>124</v>
      </c>
      <c r="G9" s="36" t="s">
        <v>125</v>
      </c>
      <c r="H9" s="36" t="s">
        <v>126</v>
      </c>
      <c r="I9" s="36" t="s">
        <v>127</v>
      </c>
      <c r="J9" s="36" t="s">
        <v>128</v>
      </c>
      <c r="K9" s="36" t="s">
        <v>129</v>
      </c>
      <c r="L9" s="36" t="s">
        <v>130</v>
      </c>
      <c r="M9" s="36" t="s">
        <v>131</v>
      </c>
      <c r="N9" s="36" t="s">
        <v>132</v>
      </c>
      <c r="O9" s="36" t="s">
        <v>133</v>
      </c>
    </row>
    <row r="10" customFormat="false" ht="18" hidden="false" customHeight="true" outlineLevel="0" collapsed="false">
      <c r="A10" s="80" t="s">
        <v>134</v>
      </c>
      <c r="B10" s="80"/>
      <c r="C10" s="80"/>
      <c r="D10" s="80"/>
      <c r="E10" s="80"/>
      <c r="F10" s="80"/>
      <c r="G10" s="81" t="n">
        <f aca="false">SUM($G$14:$G$163)</f>
        <v>13769750</v>
      </c>
      <c r="H10" s="82" t="n">
        <f aca="false">IFERROR(K10/G10,0)</f>
        <v>0.398950598231631</v>
      </c>
      <c r="I10" s="82" t="n">
        <f aca="false">IFERROR(L10/G10,0)</f>
        <v>0.102254398228</v>
      </c>
      <c r="J10" s="82" t="n">
        <f aca="false">IFERROR(M10/G10,0)</f>
        <v>0.501204996459631</v>
      </c>
      <c r="K10" s="81" t="n">
        <f aca="false">SUM($K$14:$K$163)</f>
        <v>5493450</v>
      </c>
      <c r="L10" s="81" t="n">
        <f aca="false">SUM($L$14:$L$163)</f>
        <v>1408017.5</v>
      </c>
      <c r="M10" s="81" t="n">
        <f aca="false">SUM($M$14:$M$163)</f>
        <v>6901467.5</v>
      </c>
      <c r="N10" s="81" t="n">
        <f aca="false">SUM($N$14:$N$163)</f>
        <v>6868282.5</v>
      </c>
      <c r="O10" s="81"/>
    </row>
    <row r="11" customFormat="false" ht="18" hidden="false" customHeight="true" outlineLevel="0" collapsed="false">
      <c r="A11" s="83" t="s">
        <v>135</v>
      </c>
      <c r="B11" s="83"/>
      <c r="C11" s="83"/>
      <c r="D11" s="83"/>
      <c r="E11" s="83"/>
      <c r="F11" s="83"/>
      <c r="G11" s="77" t="n">
        <f aca="false">SUMIFS($G$14:$G$163,$C$14:$C$163,"&lt;&gt;Provisional Sum",$C$14:$C$163,"&lt;&gt;PC Item",$A$14:$A$163,"&lt;&gt;")</f>
        <v>13094750</v>
      </c>
      <c r="H11" s="84" t="n">
        <f aca="false">IFERROR(K11/G11,0)</f>
        <v>0.419515454666947</v>
      </c>
      <c r="I11" s="84" t="n">
        <f aca="false">IFERROR(L11/G11,0)</f>
        <v>0.106838045781706</v>
      </c>
      <c r="J11" s="84" t="n">
        <f aca="false">IFERROR(M11/G11,0)</f>
        <v>0.526353500448653</v>
      </c>
      <c r="K11" s="77" t="n">
        <f aca="false">SUMIFS($K$14:$K$163,$C$14:$C$163,"&lt;&gt;Provisional Sum",$C$14:$C$163,"&lt;&gt;PC Item",$A$14:$A$163,"&lt;&gt;")</f>
        <v>5493450</v>
      </c>
      <c r="L11" s="77" t="n">
        <f aca="false">SUMIFS($L$14:$L$163,$C$14:$C$163,"&lt;&gt;Provisional Sum",$C$14:$C$163,"&lt;&gt;PC Item",$A$14:$A$163,"&lt;&gt;")</f>
        <v>1399017.5</v>
      </c>
      <c r="M11" s="77" t="n">
        <f aca="false">SUMIFS($M$14:$M$163,$C$14:$C$163,"&lt;&gt;Provisional Sum",$C$14:$C$163,"&lt;&gt;PC Item",$A$14:$A$163,"&lt;&gt;")</f>
        <v>6892467.5</v>
      </c>
      <c r="N11" s="77" t="n">
        <f aca="false">SUMIFS($N$14:$N$163,$C$14:$C$163,"&lt;&gt;Provisional Sum",$C$14:$C$163,"&lt;&gt;PC Item",$A$14:$A$163,"&lt;&gt;")</f>
        <v>6202282.5</v>
      </c>
      <c r="O11" s="77"/>
    </row>
    <row r="12" customFormat="false" ht="18" hidden="false" customHeight="true" outlineLevel="0" collapsed="false">
      <c r="A12" s="83" t="s">
        <v>136</v>
      </c>
      <c r="B12" s="83"/>
      <c r="C12" s="83"/>
      <c r="D12" s="83"/>
      <c r="E12" s="83"/>
      <c r="F12" s="83"/>
      <c r="G12" s="77" t="n">
        <f aca="false">SUMIFS($G$14:$G$163,$C$14:$C$163,"Provisional Sum")+SUMIFS($G$14:$G$163,$C$14:$C$163,"PC Item")</f>
        <v>675000</v>
      </c>
      <c r="H12" s="84" t="n">
        <f aca="false">IFERROR(K12/G12,0)</f>
        <v>0</v>
      </c>
      <c r="I12" s="84" t="n">
        <f aca="false">IFERROR(L12/G12,0)</f>
        <v>0.0133333333333333</v>
      </c>
      <c r="J12" s="84" t="n">
        <f aca="false">IFERROR(M12/G12,0)</f>
        <v>0.0133333333333333</v>
      </c>
      <c r="K12" s="77" t="n">
        <f aca="false">SUMIFS($K$14:$K$163,$C$14:$C$163,"Provisional Sum")+SUMIFS($K$14:$K$163,$C$14:$C$163,"PC Item")</f>
        <v>0</v>
      </c>
      <c r="L12" s="77" t="n">
        <f aca="false">SUMIFS($L$14:$L$163,$C$14:$C$163,"Provisional Sum")+SUMIFS($L$14:$L$163,$C$14:$C$163,"PC Item")</f>
        <v>9000</v>
      </c>
      <c r="M12" s="77" t="n">
        <f aca="false">SUMIFS($M$14:$M$163,$C$14:$C$163,"Provisional Sum")+SUMIFS($M$14:$M$163,$C$14:$C$163,"PC Item")</f>
        <v>9000</v>
      </c>
      <c r="N12" s="77" t="n">
        <f aca="false">SUMIFS($N$14:$N$163,$C$14:$C$163,"Provisional Sum")+SUMIFS($N$14:$N$163,$C$14:$C$163,"PC Item")</f>
        <v>666000</v>
      </c>
      <c r="O12" s="77"/>
    </row>
    <row r="13" customFormat="false" ht="6" hidden="false" customHeight="true" outlineLevel="0" collapsed="false"/>
    <row r="14" customFormat="false" ht="15" hidden="false" customHeight="true" outlineLevel="0" collapsed="false">
      <c r="A14" s="85" t="n">
        <v>1</v>
      </c>
      <c r="B14" s="86" t="s">
        <v>137</v>
      </c>
      <c r="C14" s="86" t="s">
        <v>138</v>
      </c>
      <c r="D14" s="86" t="s">
        <v>139</v>
      </c>
      <c r="E14" s="87"/>
      <c r="F14" s="88" t="n">
        <v>1150000</v>
      </c>
      <c r="G14" s="41" t="n">
        <f aca="false">IF($A14="","",IF(AND(ISNUMBER($E14),ISNUMBER($F14)),$E14*$F14,IF(ISNUMBER($F14),$F14,0)))</f>
        <v>1150000</v>
      </c>
      <c r="H14" s="89" t="n">
        <v>0.55</v>
      </c>
      <c r="I14" s="89" t="n">
        <v>0.08</v>
      </c>
      <c r="J14" s="90" t="n">
        <f aca="false">IF($A14="","",N($H14)+N($I14))</f>
        <v>0.63</v>
      </c>
      <c r="K14" s="41" t="n">
        <f aca="false">IF($A14="","",N($G14)*N($H14))</f>
        <v>632500</v>
      </c>
      <c r="L14" s="77" t="n">
        <f aca="false">IF($A14="","",N($G14)*N($I14))</f>
        <v>92000</v>
      </c>
      <c r="M14" s="41" t="n">
        <f aca="false">IF($A14="","",N($G14)*N($J14))</f>
        <v>724500</v>
      </c>
      <c r="N14" s="41" t="n">
        <f aca="false">IF($A14="","",N($G14)-N($M14))</f>
        <v>425500</v>
      </c>
      <c r="O14" s="86" t="s">
        <v>140</v>
      </c>
    </row>
    <row r="15" customFormat="false" ht="15" hidden="false" customHeight="true" outlineLevel="0" collapsed="false">
      <c r="A15" s="85" t="n">
        <v>2</v>
      </c>
      <c r="B15" s="86" t="s">
        <v>141</v>
      </c>
      <c r="C15" s="86" t="s">
        <v>142</v>
      </c>
      <c r="D15" s="86" t="s">
        <v>139</v>
      </c>
      <c r="E15" s="87"/>
      <c r="F15" s="88" t="n">
        <v>320000</v>
      </c>
      <c r="G15" s="41" t="n">
        <f aca="false">IF($A15="","",IF(AND(ISNUMBER($E15),ISNUMBER($F15)),$E15*$F15,IF(ISNUMBER($F15),$F15,0)))</f>
        <v>320000</v>
      </c>
      <c r="H15" s="89" t="n">
        <v>0.9</v>
      </c>
      <c r="I15" s="89" t="n">
        <v>0.05</v>
      </c>
      <c r="J15" s="90" t="n">
        <f aca="false">IF($A15="","",N($H15)+N($I15))</f>
        <v>0.95</v>
      </c>
      <c r="K15" s="41" t="n">
        <f aca="false">IF($A15="","",N($G15)*N($H15))</f>
        <v>288000</v>
      </c>
      <c r="L15" s="77" t="n">
        <f aca="false">IF($A15="","",N($G15)*N($I15))</f>
        <v>16000</v>
      </c>
      <c r="M15" s="41" t="n">
        <f aca="false">IF($A15="","",N($G15)*N($J15))</f>
        <v>304000</v>
      </c>
      <c r="N15" s="41" t="n">
        <f aca="false">IF($A15="","",N($G15)-N($M15))</f>
        <v>16000</v>
      </c>
      <c r="O15" s="86" t="s">
        <v>143</v>
      </c>
    </row>
    <row r="16" customFormat="false" ht="15" hidden="false" customHeight="true" outlineLevel="0" collapsed="false">
      <c r="A16" s="85" t="n">
        <v>3</v>
      </c>
      <c r="B16" s="86" t="s">
        <v>144</v>
      </c>
      <c r="C16" s="86" t="s">
        <v>145</v>
      </c>
      <c r="D16" s="86" t="s">
        <v>146</v>
      </c>
      <c r="E16" s="87" t="n">
        <v>14500</v>
      </c>
      <c r="F16" s="88" t="n">
        <v>38.5</v>
      </c>
      <c r="G16" s="41" t="n">
        <f aca="false">IF($A16="","",IF(AND(ISNUMBER($E16),ISNUMBER($F16)),$E16*$F16,IF(ISNUMBER($F16),$F16,0)))</f>
        <v>558250</v>
      </c>
      <c r="H16" s="89" t="n">
        <v>0.95</v>
      </c>
      <c r="I16" s="89" t="n">
        <v>0.05</v>
      </c>
      <c r="J16" s="90" t="n">
        <f aca="false">IF($A16="","",N($H16)+N($I16))</f>
        <v>1</v>
      </c>
      <c r="K16" s="41" t="n">
        <f aca="false">IF($A16="","",N($G16)*N($H16))</f>
        <v>530337.5</v>
      </c>
      <c r="L16" s="77" t="n">
        <f aca="false">IF($A16="","",N($G16)*N($I16))</f>
        <v>27912.5</v>
      </c>
      <c r="M16" s="41" t="n">
        <f aca="false">IF($A16="","",N($G16)*N($J16))</f>
        <v>558250</v>
      </c>
      <c r="N16" s="41" t="n">
        <f aca="false">IF($A16="","",N($G16)-N($M16))</f>
        <v>0</v>
      </c>
      <c r="O16" s="86" t="s">
        <v>147</v>
      </c>
    </row>
    <row r="17" customFormat="false" ht="15" hidden="false" customHeight="true" outlineLevel="0" collapsed="false">
      <c r="A17" s="85" t="n">
        <v>4</v>
      </c>
      <c r="B17" s="86" t="s">
        <v>148</v>
      </c>
      <c r="C17" s="86" t="s">
        <v>145</v>
      </c>
      <c r="D17" s="86" t="s">
        <v>149</v>
      </c>
      <c r="E17" s="87" t="n">
        <v>1850</v>
      </c>
      <c r="F17" s="88" t="n">
        <v>340</v>
      </c>
      <c r="G17" s="41" t="n">
        <f aca="false">IF($A17="","",IF(AND(ISNUMBER($E17),ISNUMBER($F17)),$E17*$F17,IF(ISNUMBER($F17),$F17,0)))</f>
        <v>629000</v>
      </c>
      <c r="H17" s="89" t="n">
        <v>1</v>
      </c>
      <c r="I17" s="89" t="n">
        <v>0</v>
      </c>
      <c r="J17" s="90" t="n">
        <f aca="false">IF($A17="","",N($H17)+N($I17))</f>
        <v>1</v>
      </c>
      <c r="K17" s="41" t="n">
        <f aca="false">IF($A17="","",N($G17)*N($H17))</f>
        <v>629000</v>
      </c>
      <c r="L17" s="77" t="n">
        <f aca="false">IF($A17="","",N($G17)*N($I17))</f>
        <v>0</v>
      </c>
      <c r="M17" s="41" t="n">
        <f aca="false">IF($A17="","",N($G17)*N($J17))</f>
        <v>629000</v>
      </c>
      <c r="N17" s="41" t="n">
        <f aca="false">IF($A17="","",N($G17)-N($M17))</f>
        <v>0</v>
      </c>
      <c r="O17" s="86" t="s">
        <v>150</v>
      </c>
    </row>
    <row r="18" customFormat="false" ht="15" hidden="false" customHeight="true" outlineLevel="0" collapsed="false">
      <c r="A18" s="85" t="n">
        <v>5</v>
      </c>
      <c r="B18" s="86" t="s">
        <v>151</v>
      </c>
      <c r="C18" s="86" t="s">
        <v>145</v>
      </c>
      <c r="D18" s="86" t="s">
        <v>146</v>
      </c>
      <c r="E18" s="87" t="n">
        <v>4200</v>
      </c>
      <c r="F18" s="88" t="n">
        <v>685</v>
      </c>
      <c r="G18" s="41" t="n">
        <f aca="false">IF($A18="","",IF(AND(ISNUMBER($E18),ISNUMBER($F18)),$E18*$F18,IF(ISNUMBER($F18),$F18,0)))</f>
        <v>2877000</v>
      </c>
      <c r="H18" s="89" t="n">
        <v>0.62</v>
      </c>
      <c r="I18" s="89" t="n">
        <v>0.11</v>
      </c>
      <c r="J18" s="90" t="n">
        <f aca="false">IF($A18="","",N($H18)+N($I18))</f>
        <v>0.73</v>
      </c>
      <c r="K18" s="41" t="n">
        <f aca="false">IF($A18="","",N($G18)*N($H18))</f>
        <v>1783740</v>
      </c>
      <c r="L18" s="77" t="n">
        <f aca="false">IF($A18="","",N($G18)*N($I18))</f>
        <v>316470</v>
      </c>
      <c r="M18" s="41" t="n">
        <f aca="false">IF($A18="","",N($G18)*N($J18))</f>
        <v>2100210</v>
      </c>
      <c r="N18" s="41" t="n">
        <f aca="false">IF($A18="","",N($G18)-N($M18))</f>
        <v>776790</v>
      </c>
      <c r="O18" s="86" t="s">
        <v>152</v>
      </c>
    </row>
    <row r="19" customFormat="false" ht="15" hidden="false" customHeight="true" outlineLevel="0" collapsed="false">
      <c r="A19" s="85" t="n">
        <v>6</v>
      </c>
      <c r="B19" s="86" t="s">
        <v>153</v>
      </c>
      <c r="C19" s="86" t="s">
        <v>145</v>
      </c>
      <c r="D19" s="86" t="s">
        <v>154</v>
      </c>
      <c r="E19" s="87" t="n">
        <v>285</v>
      </c>
      <c r="F19" s="88" t="n">
        <v>6450</v>
      </c>
      <c r="G19" s="41" t="n">
        <f aca="false">IF($A19="","",IF(AND(ISNUMBER($E19),ISNUMBER($F19)),$E19*$F19,IF(ISNUMBER($F19),$F19,0)))</f>
        <v>1838250</v>
      </c>
      <c r="H19" s="89" t="n">
        <v>0.4</v>
      </c>
      <c r="I19" s="89" t="n">
        <v>0.15</v>
      </c>
      <c r="J19" s="90" t="n">
        <f aca="false">IF($A19="","",N($H19)+N($I19))</f>
        <v>0.55</v>
      </c>
      <c r="K19" s="41" t="n">
        <f aca="false">IF($A19="","",N($G19)*N($H19))</f>
        <v>735300</v>
      </c>
      <c r="L19" s="77" t="n">
        <f aca="false">IF($A19="","",N($G19)*N($I19))</f>
        <v>275737.5</v>
      </c>
      <c r="M19" s="41" t="n">
        <f aca="false">IF($A19="","",N($G19)*N($J19))</f>
        <v>1011037.5</v>
      </c>
      <c r="N19" s="41" t="n">
        <f aca="false">IF($A19="","",N($G19)-N($M19))</f>
        <v>827212.5</v>
      </c>
      <c r="O19" s="86" t="s">
        <v>155</v>
      </c>
    </row>
    <row r="20" customFormat="false" ht="15" hidden="false" customHeight="true" outlineLevel="0" collapsed="false">
      <c r="A20" s="85" t="n">
        <v>7</v>
      </c>
      <c r="B20" s="86" t="s">
        <v>156</v>
      </c>
      <c r="C20" s="86" t="s">
        <v>145</v>
      </c>
      <c r="D20" s="86" t="s">
        <v>157</v>
      </c>
      <c r="E20" s="87" t="n">
        <v>3150</v>
      </c>
      <c r="F20" s="88" t="n">
        <v>168</v>
      </c>
      <c r="G20" s="41" t="n">
        <f aca="false">IF($A20="","",IF(AND(ISNUMBER($E20),ISNUMBER($F20)),$E20*$F20,IF(ISNUMBER($F20),$F20,0)))</f>
        <v>529200</v>
      </c>
      <c r="H20" s="89" t="n">
        <v>0.1</v>
      </c>
      <c r="I20" s="89" t="n">
        <v>0.2</v>
      </c>
      <c r="J20" s="90" t="n">
        <f aca="false">IF($A20="","",N($H20)+N($I20))</f>
        <v>0.3</v>
      </c>
      <c r="K20" s="41" t="n">
        <f aca="false">IF($A20="","",N($G20)*N($H20))</f>
        <v>52920</v>
      </c>
      <c r="L20" s="77" t="n">
        <f aca="false">IF($A20="","",N($G20)*N($I20))</f>
        <v>105840</v>
      </c>
      <c r="M20" s="41" t="n">
        <f aca="false">IF($A20="","",N($G20)*N($J20))</f>
        <v>158760</v>
      </c>
      <c r="N20" s="41" t="n">
        <f aca="false">IF($A20="","",N($G20)-N($M20))</f>
        <v>370440</v>
      </c>
      <c r="O20" s="86" t="s">
        <v>143</v>
      </c>
    </row>
    <row r="21" customFormat="false" ht="15" hidden="false" customHeight="true" outlineLevel="0" collapsed="false">
      <c r="A21" s="85" t="n">
        <v>8</v>
      </c>
      <c r="B21" s="86" t="s">
        <v>158</v>
      </c>
      <c r="C21" s="86" t="s">
        <v>142</v>
      </c>
      <c r="D21" s="86" t="s">
        <v>139</v>
      </c>
      <c r="E21" s="87"/>
      <c r="F21" s="88" t="n">
        <v>2150000</v>
      </c>
      <c r="G21" s="41" t="n">
        <f aca="false">IF($A21="","",IF(AND(ISNUMBER($E21),ISNUMBER($F21)),$E21*$F21,IF(ISNUMBER($F21),$F21,0)))</f>
        <v>2150000</v>
      </c>
      <c r="H21" s="89" t="n">
        <v>0.15</v>
      </c>
      <c r="I21" s="89" t="n">
        <v>0.12</v>
      </c>
      <c r="J21" s="90" t="n">
        <f aca="false">IF($A21="","",N($H21)+N($I21))</f>
        <v>0.27</v>
      </c>
      <c r="K21" s="41" t="n">
        <f aca="false">IF($A21="","",N($G21)*N($H21))</f>
        <v>322500</v>
      </c>
      <c r="L21" s="77" t="n">
        <f aca="false">IF($A21="","",N($G21)*N($I21))</f>
        <v>258000</v>
      </c>
      <c r="M21" s="41" t="n">
        <f aca="false">IF($A21="","",N($G21)*N($J21))</f>
        <v>580500</v>
      </c>
      <c r="N21" s="41" t="n">
        <f aca="false">IF($A21="","",N($G21)-N($M21))</f>
        <v>1569500</v>
      </c>
      <c r="O21" s="86" t="s">
        <v>159</v>
      </c>
    </row>
    <row r="22" customFormat="false" ht="15" hidden="false" customHeight="true" outlineLevel="0" collapsed="false">
      <c r="A22" s="85" t="n">
        <v>9</v>
      </c>
      <c r="B22" s="86" t="s">
        <v>160</v>
      </c>
      <c r="C22" s="86" t="s">
        <v>142</v>
      </c>
      <c r="D22" s="86" t="s">
        <v>139</v>
      </c>
      <c r="E22" s="87"/>
      <c r="F22" s="88" t="n">
        <v>1620000</v>
      </c>
      <c r="G22" s="41" t="n">
        <f aca="false">IF($A22="","",IF(AND(ISNUMBER($E22),ISNUMBER($F22)),$E22*$F22,IF(ISNUMBER($F22),$F22,0)))</f>
        <v>1620000</v>
      </c>
      <c r="H22" s="89" t="n">
        <v>0.3</v>
      </c>
      <c r="I22" s="89" t="n">
        <v>0.1</v>
      </c>
      <c r="J22" s="90" t="n">
        <f aca="false">IF($A22="","",N($H22)+N($I22))</f>
        <v>0.4</v>
      </c>
      <c r="K22" s="41" t="n">
        <f aca="false">IF($A22="","",N($G22)*N($H22))</f>
        <v>486000</v>
      </c>
      <c r="L22" s="77" t="n">
        <f aca="false">IF($A22="","",N($G22)*N($I22))</f>
        <v>162000</v>
      </c>
      <c r="M22" s="41" t="n">
        <f aca="false">IF($A22="","",N($G22)*N($J22))</f>
        <v>648000</v>
      </c>
      <c r="N22" s="41" t="n">
        <f aca="false">IF($A22="","",N($G22)-N($M22))</f>
        <v>972000</v>
      </c>
      <c r="O22" s="86" t="s">
        <v>143</v>
      </c>
    </row>
    <row r="23" customFormat="false" ht="15" hidden="false" customHeight="true" outlineLevel="0" collapsed="false">
      <c r="A23" s="85" t="n">
        <v>10</v>
      </c>
      <c r="B23" s="86" t="s">
        <v>161</v>
      </c>
      <c r="C23" s="86" t="s">
        <v>145</v>
      </c>
      <c r="D23" s="86" t="s">
        <v>157</v>
      </c>
      <c r="E23" s="87" t="n">
        <v>8900</v>
      </c>
      <c r="F23" s="88" t="n">
        <v>74.5</v>
      </c>
      <c r="G23" s="41" t="n">
        <f aca="false">IF($A23="","",IF(AND(ISNUMBER($E23),ISNUMBER($F23)),$E23*$F23,IF(ISNUMBER($F23),$F23,0)))</f>
        <v>663050</v>
      </c>
      <c r="H23" s="89" t="n">
        <v>0.05</v>
      </c>
      <c r="I23" s="89" t="n">
        <v>0.15</v>
      </c>
      <c r="J23" s="90" t="n">
        <f aca="false">IF($A23="","",N($H23)+N($I23))</f>
        <v>0.2</v>
      </c>
      <c r="K23" s="41" t="n">
        <f aca="false">IF($A23="","",N($G23)*N($H23))</f>
        <v>33152.5</v>
      </c>
      <c r="L23" s="77" t="n">
        <f aca="false">IF($A23="","",N($G23)*N($I23))</f>
        <v>99457.5</v>
      </c>
      <c r="M23" s="41" t="n">
        <f aca="false">IF($A23="","",N($G23)*N($J23))</f>
        <v>132610</v>
      </c>
      <c r="N23" s="41" t="n">
        <f aca="false">IF($A23="","",N($G23)-N($M23))</f>
        <v>530440</v>
      </c>
      <c r="O23" s="86" t="s">
        <v>143</v>
      </c>
    </row>
    <row r="24" customFormat="false" ht="15" hidden="false" customHeight="true" outlineLevel="0" collapsed="false">
      <c r="A24" s="85" t="n">
        <v>11</v>
      </c>
      <c r="B24" s="86" t="s">
        <v>162</v>
      </c>
      <c r="C24" s="86" t="s">
        <v>142</v>
      </c>
      <c r="D24" s="86" t="s">
        <v>139</v>
      </c>
      <c r="E24" s="87"/>
      <c r="F24" s="88" t="n">
        <v>760000</v>
      </c>
      <c r="G24" s="41" t="n">
        <f aca="false">IF($A24="","",IF(AND(ISNUMBER($E24),ISNUMBER($F24)),$E24*$F24,IF(ISNUMBER($F24),$F24,0)))</f>
        <v>760000</v>
      </c>
      <c r="H24" s="89" t="n">
        <v>0</v>
      </c>
      <c r="I24" s="89" t="n">
        <v>0.06</v>
      </c>
      <c r="J24" s="90" t="n">
        <f aca="false">IF($A24="","",N($H24)+N($I24))</f>
        <v>0.06</v>
      </c>
      <c r="K24" s="41" t="n">
        <f aca="false">IF($A24="","",N($G24)*N($H24))</f>
        <v>0</v>
      </c>
      <c r="L24" s="77" t="n">
        <f aca="false">IF($A24="","",N($G24)*N($I24))</f>
        <v>45600</v>
      </c>
      <c r="M24" s="41" t="n">
        <f aca="false">IF($A24="","",N($G24)*N($J24))</f>
        <v>45600</v>
      </c>
      <c r="N24" s="41" t="n">
        <f aca="false">IF($A24="","",N($G24)-N($M24))</f>
        <v>714400</v>
      </c>
      <c r="O24" s="86" t="s">
        <v>163</v>
      </c>
    </row>
    <row r="25" customFormat="false" ht="15" hidden="false" customHeight="true" outlineLevel="0" collapsed="false">
      <c r="A25" s="85" t="n">
        <v>12</v>
      </c>
      <c r="B25" s="86" t="s">
        <v>164</v>
      </c>
      <c r="C25" s="86" t="s">
        <v>165</v>
      </c>
      <c r="D25" s="86" t="s">
        <v>139</v>
      </c>
      <c r="E25" s="87"/>
      <c r="F25" s="88" t="n">
        <v>225000</v>
      </c>
      <c r="G25" s="41" t="n">
        <f aca="false">IF($A25="","",IF(AND(ISNUMBER($E25),ISNUMBER($F25)),$E25*$F25,IF(ISNUMBER($F25),$F25,0)))</f>
        <v>225000</v>
      </c>
      <c r="H25" s="89" t="n">
        <v>0</v>
      </c>
      <c r="I25" s="89" t="n">
        <v>0</v>
      </c>
      <c r="J25" s="90" t="n">
        <f aca="false">IF($A25="","",N($H25)+N($I25))</f>
        <v>0</v>
      </c>
      <c r="K25" s="41" t="n">
        <f aca="false">IF($A25="","",N($G25)*N($H25))</f>
        <v>0</v>
      </c>
      <c r="L25" s="77" t="n">
        <f aca="false">IF($A25="","",N($G25)*N($I25))</f>
        <v>0</v>
      </c>
      <c r="M25" s="41" t="n">
        <f aca="false">IF($A25="","",N($G25)*N($J25))</f>
        <v>0</v>
      </c>
      <c r="N25" s="41" t="n">
        <f aca="false">IF($A25="","",N($G25)-N($M25))</f>
        <v>225000</v>
      </c>
      <c r="O25" s="86" t="s">
        <v>166</v>
      </c>
    </row>
    <row r="26" customFormat="false" ht="15" hidden="false" customHeight="true" outlineLevel="0" collapsed="false">
      <c r="A26" s="85" t="n">
        <v>13</v>
      </c>
      <c r="B26" s="86" t="s">
        <v>167</v>
      </c>
      <c r="C26" s="86" t="s">
        <v>168</v>
      </c>
      <c r="D26" s="86" t="s">
        <v>139</v>
      </c>
      <c r="E26" s="87"/>
      <c r="F26" s="88" t="n">
        <v>450000</v>
      </c>
      <c r="G26" s="41" t="n">
        <f aca="false">IF($A26="","",IF(AND(ISNUMBER($E26),ISNUMBER($F26)),$E26*$F26,IF(ISNUMBER($F26),$F26,0)))</f>
        <v>450000</v>
      </c>
      <c r="H26" s="89" t="n">
        <v>0</v>
      </c>
      <c r="I26" s="89" t="n">
        <v>0.02</v>
      </c>
      <c r="J26" s="90" t="n">
        <f aca="false">IF($A26="","",N($H26)+N($I26))</f>
        <v>0.02</v>
      </c>
      <c r="K26" s="41" t="n">
        <f aca="false">IF($A26="","",N($G26)*N($H26))</f>
        <v>0</v>
      </c>
      <c r="L26" s="77" t="n">
        <f aca="false">IF($A26="","",N($G26)*N($I26))</f>
        <v>9000</v>
      </c>
      <c r="M26" s="41" t="n">
        <f aca="false">IF($A26="","",N($G26)*N($J26))</f>
        <v>9000</v>
      </c>
      <c r="N26" s="41" t="n">
        <f aca="false">IF($A26="","",N($G26)-N($M26))</f>
        <v>441000</v>
      </c>
      <c r="O26" s="86" t="s">
        <v>169</v>
      </c>
    </row>
    <row r="27" customFormat="false" ht="15" hidden="false" customHeight="true" outlineLevel="0" collapsed="false">
      <c r="A27" s="85"/>
      <c r="B27" s="91"/>
      <c r="C27" s="91"/>
      <c r="D27" s="91"/>
      <c r="E27" s="87"/>
      <c r="F27" s="88"/>
      <c r="G27" s="41" t="str">
        <f aca="false">IF($A27="","",IF(AND(ISNUMBER($E27),ISNUMBER($F27)),$E27*$F27,IF(ISNUMBER($F27),$F27,0)))</f>
        <v/>
      </c>
      <c r="H27" s="89"/>
      <c r="I27" s="89"/>
      <c r="J27" s="90" t="str">
        <f aca="false">IF($A27="","",N($H27)+N($I27))</f>
        <v/>
      </c>
      <c r="K27" s="41" t="str">
        <f aca="false">IF($A27="","",N($G27)*N($H27))</f>
        <v/>
      </c>
      <c r="L27" s="77" t="str">
        <f aca="false">IF($A27="","",N($G27)*N($I27))</f>
        <v/>
      </c>
      <c r="M27" s="41" t="str">
        <f aca="false">IF($A27="","",N($G27)*N($J27))</f>
        <v/>
      </c>
      <c r="N27" s="41" t="str">
        <f aca="false">IF($A27="","",N($G27)-N($M27))</f>
        <v/>
      </c>
      <c r="O27" s="92"/>
    </row>
    <row r="28" customFormat="false" ht="15" hidden="false" customHeight="true" outlineLevel="0" collapsed="false">
      <c r="A28" s="85"/>
      <c r="B28" s="91"/>
      <c r="C28" s="91"/>
      <c r="D28" s="91"/>
      <c r="E28" s="87"/>
      <c r="F28" s="88"/>
      <c r="G28" s="41" t="str">
        <f aca="false">IF($A28="","",IF(AND(ISNUMBER($E28),ISNUMBER($F28)),$E28*$F28,IF(ISNUMBER($F28),$F28,0)))</f>
        <v/>
      </c>
      <c r="H28" s="89"/>
      <c r="I28" s="89"/>
      <c r="J28" s="90" t="str">
        <f aca="false">IF($A28="","",N($H28)+N($I28))</f>
        <v/>
      </c>
      <c r="K28" s="41" t="str">
        <f aca="false">IF($A28="","",N($G28)*N($H28))</f>
        <v/>
      </c>
      <c r="L28" s="77" t="str">
        <f aca="false">IF($A28="","",N($G28)*N($I28))</f>
        <v/>
      </c>
      <c r="M28" s="41" t="str">
        <f aca="false">IF($A28="","",N($G28)*N($J28))</f>
        <v/>
      </c>
      <c r="N28" s="41" t="str">
        <f aca="false">IF($A28="","",N($G28)-N($M28))</f>
        <v/>
      </c>
      <c r="O28" s="92"/>
    </row>
    <row r="29" customFormat="false" ht="15" hidden="false" customHeight="true" outlineLevel="0" collapsed="false">
      <c r="A29" s="85"/>
      <c r="B29" s="91"/>
      <c r="C29" s="91"/>
      <c r="D29" s="91"/>
      <c r="E29" s="87"/>
      <c r="F29" s="88"/>
      <c r="G29" s="41" t="str">
        <f aca="false">IF($A29="","",IF(AND(ISNUMBER($E29),ISNUMBER($F29)),$E29*$F29,IF(ISNUMBER($F29),$F29,0)))</f>
        <v/>
      </c>
      <c r="H29" s="89"/>
      <c r="I29" s="89"/>
      <c r="J29" s="90" t="str">
        <f aca="false">IF($A29="","",N($H29)+N($I29))</f>
        <v/>
      </c>
      <c r="K29" s="41" t="str">
        <f aca="false">IF($A29="","",N($G29)*N($H29))</f>
        <v/>
      </c>
      <c r="L29" s="77" t="str">
        <f aca="false">IF($A29="","",N($G29)*N($I29))</f>
        <v/>
      </c>
      <c r="M29" s="41" t="str">
        <f aca="false">IF($A29="","",N($G29)*N($J29))</f>
        <v/>
      </c>
      <c r="N29" s="41" t="str">
        <f aca="false">IF($A29="","",N($G29)-N($M29))</f>
        <v/>
      </c>
      <c r="O29" s="92"/>
    </row>
    <row r="30" customFormat="false" ht="15" hidden="false" customHeight="true" outlineLevel="0" collapsed="false">
      <c r="A30" s="85"/>
      <c r="B30" s="91"/>
      <c r="C30" s="91"/>
      <c r="D30" s="91"/>
      <c r="E30" s="87"/>
      <c r="F30" s="88"/>
      <c r="G30" s="41" t="str">
        <f aca="false">IF($A30="","",IF(AND(ISNUMBER($E30),ISNUMBER($F30)),$E30*$F30,IF(ISNUMBER($F30),$F30,0)))</f>
        <v/>
      </c>
      <c r="H30" s="89"/>
      <c r="I30" s="89"/>
      <c r="J30" s="90" t="str">
        <f aca="false">IF($A30="","",N($H30)+N($I30))</f>
        <v/>
      </c>
      <c r="K30" s="41" t="str">
        <f aca="false">IF($A30="","",N($G30)*N($H30))</f>
        <v/>
      </c>
      <c r="L30" s="77" t="str">
        <f aca="false">IF($A30="","",N($G30)*N($I30))</f>
        <v/>
      </c>
      <c r="M30" s="41" t="str">
        <f aca="false">IF($A30="","",N($G30)*N($J30))</f>
        <v/>
      </c>
      <c r="N30" s="41" t="str">
        <f aca="false">IF($A30="","",N($G30)-N($M30))</f>
        <v/>
      </c>
      <c r="O30" s="92"/>
    </row>
    <row r="31" customFormat="false" ht="15" hidden="false" customHeight="true" outlineLevel="0" collapsed="false">
      <c r="A31" s="85"/>
      <c r="B31" s="91"/>
      <c r="C31" s="91"/>
      <c r="D31" s="91"/>
      <c r="E31" s="87"/>
      <c r="F31" s="88"/>
      <c r="G31" s="41" t="str">
        <f aca="false">IF($A31="","",IF(AND(ISNUMBER($E31),ISNUMBER($F31)),$E31*$F31,IF(ISNUMBER($F31),$F31,0)))</f>
        <v/>
      </c>
      <c r="H31" s="89"/>
      <c r="I31" s="89"/>
      <c r="J31" s="90" t="str">
        <f aca="false">IF($A31="","",N($H31)+N($I31))</f>
        <v/>
      </c>
      <c r="K31" s="41" t="str">
        <f aca="false">IF($A31="","",N($G31)*N($H31))</f>
        <v/>
      </c>
      <c r="L31" s="77" t="str">
        <f aca="false">IF($A31="","",N($G31)*N($I31))</f>
        <v/>
      </c>
      <c r="M31" s="41" t="str">
        <f aca="false">IF($A31="","",N($G31)*N($J31))</f>
        <v/>
      </c>
      <c r="N31" s="41" t="str">
        <f aca="false">IF($A31="","",N($G31)-N($M31))</f>
        <v/>
      </c>
      <c r="O31" s="92"/>
    </row>
    <row r="32" customFormat="false" ht="15" hidden="false" customHeight="true" outlineLevel="0" collapsed="false">
      <c r="A32" s="85"/>
      <c r="B32" s="91"/>
      <c r="C32" s="91"/>
      <c r="D32" s="91"/>
      <c r="E32" s="87"/>
      <c r="F32" s="88"/>
      <c r="G32" s="41" t="str">
        <f aca="false">IF($A32="","",IF(AND(ISNUMBER($E32),ISNUMBER($F32)),$E32*$F32,IF(ISNUMBER($F32),$F32,0)))</f>
        <v/>
      </c>
      <c r="H32" s="89"/>
      <c r="I32" s="89"/>
      <c r="J32" s="90" t="str">
        <f aca="false">IF($A32="","",N($H32)+N($I32))</f>
        <v/>
      </c>
      <c r="K32" s="41" t="str">
        <f aca="false">IF($A32="","",N($G32)*N($H32))</f>
        <v/>
      </c>
      <c r="L32" s="77" t="str">
        <f aca="false">IF($A32="","",N($G32)*N($I32))</f>
        <v/>
      </c>
      <c r="M32" s="41" t="str">
        <f aca="false">IF($A32="","",N($G32)*N($J32))</f>
        <v/>
      </c>
      <c r="N32" s="41" t="str">
        <f aca="false">IF($A32="","",N($G32)-N($M32))</f>
        <v/>
      </c>
      <c r="O32" s="92"/>
    </row>
    <row r="33" customFormat="false" ht="15" hidden="false" customHeight="true" outlineLevel="0" collapsed="false">
      <c r="A33" s="85"/>
      <c r="B33" s="91"/>
      <c r="C33" s="91"/>
      <c r="D33" s="91"/>
      <c r="E33" s="87"/>
      <c r="F33" s="88"/>
      <c r="G33" s="41" t="str">
        <f aca="false">IF($A33="","",IF(AND(ISNUMBER($E33),ISNUMBER($F33)),$E33*$F33,IF(ISNUMBER($F33),$F33,0)))</f>
        <v/>
      </c>
      <c r="H33" s="89"/>
      <c r="I33" s="89"/>
      <c r="J33" s="90" t="str">
        <f aca="false">IF($A33="","",N($H33)+N($I33))</f>
        <v/>
      </c>
      <c r="K33" s="41" t="str">
        <f aca="false">IF($A33="","",N($G33)*N($H33))</f>
        <v/>
      </c>
      <c r="L33" s="77" t="str">
        <f aca="false">IF($A33="","",N($G33)*N($I33))</f>
        <v/>
      </c>
      <c r="M33" s="41" t="str">
        <f aca="false">IF($A33="","",N($G33)*N($J33))</f>
        <v/>
      </c>
      <c r="N33" s="41" t="str">
        <f aca="false">IF($A33="","",N($G33)-N($M33))</f>
        <v/>
      </c>
      <c r="O33" s="92"/>
    </row>
    <row r="34" customFormat="false" ht="15" hidden="false" customHeight="true" outlineLevel="0" collapsed="false">
      <c r="A34" s="85"/>
      <c r="B34" s="91"/>
      <c r="C34" s="91"/>
      <c r="D34" s="91"/>
      <c r="E34" s="87"/>
      <c r="F34" s="88"/>
      <c r="G34" s="41" t="str">
        <f aca="false">IF($A34="","",IF(AND(ISNUMBER($E34),ISNUMBER($F34)),$E34*$F34,IF(ISNUMBER($F34),$F34,0)))</f>
        <v/>
      </c>
      <c r="H34" s="89"/>
      <c r="I34" s="89"/>
      <c r="J34" s="90" t="str">
        <f aca="false">IF($A34="","",N($H34)+N($I34))</f>
        <v/>
      </c>
      <c r="K34" s="41" t="str">
        <f aca="false">IF($A34="","",N($G34)*N($H34))</f>
        <v/>
      </c>
      <c r="L34" s="77" t="str">
        <f aca="false">IF($A34="","",N($G34)*N($I34))</f>
        <v/>
      </c>
      <c r="M34" s="41" t="str">
        <f aca="false">IF($A34="","",N($G34)*N($J34))</f>
        <v/>
      </c>
      <c r="N34" s="41" t="str">
        <f aca="false">IF($A34="","",N($G34)-N($M34))</f>
        <v/>
      </c>
      <c r="O34" s="92"/>
    </row>
    <row r="35" customFormat="false" ht="15" hidden="false" customHeight="true" outlineLevel="0" collapsed="false">
      <c r="A35" s="85"/>
      <c r="B35" s="91"/>
      <c r="C35" s="91"/>
      <c r="D35" s="91"/>
      <c r="E35" s="87"/>
      <c r="F35" s="88"/>
      <c r="G35" s="41" t="str">
        <f aca="false">IF($A35="","",IF(AND(ISNUMBER($E35),ISNUMBER($F35)),$E35*$F35,IF(ISNUMBER($F35),$F35,0)))</f>
        <v/>
      </c>
      <c r="H35" s="89"/>
      <c r="I35" s="89"/>
      <c r="J35" s="90" t="str">
        <f aca="false">IF($A35="","",N($H35)+N($I35))</f>
        <v/>
      </c>
      <c r="K35" s="41" t="str">
        <f aca="false">IF($A35="","",N($G35)*N($H35))</f>
        <v/>
      </c>
      <c r="L35" s="77" t="str">
        <f aca="false">IF($A35="","",N($G35)*N($I35))</f>
        <v/>
      </c>
      <c r="M35" s="41" t="str">
        <f aca="false">IF($A35="","",N($G35)*N($J35))</f>
        <v/>
      </c>
      <c r="N35" s="41" t="str">
        <f aca="false">IF($A35="","",N($G35)-N($M35))</f>
        <v/>
      </c>
      <c r="O35" s="92"/>
    </row>
    <row r="36" customFormat="false" ht="15" hidden="false" customHeight="true" outlineLevel="0" collapsed="false">
      <c r="A36" s="85"/>
      <c r="B36" s="91"/>
      <c r="C36" s="91"/>
      <c r="D36" s="91"/>
      <c r="E36" s="87"/>
      <c r="F36" s="88"/>
      <c r="G36" s="41" t="str">
        <f aca="false">IF($A36="","",IF(AND(ISNUMBER($E36),ISNUMBER($F36)),$E36*$F36,IF(ISNUMBER($F36),$F36,0)))</f>
        <v/>
      </c>
      <c r="H36" s="89"/>
      <c r="I36" s="89"/>
      <c r="J36" s="90" t="str">
        <f aca="false">IF($A36="","",N($H36)+N($I36))</f>
        <v/>
      </c>
      <c r="K36" s="41" t="str">
        <f aca="false">IF($A36="","",N($G36)*N($H36))</f>
        <v/>
      </c>
      <c r="L36" s="77" t="str">
        <f aca="false">IF($A36="","",N($G36)*N($I36))</f>
        <v/>
      </c>
      <c r="M36" s="41" t="str">
        <f aca="false">IF($A36="","",N($G36)*N($J36))</f>
        <v/>
      </c>
      <c r="N36" s="41" t="str">
        <f aca="false">IF($A36="","",N($G36)-N($M36))</f>
        <v/>
      </c>
      <c r="O36" s="92"/>
    </row>
    <row r="37" customFormat="false" ht="15" hidden="false" customHeight="true" outlineLevel="0" collapsed="false">
      <c r="A37" s="85"/>
      <c r="B37" s="91"/>
      <c r="C37" s="91"/>
      <c r="D37" s="91"/>
      <c r="E37" s="87"/>
      <c r="F37" s="88"/>
      <c r="G37" s="41" t="str">
        <f aca="false">IF($A37="","",IF(AND(ISNUMBER($E37),ISNUMBER($F37)),$E37*$F37,IF(ISNUMBER($F37),$F37,0)))</f>
        <v/>
      </c>
      <c r="H37" s="89"/>
      <c r="I37" s="89"/>
      <c r="J37" s="90" t="str">
        <f aca="false">IF($A37="","",N($H37)+N($I37))</f>
        <v/>
      </c>
      <c r="K37" s="41" t="str">
        <f aca="false">IF($A37="","",N($G37)*N($H37))</f>
        <v/>
      </c>
      <c r="L37" s="77" t="str">
        <f aca="false">IF($A37="","",N($G37)*N($I37))</f>
        <v/>
      </c>
      <c r="M37" s="41" t="str">
        <f aca="false">IF($A37="","",N($G37)*N($J37))</f>
        <v/>
      </c>
      <c r="N37" s="41" t="str">
        <f aca="false">IF($A37="","",N($G37)-N($M37))</f>
        <v/>
      </c>
      <c r="O37" s="92"/>
    </row>
    <row r="38" customFormat="false" ht="15" hidden="false" customHeight="true" outlineLevel="0" collapsed="false">
      <c r="A38" s="85"/>
      <c r="B38" s="91"/>
      <c r="C38" s="91"/>
      <c r="D38" s="91"/>
      <c r="E38" s="87"/>
      <c r="F38" s="88"/>
      <c r="G38" s="41" t="str">
        <f aca="false">IF($A38="","",IF(AND(ISNUMBER($E38),ISNUMBER($F38)),$E38*$F38,IF(ISNUMBER($F38),$F38,0)))</f>
        <v/>
      </c>
      <c r="H38" s="89"/>
      <c r="I38" s="89"/>
      <c r="J38" s="90" t="str">
        <f aca="false">IF($A38="","",N($H38)+N($I38))</f>
        <v/>
      </c>
      <c r="K38" s="41" t="str">
        <f aca="false">IF($A38="","",N($G38)*N($H38))</f>
        <v/>
      </c>
      <c r="L38" s="77" t="str">
        <f aca="false">IF($A38="","",N($G38)*N($I38))</f>
        <v/>
      </c>
      <c r="M38" s="41" t="str">
        <f aca="false">IF($A38="","",N($G38)*N($J38))</f>
        <v/>
      </c>
      <c r="N38" s="41" t="str">
        <f aca="false">IF($A38="","",N($G38)-N($M38))</f>
        <v/>
      </c>
      <c r="O38" s="92"/>
    </row>
    <row r="39" customFormat="false" ht="15" hidden="false" customHeight="true" outlineLevel="0" collapsed="false">
      <c r="A39" s="85"/>
      <c r="B39" s="91"/>
      <c r="C39" s="91"/>
      <c r="D39" s="91"/>
      <c r="E39" s="87"/>
      <c r="F39" s="88"/>
      <c r="G39" s="41" t="str">
        <f aca="false">IF($A39="","",IF(AND(ISNUMBER($E39),ISNUMBER($F39)),$E39*$F39,IF(ISNUMBER($F39),$F39,0)))</f>
        <v/>
      </c>
      <c r="H39" s="89"/>
      <c r="I39" s="89"/>
      <c r="J39" s="90" t="str">
        <f aca="false">IF($A39="","",N($H39)+N($I39))</f>
        <v/>
      </c>
      <c r="K39" s="41" t="str">
        <f aca="false">IF($A39="","",N($G39)*N($H39))</f>
        <v/>
      </c>
      <c r="L39" s="77" t="str">
        <f aca="false">IF($A39="","",N($G39)*N($I39))</f>
        <v/>
      </c>
      <c r="M39" s="41" t="str">
        <f aca="false">IF($A39="","",N($G39)*N($J39))</f>
        <v/>
      </c>
      <c r="N39" s="41" t="str">
        <f aca="false">IF($A39="","",N($G39)-N($M39))</f>
        <v/>
      </c>
      <c r="O39" s="92"/>
    </row>
    <row r="40" customFormat="false" ht="15" hidden="false" customHeight="true" outlineLevel="0" collapsed="false">
      <c r="A40" s="85"/>
      <c r="B40" s="91"/>
      <c r="C40" s="91"/>
      <c r="D40" s="91"/>
      <c r="E40" s="87"/>
      <c r="F40" s="88"/>
      <c r="G40" s="41" t="str">
        <f aca="false">IF($A40="","",IF(AND(ISNUMBER($E40),ISNUMBER($F40)),$E40*$F40,IF(ISNUMBER($F40),$F40,0)))</f>
        <v/>
      </c>
      <c r="H40" s="89"/>
      <c r="I40" s="89"/>
      <c r="J40" s="90" t="str">
        <f aca="false">IF($A40="","",N($H40)+N($I40))</f>
        <v/>
      </c>
      <c r="K40" s="41" t="str">
        <f aca="false">IF($A40="","",N($G40)*N($H40))</f>
        <v/>
      </c>
      <c r="L40" s="77" t="str">
        <f aca="false">IF($A40="","",N($G40)*N($I40))</f>
        <v/>
      </c>
      <c r="M40" s="41" t="str">
        <f aca="false">IF($A40="","",N($G40)*N($J40))</f>
        <v/>
      </c>
      <c r="N40" s="41" t="str">
        <f aca="false">IF($A40="","",N($G40)-N($M40))</f>
        <v/>
      </c>
      <c r="O40" s="92"/>
    </row>
    <row r="41" customFormat="false" ht="15" hidden="false" customHeight="true" outlineLevel="0" collapsed="false">
      <c r="A41" s="85"/>
      <c r="B41" s="91"/>
      <c r="C41" s="91"/>
      <c r="D41" s="91"/>
      <c r="E41" s="87"/>
      <c r="F41" s="88"/>
      <c r="G41" s="41" t="str">
        <f aca="false">IF($A41="","",IF(AND(ISNUMBER($E41),ISNUMBER($F41)),$E41*$F41,IF(ISNUMBER($F41),$F41,0)))</f>
        <v/>
      </c>
      <c r="H41" s="89"/>
      <c r="I41" s="89"/>
      <c r="J41" s="90" t="str">
        <f aca="false">IF($A41="","",N($H41)+N($I41))</f>
        <v/>
      </c>
      <c r="K41" s="41" t="str">
        <f aca="false">IF($A41="","",N($G41)*N($H41))</f>
        <v/>
      </c>
      <c r="L41" s="77" t="str">
        <f aca="false">IF($A41="","",N($G41)*N($I41))</f>
        <v/>
      </c>
      <c r="M41" s="41" t="str">
        <f aca="false">IF($A41="","",N($G41)*N($J41))</f>
        <v/>
      </c>
      <c r="N41" s="41" t="str">
        <f aca="false">IF($A41="","",N($G41)-N($M41))</f>
        <v/>
      </c>
      <c r="O41" s="92"/>
    </row>
    <row r="42" customFormat="false" ht="15" hidden="false" customHeight="true" outlineLevel="0" collapsed="false">
      <c r="A42" s="85"/>
      <c r="B42" s="91"/>
      <c r="C42" s="91"/>
      <c r="D42" s="91"/>
      <c r="E42" s="87"/>
      <c r="F42" s="88"/>
      <c r="G42" s="41" t="str">
        <f aca="false">IF($A42="","",IF(AND(ISNUMBER($E42),ISNUMBER($F42)),$E42*$F42,IF(ISNUMBER($F42),$F42,0)))</f>
        <v/>
      </c>
      <c r="H42" s="89"/>
      <c r="I42" s="89"/>
      <c r="J42" s="90" t="str">
        <f aca="false">IF($A42="","",N($H42)+N($I42))</f>
        <v/>
      </c>
      <c r="K42" s="41" t="str">
        <f aca="false">IF($A42="","",N($G42)*N($H42))</f>
        <v/>
      </c>
      <c r="L42" s="77" t="str">
        <f aca="false">IF($A42="","",N($G42)*N($I42))</f>
        <v/>
      </c>
      <c r="M42" s="41" t="str">
        <f aca="false">IF($A42="","",N($G42)*N($J42))</f>
        <v/>
      </c>
      <c r="N42" s="41" t="str">
        <f aca="false">IF($A42="","",N($G42)-N($M42))</f>
        <v/>
      </c>
      <c r="O42" s="92"/>
    </row>
    <row r="43" customFormat="false" ht="15" hidden="false" customHeight="true" outlineLevel="0" collapsed="false">
      <c r="A43" s="85"/>
      <c r="B43" s="91"/>
      <c r="C43" s="91"/>
      <c r="D43" s="91"/>
      <c r="E43" s="87"/>
      <c r="F43" s="88"/>
      <c r="G43" s="41" t="str">
        <f aca="false">IF($A43="","",IF(AND(ISNUMBER($E43),ISNUMBER($F43)),$E43*$F43,IF(ISNUMBER($F43),$F43,0)))</f>
        <v/>
      </c>
      <c r="H43" s="89"/>
      <c r="I43" s="89"/>
      <c r="J43" s="90" t="str">
        <f aca="false">IF($A43="","",N($H43)+N($I43))</f>
        <v/>
      </c>
      <c r="K43" s="41" t="str">
        <f aca="false">IF($A43="","",N($G43)*N($H43))</f>
        <v/>
      </c>
      <c r="L43" s="77" t="str">
        <f aca="false">IF($A43="","",N($G43)*N($I43))</f>
        <v/>
      </c>
      <c r="M43" s="41" t="str">
        <f aca="false">IF($A43="","",N($G43)*N($J43))</f>
        <v/>
      </c>
      <c r="N43" s="41" t="str">
        <f aca="false">IF($A43="","",N($G43)-N($M43))</f>
        <v/>
      </c>
      <c r="O43" s="92"/>
    </row>
    <row r="44" customFormat="false" ht="15" hidden="false" customHeight="true" outlineLevel="0" collapsed="false">
      <c r="A44" s="85"/>
      <c r="B44" s="91"/>
      <c r="C44" s="91"/>
      <c r="D44" s="91"/>
      <c r="E44" s="87"/>
      <c r="F44" s="88"/>
      <c r="G44" s="41" t="str">
        <f aca="false">IF($A44="","",IF(AND(ISNUMBER($E44),ISNUMBER($F44)),$E44*$F44,IF(ISNUMBER($F44),$F44,0)))</f>
        <v/>
      </c>
      <c r="H44" s="89"/>
      <c r="I44" s="89"/>
      <c r="J44" s="90" t="str">
        <f aca="false">IF($A44="","",N($H44)+N($I44))</f>
        <v/>
      </c>
      <c r="K44" s="41" t="str">
        <f aca="false">IF($A44="","",N($G44)*N($H44))</f>
        <v/>
      </c>
      <c r="L44" s="77" t="str">
        <f aca="false">IF($A44="","",N($G44)*N($I44))</f>
        <v/>
      </c>
      <c r="M44" s="41" t="str">
        <f aca="false">IF($A44="","",N($G44)*N($J44))</f>
        <v/>
      </c>
      <c r="N44" s="41" t="str">
        <f aca="false">IF($A44="","",N($G44)-N($M44))</f>
        <v/>
      </c>
      <c r="O44" s="92"/>
    </row>
    <row r="45" customFormat="false" ht="15" hidden="false" customHeight="true" outlineLevel="0" collapsed="false">
      <c r="A45" s="85"/>
      <c r="B45" s="91"/>
      <c r="C45" s="91"/>
      <c r="D45" s="91"/>
      <c r="E45" s="87"/>
      <c r="F45" s="88"/>
      <c r="G45" s="41" t="str">
        <f aca="false">IF($A45="","",IF(AND(ISNUMBER($E45),ISNUMBER($F45)),$E45*$F45,IF(ISNUMBER($F45),$F45,0)))</f>
        <v/>
      </c>
      <c r="H45" s="89"/>
      <c r="I45" s="89"/>
      <c r="J45" s="90" t="str">
        <f aca="false">IF($A45="","",N($H45)+N($I45))</f>
        <v/>
      </c>
      <c r="K45" s="41" t="str">
        <f aca="false">IF($A45="","",N($G45)*N($H45))</f>
        <v/>
      </c>
      <c r="L45" s="77" t="str">
        <f aca="false">IF($A45="","",N($G45)*N($I45))</f>
        <v/>
      </c>
      <c r="M45" s="41" t="str">
        <f aca="false">IF($A45="","",N($G45)*N($J45))</f>
        <v/>
      </c>
      <c r="N45" s="41" t="str">
        <f aca="false">IF($A45="","",N($G45)-N($M45))</f>
        <v/>
      </c>
      <c r="O45" s="92"/>
    </row>
    <row r="46" customFormat="false" ht="15" hidden="false" customHeight="true" outlineLevel="0" collapsed="false">
      <c r="A46" s="85"/>
      <c r="B46" s="91"/>
      <c r="C46" s="91"/>
      <c r="D46" s="91"/>
      <c r="E46" s="87"/>
      <c r="F46" s="88"/>
      <c r="G46" s="41" t="str">
        <f aca="false">IF($A46="","",IF(AND(ISNUMBER($E46),ISNUMBER($F46)),$E46*$F46,IF(ISNUMBER($F46),$F46,0)))</f>
        <v/>
      </c>
      <c r="H46" s="89"/>
      <c r="I46" s="89"/>
      <c r="J46" s="90" t="str">
        <f aca="false">IF($A46="","",N($H46)+N($I46))</f>
        <v/>
      </c>
      <c r="K46" s="41" t="str">
        <f aca="false">IF($A46="","",N($G46)*N($H46))</f>
        <v/>
      </c>
      <c r="L46" s="77" t="str">
        <f aca="false">IF($A46="","",N($G46)*N($I46))</f>
        <v/>
      </c>
      <c r="M46" s="41" t="str">
        <f aca="false">IF($A46="","",N($G46)*N($J46))</f>
        <v/>
      </c>
      <c r="N46" s="41" t="str">
        <f aca="false">IF($A46="","",N($G46)-N($M46))</f>
        <v/>
      </c>
      <c r="O46" s="92"/>
    </row>
    <row r="47" customFormat="false" ht="15" hidden="false" customHeight="true" outlineLevel="0" collapsed="false">
      <c r="A47" s="85"/>
      <c r="B47" s="91"/>
      <c r="C47" s="91"/>
      <c r="D47" s="91"/>
      <c r="E47" s="87"/>
      <c r="F47" s="88"/>
      <c r="G47" s="41" t="str">
        <f aca="false">IF($A47="","",IF(AND(ISNUMBER($E47),ISNUMBER($F47)),$E47*$F47,IF(ISNUMBER($F47),$F47,0)))</f>
        <v/>
      </c>
      <c r="H47" s="89"/>
      <c r="I47" s="89"/>
      <c r="J47" s="90" t="str">
        <f aca="false">IF($A47="","",N($H47)+N($I47))</f>
        <v/>
      </c>
      <c r="K47" s="41" t="str">
        <f aca="false">IF($A47="","",N($G47)*N($H47))</f>
        <v/>
      </c>
      <c r="L47" s="77" t="str">
        <f aca="false">IF($A47="","",N($G47)*N($I47))</f>
        <v/>
      </c>
      <c r="M47" s="41" t="str">
        <f aca="false">IF($A47="","",N($G47)*N($J47))</f>
        <v/>
      </c>
      <c r="N47" s="41" t="str">
        <f aca="false">IF($A47="","",N($G47)-N($M47))</f>
        <v/>
      </c>
      <c r="O47" s="92"/>
    </row>
    <row r="48" customFormat="false" ht="15" hidden="false" customHeight="true" outlineLevel="0" collapsed="false">
      <c r="A48" s="85"/>
      <c r="B48" s="91"/>
      <c r="C48" s="91"/>
      <c r="D48" s="91"/>
      <c r="E48" s="87"/>
      <c r="F48" s="88"/>
      <c r="G48" s="41" t="str">
        <f aca="false">IF($A48="","",IF(AND(ISNUMBER($E48),ISNUMBER($F48)),$E48*$F48,IF(ISNUMBER($F48),$F48,0)))</f>
        <v/>
      </c>
      <c r="H48" s="89"/>
      <c r="I48" s="89"/>
      <c r="J48" s="90" t="str">
        <f aca="false">IF($A48="","",N($H48)+N($I48))</f>
        <v/>
      </c>
      <c r="K48" s="41" t="str">
        <f aca="false">IF($A48="","",N($G48)*N($H48))</f>
        <v/>
      </c>
      <c r="L48" s="77" t="str">
        <f aca="false">IF($A48="","",N($G48)*N($I48))</f>
        <v/>
      </c>
      <c r="M48" s="41" t="str">
        <f aca="false">IF($A48="","",N($G48)*N($J48))</f>
        <v/>
      </c>
      <c r="N48" s="41" t="str">
        <f aca="false">IF($A48="","",N($G48)-N($M48))</f>
        <v/>
      </c>
      <c r="O48" s="92"/>
    </row>
    <row r="49" customFormat="false" ht="15" hidden="false" customHeight="true" outlineLevel="0" collapsed="false">
      <c r="A49" s="85"/>
      <c r="B49" s="91"/>
      <c r="C49" s="91"/>
      <c r="D49" s="91"/>
      <c r="E49" s="87"/>
      <c r="F49" s="88"/>
      <c r="G49" s="41" t="str">
        <f aca="false">IF($A49="","",IF(AND(ISNUMBER($E49),ISNUMBER($F49)),$E49*$F49,IF(ISNUMBER($F49),$F49,0)))</f>
        <v/>
      </c>
      <c r="H49" s="89"/>
      <c r="I49" s="89"/>
      <c r="J49" s="90" t="str">
        <f aca="false">IF($A49="","",N($H49)+N($I49))</f>
        <v/>
      </c>
      <c r="K49" s="41" t="str">
        <f aca="false">IF($A49="","",N($G49)*N($H49))</f>
        <v/>
      </c>
      <c r="L49" s="77" t="str">
        <f aca="false">IF($A49="","",N($G49)*N($I49))</f>
        <v/>
      </c>
      <c r="M49" s="41" t="str">
        <f aca="false">IF($A49="","",N($G49)*N($J49))</f>
        <v/>
      </c>
      <c r="N49" s="41" t="str">
        <f aca="false">IF($A49="","",N($G49)-N($M49))</f>
        <v/>
      </c>
      <c r="O49" s="92"/>
    </row>
    <row r="50" customFormat="false" ht="15" hidden="false" customHeight="true" outlineLevel="0" collapsed="false">
      <c r="A50" s="85"/>
      <c r="B50" s="91"/>
      <c r="C50" s="91"/>
      <c r="D50" s="91"/>
      <c r="E50" s="87"/>
      <c r="F50" s="88"/>
      <c r="G50" s="41" t="str">
        <f aca="false">IF($A50="","",IF(AND(ISNUMBER($E50),ISNUMBER($F50)),$E50*$F50,IF(ISNUMBER($F50),$F50,0)))</f>
        <v/>
      </c>
      <c r="H50" s="89"/>
      <c r="I50" s="89"/>
      <c r="J50" s="90" t="str">
        <f aca="false">IF($A50="","",N($H50)+N($I50))</f>
        <v/>
      </c>
      <c r="K50" s="41" t="str">
        <f aca="false">IF($A50="","",N($G50)*N($H50))</f>
        <v/>
      </c>
      <c r="L50" s="77" t="str">
        <f aca="false">IF($A50="","",N($G50)*N($I50))</f>
        <v/>
      </c>
      <c r="M50" s="41" t="str">
        <f aca="false">IF($A50="","",N($G50)*N($J50))</f>
        <v/>
      </c>
      <c r="N50" s="41" t="str">
        <f aca="false">IF($A50="","",N($G50)-N($M50))</f>
        <v/>
      </c>
      <c r="O50" s="92"/>
    </row>
    <row r="51" customFormat="false" ht="15" hidden="false" customHeight="true" outlineLevel="0" collapsed="false">
      <c r="A51" s="85"/>
      <c r="B51" s="91"/>
      <c r="C51" s="91"/>
      <c r="D51" s="91"/>
      <c r="E51" s="87"/>
      <c r="F51" s="88"/>
      <c r="G51" s="41" t="str">
        <f aca="false">IF($A51="","",IF(AND(ISNUMBER($E51),ISNUMBER($F51)),$E51*$F51,IF(ISNUMBER($F51),$F51,0)))</f>
        <v/>
      </c>
      <c r="H51" s="89"/>
      <c r="I51" s="89"/>
      <c r="J51" s="90" t="str">
        <f aca="false">IF($A51="","",N($H51)+N($I51))</f>
        <v/>
      </c>
      <c r="K51" s="41" t="str">
        <f aca="false">IF($A51="","",N($G51)*N($H51))</f>
        <v/>
      </c>
      <c r="L51" s="77" t="str">
        <f aca="false">IF($A51="","",N($G51)*N($I51))</f>
        <v/>
      </c>
      <c r="M51" s="41" t="str">
        <f aca="false">IF($A51="","",N($G51)*N($J51))</f>
        <v/>
      </c>
      <c r="N51" s="41" t="str">
        <f aca="false">IF($A51="","",N($G51)-N($M51))</f>
        <v/>
      </c>
      <c r="O51" s="92"/>
    </row>
    <row r="52" customFormat="false" ht="15" hidden="false" customHeight="true" outlineLevel="0" collapsed="false">
      <c r="A52" s="85"/>
      <c r="B52" s="91"/>
      <c r="C52" s="91"/>
      <c r="D52" s="91"/>
      <c r="E52" s="87"/>
      <c r="F52" s="88"/>
      <c r="G52" s="41" t="str">
        <f aca="false">IF($A52="","",IF(AND(ISNUMBER($E52),ISNUMBER($F52)),$E52*$F52,IF(ISNUMBER($F52),$F52,0)))</f>
        <v/>
      </c>
      <c r="H52" s="89"/>
      <c r="I52" s="89"/>
      <c r="J52" s="90" t="str">
        <f aca="false">IF($A52="","",N($H52)+N($I52))</f>
        <v/>
      </c>
      <c r="K52" s="41" t="str">
        <f aca="false">IF($A52="","",N($G52)*N($H52))</f>
        <v/>
      </c>
      <c r="L52" s="77" t="str">
        <f aca="false">IF($A52="","",N($G52)*N($I52))</f>
        <v/>
      </c>
      <c r="M52" s="41" t="str">
        <f aca="false">IF($A52="","",N($G52)*N($J52))</f>
        <v/>
      </c>
      <c r="N52" s="41" t="str">
        <f aca="false">IF($A52="","",N($G52)-N($M52))</f>
        <v/>
      </c>
      <c r="O52" s="92"/>
    </row>
    <row r="53" customFormat="false" ht="15" hidden="false" customHeight="true" outlineLevel="0" collapsed="false">
      <c r="A53" s="85"/>
      <c r="B53" s="91"/>
      <c r="C53" s="91"/>
      <c r="D53" s="91"/>
      <c r="E53" s="87"/>
      <c r="F53" s="88"/>
      <c r="G53" s="41" t="str">
        <f aca="false">IF($A53="","",IF(AND(ISNUMBER($E53),ISNUMBER($F53)),$E53*$F53,IF(ISNUMBER($F53),$F53,0)))</f>
        <v/>
      </c>
      <c r="H53" s="89"/>
      <c r="I53" s="89"/>
      <c r="J53" s="90" t="str">
        <f aca="false">IF($A53="","",N($H53)+N($I53))</f>
        <v/>
      </c>
      <c r="K53" s="41" t="str">
        <f aca="false">IF($A53="","",N($G53)*N($H53))</f>
        <v/>
      </c>
      <c r="L53" s="77" t="str">
        <f aca="false">IF($A53="","",N($G53)*N($I53))</f>
        <v/>
      </c>
      <c r="M53" s="41" t="str">
        <f aca="false">IF($A53="","",N($G53)*N($J53))</f>
        <v/>
      </c>
      <c r="N53" s="41" t="str">
        <f aca="false">IF($A53="","",N($G53)-N($M53))</f>
        <v/>
      </c>
      <c r="O53" s="92"/>
    </row>
    <row r="54" customFormat="false" ht="15" hidden="false" customHeight="true" outlineLevel="0" collapsed="false">
      <c r="A54" s="85"/>
      <c r="B54" s="91"/>
      <c r="C54" s="91"/>
      <c r="D54" s="91"/>
      <c r="E54" s="87"/>
      <c r="F54" s="88"/>
      <c r="G54" s="41" t="str">
        <f aca="false">IF($A54="","",IF(AND(ISNUMBER($E54),ISNUMBER($F54)),$E54*$F54,IF(ISNUMBER($F54),$F54,0)))</f>
        <v/>
      </c>
      <c r="H54" s="89"/>
      <c r="I54" s="89"/>
      <c r="J54" s="90" t="str">
        <f aca="false">IF($A54="","",N($H54)+N($I54))</f>
        <v/>
      </c>
      <c r="K54" s="41" t="str">
        <f aca="false">IF($A54="","",N($G54)*N($H54))</f>
        <v/>
      </c>
      <c r="L54" s="77" t="str">
        <f aca="false">IF($A54="","",N($G54)*N($I54))</f>
        <v/>
      </c>
      <c r="M54" s="41" t="str">
        <f aca="false">IF($A54="","",N($G54)*N($J54))</f>
        <v/>
      </c>
      <c r="N54" s="41" t="str">
        <f aca="false">IF($A54="","",N($G54)-N($M54))</f>
        <v/>
      </c>
      <c r="O54" s="92"/>
    </row>
    <row r="55" customFormat="false" ht="15" hidden="false" customHeight="true" outlineLevel="0" collapsed="false">
      <c r="A55" s="85"/>
      <c r="B55" s="91"/>
      <c r="C55" s="91"/>
      <c r="D55" s="91"/>
      <c r="E55" s="87"/>
      <c r="F55" s="88"/>
      <c r="G55" s="41" t="str">
        <f aca="false">IF($A55="","",IF(AND(ISNUMBER($E55),ISNUMBER($F55)),$E55*$F55,IF(ISNUMBER($F55),$F55,0)))</f>
        <v/>
      </c>
      <c r="H55" s="89"/>
      <c r="I55" s="89"/>
      <c r="J55" s="90" t="str">
        <f aca="false">IF($A55="","",N($H55)+N($I55))</f>
        <v/>
      </c>
      <c r="K55" s="41" t="str">
        <f aca="false">IF($A55="","",N($G55)*N($H55))</f>
        <v/>
      </c>
      <c r="L55" s="77" t="str">
        <f aca="false">IF($A55="","",N($G55)*N($I55))</f>
        <v/>
      </c>
      <c r="M55" s="41" t="str">
        <f aca="false">IF($A55="","",N($G55)*N($J55))</f>
        <v/>
      </c>
      <c r="N55" s="41" t="str">
        <f aca="false">IF($A55="","",N($G55)-N($M55))</f>
        <v/>
      </c>
      <c r="O55" s="92"/>
    </row>
    <row r="56" customFormat="false" ht="15" hidden="false" customHeight="true" outlineLevel="0" collapsed="false">
      <c r="A56" s="85"/>
      <c r="B56" s="91"/>
      <c r="C56" s="91"/>
      <c r="D56" s="91"/>
      <c r="E56" s="87"/>
      <c r="F56" s="88"/>
      <c r="G56" s="41" t="str">
        <f aca="false">IF($A56="","",IF(AND(ISNUMBER($E56),ISNUMBER($F56)),$E56*$F56,IF(ISNUMBER($F56),$F56,0)))</f>
        <v/>
      </c>
      <c r="H56" s="89"/>
      <c r="I56" s="89"/>
      <c r="J56" s="90" t="str">
        <f aca="false">IF($A56="","",N($H56)+N($I56))</f>
        <v/>
      </c>
      <c r="K56" s="41" t="str">
        <f aca="false">IF($A56="","",N($G56)*N($H56))</f>
        <v/>
      </c>
      <c r="L56" s="77" t="str">
        <f aca="false">IF($A56="","",N($G56)*N($I56))</f>
        <v/>
      </c>
      <c r="M56" s="41" t="str">
        <f aca="false">IF($A56="","",N($G56)*N($J56))</f>
        <v/>
      </c>
      <c r="N56" s="41" t="str">
        <f aca="false">IF($A56="","",N($G56)-N($M56))</f>
        <v/>
      </c>
      <c r="O56" s="92"/>
    </row>
    <row r="57" customFormat="false" ht="15" hidden="false" customHeight="true" outlineLevel="0" collapsed="false">
      <c r="A57" s="85"/>
      <c r="B57" s="91"/>
      <c r="C57" s="91"/>
      <c r="D57" s="91"/>
      <c r="E57" s="87"/>
      <c r="F57" s="88"/>
      <c r="G57" s="41" t="str">
        <f aca="false">IF($A57="","",IF(AND(ISNUMBER($E57),ISNUMBER($F57)),$E57*$F57,IF(ISNUMBER($F57),$F57,0)))</f>
        <v/>
      </c>
      <c r="H57" s="89"/>
      <c r="I57" s="89"/>
      <c r="J57" s="90" t="str">
        <f aca="false">IF($A57="","",N($H57)+N($I57))</f>
        <v/>
      </c>
      <c r="K57" s="41" t="str">
        <f aca="false">IF($A57="","",N($G57)*N($H57))</f>
        <v/>
      </c>
      <c r="L57" s="77" t="str">
        <f aca="false">IF($A57="","",N($G57)*N($I57))</f>
        <v/>
      </c>
      <c r="M57" s="41" t="str">
        <f aca="false">IF($A57="","",N($G57)*N($J57))</f>
        <v/>
      </c>
      <c r="N57" s="41" t="str">
        <f aca="false">IF($A57="","",N($G57)-N($M57))</f>
        <v/>
      </c>
      <c r="O57" s="92"/>
    </row>
    <row r="58" customFormat="false" ht="15" hidden="false" customHeight="true" outlineLevel="0" collapsed="false">
      <c r="A58" s="85"/>
      <c r="B58" s="91"/>
      <c r="C58" s="91"/>
      <c r="D58" s="91"/>
      <c r="E58" s="87"/>
      <c r="F58" s="88"/>
      <c r="G58" s="41" t="str">
        <f aca="false">IF($A58="","",IF(AND(ISNUMBER($E58),ISNUMBER($F58)),$E58*$F58,IF(ISNUMBER($F58),$F58,0)))</f>
        <v/>
      </c>
      <c r="H58" s="89"/>
      <c r="I58" s="89"/>
      <c r="J58" s="90" t="str">
        <f aca="false">IF($A58="","",N($H58)+N($I58))</f>
        <v/>
      </c>
      <c r="K58" s="41" t="str">
        <f aca="false">IF($A58="","",N($G58)*N($H58))</f>
        <v/>
      </c>
      <c r="L58" s="77" t="str">
        <f aca="false">IF($A58="","",N($G58)*N($I58))</f>
        <v/>
      </c>
      <c r="M58" s="41" t="str">
        <f aca="false">IF($A58="","",N($G58)*N($J58))</f>
        <v/>
      </c>
      <c r="N58" s="41" t="str">
        <f aca="false">IF($A58="","",N($G58)-N($M58))</f>
        <v/>
      </c>
      <c r="O58" s="92"/>
    </row>
    <row r="59" customFormat="false" ht="15" hidden="false" customHeight="true" outlineLevel="0" collapsed="false">
      <c r="A59" s="85"/>
      <c r="B59" s="91"/>
      <c r="C59" s="91"/>
      <c r="D59" s="91"/>
      <c r="E59" s="87"/>
      <c r="F59" s="88"/>
      <c r="G59" s="41" t="str">
        <f aca="false">IF($A59="","",IF(AND(ISNUMBER($E59),ISNUMBER($F59)),$E59*$F59,IF(ISNUMBER($F59),$F59,0)))</f>
        <v/>
      </c>
      <c r="H59" s="89"/>
      <c r="I59" s="89"/>
      <c r="J59" s="90" t="str">
        <f aca="false">IF($A59="","",N($H59)+N($I59))</f>
        <v/>
      </c>
      <c r="K59" s="41" t="str">
        <f aca="false">IF($A59="","",N($G59)*N($H59))</f>
        <v/>
      </c>
      <c r="L59" s="77" t="str">
        <f aca="false">IF($A59="","",N($G59)*N($I59))</f>
        <v/>
      </c>
      <c r="M59" s="41" t="str">
        <f aca="false">IF($A59="","",N($G59)*N($J59))</f>
        <v/>
      </c>
      <c r="N59" s="41" t="str">
        <f aca="false">IF($A59="","",N($G59)-N($M59))</f>
        <v/>
      </c>
      <c r="O59" s="92"/>
    </row>
    <row r="60" customFormat="false" ht="15" hidden="false" customHeight="true" outlineLevel="0" collapsed="false">
      <c r="A60" s="85"/>
      <c r="B60" s="91"/>
      <c r="C60" s="91"/>
      <c r="D60" s="91"/>
      <c r="E60" s="87"/>
      <c r="F60" s="88"/>
      <c r="G60" s="41" t="str">
        <f aca="false">IF($A60="","",IF(AND(ISNUMBER($E60),ISNUMBER($F60)),$E60*$F60,IF(ISNUMBER($F60),$F60,0)))</f>
        <v/>
      </c>
      <c r="H60" s="89"/>
      <c r="I60" s="89"/>
      <c r="J60" s="90" t="str">
        <f aca="false">IF($A60="","",N($H60)+N($I60))</f>
        <v/>
      </c>
      <c r="K60" s="41" t="str">
        <f aca="false">IF($A60="","",N($G60)*N($H60))</f>
        <v/>
      </c>
      <c r="L60" s="77" t="str">
        <f aca="false">IF($A60="","",N($G60)*N($I60))</f>
        <v/>
      </c>
      <c r="M60" s="41" t="str">
        <f aca="false">IF($A60="","",N($G60)*N($J60))</f>
        <v/>
      </c>
      <c r="N60" s="41" t="str">
        <f aca="false">IF($A60="","",N($G60)-N($M60))</f>
        <v/>
      </c>
      <c r="O60" s="92"/>
    </row>
    <row r="61" customFormat="false" ht="15" hidden="false" customHeight="true" outlineLevel="0" collapsed="false">
      <c r="A61" s="85"/>
      <c r="B61" s="91"/>
      <c r="C61" s="91"/>
      <c r="D61" s="91"/>
      <c r="E61" s="87"/>
      <c r="F61" s="88"/>
      <c r="G61" s="41" t="str">
        <f aca="false">IF($A61="","",IF(AND(ISNUMBER($E61),ISNUMBER($F61)),$E61*$F61,IF(ISNUMBER($F61),$F61,0)))</f>
        <v/>
      </c>
      <c r="H61" s="89"/>
      <c r="I61" s="89"/>
      <c r="J61" s="90" t="str">
        <f aca="false">IF($A61="","",N($H61)+N($I61))</f>
        <v/>
      </c>
      <c r="K61" s="41" t="str">
        <f aca="false">IF($A61="","",N($G61)*N($H61))</f>
        <v/>
      </c>
      <c r="L61" s="77" t="str">
        <f aca="false">IF($A61="","",N($G61)*N($I61))</f>
        <v/>
      </c>
      <c r="M61" s="41" t="str">
        <f aca="false">IF($A61="","",N($G61)*N($J61))</f>
        <v/>
      </c>
      <c r="N61" s="41" t="str">
        <f aca="false">IF($A61="","",N($G61)-N($M61))</f>
        <v/>
      </c>
      <c r="O61" s="92"/>
    </row>
    <row r="62" customFormat="false" ht="15" hidden="false" customHeight="true" outlineLevel="0" collapsed="false">
      <c r="A62" s="85"/>
      <c r="B62" s="91"/>
      <c r="C62" s="91"/>
      <c r="D62" s="91"/>
      <c r="E62" s="87"/>
      <c r="F62" s="88"/>
      <c r="G62" s="41" t="str">
        <f aca="false">IF($A62="","",IF(AND(ISNUMBER($E62),ISNUMBER($F62)),$E62*$F62,IF(ISNUMBER($F62),$F62,0)))</f>
        <v/>
      </c>
      <c r="H62" s="89"/>
      <c r="I62" s="89"/>
      <c r="J62" s="90" t="str">
        <f aca="false">IF($A62="","",N($H62)+N($I62))</f>
        <v/>
      </c>
      <c r="K62" s="41" t="str">
        <f aca="false">IF($A62="","",N($G62)*N($H62))</f>
        <v/>
      </c>
      <c r="L62" s="77" t="str">
        <f aca="false">IF($A62="","",N($G62)*N($I62))</f>
        <v/>
      </c>
      <c r="M62" s="41" t="str">
        <f aca="false">IF($A62="","",N($G62)*N($J62))</f>
        <v/>
      </c>
      <c r="N62" s="41" t="str">
        <f aca="false">IF($A62="","",N($G62)-N($M62))</f>
        <v/>
      </c>
      <c r="O62" s="92"/>
    </row>
    <row r="63" customFormat="false" ht="15" hidden="false" customHeight="true" outlineLevel="0" collapsed="false">
      <c r="A63" s="85"/>
      <c r="B63" s="91"/>
      <c r="C63" s="91"/>
      <c r="D63" s="91"/>
      <c r="E63" s="87"/>
      <c r="F63" s="88"/>
      <c r="G63" s="41" t="str">
        <f aca="false">IF($A63="","",IF(AND(ISNUMBER($E63),ISNUMBER($F63)),$E63*$F63,IF(ISNUMBER($F63),$F63,0)))</f>
        <v/>
      </c>
      <c r="H63" s="89"/>
      <c r="I63" s="89"/>
      <c r="J63" s="90" t="str">
        <f aca="false">IF($A63="","",N($H63)+N($I63))</f>
        <v/>
      </c>
      <c r="K63" s="41" t="str">
        <f aca="false">IF($A63="","",N($G63)*N($H63))</f>
        <v/>
      </c>
      <c r="L63" s="77" t="str">
        <f aca="false">IF($A63="","",N($G63)*N($I63))</f>
        <v/>
      </c>
      <c r="M63" s="41" t="str">
        <f aca="false">IF($A63="","",N($G63)*N($J63))</f>
        <v/>
      </c>
      <c r="N63" s="41" t="str">
        <f aca="false">IF($A63="","",N($G63)-N($M63))</f>
        <v/>
      </c>
      <c r="O63" s="92"/>
    </row>
    <row r="64" customFormat="false" ht="15" hidden="false" customHeight="true" outlineLevel="0" collapsed="false">
      <c r="A64" s="85"/>
      <c r="B64" s="91"/>
      <c r="C64" s="91"/>
      <c r="D64" s="91"/>
      <c r="E64" s="87"/>
      <c r="F64" s="88"/>
      <c r="G64" s="41" t="str">
        <f aca="false">IF($A64="","",IF(AND(ISNUMBER($E64),ISNUMBER($F64)),$E64*$F64,IF(ISNUMBER($F64),$F64,0)))</f>
        <v/>
      </c>
      <c r="H64" s="89"/>
      <c r="I64" s="89"/>
      <c r="J64" s="90" t="str">
        <f aca="false">IF($A64="","",N($H64)+N($I64))</f>
        <v/>
      </c>
      <c r="K64" s="41" t="str">
        <f aca="false">IF($A64="","",N($G64)*N($H64))</f>
        <v/>
      </c>
      <c r="L64" s="77" t="str">
        <f aca="false">IF($A64="","",N($G64)*N($I64))</f>
        <v/>
      </c>
      <c r="M64" s="41" t="str">
        <f aca="false">IF($A64="","",N($G64)*N($J64))</f>
        <v/>
      </c>
      <c r="N64" s="41" t="str">
        <f aca="false">IF($A64="","",N($G64)-N($M64))</f>
        <v/>
      </c>
      <c r="O64" s="92"/>
    </row>
    <row r="65" customFormat="false" ht="15" hidden="false" customHeight="true" outlineLevel="0" collapsed="false">
      <c r="A65" s="85"/>
      <c r="B65" s="91"/>
      <c r="C65" s="91"/>
      <c r="D65" s="91"/>
      <c r="E65" s="87"/>
      <c r="F65" s="88"/>
      <c r="G65" s="41" t="str">
        <f aca="false">IF($A65="","",IF(AND(ISNUMBER($E65),ISNUMBER($F65)),$E65*$F65,IF(ISNUMBER($F65),$F65,0)))</f>
        <v/>
      </c>
      <c r="H65" s="89"/>
      <c r="I65" s="89"/>
      <c r="J65" s="90" t="str">
        <f aca="false">IF($A65="","",N($H65)+N($I65))</f>
        <v/>
      </c>
      <c r="K65" s="41" t="str">
        <f aca="false">IF($A65="","",N($G65)*N($H65))</f>
        <v/>
      </c>
      <c r="L65" s="77" t="str">
        <f aca="false">IF($A65="","",N($G65)*N($I65))</f>
        <v/>
      </c>
      <c r="M65" s="41" t="str">
        <f aca="false">IF($A65="","",N($G65)*N($J65))</f>
        <v/>
      </c>
      <c r="N65" s="41" t="str">
        <f aca="false">IF($A65="","",N($G65)-N($M65))</f>
        <v/>
      </c>
      <c r="O65" s="92"/>
    </row>
    <row r="66" customFormat="false" ht="15" hidden="false" customHeight="true" outlineLevel="0" collapsed="false">
      <c r="A66" s="85"/>
      <c r="B66" s="91"/>
      <c r="C66" s="91"/>
      <c r="D66" s="91"/>
      <c r="E66" s="87"/>
      <c r="F66" s="88"/>
      <c r="G66" s="41" t="str">
        <f aca="false">IF($A66="","",IF(AND(ISNUMBER($E66),ISNUMBER($F66)),$E66*$F66,IF(ISNUMBER($F66),$F66,0)))</f>
        <v/>
      </c>
      <c r="H66" s="89"/>
      <c r="I66" s="89"/>
      <c r="J66" s="90" t="str">
        <f aca="false">IF($A66="","",N($H66)+N($I66))</f>
        <v/>
      </c>
      <c r="K66" s="41" t="str">
        <f aca="false">IF($A66="","",N($G66)*N($H66))</f>
        <v/>
      </c>
      <c r="L66" s="77" t="str">
        <f aca="false">IF($A66="","",N($G66)*N($I66))</f>
        <v/>
      </c>
      <c r="M66" s="41" t="str">
        <f aca="false">IF($A66="","",N($G66)*N($J66))</f>
        <v/>
      </c>
      <c r="N66" s="41" t="str">
        <f aca="false">IF($A66="","",N($G66)-N($M66))</f>
        <v/>
      </c>
      <c r="O66" s="92"/>
    </row>
    <row r="67" customFormat="false" ht="15" hidden="false" customHeight="true" outlineLevel="0" collapsed="false">
      <c r="A67" s="85"/>
      <c r="B67" s="91"/>
      <c r="C67" s="91"/>
      <c r="D67" s="91"/>
      <c r="E67" s="87"/>
      <c r="F67" s="88"/>
      <c r="G67" s="41" t="str">
        <f aca="false">IF($A67="","",IF(AND(ISNUMBER($E67),ISNUMBER($F67)),$E67*$F67,IF(ISNUMBER($F67),$F67,0)))</f>
        <v/>
      </c>
      <c r="H67" s="89"/>
      <c r="I67" s="89"/>
      <c r="J67" s="90" t="str">
        <f aca="false">IF($A67="","",N($H67)+N($I67))</f>
        <v/>
      </c>
      <c r="K67" s="41" t="str">
        <f aca="false">IF($A67="","",N($G67)*N($H67))</f>
        <v/>
      </c>
      <c r="L67" s="77" t="str">
        <f aca="false">IF($A67="","",N($G67)*N($I67))</f>
        <v/>
      </c>
      <c r="M67" s="41" t="str">
        <f aca="false">IF($A67="","",N($G67)*N($J67))</f>
        <v/>
      </c>
      <c r="N67" s="41" t="str">
        <f aca="false">IF($A67="","",N($G67)-N($M67))</f>
        <v/>
      </c>
      <c r="O67" s="92"/>
    </row>
    <row r="68" customFormat="false" ht="15" hidden="false" customHeight="true" outlineLevel="0" collapsed="false">
      <c r="A68" s="85"/>
      <c r="B68" s="91"/>
      <c r="C68" s="91"/>
      <c r="D68" s="91"/>
      <c r="E68" s="87"/>
      <c r="F68" s="88"/>
      <c r="G68" s="41" t="str">
        <f aca="false">IF($A68="","",IF(AND(ISNUMBER($E68),ISNUMBER($F68)),$E68*$F68,IF(ISNUMBER($F68),$F68,0)))</f>
        <v/>
      </c>
      <c r="H68" s="89"/>
      <c r="I68" s="89"/>
      <c r="J68" s="90" t="str">
        <f aca="false">IF($A68="","",N($H68)+N($I68))</f>
        <v/>
      </c>
      <c r="K68" s="41" t="str">
        <f aca="false">IF($A68="","",N($G68)*N($H68))</f>
        <v/>
      </c>
      <c r="L68" s="77" t="str">
        <f aca="false">IF($A68="","",N($G68)*N($I68))</f>
        <v/>
      </c>
      <c r="M68" s="41" t="str">
        <f aca="false">IF($A68="","",N($G68)*N($J68))</f>
        <v/>
      </c>
      <c r="N68" s="41" t="str">
        <f aca="false">IF($A68="","",N($G68)-N($M68))</f>
        <v/>
      </c>
      <c r="O68" s="92"/>
    </row>
    <row r="69" customFormat="false" ht="15" hidden="false" customHeight="true" outlineLevel="0" collapsed="false">
      <c r="A69" s="85"/>
      <c r="B69" s="91"/>
      <c r="C69" s="91"/>
      <c r="D69" s="91"/>
      <c r="E69" s="87"/>
      <c r="F69" s="88"/>
      <c r="G69" s="41" t="str">
        <f aca="false">IF($A69="","",IF(AND(ISNUMBER($E69),ISNUMBER($F69)),$E69*$F69,IF(ISNUMBER($F69),$F69,0)))</f>
        <v/>
      </c>
      <c r="H69" s="89"/>
      <c r="I69" s="89"/>
      <c r="J69" s="90" t="str">
        <f aca="false">IF($A69="","",N($H69)+N($I69))</f>
        <v/>
      </c>
      <c r="K69" s="41" t="str">
        <f aca="false">IF($A69="","",N($G69)*N($H69))</f>
        <v/>
      </c>
      <c r="L69" s="77" t="str">
        <f aca="false">IF($A69="","",N($G69)*N($I69))</f>
        <v/>
      </c>
      <c r="M69" s="41" t="str">
        <f aca="false">IF($A69="","",N($G69)*N($J69))</f>
        <v/>
      </c>
      <c r="N69" s="41" t="str">
        <f aca="false">IF($A69="","",N($G69)-N($M69))</f>
        <v/>
      </c>
      <c r="O69" s="92"/>
    </row>
    <row r="70" customFormat="false" ht="15" hidden="false" customHeight="true" outlineLevel="0" collapsed="false">
      <c r="A70" s="85"/>
      <c r="B70" s="91"/>
      <c r="C70" s="91"/>
      <c r="D70" s="91"/>
      <c r="E70" s="87"/>
      <c r="F70" s="88"/>
      <c r="G70" s="41" t="str">
        <f aca="false">IF($A70="","",IF(AND(ISNUMBER($E70),ISNUMBER($F70)),$E70*$F70,IF(ISNUMBER($F70),$F70,0)))</f>
        <v/>
      </c>
      <c r="H70" s="89"/>
      <c r="I70" s="89"/>
      <c r="J70" s="90" t="str">
        <f aca="false">IF($A70="","",N($H70)+N($I70))</f>
        <v/>
      </c>
      <c r="K70" s="41" t="str">
        <f aca="false">IF($A70="","",N($G70)*N($H70))</f>
        <v/>
      </c>
      <c r="L70" s="77" t="str">
        <f aca="false">IF($A70="","",N($G70)*N($I70))</f>
        <v/>
      </c>
      <c r="M70" s="41" t="str">
        <f aca="false">IF($A70="","",N($G70)*N($J70))</f>
        <v/>
      </c>
      <c r="N70" s="41" t="str">
        <f aca="false">IF($A70="","",N($G70)-N($M70))</f>
        <v/>
      </c>
      <c r="O70" s="92"/>
    </row>
    <row r="71" customFormat="false" ht="15" hidden="false" customHeight="true" outlineLevel="0" collapsed="false">
      <c r="A71" s="85"/>
      <c r="B71" s="91"/>
      <c r="C71" s="91"/>
      <c r="D71" s="91"/>
      <c r="E71" s="87"/>
      <c r="F71" s="88"/>
      <c r="G71" s="41" t="str">
        <f aca="false">IF($A71="","",IF(AND(ISNUMBER($E71),ISNUMBER($F71)),$E71*$F71,IF(ISNUMBER($F71),$F71,0)))</f>
        <v/>
      </c>
      <c r="H71" s="89"/>
      <c r="I71" s="89"/>
      <c r="J71" s="90" t="str">
        <f aca="false">IF($A71="","",N($H71)+N($I71))</f>
        <v/>
      </c>
      <c r="K71" s="41" t="str">
        <f aca="false">IF($A71="","",N($G71)*N($H71))</f>
        <v/>
      </c>
      <c r="L71" s="77" t="str">
        <f aca="false">IF($A71="","",N($G71)*N($I71))</f>
        <v/>
      </c>
      <c r="M71" s="41" t="str">
        <f aca="false">IF($A71="","",N($G71)*N($J71))</f>
        <v/>
      </c>
      <c r="N71" s="41" t="str">
        <f aca="false">IF($A71="","",N($G71)-N($M71))</f>
        <v/>
      </c>
      <c r="O71" s="92"/>
    </row>
    <row r="72" customFormat="false" ht="15" hidden="false" customHeight="true" outlineLevel="0" collapsed="false">
      <c r="A72" s="85"/>
      <c r="B72" s="91"/>
      <c r="C72" s="91"/>
      <c r="D72" s="91"/>
      <c r="E72" s="87"/>
      <c r="F72" s="88"/>
      <c r="G72" s="41" t="str">
        <f aca="false">IF($A72="","",IF(AND(ISNUMBER($E72),ISNUMBER($F72)),$E72*$F72,IF(ISNUMBER($F72),$F72,0)))</f>
        <v/>
      </c>
      <c r="H72" s="89"/>
      <c r="I72" s="89"/>
      <c r="J72" s="90" t="str">
        <f aca="false">IF($A72="","",N($H72)+N($I72))</f>
        <v/>
      </c>
      <c r="K72" s="41" t="str">
        <f aca="false">IF($A72="","",N($G72)*N($H72))</f>
        <v/>
      </c>
      <c r="L72" s="77" t="str">
        <f aca="false">IF($A72="","",N($G72)*N($I72))</f>
        <v/>
      </c>
      <c r="M72" s="41" t="str">
        <f aca="false">IF($A72="","",N($G72)*N($J72))</f>
        <v/>
      </c>
      <c r="N72" s="41" t="str">
        <f aca="false">IF($A72="","",N($G72)-N($M72))</f>
        <v/>
      </c>
      <c r="O72" s="92"/>
    </row>
    <row r="73" customFormat="false" ht="15" hidden="false" customHeight="true" outlineLevel="0" collapsed="false">
      <c r="A73" s="85"/>
      <c r="B73" s="91"/>
      <c r="C73" s="91"/>
      <c r="D73" s="91"/>
      <c r="E73" s="87"/>
      <c r="F73" s="88"/>
      <c r="G73" s="41" t="str">
        <f aca="false">IF($A73="","",IF(AND(ISNUMBER($E73),ISNUMBER($F73)),$E73*$F73,IF(ISNUMBER($F73),$F73,0)))</f>
        <v/>
      </c>
      <c r="H73" s="89"/>
      <c r="I73" s="89"/>
      <c r="J73" s="90" t="str">
        <f aca="false">IF($A73="","",N($H73)+N($I73))</f>
        <v/>
      </c>
      <c r="K73" s="41" t="str">
        <f aca="false">IF($A73="","",N($G73)*N($H73))</f>
        <v/>
      </c>
      <c r="L73" s="77" t="str">
        <f aca="false">IF($A73="","",N($G73)*N($I73))</f>
        <v/>
      </c>
      <c r="M73" s="41" t="str">
        <f aca="false">IF($A73="","",N($G73)*N($J73))</f>
        <v/>
      </c>
      <c r="N73" s="41" t="str">
        <f aca="false">IF($A73="","",N($G73)-N($M73))</f>
        <v/>
      </c>
      <c r="O73" s="92"/>
    </row>
    <row r="74" customFormat="false" ht="15" hidden="false" customHeight="true" outlineLevel="0" collapsed="false">
      <c r="A74" s="85"/>
      <c r="B74" s="91"/>
      <c r="C74" s="91"/>
      <c r="D74" s="91"/>
      <c r="E74" s="87"/>
      <c r="F74" s="88"/>
      <c r="G74" s="41" t="str">
        <f aca="false">IF($A74="","",IF(AND(ISNUMBER($E74),ISNUMBER($F74)),$E74*$F74,IF(ISNUMBER($F74),$F74,0)))</f>
        <v/>
      </c>
      <c r="H74" s="89"/>
      <c r="I74" s="89"/>
      <c r="J74" s="90" t="str">
        <f aca="false">IF($A74="","",N($H74)+N($I74))</f>
        <v/>
      </c>
      <c r="K74" s="41" t="str">
        <f aca="false">IF($A74="","",N($G74)*N($H74))</f>
        <v/>
      </c>
      <c r="L74" s="77" t="str">
        <f aca="false">IF($A74="","",N($G74)*N($I74))</f>
        <v/>
      </c>
      <c r="M74" s="41" t="str">
        <f aca="false">IF($A74="","",N($G74)*N($J74))</f>
        <v/>
      </c>
      <c r="N74" s="41" t="str">
        <f aca="false">IF($A74="","",N($G74)-N($M74))</f>
        <v/>
      </c>
      <c r="O74" s="92"/>
    </row>
    <row r="75" customFormat="false" ht="15" hidden="false" customHeight="true" outlineLevel="0" collapsed="false">
      <c r="A75" s="85"/>
      <c r="B75" s="91"/>
      <c r="C75" s="91"/>
      <c r="D75" s="91"/>
      <c r="E75" s="87"/>
      <c r="F75" s="88"/>
      <c r="G75" s="41" t="str">
        <f aca="false">IF($A75="","",IF(AND(ISNUMBER($E75),ISNUMBER($F75)),$E75*$F75,IF(ISNUMBER($F75),$F75,0)))</f>
        <v/>
      </c>
      <c r="H75" s="89"/>
      <c r="I75" s="89"/>
      <c r="J75" s="90" t="str">
        <f aca="false">IF($A75="","",N($H75)+N($I75))</f>
        <v/>
      </c>
      <c r="K75" s="41" t="str">
        <f aca="false">IF($A75="","",N($G75)*N($H75))</f>
        <v/>
      </c>
      <c r="L75" s="77" t="str">
        <f aca="false">IF($A75="","",N($G75)*N($I75))</f>
        <v/>
      </c>
      <c r="M75" s="41" t="str">
        <f aca="false">IF($A75="","",N($G75)*N($J75))</f>
        <v/>
      </c>
      <c r="N75" s="41" t="str">
        <f aca="false">IF($A75="","",N($G75)-N($M75))</f>
        <v/>
      </c>
      <c r="O75" s="92"/>
    </row>
    <row r="76" customFormat="false" ht="15" hidden="false" customHeight="true" outlineLevel="0" collapsed="false">
      <c r="A76" s="85"/>
      <c r="B76" s="91"/>
      <c r="C76" s="91"/>
      <c r="D76" s="91"/>
      <c r="E76" s="87"/>
      <c r="F76" s="88"/>
      <c r="G76" s="41" t="str">
        <f aca="false">IF($A76="","",IF(AND(ISNUMBER($E76),ISNUMBER($F76)),$E76*$F76,IF(ISNUMBER($F76),$F76,0)))</f>
        <v/>
      </c>
      <c r="H76" s="89"/>
      <c r="I76" s="89"/>
      <c r="J76" s="90" t="str">
        <f aca="false">IF($A76="","",N($H76)+N($I76))</f>
        <v/>
      </c>
      <c r="K76" s="41" t="str">
        <f aca="false">IF($A76="","",N($G76)*N($H76))</f>
        <v/>
      </c>
      <c r="L76" s="77" t="str">
        <f aca="false">IF($A76="","",N($G76)*N($I76))</f>
        <v/>
      </c>
      <c r="M76" s="41" t="str">
        <f aca="false">IF($A76="","",N($G76)*N($J76))</f>
        <v/>
      </c>
      <c r="N76" s="41" t="str">
        <f aca="false">IF($A76="","",N($G76)-N($M76))</f>
        <v/>
      </c>
      <c r="O76" s="92"/>
    </row>
    <row r="77" customFormat="false" ht="15" hidden="false" customHeight="true" outlineLevel="0" collapsed="false">
      <c r="A77" s="85"/>
      <c r="B77" s="91"/>
      <c r="C77" s="91"/>
      <c r="D77" s="91"/>
      <c r="E77" s="87"/>
      <c r="F77" s="88"/>
      <c r="G77" s="41" t="str">
        <f aca="false">IF($A77="","",IF(AND(ISNUMBER($E77),ISNUMBER($F77)),$E77*$F77,IF(ISNUMBER($F77),$F77,0)))</f>
        <v/>
      </c>
      <c r="H77" s="89"/>
      <c r="I77" s="89"/>
      <c r="J77" s="90" t="str">
        <f aca="false">IF($A77="","",N($H77)+N($I77))</f>
        <v/>
      </c>
      <c r="K77" s="41" t="str">
        <f aca="false">IF($A77="","",N($G77)*N($H77))</f>
        <v/>
      </c>
      <c r="L77" s="77" t="str">
        <f aca="false">IF($A77="","",N($G77)*N($I77))</f>
        <v/>
      </c>
      <c r="M77" s="41" t="str">
        <f aca="false">IF($A77="","",N($G77)*N($J77))</f>
        <v/>
      </c>
      <c r="N77" s="41" t="str">
        <f aca="false">IF($A77="","",N($G77)-N($M77))</f>
        <v/>
      </c>
      <c r="O77" s="92"/>
    </row>
    <row r="78" customFormat="false" ht="15" hidden="false" customHeight="true" outlineLevel="0" collapsed="false">
      <c r="A78" s="85"/>
      <c r="B78" s="91"/>
      <c r="C78" s="91"/>
      <c r="D78" s="91"/>
      <c r="E78" s="87"/>
      <c r="F78" s="88"/>
      <c r="G78" s="41" t="str">
        <f aca="false">IF($A78="","",IF(AND(ISNUMBER($E78),ISNUMBER($F78)),$E78*$F78,IF(ISNUMBER($F78),$F78,0)))</f>
        <v/>
      </c>
      <c r="H78" s="89"/>
      <c r="I78" s="89"/>
      <c r="J78" s="90" t="str">
        <f aca="false">IF($A78="","",N($H78)+N($I78))</f>
        <v/>
      </c>
      <c r="K78" s="41" t="str">
        <f aca="false">IF($A78="","",N($G78)*N($H78))</f>
        <v/>
      </c>
      <c r="L78" s="77" t="str">
        <f aca="false">IF($A78="","",N($G78)*N($I78))</f>
        <v/>
      </c>
      <c r="M78" s="41" t="str">
        <f aca="false">IF($A78="","",N($G78)*N($J78))</f>
        <v/>
      </c>
      <c r="N78" s="41" t="str">
        <f aca="false">IF($A78="","",N($G78)-N($M78))</f>
        <v/>
      </c>
      <c r="O78" s="92"/>
    </row>
    <row r="79" customFormat="false" ht="15" hidden="false" customHeight="true" outlineLevel="0" collapsed="false">
      <c r="A79" s="85"/>
      <c r="B79" s="91"/>
      <c r="C79" s="91"/>
      <c r="D79" s="91"/>
      <c r="E79" s="87"/>
      <c r="F79" s="88"/>
      <c r="G79" s="41" t="str">
        <f aca="false">IF($A79="","",IF(AND(ISNUMBER($E79),ISNUMBER($F79)),$E79*$F79,IF(ISNUMBER($F79),$F79,0)))</f>
        <v/>
      </c>
      <c r="H79" s="89"/>
      <c r="I79" s="89"/>
      <c r="J79" s="90" t="str">
        <f aca="false">IF($A79="","",N($H79)+N($I79))</f>
        <v/>
      </c>
      <c r="K79" s="41" t="str">
        <f aca="false">IF($A79="","",N($G79)*N($H79))</f>
        <v/>
      </c>
      <c r="L79" s="77" t="str">
        <f aca="false">IF($A79="","",N($G79)*N($I79))</f>
        <v/>
      </c>
      <c r="M79" s="41" t="str">
        <f aca="false">IF($A79="","",N($G79)*N($J79))</f>
        <v/>
      </c>
      <c r="N79" s="41" t="str">
        <f aca="false">IF($A79="","",N($G79)-N($M79))</f>
        <v/>
      </c>
      <c r="O79" s="92"/>
    </row>
    <row r="80" customFormat="false" ht="15" hidden="false" customHeight="true" outlineLevel="0" collapsed="false">
      <c r="A80" s="85"/>
      <c r="B80" s="91"/>
      <c r="C80" s="91"/>
      <c r="D80" s="91"/>
      <c r="E80" s="87"/>
      <c r="F80" s="88"/>
      <c r="G80" s="41" t="str">
        <f aca="false">IF($A80="","",IF(AND(ISNUMBER($E80),ISNUMBER($F80)),$E80*$F80,IF(ISNUMBER($F80),$F80,0)))</f>
        <v/>
      </c>
      <c r="H80" s="89"/>
      <c r="I80" s="89"/>
      <c r="J80" s="90" t="str">
        <f aca="false">IF($A80="","",N($H80)+N($I80))</f>
        <v/>
      </c>
      <c r="K80" s="41" t="str">
        <f aca="false">IF($A80="","",N($G80)*N($H80))</f>
        <v/>
      </c>
      <c r="L80" s="77" t="str">
        <f aca="false">IF($A80="","",N($G80)*N($I80))</f>
        <v/>
      </c>
      <c r="M80" s="41" t="str">
        <f aca="false">IF($A80="","",N($G80)*N($J80))</f>
        <v/>
      </c>
      <c r="N80" s="41" t="str">
        <f aca="false">IF($A80="","",N($G80)-N($M80))</f>
        <v/>
      </c>
      <c r="O80" s="92"/>
    </row>
    <row r="81" customFormat="false" ht="15" hidden="false" customHeight="true" outlineLevel="0" collapsed="false">
      <c r="A81" s="85"/>
      <c r="B81" s="91"/>
      <c r="C81" s="91"/>
      <c r="D81" s="91"/>
      <c r="E81" s="87"/>
      <c r="F81" s="88"/>
      <c r="G81" s="41" t="str">
        <f aca="false">IF($A81="","",IF(AND(ISNUMBER($E81),ISNUMBER($F81)),$E81*$F81,IF(ISNUMBER($F81),$F81,0)))</f>
        <v/>
      </c>
      <c r="H81" s="89"/>
      <c r="I81" s="89"/>
      <c r="J81" s="90" t="str">
        <f aca="false">IF($A81="","",N($H81)+N($I81))</f>
        <v/>
      </c>
      <c r="K81" s="41" t="str">
        <f aca="false">IF($A81="","",N($G81)*N($H81))</f>
        <v/>
      </c>
      <c r="L81" s="77" t="str">
        <f aca="false">IF($A81="","",N($G81)*N($I81))</f>
        <v/>
      </c>
      <c r="M81" s="41" t="str">
        <f aca="false">IF($A81="","",N($G81)*N($J81))</f>
        <v/>
      </c>
      <c r="N81" s="41" t="str">
        <f aca="false">IF($A81="","",N($G81)-N($M81))</f>
        <v/>
      </c>
      <c r="O81" s="92"/>
    </row>
    <row r="82" customFormat="false" ht="15" hidden="false" customHeight="true" outlineLevel="0" collapsed="false">
      <c r="A82" s="85"/>
      <c r="B82" s="91"/>
      <c r="C82" s="91"/>
      <c r="D82" s="91"/>
      <c r="E82" s="87"/>
      <c r="F82" s="88"/>
      <c r="G82" s="41" t="str">
        <f aca="false">IF($A82="","",IF(AND(ISNUMBER($E82),ISNUMBER($F82)),$E82*$F82,IF(ISNUMBER($F82),$F82,0)))</f>
        <v/>
      </c>
      <c r="H82" s="89"/>
      <c r="I82" s="89"/>
      <c r="J82" s="90" t="str">
        <f aca="false">IF($A82="","",N($H82)+N($I82))</f>
        <v/>
      </c>
      <c r="K82" s="41" t="str">
        <f aca="false">IF($A82="","",N($G82)*N($H82))</f>
        <v/>
      </c>
      <c r="L82" s="77" t="str">
        <f aca="false">IF($A82="","",N($G82)*N($I82))</f>
        <v/>
      </c>
      <c r="M82" s="41" t="str">
        <f aca="false">IF($A82="","",N($G82)*N($J82))</f>
        <v/>
      </c>
      <c r="N82" s="41" t="str">
        <f aca="false">IF($A82="","",N($G82)-N($M82))</f>
        <v/>
      </c>
      <c r="O82" s="92"/>
    </row>
    <row r="83" customFormat="false" ht="15" hidden="false" customHeight="true" outlineLevel="0" collapsed="false">
      <c r="A83" s="85"/>
      <c r="B83" s="91"/>
      <c r="C83" s="91"/>
      <c r="D83" s="91"/>
      <c r="E83" s="87"/>
      <c r="F83" s="88"/>
      <c r="G83" s="41" t="str">
        <f aca="false">IF($A83="","",IF(AND(ISNUMBER($E83),ISNUMBER($F83)),$E83*$F83,IF(ISNUMBER($F83),$F83,0)))</f>
        <v/>
      </c>
      <c r="H83" s="89"/>
      <c r="I83" s="89"/>
      <c r="J83" s="90" t="str">
        <f aca="false">IF($A83="","",N($H83)+N($I83))</f>
        <v/>
      </c>
      <c r="K83" s="41" t="str">
        <f aca="false">IF($A83="","",N($G83)*N($H83))</f>
        <v/>
      </c>
      <c r="L83" s="77" t="str">
        <f aca="false">IF($A83="","",N($G83)*N($I83))</f>
        <v/>
      </c>
      <c r="M83" s="41" t="str">
        <f aca="false">IF($A83="","",N($G83)*N($J83))</f>
        <v/>
      </c>
      <c r="N83" s="41" t="str">
        <f aca="false">IF($A83="","",N($G83)-N($M83))</f>
        <v/>
      </c>
      <c r="O83" s="92"/>
    </row>
    <row r="84" customFormat="false" ht="15" hidden="false" customHeight="true" outlineLevel="0" collapsed="false">
      <c r="A84" s="85"/>
      <c r="B84" s="91"/>
      <c r="C84" s="91"/>
      <c r="D84" s="91"/>
      <c r="E84" s="87"/>
      <c r="F84" s="88"/>
      <c r="G84" s="41" t="str">
        <f aca="false">IF($A84="","",IF(AND(ISNUMBER($E84),ISNUMBER($F84)),$E84*$F84,IF(ISNUMBER($F84),$F84,0)))</f>
        <v/>
      </c>
      <c r="H84" s="89"/>
      <c r="I84" s="89"/>
      <c r="J84" s="90" t="str">
        <f aca="false">IF($A84="","",N($H84)+N($I84))</f>
        <v/>
      </c>
      <c r="K84" s="41" t="str">
        <f aca="false">IF($A84="","",N($G84)*N($H84))</f>
        <v/>
      </c>
      <c r="L84" s="77" t="str">
        <f aca="false">IF($A84="","",N($G84)*N($I84))</f>
        <v/>
      </c>
      <c r="M84" s="41" t="str">
        <f aca="false">IF($A84="","",N($G84)*N($J84))</f>
        <v/>
      </c>
      <c r="N84" s="41" t="str">
        <f aca="false">IF($A84="","",N($G84)-N($M84))</f>
        <v/>
      </c>
      <c r="O84" s="92"/>
    </row>
    <row r="85" customFormat="false" ht="15" hidden="false" customHeight="true" outlineLevel="0" collapsed="false">
      <c r="A85" s="85"/>
      <c r="B85" s="91"/>
      <c r="C85" s="91"/>
      <c r="D85" s="91"/>
      <c r="E85" s="87"/>
      <c r="F85" s="88"/>
      <c r="G85" s="41" t="str">
        <f aca="false">IF($A85="","",IF(AND(ISNUMBER($E85),ISNUMBER($F85)),$E85*$F85,IF(ISNUMBER($F85),$F85,0)))</f>
        <v/>
      </c>
      <c r="H85" s="89"/>
      <c r="I85" s="89"/>
      <c r="J85" s="90" t="str">
        <f aca="false">IF($A85="","",N($H85)+N($I85))</f>
        <v/>
      </c>
      <c r="K85" s="41" t="str">
        <f aca="false">IF($A85="","",N($G85)*N($H85))</f>
        <v/>
      </c>
      <c r="L85" s="77" t="str">
        <f aca="false">IF($A85="","",N($G85)*N($I85))</f>
        <v/>
      </c>
      <c r="M85" s="41" t="str">
        <f aca="false">IF($A85="","",N($G85)*N($J85))</f>
        <v/>
      </c>
      <c r="N85" s="41" t="str">
        <f aca="false">IF($A85="","",N($G85)-N($M85))</f>
        <v/>
      </c>
      <c r="O85" s="92"/>
    </row>
    <row r="86" customFormat="false" ht="15" hidden="false" customHeight="true" outlineLevel="0" collapsed="false">
      <c r="A86" s="85"/>
      <c r="B86" s="91"/>
      <c r="C86" s="91"/>
      <c r="D86" s="91"/>
      <c r="E86" s="87"/>
      <c r="F86" s="88"/>
      <c r="G86" s="41" t="str">
        <f aca="false">IF($A86="","",IF(AND(ISNUMBER($E86),ISNUMBER($F86)),$E86*$F86,IF(ISNUMBER($F86),$F86,0)))</f>
        <v/>
      </c>
      <c r="H86" s="89"/>
      <c r="I86" s="89"/>
      <c r="J86" s="90" t="str">
        <f aca="false">IF($A86="","",N($H86)+N($I86))</f>
        <v/>
      </c>
      <c r="K86" s="41" t="str">
        <f aca="false">IF($A86="","",N($G86)*N($H86))</f>
        <v/>
      </c>
      <c r="L86" s="77" t="str">
        <f aca="false">IF($A86="","",N($G86)*N($I86))</f>
        <v/>
      </c>
      <c r="M86" s="41" t="str">
        <f aca="false">IF($A86="","",N($G86)*N($J86))</f>
        <v/>
      </c>
      <c r="N86" s="41" t="str">
        <f aca="false">IF($A86="","",N($G86)-N($M86))</f>
        <v/>
      </c>
      <c r="O86" s="92"/>
    </row>
    <row r="87" customFormat="false" ht="15" hidden="false" customHeight="true" outlineLevel="0" collapsed="false">
      <c r="A87" s="85"/>
      <c r="B87" s="91"/>
      <c r="C87" s="91"/>
      <c r="D87" s="91"/>
      <c r="E87" s="87"/>
      <c r="F87" s="88"/>
      <c r="G87" s="41" t="str">
        <f aca="false">IF($A87="","",IF(AND(ISNUMBER($E87),ISNUMBER($F87)),$E87*$F87,IF(ISNUMBER($F87),$F87,0)))</f>
        <v/>
      </c>
      <c r="H87" s="89"/>
      <c r="I87" s="89"/>
      <c r="J87" s="90" t="str">
        <f aca="false">IF($A87="","",N($H87)+N($I87))</f>
        <v/>
      </c>
      <c r="K87" s="41" t="str">
        <f aca="false">IF($A87="","",N($G87)*N($H87))</f>
        <v/>
      </c>
      <c r="L87" s="77" t="str">
        <f aca="false">IF($A87="","",N($G87)*N($I87))</f>
        <v/>
      </c>
      <c r="M87" s="41" t="str">
        <f aca="false">IF($A87="","",N($G87)*N($J87))</f>
        <v/>
      </c>
      <c r="N87" s="41" t="str">
        <f aca="false">IF($A87="","",N($G87)-N($M87))</f>
        <v/>
      </c>
      <c r="O87" s="92"/>
    </row>
    <row r="88" customFormat="false" ht="15" hidden="false" customHeight="true" outlineLevel="0" collapsed="false">
      <c r="A88" s="85"/>
      <c r="B88" s="91"/>
      <c r="C88" s="91"/>
      <c r="D88" s="91"/>
      <c r="E88" s="87"/>
      <c r="F88" s="88"/>
      <c r="G88" s="41" t="str">
        <f aca="false">IF($A88="","",IF(AND(ISNUMBER($E88),ISNUMBER($F88)),$E88*$F88,IF(ISNUMBER($F88),$F88,0)))</f>
        <v/>
      </c>
      <c r="H88" s="89"/>
      <c r="I88" s="89"/>
      <c r="J88" s="90" t="str">
        <f aca="false">IF($A88="","",N($H88)+N($I88))</f>
        <v/>
      </c>
      <c r="K88" s="41" t="str">
        <f aca="false">IF($A88="","",N($G88)*N($H88))</f>
        <v/>
      </c>
      <c r="L88" s="77" t="str">
        <f aca="false">IF($A88="","",N($G88)*N($I88))</f>
        <v/>
      </c>
      <c r="M88" s="41" t="str">
        <f aca="false">IF($A88="","",N($G88)*N($J88))</f>
        <v/>
      </c>
      <c r="N88" s="41" t="str">
        <f aca="false">IF($A88="","",N($G88)-N($M88))</f>
        <v/>
      </c>
      <c r="O88" s="92"/>
    </row>
    <row r="89" customFormat="false" ht="15" hidden="false" customHeight="true" outlineLevel="0" collapsed="false">
      <c r="A89" s="85"/>
      <c r="B89" s="91"/>
      <c r="C89" s="91"/>
      <c r="D89" s="91"/>
      <c r="E89" s="87"/>
      <c r="F89" s="88"/>
      <c r="G89" s="41" t="str">
        <f aca="false">IF($A89="","",IF(AND(ISNUMBER($E89),ISNUMBER($F89)),$E89*$F89,IF(ISNUMBER($F89),$F89,0)))</f>
        <v/>
      </c>
      <c r="H89" s="89"/>
      <c r="I89" s="89"/>
      <c r="J89" s="90" t="str">
        <f aca="false">IF($A89="","",N($H89)+N($I89))</f>
        <v/>
      </c>
      <c r="K89" s="41" t="str">
        <f aca="false">IF($A89="","",N($G89)*N($H89))</f>
        <v/>
      </c>
      <c r="L89" s="77" t="str">
        <f aca="false">IF($A89="","",N($G89)*N($I89))</f>
        <v/>
      </c>
      <c r="M89" s="41" t="str">
        <f aca="false">IF($A89="","",N($G89)*N($J89))</f>
        <v/>
      </c>
      <c r="N89" s="41" t="str">
        <f aca="false">IF($A89="","",N($G89)-N($M89))</f>
        <v/>
      </c>
      <c r="O89" s="92"/>
    </row>
    <row r="90" customFormat="false" ht="15" hidden="false" customHeight="true" outlineLevel="0" collapsed="false">
      <c r="A90" s="85"/>
      <c r="B90" s="91"/>
      <c r="C90" s="91"/>
      <c r="D90" s="91"/>
      <c r="E90" s="87"/>
      <c r="F90" s="88"/>
      <c r="G90" s="41" t="str">
        <f aca="false">IF($A90="","",IF(AND(ISNUMBER($E90),ISNUMBER($F90)),$E90*$F90,IF(ISNUMBER($F90),$F90,0)))</f>
        <v/>
      </c>
      <c r="H90" s="89"/>
      <c r="I90" s="89"/>
      <c r="J90" s="90" t="str">
        <f aca="false">IF($A90="","",N($H90)+N($I90))</f>
        <v/>
      </c>
      <c r="K90" s="41" t="str">
        <f aca="false">IF($A90="","",N($G90)*N($H90))</f>
        <v/>
      </c>
      <c r="L90" s="77" t="str">
        <f aca="false">IF($A90="","",N($G90)*N($I90))</f>
        <v/>
      </c>
      <c r="M90" s="41" t="str">
        <f aca="false">IF($A90="","",N($G90)*N($J90))</f>
        <v/>
      </c>
      <c r="N90" s="41" t="str">
        <f aca="false">IF($A90="","",N($G90)-N($M90))</f>
        <v/>
      </c>
      <c r="O90" s="92"/>
    </row>
    <row r="91" customFormat="false" ht="15" hidden="false" customHeight="true" outlineLevel="0" collapsed="false">
      <c r="A91" s="85"/>
      <c r="B91" s="91"/>
      <c r="C91" s="91"/>
      <c r="D91" s="91"/>
      <c r="E91" s="87"/>
      <c r="F91" s="88"/>
      <c r="G91" s="41" t="str">
        <f aca="false">IF($A91="","",IF(AND(ISNUMBER($E91),ISNUMBER($F91)),$E91*$F91,IF(ISNUMBER($F91),$F91,0)))</f>
        <v/>
      </c>
      <c r="H91" s="89"/>
      <c r="I91" s="89"/>
      <c r="J91" s="90" t="str">
        <f aca="false">IF($A91="","",N($H91)+N($I91))</f>
        <v/>
      </c>
      <c r="K91" s="41" t="str">
        <f aca="false">IF($A91="","",N($G91)*N($H91))</f>
        <v/>
      </c>
      <c r="L91" s="77" t="str">
        <f aca="false">IF($A91="","",N($G91)*N($I91))</f>
        <v/>
      </c>
      <c r="M91" s="41" t="str">
        <f aca="false">IF($A91="","",N($G91)*N($J91))</f>
        <v/>
      </c>
      <c r="N91" s="41" t="str">
        <f aca="false">IF($A91="","",N($G91)-N($M91))</f>
        <v/>
      </c>
      <c r="O91" s="92"/>
    </row>
    <row r="92" customFormat="false" ht="15" hidden="false" customHeight="true" outlineLevel="0" collapsed="false">
      <c r="A92" s="85"/>
      <c r="B92" s="91"/>
      <c r="C92" s="91"/>
      <c r="D92" s="91"/>
      <c r="E92" s="87"/>
      <c r="F92" s="88"/>
      <c r="G92" s="41" t="str">
        <f aca="false">IF($A92="","",IF(AND(ISNUMBER($E92),ISNUMBER($F92)),$E92*$F92,IF(ISNUMBER($F92),$F92,0)))</f>
        <v/>
      </c>
      <c r="H92" s="89"/>
      <c r="I92" s="89"/>
      <c r="J92" s="90" t="str">
        <f aca="false">IF($A92="","",N($H92)+N($I92))</f>
        <v/>
      </c>
      <c r="K92" s="41" t="str">
        <f aca="false">IF($A92="","",N($G92)*N($H92))</f>
        <v/>
      </c>
      <c r="L92" s="77" t="str">
        <f aca="false">IF($A92="","",N($G92)*N($I92))</f>
        <v/>
      </c>
      <c r="M92" s="41" t="str">
        <f aca="false">IF($A92="","",N($G92)*N($J92))</f>
        <v/>
      </c>
      <c r="N92" s="41" t="str">
        <f aca="false">IF($A92="","",N($G92)-N($M92))</f>
        <v/>
      </c>
      <c r="O92" s="92"/>
    </row>
    <row r="93" customFormat="false" ht="15" hidden="false" customHeight="true" outlineLevel="0" collapsed="false">
      <c r="A93" s="85"/>
      <c r="B93" s="91"/>
      <c r="C93" s="91"/>
      <c r="D93" s="91"/>
      <c r="E93" s="87"/>
      <c r="F93" s="88"/>
      <c r="G93" s="41" t="str">
        <f aca="false">IF($A93="","",IF(AND(ISNUMBER($E93),ISNUMBER($F93)),$E93*$F93,IF(ISNUMBER($F93),$F93,0)))</f>
        <v/>
      </c>
      <c r="H93" s="89"/>
      <c r="I93" s="89"/>
      <c r="J93" s="90" t="str">
        <f aca="false">IF($A93="","",N($H93)+N($I93))</f>
        <v/>
      </c>
      <c r="K93" s="41" t="str">
        <f aca="false">IF($A93="","",N($G93)*N($H93))</f>
        <v/>
      </c>
      <c r="L93" s="77" t="str">
        <f aca="false">IF($A93="","",N($G93)*N($I93))</f>
        <v/>
      </c>
      <c r="M93" s="41" t="str">
        <f aca="false">IF($A93="","",N($G93)*N($J93))</f>
        <v/>
      </c>
      <c r="N93" s="41" t="str">
        <f aca="false">IF($A93="","",N($G93)-N($M93))</f>
        <v/>
      </c>
      <c r="O93" s="92"/>
    </row>
    <row r="94" customFormat="false" ht="15" hidden="false" customHeight="true" outlineLevel="0" collapsed="false">
      <c r="A94" s="85"/>
      <c r="B94" s="91"/>
      <c r="C94" s="91"/>
      <c r="D94" s="91"/>
      <c r="E94" s="87"/>
      <c r="F94" s="88"/>
      <c r="G94" s="41" t="str">
        <f aca="false">IF($A94="","",IF(AND(ISNUMBER($E94),ISNUMBER($F94)),$E94*$F94,IF(ISNUMBER($F94),$F94,0)))</f>
        <v/>
      </c>
      <c r="H94" s="89"/>
      <c r="I94" s="89"/>
      <c r="J94" s="90" t="str">
        <f aca="false">IF($A94="","",N($H94)+N($I94))</f>
        <v/>
      </c>
      <c r="K94" s="41" t="str">
        <f aca="false">IF($A94="","",N($G94)*N($H94))</f>
        <v/>
      </c>
      <c r="L94" s="77" t="str">
        <f aca="false">IF($A94="","",N($G94)*N($I94))</f>
        <v/>
      </c>
      <c r="M94" s="41" t="str">
        <f aca="false">IF($A94="","",N($G94)*N($J94))</f>
        <v/>
      </c>
      <c r="N94" s="41" t="str">
        <f aca="false">IF($A94="","",N($G94)-N($M94))</f>
        <v/>
      </c>
      <c r="O94" s="92"/>
    </row>
    <row r="95" customFormat="false" ht="15" hidden="false" customHeight="true" outlineLevel="0" collapsed="false">
      <c r="A95" s="85"/>
      <c r="B95" s="91"/>
      <c r="C95" s="91"/>
      <c r="D95" s="91"/>
      <c r="E95" s="87"/>
      <c r="F95" s="88"/>
      <c r="G95" s="41" t="str">
        <f aca="false">IF($A95="","",IF(AND(ISNUMBER($E95),ISNUMBER($F95)),$E95*$F95,IF(ISNUMBER($F95),$F95,0)))</f>
        <v/>
      </c>
      <c r="H95" s="89"/>
      <c r="I95" s="89"/>
      <c r="J95" s="90" t="str">
        <f aca="false">IF($A95="","",N($H95)+N($I95))</f>
        <v/>
      </c>
      <c r="K95" s="41" t="str">
        <f aca="false">IF($A95="","",N($G95)*N($H95))</f>
        <v/>
      </c>
      <c r="L95" s="77" t="str">
        <f aca="false">IF($A95="","",N($G95)*N($I95))</f>
        <v/>
      </c>
      <c r="M95" s="41" t="str">
        <f aca="false">IF($A95="","",N($G95)*N($J95))</f>
        <v/>
      </c>
      <c r="N95" s="41" t="str">
        <f aca="false">IF($A95="","",N($G95)-N($M95))</f>
        <v/>
      </c>
      <c r="O95" s="92"/>
    </row>
    <row r="96" customFormat="false" ht="15" hidden="false" customHeight="true" outlineLevel="0" collapsed="false">
      <c r="A96" s="85"/>
      <c r="B96" s="91"/>
      <c r="C96" s="91"/>
      <c r="D96" s="91"/>
      <c r="E96" s="87"/>
      <c r="F96" s="88"/>
      <c r="G96" s="41" t="str">
        <f aca="false">IF($A96="","",IF(AND(ISNUMBER($E96),ISNUMBER($F96)),$E96*$F96,IF(ISNUMBER($F96),$F96,0)))</f>
        <v/>
      </c>
      <c r="H96" s="89"/>
      <c r="I96" s="89"/>
      <c r="J96" s="90" t="str">
        <f aca="false">IF($A96="","",N($H96)+N($I96))</f>
        <v/>
      </c>
      <c r="K96" s="41" t="str">
        <f aca="false">IF($A96="","",N($G96)*N($H96))</f>
        <v/>
      </c>
      <c r="L96" s="77" t="str">
        <f aca="false">IF($A96="","",N($G96)*N($I96))</f>
        <v/>
      </c>
      <c r="M96" s="41" t="str">
        <f aca="false">IF($A96="","",N($G96)*N($J96))</f>
        <v/>
      </c>
      <c r="N96" s="41" t="str">
        <f aca="false">IF($A96="","",N($G96)-N($M96))</f>
        <v/>
      </c>
      <c r="O96" s="92"/>
    </row>
    <row r="97" customFormat="false" ht="15" hidden="false" customHeight="true" outlineLevel="0" collapsed="false">
      <c r="A97" s="85"/>
      <c r="B97" s="91"/>
      <c r="C97" s="91"/>
      <c r="D97" s="91"/>
      <c r="E97" s="87"/>
      <c r="F97" s="88"/>
      <c r="G97" s="41" t="str">
        <f aca="false">IF($A97="","",IF(AND(ISNUMBER($E97),ISNUMBER($F97)),$E97*$F97,IF(ISNUMBER($F97),$F97,0)))</f>
        <v/>
      </c>
      <c r="H97" s="89"/>
      <c r="I97" s="89"/>
      <c r="J97" s="90" t="str">
        <f aca="false">IF($A97="","",N($H97)+N($I97))</f>
        <v/>
      </c>
      <c r="K97" s="41" t="str">
        <f aca="false">IF($A97="","",N($G97)*N($H97))</f>
        <v/>
      </c>
      <c r="L97" s="77" t="str">
        <f aca="false">IF($A97="","",N($G97)*N($I97))</f>
        <v/>
      </c>
      <c r="M97" s="41" t="str">
        <f aca="false">IF($A97="","",N($G97)*N($J97))</f>
        <v/>
      </c>
      <c r="N97" s="41" t="str">
        <f aca="false">IF($A97="","",N($G97)-N($M97))</f>
        <v/>
      </c>
      <c r="O97" s="92"/>
    </row>
    <row r="98" customFormat="false" ht="15" hidden="false" customHeight="true" outlineLevel="0" collapsed="false">
      <c r="A98" s="85"/>
      <c r="B98" s="91"/>
      <c r="C98" s="91"/>
      <c r="D98" s="91"/>
      <c r="E98" s="87"/>
      <c r="F98" s="88"/>
      <c r="G98" s="41" t="str">
        <f aca="false">IF($A98="","",IF(AND(ISNUMBER($E98),ISNUMBER($F98)),$E98*$F98,IF(ISNUMBER($F98),$F98,0)))</f>
        <v/>
      </c>
      <c r="H98" s="89"/>
      <c r="I98" s="89"/>
      <c r="J98" s="90" t="str">
        <f aca="false">IF($A98="","",N($H98)+N($I98))</f>
        <v/>
      </c>
      <c r="K98" s="41" t="str">
        <f aca="false">IF($A98="","",N($G98)*N($H98))</f>
        <v/>
      </c>
      <c r="L98" s="77" t="str">
        <f aca="false">IF($A98="","",N($G98)*N($I98))</f>
        <v/>
      </c>
      <c r="M98" s="41" t="str">
        <f aca="false">IF($A98="","",N($G98)*N($J98))</f>
        <v/>
      </c>
      <c r="N98" s="41" t="str">
        <f aca="false">IF($A98="","",N($G98)-N($M98))</f>
        <v/>
      </c>
      <c r="O98" s="92"/>
    </row>
    <row r="99" customFormat="false" ht="15" hidden="false" customHeight="true" outlineLevel="0" collapsed="false">
      <c r="A99" s="85"/>
      <c r="B99" s="91"/>
      <c r="C99" s="91"/>
      <c r="D99" s="91"/>
      <c r="E99" s="87"/>
      <c r="F99" s="88"/>
      <c r="G99" s="41" t="str">
        <f aca="false">IF($A99="","",IF(AND(ISNUMBER($E99),ISNUMBER($F99)),$E99*$F99,IF(ISNUMBER($F99),$F99,0)))</f>
        <v/>
      </c>
      <c r="H99" s="89"/>
      <c r="I99" s="89"/>
      <c r="J99" s="90" t="str">
        <f aca="false">IF($A99="","",N($H99)+N($I99))</f>
        <v/>
      </c>
      <c r="K99" s="41" t="str">
        <f aca="false">IF($A99="","",N($G99)*N($H99))</f>
        <v/>
      </c>
      <c r="L99" s="77" t="str">
        <f aca="false">IF($A99="","",N($G99)*N($I99))</f>
        <v/>
      </c>
      <c r="M99" s="41" t="str">
        <f aca="false">IF($A99="","",N($G99)*N($J99))</f>
        <v/>
      </c>
      <c r="N99" s="41" t="str">
        <f aca="false">IF($A99="","",N($G99)-N($M99))</f>
        <v/>
      </c>
      <c r="O99" s="92"/>
    </row>
    <row r="100" customFormat="false" ht="15" hidden="false" customHeight="true" outlineLevel="0" collapsed="false">
      <c r="A100" s="85"/>
      <c r="B100" s="91"/>
      <c r="C100" s="91"/>
      <c r="D100" s="91"/>
      <c r="E100" s="87"/>
      <c r="F100" s="88"/>
      <c r="G100" s="41" t="str">
        <f aca="false">IF($A100="","",IF(AND(ISNUMBER($E100),ISNUMBER($F100)),$E100*$F100,IF(ISNUMBER($F100),$F100,0)))</f>
        <v/>
      </c>
      <c r="H100" s="89"/>
      <c r="I100" s="89"/>
      <c r="J100" s="90" t="str">
        <f aca="false">IF($A100="","",N($H100)+N($I100))</f>
        <v/>
      </c>
      <c r="K100" s="41" t="str">
        <f aca="false">IF($A100="","",N($G100)*N($H100))</f>
        <v/>
      </c>
      <c r="L100" s="77" t="str">
        <f aca="false">IF($A100="","",N($G100)*N($I100))</f>
        <v/>
      </c>
      <c r="M100" s="41" t="str">
        <f aca="false">IF($A100="","",N($G100)*N($J100))</f>
        <v/>
      </c>
      <c r="N100" s="41" t="str">
        <f aca="false">IF($A100="","",N($G100)-N($M100))</f>
        <v/>
      </c>
      <c r="O100" s="92"/>
    </row>
    <row r="101" customFormat="false" ht="15" hidden="false" customHeight="true" outlineLevel="0" collapsed="false">
      <c r="A101" s="85"/>
      <c r="B101" s="91"/>
      <c r="C101" s="91"/>
      <c r="D101" s="91"/>
      <c r="E101" s="87"/>
      <c r="F101" s="88"/>
      <c r="G101" s="41" t="str">
        <f aca="false">IF($A101="","",IF(AND(ISNUMBER($E101),ISNUMBER($F101)),$E101*$F101,IF(ISNUMBER($F101),$F101,0)))</f>
        <v/>
      </c>
      <c r="H101" s="89"/>
      <c r="I101" s="89"/>
      <c r="J101" s="90" t="str">
        <f aca="false">IF($A101="","",N($H101)+N($I101))</f>
        <v/>
      </c>
      <c r="K101" s="41" t="str">
        <f aca="false">IF($A101="","",N($G101)*N($H101))</f>
        <v/>
      </c>
      <c r="L101" s="77" t="str">
        <f aca="false">IF($A101="","",N($G101)*N($I101))</f>
        <v/>
      </c>
      <c r="M101" s="41" t="str">
        <f aca="false">IF($A101="","",N($G101)*N($J101))</f>
        <v/>
      </c>
      <c r="N101" s="41" t="str">
        <f aca="false">IF($A101="","",N($G101)-N($M101))</f>
        <v/>
      </c>
      <c r="O101" s="92"/>
    </row>
    <row r="102" customFormat="false" ht="15" hidden="false" customHeight="true" outlineLevel="0" collapsed="false">
      <c r="A102" s="85"/>
      <c r="B102" s="91"/>
      <c r="C102" s="91"/>
      <c r="D102" s="91"/>
      <c r="E102" s="87"/>
      <c r="F102" s="88"/>
      <c r="G102" s="41" t="str">
        <f aca="false">IF($A102="","",IF(AND(ISNUMBER($E102),ISNUMBER($F102)),$E102*$F102,IF(ISNUMBER($F102),$F102,0)))</f>
        <v/>
      </c>
      <c r="H102" s="89"/>
      <c r="I102" s="89"/>
      <c r="J102" s="90" t="str">
        <f aca="false">IF($A102="","",N($H102)+N($I102))</f>
        <v/>
      </c>
      <c r="K102" s="41" t="str">
        <f aca="false">IF($A102="","",N($G102)*N($H102))</f>
        <v/>
      </c>
      <c r="L102" s="77" t="str">
        <f aca="false">IF($A102="","",N($G102)*N($I102))</f>
        <v/>
      </c>
      <c r="M102" s="41" t="str">
        <f aca="false">IF($A102="","",N($G102)*N($J102))</f>
        <v/>
      </c>
      <c r="N102" s="41" t="str">
        <f aca="false">IF($A102="","",N($G102)-N($M102))</f>
        <v/>
      </c>
      <c r="O102" s="92"/>
    </row>
    <row r="103" customFormat="false" ht="15" hidden="false" customHeight="true" outlineLevel="0" collapsed="false">
      <c r="A103" s="85"/>
      <c r="B103" s="91"/>
      <c r="C103" s="91"/>
      <c r="D103" s="91"/>
      <c r="E103" s="87"/>
      <c r="F103" s="88"/>
      <c r="G103" s="41" t="str">
        <f aca="false">IF($A103="","",IF(AND(ISNUMBER($E103),ISNUMBER($F103)),$E103*$F103,IF(ISNUMBER($F103),$F103,0)))</f>
        <v/>
      </c>
      <c r="H103" s="89"/>
      <c r="I103" s="89"/>
      <c r="J103" s="90" t="str">
        <f aca="false">IF($A103="","",N($H103)+N($I103))</f>
        <v/>
      </c>
      <c r="K103" s="41" t="str">
        <f aca="false">IF($A103="","",N($G103)*N($H103))</f>
        <v/>
      </c>
      <c r="L103" s="77" t="str">
        <f aca="false">IF($A103="","",N($G103)*N($I103))</f>
        <v/>
      </c>
      <c r="M103" s="41" t="str">
        <f aca="false">IF($A103="","",N($G103)*N($J103))</f>
        <v/>
      </c>
      <c r="N103" s="41" t="str">
        <f aca="false">IF($A103="","",N($G103)-N($M103))</f>
        <v/>
      </c>
      <c r="O103" s="92"/>
    </row>
    <row r="104" customFormat="false" ht="15" hidden="false" customHeight="true" outlineLevel="0" collapsed="false">
      <c r="A104" s="85"/>
      <c r="B104" s="91"/>
      <c r="C104" s="91"/>
      <c r="D104" s="91"/>
      <c r="E104" s="87"/>
      <c r="F104" s="88"/>
      <c r="G104" s="41" t="str">
        <f aca="false">IF($A104="","",IF(AND(ISNUMBER($E104),ISNUMBER($F104)),$E104*$F104,IF(ISNUMBER($F104),$F104,0)))</f>
        <v/>
      </c>
      <c r="H104" s="89"/>
      <c r="I104" s="89"/>
      <c r="J104" s="90" t="str">
        <f aca="false">IF($A104="","",N($H104)+N($I104))</f>
        <v/>
      </c>
      <c r="K104" s="41" t="str">
        <f aca="false">IF($A104="","",N($G104)*N($H104))</f>
        <v/>
      </c>
      <c r="L104" s="77" t="str">
        <f aca="false">IF($A104="","",N($G104)*N($I104))</f>
        <v/>
      </c>
      <c r="M104" s="41" t="str">
        <f aca="false">IF($A104="","",N($G104)*N($J104))</f>
        <v/>
      </c>
      <c r="N104" s="41" t="str">
        <f aca="false">IF($A104="","",N($G104)-N($M104))</f>
        <v/>
      </c>
      <c r="O104" s="92"/>
    </row>
    <row r="105" customFormat="false" ht="15" hidden="false" customHeight="true" outlineLevel="0" collapsed="false">
      <c r="A105" s="85"/>
      <c r="B105" s="91"/>
      <c r="C105" s="91"/>
      <c r="D105" s="91"/>
      <c r="E105" s="87"/>
      <c r="F105" s="88"/>
      <c r="G105" s="41" t="str">
        <f aca="false">IF($A105="","",IF(AND(ISNUMBER($E105),ISNUMBER($F105)),$E105*$F105,IF(ISNUMBER($F105),$F105,0)))</f>
        <v/>
      </c>
      <c r="H105" s="89"/>
      <c r="I105" s="89"/>
      <c r="J105" s="90" t="str">
        <f aca="false">IF($A105="","",N($H105)+N($I105))</f>
        <v/>
      </c>
      <c r="K105" s="41" t="str">
        <f aca="false">IF($A105="","",N($G105)*N($H105))</f>
        <v/>
      </c>
      <c r="L105" s="77" t="str">
        <f aca="false">IF($A105="","",N($G105)*N($I105))</f>
        <v/>
      </c>
      <c r="M105" s="41" t="str">
        <f aca="false">IF($A105="","",N($G105)*N($J105))</f>
        <v/>
      </c>
      <c r="N105" s="41" t="str">
        <f aca="false">IF($A105="","",N($G105)-N($M105))</f>
        <v/>
      </c>
      <c r="O105" s="92"/>
    </row>
    <row r="106" customFormat="false" ht="15" hidden="false" customHeight="true" outlineLevel="0" collapsed="false">
      <c r="A106" s="85"/>
      <c r="B106" s="91"/>
      <c r="C106" s="91"/>
      <c r="D106" s="91"/>
      <c r="E106" s="87"/>
      <c r="F106" s="88"/>
      <c r="G106" s="41" t="str">
        <f aca="false">IF($A106="","",IF(AND(ISNUMBER($E106),ISNUMBER($F106)),$E106*$F106,IF(ISNUMBER($F106),$F106,0)))</f>
        <v/>
      </c>
      <c r="H106" s="89"/>
      <c r="I106" s="89"/>
      <c r="J106" s="90" t="str">
        <f aca="false">IF($A106="","",N($H106)+N($I106))</f>
        <v/>
      </c>
      <c r="K106" s="41" t="str">
        <f aca="false">IF($A106="","",N($G106)*N($H106))</f>
        <v/>
      </c>
      <c r="L106" s="77" t="str">
        <f aca="false">IF($A106="","",N($G106)*N($I106))</f>
        <v/>
      </c>
      <c r="M106" s="41" t="str">
        <f aca="false">IF($A106="","",N($G106)*N($J106))</f>
        <v/>
      </c>
      <c r="N106" s="41" t="str">
        <f aca="false">IF($A106="","",N($G106)-N($M106))</f>
        <v/>
      </c>
      <c r="O106" s="92"/>
    </row>
    <row r="107" customFormat="false" ht="15" hidden="false" customHeight="true" outlineLevel="0" collapsed="false">
      <c r="A107" s="85"/>
      <c r="B107" s="91"/>
      <c r="C107" s="91"/>
      <c r="D107" s="91"/>
      <c r="E107" s="87"/>
      <c r="F107" s="88"/>
      <c r="G107" s="41" t="str">
        <f aca="false">IF($A107="","",IF(AND(ISNUMBER($E107),ISNUMBER($F107)),$E107*$F107,IF(ISNUMBER($F107),$F107,0)))</f>
        <v/>
      </c>
      <c r="H107" s="89"/>
      <c r="I107" s="89"/>
      <c r="J107" s="90" t="str">
        <f aca="false">IF($A107="","",N($H107)+N($I107))</f>
        <v/>
      </c>
      <c r="K107" s="41" t="str">
        <f aca="false">IF($A107="","",N($G107)*N($H107))</f>
        <v/>
      </c>
      <c r="L107" s="77" t="str">
        <f aca="false">IF($A107="","",N($G107)*N($I107))</f>
        <v/>
      </c>
      <c r="M107" s="41" t="str">
        <f aca="false">IF($A107="","",N($G107)*N($J107))</f>
        <v/>
      </c>
      <c r="N107" s="41" t="str">
        <f aca="false">IF($A107="","",N($G107)-N($M107))</f>
        <v/>
      </c>
      <c r="O107" s="92"/>
    </row>
    <row r="108" customFormat="false" ht="15" hidden="false" customHeight="true" outlineLevel="0" collapsed="false">
      <c r="A108" s="85"/>
      <c r="B108" s="91"/>
      <c r="C108" s="91"/>
      <c r="D108" s="91"/>
      <c r="E108" s="87"/>
      <c r="F108" s="88"/>
      <c r="G108" s="41" t="str">
        <f aca="false">IF($A108="","",IF(AND(ISNUMBER($E108),ISNUMBER($F108)),$E108*$F108,IF(ISNUMBER($F108),$F108,0)))</f>
        <v/>
      </c>
      <c r="H108" s="89"/>
      <c r="I108" s="89"/>
      <c r="J108" s="90" t="str">
        <f aca="false">IF($A108="","",N($H108)+N($I108))</f>
        <v/>
      </c>
      <c r="K108" s="41" t="str">
        <f aca="false">IF($A108="","",N($G108)*N($H108))</f>
        <v/>
      </c>
      <c r="L108" s="77" t="str">
        <f aca="false">IF($A108="","",N($G108)*N($I108))</f>
        <v/>
      </c>
      <c r="M108" s="41" t="str">
        <f aca="false">IF($A108="","",N($G108)*N($J108))</f>
        <v/>
      </c>
      <c r="N108" s="41" t="str">
        <f aca="false">IF($A108="","",N($G108)-N($M108))</f>
        <v/>
      </c>
      <c r="O108" s="92"/>
    </row>
    <row r="109" customFormat="false" ht="15" hidden="false" customHeight="true" outlineLevel="0" collapsed="false">
      <c r="A109" s="85"/>
      <c r="B109" s="91"/>
      <c r="C109" s="91"/>
      <c r="D109" s="91"/>
      <c r="E109" s="87"/>
      <c r="F109" s="88"/>
      <c r="G109" s="41" t="str">
        <f aca="false">IF($A109="","",IF(AND(ISNUMBER($E109),ISNUMBER($F109)),$E109*$F109,IF(ISNUMBER($F109),$F109,0)))</f>
        <v/>
      </c>
      <c r="H109" s="89"/>
      <c r="I109" s="89"/>
      <c r="J109" s="90" t="str">
        <f aca="false">IF($A109="","",N($H109)+N($I109))</f>
        <v/>
      </c>
      <c r="K109" s="41" t="str">
        <f aca="false">IF($A109="","",N($G109)*N($H109))</f>
        <v/>
      </c>
      <c r="L109" s="77" t="str">
        <f aca="false">IF($A109="","",N($G109)*N($I109))</f>
        <v/>
      </c>
      <c r="M109" s="41" t="str">
        <f aca="false">IF($A109="","",N($G109)*N($J109))</f>
        <v/>
      </c>
      <c r="N109" s="41" t="str">
        <f aca="false">IF($A109="","",N($G109)-N($M109))</f>
        <v/>
      </c>
      <c r="O109" s="92"/>
    </row>
    <row r="110" customFormat="false" ht="15" hidden="false" customHeight="true" outlineLevel="0" collapsed="false">
      <c r="A110" s="85"/>
      <c r="B110" s="91"/>
      <c r="C110" s="91"/>
      <c r="D110" s="91"/>
      <c r="E110" s="87"/>
      <c r="F110" s="88"/>
      <c r="G110" s="41" t="str">
        <f aca="false">IF($A110="","",IF(AND(ISNUMBER($E110),ISNUMBER($F110)),$E110*$F110,IF(ISNUMBER($F110),$F110,0)))</f>
        <v/>
      </c>
      <c r="H110" s="89"/>
      <c r="I110" s="89"/>
      <c r="J110" s="90" t="str">
        <f aca="false">IF($A110="","",N($H110)+N($I110))</f>
        <v/>
      </c>
      <c r="K110" s="41" t="str">
        <f aca="false">IF($A110="","",N($G110)*N($H110))</f>
        <v/>
      </c>
      <c r="L110" s="77" t="str">
        <f aca="false">IF($A110="","",N($G110)*N($I110))</f>
        <v/>
      </c>
      <c r="M110" s="41" t="str">
        <f aca="false">IF($A110="","",N($G110)*N($J110))</f>
        <v/>
      </c>
      <c r="N110" s="41" t="str">
        <f aca="false">IF($A110="","",N($G110)-N($M110))</f>
        <v/>
      </c>
      <c r="O110" s="92"/>
    </row>
    <row r="111" customFormat="false" ht="15" hidden="false" customHeight="true" outlineLevel="0" collapsed="false">
      <c r="A111" s="85"/>
      <c r="B111" s="91"/>
      <c r="C111" s="91"/>
      <c r="D111" s="91"/>
      <c r="E111" s="87"/>
      <c r="F111" s="88"/>
      <c r="G111" s="41" t="str">
        <f aca="false">IF($A111="","",IF(AND(ISNUMBER($E111),ISNUMBER($F111)),$E111*$F111,IF(ISNUMBER($F111),$F111,0)))</f>
        <v/>
      </c>
      <c r="H111" s="89"/>
      <c r="I111" s="89"/>
      <c r="J111" s="90" t="str">
        <f aca="false">IF($A111="","",N($H111)+N($I111))</f>
        <v/>
      </c>
      <c r="K111" s="41" t="str">
        <f aca="false">IF($A111="","",N($G111)*N($H111))</f>
        <v/>
      </c>
      <c r="L111" s="77" t="str">
        <f aca="false">IF($A111="","",N($G111)*N($I111))</f>
        <v/>
      </c>
      <c r="M111" s="41" t="str">
        <f aca="false">IF($A111="","",N($G111)*N($J111))</f>
        <v/>
      </c>
      <c r="N111" s="41" t="str">
        <f aca="false">IF($A111="","",N($G111)-N($M111))</f>
        <v/>
      </c>
      <c r="O111" s="92"/>
    </row>
    <row r="112" customFormat="false" ht="15" hidden="false" customHeight="true" outlineLevel="0" collapsed="false">
      <c r="A112" s="85"/>
      <c r="B112" s="91"/>
      <c r="C112" s="91"/>
      <c r="D112" s="91"/>
      <c r="E112" s="87"/>
      <c r="F112" s="88"/>
      <c r="G112" s="41" t="str">
        <f aca="false">IF($A112="","",IF(AND(ISNUMBER($E112),ISNUMBER($F112)),$E112*$F112,IF(ISNUMBER($F112),$F112,0)))</f>
        <v/>
      </c>
      <c r="H112" s="89"/>
      <c r="I112" s="89"/>
      <c r="J112" s="90" t="str">
        <f aca="false">IF($A112="","",N($H112)+N($I112))</f>
        <v/>
      </c>
      <c r="K112" s="41" t="str">
        <f aca="false">IF($A112="","",N($G112)*N($H112))</f>
        <v/>
      </c>
      <c r="L112" s="77" t="str">
        <f aca="false">IF($A112="","",N($G112)*N($I112))</f>
        <v/>
      </c>
      <c r="M112" s="41" t="str">
        <f aca="false">IF($A112="","",N($G112)*N($J112))</f>
        <v/>
      </c>
      <c r="N112" s="41" t="str">
        <f aca="false">IF($A112="","",N($G112)-N($M112))</f>
        <v/>
      </c>
      <c r="O112" s="92"/>
    </row>
    <row r="113" customFormat="false" ht="15" hidden="false" customHeight="true" outlineLevel="0" collapsed="false">
      <c r="A113" s="85"/>
      <c r="B113" s="91"/>
      <c r="C113" s="91"/>
      <c r="D113" s="91"/>
      <c r="E113" s="87"/>
      <c r="F113" s="88"/>
      <c r="G113" s="41" t="str">
        <f aca="false">IF($A113="","",IF(AND(ISNUMBER($E113),ISNUMBER($F113)),$E113*$F113,IF(ISNUMBER($F113),$F113,0)))</f>
        <v/>
      </c>
      <c r="H113" s="89"/>
      <c r="I113" s="89"/>
      <c r="J113" s="90" t="str">
        <f aca="false">IF($A113="","",N($H113)+N($I113))</f>
        <v/>
      </c>
      <c r="K113" s="41" t="str">
        <f aca="false">IF($A113="","",N($G113)*N($H113))</f>
        <v/>
      </c>
      <c r="L113" s="77" t="str">
        <f aca="false">IF($A113="","",N($G113)*N($I113))</f>
        <v/>
      </c>
      <c r="M113" s="41" t="str">
        <f aca="false">IF($A113="","",N($G113)*N($J113))</f>
        <v/>
      </c>
      <c r="N113" s="41" t="str">
        <f aca="false">IF($A113="","",N($G113)-N($M113))</f>
        <v/>
      </c>
      <c r="O113" s="92"/>
    </row>
    <row r="114" customFormat="false" ht="15" hidden="false" customHeight="true" outlineLevel="0" collapsed="false">
      <c r="A114" s="85"/>
      <c r="B114" s="91"/>
      <c r="C114" s="91"/>
      <c r="D114" s="91"/>
      <c r="E114" s="87"/>
      <c r="F114" s="88"/>
      <c r="G114" s="41" t="str">
        <f aca="false">IF($A114="","",IF(AND(ISNUMBER($E114),ISNUMBER($F114)),$E114*$F114,IF(ISNUMBER($F114),$F114,0)))</f>
        <v/>
      </c>
      <c r="H114" s="89"/>
      <c r="I114" s="89"/>
      <c r="J114" s="90" t="str">
        <f aca="false">IF($A114="","",N($H114)+N($I114))</f>
        <v/>
      </c>
      <c r="K114" s="41" t="str">
        <f aca="false">IF($A114="","",N($G114)*N($H114))</f>
        <v/>
      </c>
      <c r="L114" s="77" t="str">
        <f aca="false">IF($A114="","",N($G114)*N($I114))</f>
        <v/>
      </c>
      <c r="M114" s="41" t="str">
        <f aca="false">IF($A114="","",N($G114)*N($J114))</f>
        <v/>
      </c>
      <c r="N114" s="41" t="str">
        <f aca="false">IF($A114="","",N($G114)-N($M114))</f>
        <v/>
      </c>
      <c r="O114" s="92"/>
    </row>
    <row r="115" customFormat="false" ht="15" hidden="false" customHeight="true" outlineLevel="0" collapsed="false">
      <c r="A115" s="85"/>
      <c r="B115" s="91"/>
      <c r="C115" s="91"/>
      <c r="D115" s="91"/>
      <c r="E115" s="87"/>
      <c r="F115" s="88"/>
      <c r="G115" s="41" t="str">
        <f aca="false">IF($A115="","",IF(AND(ISNUMBER($E115),ISNUMBER($F115)),$E115*$F115,IF(ISNUMBER($F115),$F115,0)))</f>
        <v/>
      </c>
      <c r="H115" s="89"/>
      <c r="I115" s="89"/>
      <c r="J115" s="90" t="str">
        <f aca="false">IF($A115="","",N($H115)+N($I115))</f>
        <v/>
      </c>
      <c r="K115" s="41" t="str">
        <f aca="false">IF($A115="","",N($G115)*N($H115))</f>
        <v/>
      </c>
      <c r="L115" s="77" t="str">
        <f aca="false">IF($A115="","",N($G115)*N($I115))</f>
        <v/>
      </c>
      <c r="M115" s="41" t="str">
        <f aca="false">IF($A115="","",N($G115)*N($J115))</f>
        <v/>
      </c>
      <c r="N115" s="41" t="str">
        <f aca="false">IF($A115="","",N($G115)-N($M115))</f>
        <v/>
      </c>
      <c r="O115" s="92"/>
    </row>
    <row r="116" customFormat="false" ht="15" hidden="false" customHeight="true" outlineLevel="0" collapsed="false">
      <c r="A116" s="85"/>
      <c r="B116" s="91"/>
      <c r="C116" s="91"/>
      <c r="D116" s="91"/>
      <c r="E116" s="87"/>
      <c r="F116" s="88"/>
      <c r="G116" s="41" t="str">
        <f aca="false">IF($A116="","",IF(AND(ISNUMBER($E116),ISNUMBER($F116)),$E116*$F116,IF(ISNUMBER($F116),$F116,0)))</f>
        <v/>
      </c>
      <c r="H116" s="89"/>
      <c r="I116" s="89"/>
      <c r="J116" s="90" t="str">
        <f aca="false">IF($A116="","",N($H116)+N($I116))</f>
        <v/>
      </c>
      <c r="K116" s="41" t="str">
        <f aca="false">IF($A116="","",N($G116)*N($H116))</f>
        <v/>
      </c>
      <c r="L116" s="77" t="str">
        <f aca="false">IF($A116="","",N($G116)*N($I116))</f>
        <v/>
      </c>
      <c r="M116" s="41" t="str">
        <f aca="false">IF($A116="","",N($G116)*N($J116))</f>
        <v/>
      </c>
      <c r="N116" s="41" t="str">
        <f aca="false">IF($A116="","",N($G116)-N($M116))</f>
        <v/>
      </c>
      <c r="O116" s="92"/>
    </row>
    <row r="117" customFormat="false" ht="15" hidden="false" customHeight="true" outlineLevel="0" collapsed="false">
      <c r="A117" s="85"/>
      <c r="B117" s="91"/>
      <c r="C117" s="91"/>
      <c r="D117" s="91"/>
      <c r="E117" s="87"/>
      <c r="F117" s="88"/>
      <c r="G117" s="41" t="str">
        <f aca="false">IF($A117="","",IF(AND(ISNUMBER($E117),ISNUMBER($F117)),$E117*$F117,IF(ISNUMBER($F117),$F117,0)))</f>
        <v/>
      </c>
      <c r="H117" s="89"/>
      <c r="I117" s="89"/>
      <c r="J117" s="90" t="str">
        <f aca="false">IF($A117="","",N($H117)+N($I117))</f>
        <v/>
      </c>
      <c r="K117" s="41" t="str">
        <f aca="false">IF($A117="","",N($G117)*N($H117))</f>
        <v/>
      </c>
      <c r="L117" s="77" t="str">
        <f aca="false">IF($A117="","",N($G117)*N($I117))</f>
        <v/>
      </c>
      <c r="M117" s="41" t="str">
        <f aca="false">IF($A117="","",N($G117)*N($J117))</f>
        <v/>
      </c>
      <c r="N117" s="41" t="str">
        <f aca="false">IF($A117="","",N($G117)-N($M117))</f>
        <v/>
      </c>
      <c r="O117" s="92"/>
    </row>
    <row r="118" customFormat="false" ht="15" hidden="false" customHeight="true" outlineLevel="0" collapsed="false">
      <c r="A118" s="85"/>
      <c r="B118" s="91"/>
      <c r="C118" s="91"/>
      <c r="D118" s="91"/>
      <c r="E118" s="87"/>
      <c r="F118" s="88"/>
      <c r="G118" s="41" t="str">
        <f aca="false">IF($A118="","",IF(AND(ISNUMBER($E118),ISNUMBER($F118)),$E118*$F118,IF(ISNUMBER($F118),$F118,0)))</f>
        <v/>
      </c>
      <c r="H118" s="89"/>
      <c r="I118" s="89"/>
      <c r="J118" s="90" t="str">
        <f aca="false">IF($A118="","",N($H118)+N($I118))</f>
        <v/>
      </c>
      <c r="K118" s="41" t="str">
        <f aca="false">IF($A118="","",N($G118)*N($H118))</f>
        <v/>
      </c>
      <c r="L118" s="77" t="str">
        <f aca="false">IF($A118="","",N($G118)*N($I118))</f>
        <v/>
      </c>
      <c r="M118" s="41" t="str">
        <f aca="false">IF($A118="","",N($G118)*N($J118))</f>
        <v/>
      </c>
      <c r="N118" s="41" t="str">
        <f aca="false">IF($A118="","",N($G118)-N($M118))</f>
        <v/>
      </c>
      <c r="O118" s="92"/>
    </row>
    <row r="119" customFormat="false" ht="15" hidden="false" customHeight="true" outlineLevel="0" collapsed="false">
      <c r="A119" s="85"/>
      <c r="B119" s="91"/>
      <c r="C119" s="91"/>
      <c r="D119" s="91"/>
      <c r="E119" s="87"/>
      <c r="F119" s="88"/>
      <c r="G119" s="41" t="str">
        <f aca="false">IF($A119="","",IF(AND(ISNUMBER($E119),ISNUMBER($F119)),$E119*$F119,IF(ISNUMBER($F119),$F119,0)))</f>
        <v/>
      </c>
      <c r="H119" s="89"/>
      <c r="I119" s="89"/>
      <c r="J119" s="90" t="str">
        <f aca="false">IF($A119="","",N($H119)+N($I119))</f>
        <v/>
      </c>
      <c r="K119" s="41" t="str">
        <f aca="false">IF($A119="","",N($G119)*N($H119))</f>
        <v/>
      </c>
      <c r="L119" s="77" t="str">
        <f aca="false">IF($A119="","",N($G119)*N($I119))</f>
        <v/>
      </c>
      <c r="M119" s="41" t="str">
        <f aca="false">IF($A119="","",N($G119)*N($J119))</f>
        <v/>
      </c>
      <c r="N119" s="41" t="str">
        <f aca="false">IF($A119="","",N($G119)-N($M119))</f>
        <v/>
      </c>
      <c r="O119" s="92"/>
    </row>
    <row r="120" customFormat="false" ht="15" hidden="false" customHeight="true" outlineLevel="0" collapsed="false">
      <c r="A120" s="85"/>
      <c r="B120" s="91"/>
      <c r="C120" s="91"/>
      <c r="D120" s="91"/>
      <c r="E120" s="87"/>
      <c r="F120" s="88"/>
      <c r="G120" s="41" t="str">
        <f aca="false">IF($A120="","",IF(AND(ISNUMBER($E120),ISNUMBER($F120)),$E120*$F120,IF(ISNUMBER($F120),$F120,0)))</f>
        <v/>
      </c>
      <c r="H120" s="89"/>
      <c r="I120" s="89"/>
      <c r="J120" s="90" t="str">
        <f aca="false">IF($A120="","",N($H120)+N($I120))</f>
        <v/>
      </c>
      <c r="K120" s="41" t="str">
        <f aca="false">IF($A120="","",N($G120)*N($H120))</f>
        <v/>
      </c>
      <c r="L120" s="77" t="str">
        <f aca="false">IF($A120="","",N($G120)*N($I120))</f>
        <v/>
      </c>
      <c r="M120" s="41" t="str">
        <f aca="false">IF($A120="","",N($G120)*N($J120))</f>
        <v/>
      </c>
      <c r="N120" s="41" t="str">
        <f aca="false">IF($A120="","",N($G120)-N($M120))</f>
        <v/>
      </c>
      <c r="O120" s="92"/>
    </row>
    <row r="121" customFormat="false" ht="15" hidden="false" customHeight="true" outlineLevel="0" collapsed="false">
      <c r="A121" s="85"/>
      <c r="B121" s="91"/>
      <c r="C121" s="91"/>
      <c r="D121" s="91"/>
      <c r="E121" s="87"/>
      <c r="F121" s="88"/>
      <c r="G121" s="41" t="str">
        <f aca="false">IF($A121="","",IF(AND(ISNUMBER($E121),ISNUMBER($F121)),$E121*$F121,IF(ISNUMBER($F121),$F121,0)))</f>
        <v/>
      </c>
      <c r="H121" s="89"/>
      <c r="I121" s="89"/>
      <c r="J121" s="90" t="str">
        <f aca="false">IF($A121="","",N($H121)+N($I121))</f>
        <v/>
      </c>
      <c r="K121" s="41" t="str">
        <f aca="false">IF($A121="","",N($G121)*N($H121))</f>
        <v/>
      </c>
      <c r="L121" s="77" t="str">
        <f aca="false">IF($A121="","",N($G121)*N($I121))</f>
        <v/>
      </c>
      <c r="M121" s="41" t="str">
        <f aca="false">IF($A121="","",N($G121)*N($J121))</f>
        <v/>
      </c>
      <c r="N121" s="41" t="str">
        <f aca="false">IF($A121="","",N($G121)-N($M121))</f>
        <v/>
      </c>
      <c r="O121" s="92"/>
    </row>
    <row r="122" customFormat="false" ht="15" hidden="false" customHeight="true" outlineLevel="0" collapsed="false">
      <c r="A122" s="85"/>
      <c r="B122" s="91"/>
      <c r="C122" s="91"/>
      <c r="D122" s="91"/>
      <c r="E122" s="87"/>
      <c r="F122" s="88"/>
      <c r="G122" s="41" t="str">
        <f aca="false">IF($A122="","",IF(AND(ISNUMBER($E122),ISNUMBER($F122)),$E122*$F122,IF(ISNUMBER($F122),$F122,0)))</f>
        <v/>
      </c>
      <c r="H122" s="89"/>
      <c r="I122" s="89"/>
      <c r="J122" s="90" t="str">
        <f aca="false">IF($A122="","",N($H122)+N($I122))</f>
        <v/>
      </c>
      <c r="K122" s="41" t="str">
        <f aca="false">IF($A122="","",N($G122)*N($H122))</f>
        <v/>
      </c>
      <c r="L122" s="77" t="str">
        <f aca="false">IF($A122="","",N($G122)*N($I122))</f>
        <v/>
      </c>
      <c r="M122" s="41" t="str">
        <f aca="false">IF($A122="","",N($G122)*N($J122))</f>
        <v/>
      </c>
      <c r="N122" s="41" t="str">
        <f aca="false">IF($A122="","",N($G122)-N($M122))</f>
        <v/>
      </c>
      <c r="O122" s="92"/>
    </row>
    <row r="123" customFormat="false" ht="15" hidden="false" customHeight="true" outlineLevel="0" collapsed="false">
      <c r="A123" s="85"/>
      <c r="B123" s="91"/>
      <c r="C123" s="91"/>
      <c r="D123" s="91"/>
      <c r="E123" s="87"/>
      <c r="F123" s="88"/>
      <c r="G123" s="41" t="str">
        <f aca="false">IF($A123="","",IF(AND(ISNUMBER($E123),ISNUMBER($F123)),$E123*$F123,IF(ISNUMBER($F123),$F123,0)))</f>
        <v/>
      </c>
      <c r="H123" s="89"/>
      <c r="I123" s="89"/>
      <c r="J123" s="90" t="str">
        <f aca="false">IF($A123="","",N($H123)+N($I123))</f>
        <v/>
      </c>
      <c r="K123" s="41" t="str">
        <f aca="false">IF($A123="","",N($G123)*N($H123))</f>
        <v/>
      </c>
      <c r="L123" s="77" t="str">
        <f aca="false">IF($A123="","",N($G123)*N($I123))</f>
        <v/>
      </c>
      <c r="M123" s="41" t="str">
        <f aca="false">IF($A123="","",N($G123)*N($J123))</f>
        <v/>
      </c>
      <c r="N123" s="41" t="str">
        <f aca="false">IF($A123="","",N($G123)-N($M123))</f>
        <v/>
      </c>
      <c r="O123" s="92"/>
    </row>
    <row r="124" customFormat="false" ht="15" hidden="false" customHeight="true" outlineLevel="0" collapsed="false">
      <c r="A124" s="85"/>
      <c r="B124" s="91"/>
      <c r="C124" s="91"/>
      <c r="D124" s="91"/>
      <c r="E124" s="87"/>
      <c r="F124" s="88"/>
      <c r="G124" s="41" t="str">
        <f aca="false">IF($A124="","",IF(AND(ISNUMBER($E124),ISNUMBER($F124)),$E124*$F124,IF(ISNUMBER($F124),$F124,0)))</f>
        <v/>
      </c>
      <c r="H124" s="89"/>
      <c r="I124" s="89"/>
      <c r="J124" s="90" t="str">
        <f aca="false">IF($A124="","",N($H124)+N($I124))</f>
        <v/>
      </c>
      <c r="K124" s="41" t="str">
        <f aca="false">IF($A124="","",N($G124)*N($H124))</f>
        <v/>
      </c>
      <c r="L124" s="77" t="str">
        <f aca="false">IF($A124="","",N($G124)*N($I124))</f>
        <v/>
      </c>
      <c r="M124" s="41" t="str">
        <f aca="false">IF($A124="","",N($G124)*N($J124))</f>
        <v/>
      </c>
      <c r="N124" s="41" t="str">
        <f aca="false">IF($A124="","",N($G124)-N($M124))</f>
        <v/>
      </c>
      <c r="O124" s="92"/>
    </row>
    <row r="125" customFormat="false" ht="15" hidden="false" customHeight="true" outlineLevel="0" collapsed="false">
      <c r="A125" s="85"/>
      <c r="B125" s="91"/>
      <c r="C125" s="91"/>
      <c r="D125" s="91"/>
      <c r="E125" s="87"/>
      <c r="F125" s="88"/>
      <c r="G125" s="41" t="str">
        <f aca="false">IF($A125="","",IF(AND(ISNUMBER($E125),ISNUMBER($F125)),$E125*$F125,IF(ISNUMBER($F125),$F125,0)))</f>
        <v/>
      </c>
      <c r="H125" s="89"/>
      <c r="I125" s="89"/>
      <c r="J125" s="90" t="str">
        <f aca="false">IF($A125="","",N($H125)+N($I125))</f>
        <v/>
      </c>
      <c r="K125" s="41" t="str">
        <f aca="false">IF($A125="","",N($G125)*N($H125))</f>
        <v/>
      </c>
      <c r="L125" s="77" t="str">
        <f aca="false">IF($A125="","",N($G125)*N($I125))</f>
        <v/>
      </c>
      <c r="M125" s="41" t="str">
        <f aca="false">IF($A125="","",N($G125)*N($J125))</f>
        <v/>
      </c>
      <c r="N125" s="41" t="str">
        <f aca="false">IF($A125="","",N($G125)-N($M125))</f>
        <v/>
      </c>
      <c r="O125" s="92"/>
    </row>
    <row r="126" customFormat="false" ht="15" hidden="false" customHeight="true" outlineLevel="0" collapsed="false">
      <c r="A126" s="85"/>
      <c r="B126" s="91"/>
      <c r="C126" s="91"/>
      <c r="D126" s="91"/>
      <c r="E126" s="87"/>
      <c r="F126" s="88"/>
      <c r="G126" s="41" t="str">
        <f aca="false">IF($A126="","",IF(AND(ISNUMBER($E126),ISNUMBER($F126)),$E126*$F126,IF(ISNUMBER($F126),$F126,0)))</f>
        <v/>
      </c>
      <c r="H126" s="89"/>
      <c r="I126" s="89"/>
      <c r="J126" s="90" t="str">
        <f aca="false">IF($A126="","",N($H126)+N($I126))</f>
        <v/>
      </c>
      <c r="K126" s="41" t="str">
        <f aca="false">IF($A126="","",N($G126)*N($H126))</f>
        <v/>
      </c>
      <c r="L126" s="77" t="str">
        <f aca="false">IF($A126="","",N($G126)*N($I126))</f>
        <v/>
      </c>
      <c r="M126" s="41" t="str">
        <f aca="false">IF($A126="","",N($G126)*N($J126))</f>
        <v/>
      </c>
      <c r="N126" s="41" t="str">
        <f aca="false">IF($A126="","",N($G126)-N($M126))</f>
        <v/>
      </c>
      <c r="O126" s="92"/>
    </row>
    <row r="127" customFormat="false" ht="15" hidden="false" customHeight="true" outlineLevel="0" collapsed="false">
      <c r="A127" s="85"/>
      <c r="B127" s="91"/>
      <c r="C127" s="91"/>
      <c r="D127" s="91"/>
      <c r="E127" s="87"/>
      <c r="F127" s="88"/>
      <c r="G127" s="41" t="str">
        <f aca="false">IF($A127="","",IF(AND(ISNUMBER($E127),ISNUMBER($F127)),$E127*$F127,IF(ISNUMBER($F127),$F127,0)))</f>
        <v/>
      </c>
      <c r="H127" s="89"/>
      <c r="I127" s="89"/>
      <c r="J127" s="90" t="str">
        <f aca="false">IF($A127="","",N($H127)+N($I127))</f>
        <v/>
      </c>
      <c r="K127" s="41" t="str">
        <f aca="false">IF($A127="","",N($G127)*N($H127))</f>
        <v/>
      </c>
      <c r="L127" s="77" t="str">
        <f aca="false">IF($A127="","",N($G127)*N($I127))</f>
        <v/>
      </c>
      <c r="M127" s="41" t="str">
        <f aca="false">IF($A127="","",N($G127)*N($J127))</f>
        <v/>
      </c>
      <c r="N127" s="41" t="str">
        <f aca="false">IF($A127="","",N($G127)-N($M127))</f>
        <v/>
      </c>
      <c r="O127" s="92"/>
    </row>
    <row r="128" customFormat="false" ht="15" hidden="false" customHeight="true" outlineLevel="0" collapsed="false">
      <c r="A128" s="85"/>
      <c r="B128" s="91"/>
      <c r="C128" s="91"/>
      <c r="D128" s="91"/>
      <c r="E128" s="87"/>
      <c r="F128" s="88"/>
      <c r="G128" s="41" t="str">
        <f aca="false">IF($A128="","",IF(AND(ISNUMBER($E128),ISNUMBER($F128)),$E128*$F128,IF(ISNUMBER($F128),$F128,0)))</f>
        <v/>
      </c>
      <c r="H128" s="89"/>
      <c r="I128" s="89"/>
      <c r="J128" s="90" t="str">
        <f aca="false">IF($A128="","",N($H128)+N($I128))</f>
        <v/>
      </c>
      <c r="K128" s="41" t="str">
        <f aca="false">IF($A128="","",N($G128)*N($H128))</f>
        <v/>
      </c>
      <c r="L128" s="77" t="str">
        <f aca="false">IF($A128="","",N($G128)*N($I128))</f>
        <v/>
      </c>
      <c r="M128" s="41" t="str">
        <f aca="false">IF($A128="","",N($G128)*N($J128))</f>
        <v/>
      </c>
      <c r="N128" s="41" t="str">
        <f aca="false">IF($A128="","",N($G128)-N($M128))</f>
        <v/>
      </c>
      <c r="O128" s="92"/>
    </row>
    <row r="129" customFormat="false" ht="15" hidden="false" customHeight="true" outlineLevel="0" collapsed="false">
      <c r="A129" s="85"/>
      <c r="B129" s="91"/>
      <c r="C129" s="91"/>
      <c r="D129" s="91"/>
      <c r="E129" s="87"/>
      <c r="F129" s="88"/>
      <c r="G129" s="41" t="str">
        <f aca="false">IF($A129="","",IF(AND(ISNUMBER($E129),ISNUMBER($F129)),$E129*$F129,IF(ISNUMBER($F129),$F129,0)))</f>
        <v/>
      </c>
      <c r="H129" s="89"/>
      <c r="I129" s="89"/>
      <c r="J129" s="90" t="str">
        <f aca="false">IF($A129="","",N($H129)+N($I129))</f>
        <v/>
      </c>
      <c r="K129" s="41" t="str">
        <f aca="false">IF($A129="","",N($G129)*N($H129))</f>
        <v/>
      </c>
      <c r="L129" s="77" t="str">
        <f aca="false">IF($A129="","",N($G129)*N($I129))</f>
        <v/>
      </c>
      <c r="M129" s="41" t="str">
        <f aca="false">IF($A129="","",N($G129)*N($J129))</f>
        <v/>
      </c>
      <c r="N129" s="41" t="str">
        <f aca="false">IF($A129="","",N($G129)-N($M129))</f>
        <v/>
      </c>
      <c r="O129" s="92"/>
    </row>
    <row r="130" customFormat="false" ht="15" hidden="false" customHeight="true" outlineLevel="0" collapsed="false">
      <c r="A130" s="85"/>
      <c r="B130" s="91"/>
      <c r="C130" s="91"/>
      <c r="D130" s="91"/>
      <c r="E130" s="87"/>
      <c r="F130" s="88"/>
      <c r="G130" s="41" t="str">
        <f aca="false">IF($A130="","",IF(AND(ISNUMBER($E130),ISNUMBER($F130)),$E130*$F130,IF(ISNUMBER($F130),$F130,0)))</f>
        <v/>
      </c>
      <c r="H130" s="89"/>
      <c r="I130" s="89"/>
      <c r="J130" s="90" t="str">
        <f aca="false">IF($A130="","",N($H130)+N($I130))</f>
        <v/>
      </c>
      <c r="K130" s="41" t="str">
        <f aca="false">IF($A130="","",N($G130)*N($H130))</f>
        <v/>
      </c>
      <c r="L130" s="77" t="str">
        <f aca="false">IF($A130="","",N($G130)*N($I130))</f>
        <v/>
      </c>
      <c r="M130" s="41" t="str">
        <f aca="false">IF($A130="","",N($G130)*N($J130))</f>
        <v/>
      </c>
      <c r="N130" s="41" t="str">
        <f aca="false">IF($A130="","",N($G130)-N($M130))</f>
        <v/>
      </c>
      <c r="O130" s="92"/>
    </row>
    <row r="131" customFormat="false" ht="15" hidden="false" customHeight="true" outlineLevel="0" collapsed="false">
      <c r="A131" s="85"/>
      <c r="B131" s="91"/>
      <c r="C131" s="91"/>
      <c r="D131" s="91"/>
      <c r="E131" s="87"/>
      <c r="F131" s="88"/>
      <c r="G131" s="41" t="str">
        <f aca="false">IF($A131="","",IF(AND(ISNUMBER($E131),ISNUMBER($F131)),$E131*$F131,IF(ISNUMBER($F131),$F131,0)))</f>
        <v/>
      </c>
      <c r="H131" s="89"/>
      <c r="I131" s="89"/>
      <c r="J131" s="90" t="str">
        <f aca="false">IF($A131="","",N($H131)+N($I131))</f>
        <v/>
      </c>
      <c r="K131" s="41" t="str">
        <f aca="false">IF($A131="","",N($G131)*N($H131))</f>
        <v/>
      </c>
      <c r="L131" s="77" t="str">
        <f aca="false">IF($A131="","",N($G131)*N($I131))</f>
        <v/>
      </c>
      <c r="M131" s="41" t="str">
        <f aca="false">IF($A131="","",N($G131)*N($J131))</f>
        <v/>
      </c>
      <c r="N131" s="41" t="str">
        <f aca="false">IF($A131="","",N($G131)-N($M131))</f>
        <v/>
      </c>
      <c r="O131" s="92"/>
    </row>
    <row r="132" customFormat="false" ht="15" hidden="false" customHeight="true" outlineLevel="0" collapsed="false">
      <c r="A132" s="85"/>
      <c r="B132" s="91"/>
      <c r="C132" s="91"/>
      <c r="D132" s="91"/>
      <c r="E132" s="87"/>
      <c r="F132" s="88"/>
      <c r="G132" s="41" t="str">
        <f aca="false">IF($A132="","",IF(AND(ISNUMBER($E132),ISNUMBER($F132)),$E132*$F132,IF(ISNUMBER($F132),$F132,0)))</f>
        <v/>
      </c>
      <c r="H132" s="89"/>
      <c r="I132" s="89"/>
      <c r="J132" s="90" t="str">
        <f aca="false">IF($A132="","",N($H132)+N($I132))</f>
        <v/>
      </c>
      <c r="K132" s="41" t="str">
        <f aca="false">IF($A132="","",N($G132)*N($H132))</f>
        <v/>
      </c>
      <c r="L132" s="77" t="str">
        <f aca="false">IF($A132="","",N($G132)*N($I132))</f>
        <v/>
      </c>
      <c r="M132" s="41" t="str">
        <f aca="false">IF($A132="","",N($G132)*N($J132))</f>
        <v/>
      </c>
      <c r="N132" s="41" t="str">
        <f aca="false">IF($A132="","",N($G132)-N($M132))</f>
        <v/>
      </c>
      <c r="O132" s="92"/>
    </row>
    <row r="133" customFormat="false" ht="15" hidden="false" customHeight="true" outlineLevel="0" collapsed="false">
      <c r="A133" s="85"/>
      <c r="B133" s="91"/>
      <c r="C133" s="91"/>
      <c r="D133" s="91"/>
      <c r="E133" s="87"/>
      <c r="F133" s="88"/>
      <c r="G133" s="41" t="str">
        <f aca="false">IF($A133="","",IF(AND(ISNUMBER($E133),ISNUMBER($F133)),$E133*$F133,IF(ISNUMBER($F133),$F133,0)))</f>
        <v/>
      </c>
      <c r="H133" s="89"/>
      <c r="I133" s="89"/>
      <c r="J133" s="90" t="str">
        <f aca="false">IF($A133="","",N($H133)+N($I133))</f>
        <v/>
      </c>
      <c r="K133" s="41" t="str">
        <f aca="false">IF($A133="","",N($G133)*N($H133))</f>
        <v/>
      </c>
      <c r="L133" s="77" t="str">
        <f aca="false">IF($A133="","",N($G133)*N($I133))</f>
        <v/>
      </c>
      <c r="M133" s="41" t="str">
        <f aca="false">IF($A133="","",N($G133)*N($J133))</f>
        <v/>
      </c>
      <c r="N133" s="41" t="str">
        <f aca="false">IF($A133="","",N($G133)-N($M133))</f>
        <v/>
      </c>
      <c r="O133" s="92"/>
    </row>
    <row r="134" customFormat="false" ht="15" hidden="false" customHeight="true" outlineLevel="0" collapsed="false">
      <c r="A134" s="85"/>
      <c r="B134" s="91"/>
      <c r="C134" s="91"/>
      <c r="D134" s="91"/>
      <c r="E134" s="87"/>
      <c r="F134" s="88"/>
      <c r="G134" s="41" t="str">
        <f aca="false">IF($A134="","",IF(AND(ISNUMBER($E134),ISNUMBER($F134)),$E134*$F134,IF(ISNUMBER($F134),$F134,0)))</f>
        <v/>
      </c>
      <c r="H134" s="89"/>
      <c r="I134" s="89"/>
      <c r="J134" s="90" t="str">
        <f aca="false">IF($A134="","",N($H134)+N($I134))</f>
        <v/>
      </c>
      <c r="K134" s="41" t="str">
        <f aca="false">IF($A134="","",N($G134)*N($H134))</f>
        <v/>
      </c>
      <c r="L134" s="77" t="str">
        <f aca="false">IF($A134="","",N($G134)*N($I134))</f>
        <v/>
      </c>
      <c r="M134" s="41" t="str">
        <f aca="false">IF($A134="","",N($G134)*N($J134))</f>
        <v/>
      </c>
      <c r="N134" s="41" t="str">
        <f aca="false">IF($A134="","",N($G134)-N($M134))</f>
        <v/>
      </c>
      <c r="O134" s="92"/>
    </row>
    <row r="135" customFormat="false" ht="15" hidden="false" customHeight="true" outlineLevel="0" collapsed="false">
      <c r="A135" s="85"/>
      <c r="B135" s="91"/>
      <c r="C135" s="91"/>
      <c r="D135" s="91"/>
      <c r="E135" s="87"/>
      <c r="F135" s="88"/>
      <c r="G135" s="41" t="str">
        <f aca="false">IF($A135="","",IF(AND(ISNUMBER($E135),ISNUMBER($F135)),$E135*$F135,IF(ISNUMBER($F135),$F135,0)))</f>
        <v/>
      </c>
      <c r="H135" s="89"/>
      <c r="I135" s="89"/>
      <c r="J135" s="90" t="str">
        <f aca="false">IF($A135="","",N($H135)+N($I135))</f>
        <v/>
      </c>
      <c r="K135" s="41" t="str">
        <f aca="false">IF($A135="","",N($G135)*N($H135))</f>
        <v/>
      </c>
      <c r="L135" s="77" t="str">
        <f aca="false">IF($A135="","",N($G135)*N($I135))</f>
        <v/>
      </c>
      <c r="M135" s="41" t="str">
        <f aca="false">IF($A135="","",N($G135)*N($J135))</f>
        <v/>
      </c>
      <c r="N135" s="41" t="str">
        <f aca="false">IF($A135="","",N($G135)-N($M135))</f>
        <v/>
      </c>
      <c r="O135" s="92"/>
    </row>
    <row r="136" customFormat="false" ht="15" hidden="false" customHeight="true" outlineLevel="0" collapsed="false">
      <c r="A136" s="85"/>
      <c r="B136" s="91"/>
      <c r="C136" s="91"/>
      <c r="D136" s="91"/>
      <c r="E136" s="87"/>
      <c r="F136" s="88"/>
      <c r="G136" s="41" t="str">
        <f aca="false">IF($A136="","",IF(AND(ISNUMBER($E136),ISNUMBER($F136)),$E136*$F136,IF(ISNUMBER($F136),$F136,0)))</f>
        <v/>
      </c>
      <c r="H136" s="89"/>
      <c r="I136" s="89"/>
      <c r="J136" s="90" t="str">
        <f aca="false">IF($A136="","",N($H136)+N($I136))</f>
        <v/>
      </c>
      <c r="K136" s="41" t="str">
        <f aca="false">IF($A136="","",N($G136)*N($H136))</f>
        <v/>
      </c>
      <c r="L136" s="77" t="str">
        <f aca="false">IF($A136="","",N($G136)*N($I136))</f>
        <v/>
      </c>
      <c r="M136" s="41" t="str">
        <f aca="false">IF($A136="","",N($G136)*N($J136))</f>
        <v/>
      </c>
      <c r="N136" s="41" t="str">
        <f aca="false">IF($A136="","",N($G136)-N($M136))</f>
        <v/>
      </c>
      <c r="O136" s="92"/>
    </row>
    <row r="137" customFormat="false" ht="15" hidden="false" customHeight="true" outlineLevel="0" collapsed="false">
      <c r="A137" s="85"/>
      <c r="B137" s="91"/>
      <c r="C137" s="91"/>
      <c r="D137" s="91"/>
      <c r="E137" s="87"/>
      <c r="F137" s="88"/>
      <c r="G137" s="41" t="str">
        <f aca="false">IF($A137="","",IF(AND(ISNUMBER($E137),ISNUMBER($F137)),$E137*$F137,IF(ISNUMBER($F137),$F137,0)))</f>
        <v/>
      </c>
      <c r="H137" s="89"/>
      <c r="I137" s="89"/>
      <c r="J137" s="90" t="str">
        <f aca="false">IF($A137="","",N($H137)+N($I137))</f>
        <v/>
      </c>
      <c r="K137" s="41" t="str">
        <f aca="false">IF($A137="","",N($G137)*N($H137))</f>
        <v/>
      </c>
      <c r="L137" s="77" t="str">
        <f aca="false">IF($A137="","",N($G137)*N($I137))</f>
        <v/>
      </c>
      <c r="M137" s="41" t="str">
        <f aca="false">IF($A137="","",N($G137)*N($J137))</f>
        <v/>
      </c>
      <c r="N137" s="41" t="str">
        <f aca="false">IF($A137="","",N($G137)-N($M137))</f>
        <v/>
      </c>
      <c r="O137" s="92"/>
    </row>
    <row r="138" customFormat="false" ht="15" hidden="false" customHeight="true" outlineLevel="0" collapsed="false">
      <c r="A138" s="85"/>
      <c r="B138" s="91"/>
      <c r="C138" s="91"/>
      <c r="D138" s="91"/>
      <c r="E138" s="87"/>
      <c r="F138" s="88"/>
      <c r="G138" s="41" t="str">
        <f aca="false">IF($A138="","",IF(AND(ISNUMBER($E138),ISNUMBER($F138)),$E138*$F138,IF(ISNUMBER($F138),$F138,0)))</f>
        <v/>
      </c>
      <c r="H138" s="89"/>
      <c r="I138" s="89"/>
      <c r="J138" s="90" t="str">
        <f aca="false">IF($A138="","",N($H138)+N($I138))</f>
        <v/>
      </c>
      <c r="K138" s="41" t="str">
        <f aca="false">IF($A138="","",N($G138)*N($H138))</f>
        <v/>
      </c>
      <c r="L138" s="77" t="str">
        <f aca="false">IF($A138="","",N($G138)*N($I138))</f>
        <v/>
      </c>
      <c r="M138" s="41" t="str">
        <f aca="false">IF($A138="","",N($G138)*N($J138))</f>
        <v/>
      </c>
      <c r="N138" s="41" t="str">
        <f aca="false">IF($A138="","",N($G138)-N($M138))</f>
        <v/>
      </c>
      <c r="O138" s="92"/>
    </row>
    <row r="139" customFormat="false" ht="15" hidden="false" customHeight="true" outlineLevel="0" collapsed="false">
      <c r="A139" s="85"/>
      <c r="B139" s="91"/>
      <c r="C139" s="91"/>
      <c r="D139" s="91"/>
      <c r="E139" s="87"/>
      <c r="F139" s="88"/>
      <c r="G139" s="41" t="str">
        <f aca="false">IF($A139="","",IF(AND(ISNUMBER($E139),ISNUMBER($F139)),$E139*$F139,IF(ISNUMBER($F139),$F139,0)))</f>
        <v/>
      </c>
      <c r="H139" s="89"/>
      <c r="I139" s="89"/>
      <c r="J139" s="90" t="str">
        <f aca="false">IF($A139="","",N($H139)+N($I139))</f>
        <v/>
      </c>
      <c r="K139" s="41" t="str">
        <f aca="false">IF($A139="","",N($G139)*N($H139))</f>
        <v/>
      </c>
      <c r="L139" s="77" t="str">
        <f aca="false">IF($A139="","",N($G139)*N($I139))</f>
        <v/>
      </c>
      <c r="M139" s="41" t="str">
        <f aca="false">IF($A139="","",N($G139)*N($J139))</f>
        <v/>
      </c>
      <c r="N139" s="41" t="str">
        <f aca="false">IF($A139="","",N($G139)-N($M139))</f>
        <v/>
      </c>
      <c r="O139" s="92"/>
    </row>
    <row r="140" customFormat="false" ht="15" hidden="false" customHeight="true" outlineLevel="0" collapsed="false">
      <c r="A140" s="85"/>
      <c r="B140" s="91"/>
      <c r="C140" s="91"/>
      <c r="D140" s="91"/>
      <c r="E140" s="87"/>
      <c r="F140" s="88"/>
      <c r="G140" s="41" t="str">
        <f aca="false">IF($A140="","",IF(AND(ISNUMBER($E140),ISNUMBER($F140)),$E140*$F140,IF(ISNUMBER($F140),$F140,0)))</f>
        <v/>
      </c>
      <c r="H140" s="89"/>
      <c r="I140" s="89"/>
      <c r="J140" s="90" t="str">
        <f aca="false">IF($A140="","",N($H140)+N($I140))</f>
        <v/>
      </c>
      <c r="K140" s="41" t="str">
        <f aca="false">IF($A140="","",N($G140)*N($H140))</f>
        <v/>
      </c>
      <c r="L140" s="77" t="str">
        <f aca="false">IF($A140="","",N($G140)*N($I140))</f>
        <v/>
      </c>
      <c r="M140" s="41" t="str">
        <f aca="false">IF($A140="","",N($G140)*N($J140))</f>
        <v/>
      </c>
      <c r="N140" s="41" t="str">
        <f aca="false">IF($A140="","",N($G140)-N($M140))</f>
        <v/>
      </c>
      <c r="O140" s="92"/>
    </row>
    <row r="141" customFormat="false" ht="15" hidden="false" customHeight="true" outlineLevel="0" collapsed="false">
      <c r="A141" s="85"/>
      <c r="B141" s="91"/>
      <c r="C141" s="91"/>
      <c r="D141" s="91"/>
      <c r="E141" s="87"/>
      <c r="F141" s="88"/>
      <c r="G141" s="41" t="str">
        <f aca="false">IF($A141="","",IF(AND(ISNUMBER($E141),ISNUMBER($F141)),$E141*$F141,IF(ISNUMBER($F141),$F141,0)))</f>
        <v/>
      </c>
      <c r="H141" s="89"/>
      <c r="I141" s="89"/>
      <c r="J141" s="90" t="str">
        <f aca="false">IF($A141="","",N($H141)+N($I141))</f>
        <v/>
      </c>
      <c r="K141" s="41" t="str">
        <f aca="false">IF($A141="","",N($G141)*N($H141))</f>
        <v/>
      </c>
      <c r="L141" s="77" t="str">
        <f aca="false">IF($A141="","",N($G141)*N($I141))</f>
        <v/>
      </c>
      <c r="M141" s="41" t="str">
        <f aca="false">IF($A141="","",N($G141)*N($J141))</f>
        <v/>
      </c>
      <c r="N141" s="41" t="str">
        <f aca="false">IF($A141="","",N($G141)-N($M141))</f>
        <v/>
      </c>
      <c r="O141" s="92"/>
    </row>
    <row r="142" customFormat="false" ht="15" hidden="false" customHeight="true" outlineLevel="0" collapsed="false">
      <c r="A142" s="85"/>
      <c r="B142" s="91"/>
      <c r="C142" s="91"/>
      <c r="D142" s="91"/>
      <c r="E142" s="87"/>
      <c r="F142" s="88"/>
      <c r="G142" s="41" t="str">
        <f aca="false">IF($A142="","",IF(AND(ISNUMBER($E142),ISNUMBER($F142)),$E142*$F142,IF(ISNUMBER($F142),$F142,0)))</f>
        <v/>
      </c>
      <c r="H142" s="89"/>
      <c r="I142" s="89"/>
      <c r="J142" s="90" t="str">
        <f aca="false">IF($A142="","",N($H142)+N($I142))</f>
        <v/>
      </c>
      <c r="K142" s="41" t="str">
        <f aca="false">IF($A142="","",N($G142)*N($H142))</f>
        <v/>
      </c>
      <c r="L142" s="77" t="str">
        <f aca="false">IF($A142="","",N($G142)*N($I142))</f>
        <v/>
      </c>
      <c r="M142" s="41" t="str">
        <f aca="false">IF($A142="","",N($G142)*N($J142))</f>
        <v/>
      </c>
      <c r="N142" s="41" t="str">
        <f aca="false">IF($A142="","",N($G142)-N($M142))</f>
        <v/>
      </c>
      <c r="O142" s="92"/>
    </row>
    <row r="143" customFormat="false" ht="15" hidden="false" customHeight="true" outlineLevel="0" collapsed="false">
      <c r="A143" s="85"/>
      <c r="B143" s="91"/>
      <c r="C143" s="91"/>
      <c r="D143" s="91"/>
      <c r="E143" s="87"/>
      <c r="F143" s="88"/>
      <c r="G143" s="41" t="str">
        <f aca="false">IF($A143="","",IF(AND(ISNUMBER($E143),ISNUMBER($F143)),$E143*$F143,IF(ISNUMBER($F143),$F143,0)))</f>
        <v/>
      </c>
      <c r="H143" s="89"/>
      <c r="I143" s="89"/>
      <c r="J143" s="90" t="str">
        <f aca="false">IF($A143="","",N($H143)+N($I143))</f>
        <v/>
      </c>
      <c r="K143" s="41" t="str">
        <f aca="false">IF($A143="","",N($G143)*N($H143))</f>
        <v/>
      </c>
      <c r="L143" s="77" t="str">
        <f aca="false">IF($A143="","",N($G143)*N($I143))</f>
        <v/>
      </c>
      <c r="M143" s="41" t="str">
        <f aca="false">IF($A143="","",N($G143)*N($J143))</f>
        <v/>
      </c>
      <c r="N143" s="41" t="str">
        <f aca="false">IF($A143="","",N($G143)-N($M143))</f>
        <v/>
      </c>
      <c r="O143" s="92"/>
    </row>
    <row r="144" customFormat="false" ht="15" hidden="false" customHeight="true" outlineLevel="0" collapsed="false">
      <c r="A144" s="85"/>
      <c r="B144" s="91"/>
      <c r="C144" s="91"/>
      <c r="D144" s="91"/>
      <c r="E144" s="87"/>
      <c r="F144" s="88"/>
      <c r="G144" s="41" t="str">
        <f aca="false">IF($A144="","",IF(AND(ISNUMBER($E144),ISNUMBER($F144)),$E144*$F144,IF(ISNUMBER($F144),$F144,0)))</f>
        <v/>
      </c>
      <c r="H144" s="89"/>
      <c r="I144" s="89"/>
      <c r="J144" s="90" t="str">
        <f aca="false">IF($A144="","",N($H144)+N($I144))</f>
        <v/>
      </c>
      <c r="K144" s="41" t="str">
        <f aca="false">IF($A144="","",N($G144)*N($H144))</f>
        <v/>
      </c>
      <c r="L144" s="77" t="str">
        <f aca="false">IF($A144="","",N($G144)*N($I144))</f>
        <v/>
      </c>
      <c r="M144" s="41" t="str">
        <f aca="false">IF($A144="","",N($G144)*N($J144))</f>
        <v/>
      </c>
      <c r="N144" s="41" t="str">
        <f aca="false">IF($A144="","",N($G144)-N($M144))</f>
        <v/>
      </c>
      <c r="O144" s="92"/>
    </row>
    <row r="145" customFormat="false" ht="15" hidden="false" customHeight="true" outlineLevel="0" collapsed="false">
      <c r="A145" s="85"/>
      <c r="B145" s="91"/>
      <c r="C145" s="91"/>
      <c r="D145" s="91"/>
      <c r="E145" s="87"/>
      <c r="F145" s="88"/>
      <c r="G145" s="41" t="str">
        <f aca="false">IF($A145="","",IF(AND(ISNUMBER($E145),ISNUMBER($F145)),$E145*$F145,IF(ISNUMBER($F145),$F145,0)))</f>
        <v/>
      </c>
      <c r="H145" s="89"/>
      <c r="I145" s="89"/>
      <c r="J145" s="90" t="str">
        <f aca="false">IF($A145="","",N($H145)+N($I145))</f>
        <v/>
      </c>
      <c r="K145" s="41" t="str">
        <f aca="false">IF($A145="","",N($G145)*N($H145))</f>
        <v/>
      </c>
      <c r="L145" s="77" t="str">
        <f aca="false">IF($A145="","",N($G145)*N($I145))</f>
        <v/>
      </c>
      <c r="M145" s="41" t="str">
        <f aca="false">IF($A145="","",N($G145)*N($J145))</f>
        <v/>
      </c>
      <c r="N145" s="41" t="str">
        <f aca="false">IF($A145="","",N($G145)-N($M145))</f>
        <v/>
      </c>
      <c r="O145" s="92"/>
    </row>
    <row r="146" customFormat="false" ht="15" hidden="false" customHeight="true" outlineLevel="0" collapsed="false">
      <c r="A146" s="85"/>
      <c r="B146" s="91"/>
      <c r="C146" s="91"/>
      <c r="D146" s="91"/>
      <c r="E146" s="87"/>
      <c r="F146" s="88"/>
      <c r="G146" s="41" t="str">
        <f aca="false">IF($A146="","",IF(AND(ISNUMBER($E146),ISNUMBER($F146)),$E146*$F146,IF(ISNUMBER($F146),$F146,0)))</f>
        <v/>
      </c>
      <c r="H146" s="89"/>
      <c r="I146" s="89"/>
      <c r="J146" s="90" t="str">
        <f aca="false">IF($A146="","",N($H146)+N($I146))</f>
        <v/>
      </c>
      <c r="K146" s="41" t="str">
        <f aca="false">IF($A146="","",N($G146)*N($H146))</f>
        <v/>
      </c>
      <c r="L146" s="77" t="str">
        <f aca="false">IF($A146="","",N($G146)*N($I146))</f>
        <v/>
      </c>
      <c r="M146" s="41" t="str">
        <f aca="false">IF($A146="","",N($G146)*N($J146))</f>
        <v/>
      </c>
      <c r="N146" s="41" t="str">
        <f aca="false">IF($A146="","",N($G146)-N($M146))</f>
        <v/>
      </c>
      <c r="O146" s="92"/>
    </row>
    <row r="147" customFormat="false" ht="15" hidden="false" customHeight="true" outlineLevel="0" collapsed="false">
      <c r="A147" s="85"/>
      <c r="B147" s="91"/>
      <c r="C147" s="91"/>
      <c r="D147" s="91"/>
      <c r="E147" s="87"/>
      <c r="F147" s="88"/>
      <c r="G147" s="41" t="str">
        <f aca="false">IF($A147="","",IF(AND(ISNUMBER($E147),ISNUMBER($F147)),$E147*$F147,IF(ISNUMBER($F147),$F147,0)))</f>
        <v/>
      </c>
      <c r="H147" s="89"/>
      <c r="I147" s="89"/>
      <c r="J147" s="90" t="str">
        <f aca="false">IF($A147="","",N($H147)+N($I147))</f>
        <v/>
      </c>
      <c r="K147" s="41" t="str">
        <f aca="false">IF($A147="","",N($G147)*N($H147))</f>
        <v/>
      </c>
      <c r="L147" s="77" t="str">
        <f aca="false">IF($A147="","",N($G147)*N($I147))</f>
        <v/>
      </c>
      <c r="M147" s="41" t="str">
        <f aca="false">IF($A147="","",N($G147)*N($J147))</f>
        <v/>
      </c>
      <c r="N147" s="41" t="str">
        <f aca="false">IF($A147="","",N($G147)-N($M147))</f>
        <v/>
      </c>
      <c r="O147" s="92"/>
    </row>
    <row r="148" customFormat="false" ht="15" hidden="false" customHeight="true" outlineLevel="0" collapsed="false">
      <c r="A148" s="85"/>
      <c r="B148" s="91"/>
      <c r="C148" s="91"/>
      <c r="D148" s="91"/>
      <c r="E148" s="87"/>
      <c r="F148" s="88"/>
      <c r="G148" s="41" t="str">
        <f aca="false">IF($A148="","",IF(AND(ISNUMBER($E148),ISNUMBER($F148)),$E148*$F148,IF(ISNUMBER($F148),$F148,0)))</f>
        <v/>
      </c>
      <c r="H148" s="89"/>
      <c r="I148" s="89"/>
      <c r="J148" s="90" t="str">
        <f aca="false">IF($A148="","",N($H148)+N($I148))</f>
        <v/>
      </c>
      <c r="K148" s="41" t="str">
        <f aca="false">IF($A148="","",N($G148)*N($H148))</f>
        <v/>
      </c>
      <c r="L148" s="77" t="str">
        <f aca="false">IF($A148="","",N($G148)*N($I148))</f>
        <v/>
      </c>
      <c r="M148" s="41" t="str">
        <f aca="false">IF($A148="","",N($G148)*N($J148))</f>
        <v/>
      </c>
      <c r="N148" s="41" t="str">
        <f aca="false">IF($A148="","",N($G148)-N($M148))</f>
        <v/>
      </c>
      <c r="O148" s="92"/>
    </row>
    <row r="149" customFormat="false" ht="15" hidden="false" customHeight="true" outlineLevel="0" collapsed="false">
      <c r="A149" s="85"/>
      <c r="B149" s="91"/>
      <c r="C149" s="91"/>
      <c r="D149" s="91"/>
      <c r="E149" s="87"/>
      <c r="F149" s="88"/>
      <c r="G149" s="41" t="str">
        <f aca="false">IF($A149="","",IF(AND(ISNUMBER($E149),ISNUMBER($F149)),$E149*$F149,IF(ISNUMBER($F149),$F149,0)))</f>
        <v/>
      </c>
      <c r="H149" s="89"/>
      <c r="I149" s="89"/>
      <c r="J149" s="90" t="str">
        <f aca="false">IF($A149="","",N($H149)+N($I149))</f>
        <v/>
      </c>
      <c r="K149" s="41" t="str">
        <f aca="false">IF($A149="","",N($G149)*N($H149))</f>
        <v/>
      </c>
      <c r="L149" s="77" t="str">
        <f aca="false">IF($A149="","",N($G149)*N($I149))</f>
        <v/>
      </c>
      <c r="M149" s="41" t="str">
        <f aca="false">IF($A149="","",N($G149)*N($J149))</f>
        <v/>
      </c>
      <c r="N149" s="41" t="str">
        <f aca="false">IF($A149="","",N($G149)-N($M149))</f>
        <v/>
      </c>
      <c r="O149" s="92"/>
    </row>
    <row r="150" customFormat="false" ht="15" hidden="false" customHeight="true" outlineLevel="0" collapsed="false">
      <c r="A150" s="85"/>
      <c r="B150" s="91"/>
      <c r="C150" s="91"/>
      <c r="D150" s="91"/>
      <c r="E150" s="87"/>
      <c r="F150" s="88"/>
      <c r="G150" s="41" t="str">
        <f aca="false">IF($A150="","",IF(AND(ISNUMBER($E150),ISNUMBER($F150)),$E150*$F150,IF(ISNUMBER($F150),$F150,0)))</f>
        <v/>
      </c>
      <c r="H150" s="89"/>
      <c r="I150" s="89"/>
      <c r="J150" s="90" t="str">
        <f aca="false">IF($A150="","",N($H150)+N($I150))</f>
        <v/>
      </c>
      <c r="K150" s="41" t="str">
        <f aca="false">IF($A150="","",N($G150)*N($H150))</f>
        <v/>
      </c>
      <c r="L150" s="77" t="str">
        <f aca="false">IF($A150="","",N($G150)*N($I150))</f>
        <v/>
      </c>
      <c r="M150" s="41" t="str">
        <f aca="false">IF($A150="","",N($G150)*N($J150))</f>
        <v/>
      </c>
      <c r="N150" s="41" t="str">
        <f aca="false">IF($A150="","",N($G150)-N($M150))</f>
        <v/>
      </c>
      <c r="O150" s="92"/>
    </row>
    <row r="151" customFormat="false" ht="15" hidden="false" customHeight="true" outlineLevel="0" collapsed="false">
      <c r="A151" s="85"/>
      <c r="B151" s="91"/>
      <c r="C151" s="91"/>
      <c r="D151" s="91"/>
      <c r="E151" s="87"/>
      <c r="F151" s="88"/>
      <c r="G151" s="41" t="str">
        <f aca="false">IF($A151="","",IF(AND(ISNUMBER($E151),ISNUMBER($F151)),$E151*$F151,IF(ISNUMBER($F151),$F151,0)))</f>
        <v/>
      </c>
      <c r="H151" s="89"/>
      <c r="I151" s="89"/>
      <c r="J151" s="90" t="str">
        <f aca="false">IF($A151="","",N($H151)+N($I151))</f>
        <v/>
      </c>
      <c r="K151" s="41" t="str">
        <f aca="false">IF($A151="","",N($G151)*N($H151))</f>
        <v/>
      </c>
      <c r="L151" s="77" t="str">
        <f aca="false">IF($A151="","",N($G151)*N($I151))</f>
        <v/>
      </c>
      <c r="M151" s="41" t="str">
        <f aca="false">IF($A151="","",N($G151)*N($J151))</f>
        <v/>
      </c>
      <c r="N151" s="41" t="str">
        <f aca="false">IF($A151="","",N($G151)-N($M151))</f>
        <v/>
      </c>
      <c r="O151" s="92"/>
    </row>
    <row r="152" customFormat="false" ht="15" hidden="false" customHeight="true" outlineLevel="0" collapsed="false">
      <c r="A152" s="85"/>
      <c r="B152" s="91"/>
      <c r="C152" s="91"/>
      <c r="D152" s="91"/>
      <c r="E152" s="87"/>
      <c r="F152" s="88"/>
      <c r="G152" s="41" t="str">
        <f aca="false">IF($A152="","",IF(AND(ISNUMBER($E152),ISNUMBER($F152)),$E152*$F152,IF(ISNUMBER($F152),$F152,0)))</f>
        <v/>
      </c>
      <c r="H152" s="89"/>
      <c r="I152" s="89"/>
      <c r="J152" s="90" t="str">
        <f aca="false">IF($A152="","",N($H152)+N($I152))</f>
        <v/>
      </c>
      <c r="K152" s="41" t="str">
        <f aca="false">IF($A152="","",N($G152)*N($H152))</f>
        <v/>
      </c>
      <c r="L152" s="77" t="str">
        <f aca="false">IF($A152="","",N($G152)*N($I152))</f>
        <v/>
      </c>
      <c r="M152" s="41" t="str">
        <f aca="false">IF($A152="","",N($G152)*N($J152))</f>
        <v/>
      </c>
      <c r="N152" s="41" t="str">
        <f aca="false">IF($A152="","",N($G152)-N($M152))</f>
        <v/>
      </c>
      <c r="O152" s="92"/>
    </row>
    <row r="153" customFormat="false" ht="15" hidden="false" customHeight="true" outlineLevel="0" collapsed="false">
      <c r="A153" s="85"/>
      <c r="B153" s="91"/>
      <c r="C153" s="91"/>
      <c r="D153" s="91"/>
      <c r="E153" s="87"/>
      <c r="F153" s="88"/>
      <c r="G153" s="41" t="str">
        <f aca="false">IF($A153="","",IF(AND(ISNUMBER($E153),ISNUMBER($F153)),$E153*$F153,IF(ISNUMBER($F153),$F153,0)))</f>
        <v/>
      </c>
      <c r="H153" s="89"/>
      <c r="I153" s="89"/>
      <c r="J153" s="90" t="str">
        <f aca="false">IF($A153="","",N($H153)+N($I153))</f>
        <v/>
      </c>
      <c r="K153" s="41" t="str">
        <f aca="false">IF($A153="","",N($G153)*N($H153))</f>
        <v/>
      </c>
      <c r="L153" s="77" t="str">
        <f aca="false">IF($A153="","",N($G153)*N($I153))</f>
        <v/>
      </c>
      <c r="M153" s="41" t="str">
        <f aca="false">IF($A153="","",N($G153)*N($J153))</f>
        <v/>
      </c>
      <c r="N153" s="41" t="str">
        <f aca="false">IF($A153="","",N($G153)-N($M153))</f>
        <v/>
      </c>
      <c r="O153" s="92"/>
    </row>
    <row r="154" customFormat="false" ht="15" hidden="false" customHeight="true" outlineLevel="0" collapsed="false">
      <c r="A154" s="85"/>
      <c r="B154" s="91"/>
      <c r="C154" s="91"/>
      <c r="D154" s="91"/>
      <c r="E154" s="87"/>
      <c r="F154" s="88"/>
      <c r="G154" s="41" t="str">
        <f aca="false">IF($A154="","",IF(AND(ISNUMBER($E154),ISNUMBER($F154)),$E154*$F154,IF(ISNUMBER($F154),$F154,0)))</f>
        <v/>
      </c>
      <c r="H154" s="89"/>
      <c r="I154" s="89"/>
      <c r="J154" s="90" t="str">
        <f aca="false">IF($A154="","",N($H154)+N($I154))</f>
        <v/>
      </c>
      <c r="K154" s="41" t="str">
        <f aca="false">IF($A154="","",N($G154)*N($H154))</f>
        <v/>
      </c>
      <c r="L154" s="77" t="str">
        <f aca="false">IF($A154="","",N($G154)*N($I154))</f>
        <v/>
      </c>
      <c r="M154" s="41" t="str">
        <f aca="false">IF($A154="","",N($G154)*N($J154))</f>
        <v/>
      </c>
      <c r="N154" s="41" t="str">
        <f aca="false">IF($A154="","",N($G154)-N($M154))</f>
        <v/>
      </c>
      <c r="O154" s="92"/>
    </row>
    <row r="155" customFormat="false" ht="15" hidden="false" customHeight="true" outlineLevel="0" collapsed="false">
      <c r="A155" s="85"/>
      <c r="B155" s="91"/>
      <c r="C155" s="91"/>
      <c r="D155" s="91"/>
      <c r="E155" s="87"/>
      <c r="F155" s="88"/>
      <c r="G155" s="41" t="str">
        <f aca="false">IF($A155="","",IF(AND(ISNUMBER($E155),ISNUMBER($F155)),$E155*$F155,IF(ISNUMBER($F155),$F155,0)))</f>
        <v/>
      </c>
      <c r="H155" s="89"/>
      <c r="I155" s="89"/>
      <c r="J155" s="90" t="str">
        <f aca="false">IF($A155="","",N($H155)+N($I155))</f>
        <v/>
      </c>
      <c r="K155" s="41" t="str">
        <f aca="false">IF($A155="","",N($G155)*N($H155))</f>
        <v/>
      </c>
      <c r="L155" s="77" t="str">
        <f aca="false">IF($A155="","",N($G155)*N($I155))</f>
        <v/>
      </c>
      <c r="M155" s="41" t="str">
        <f aca="false">IF($A155="","",N($G155)*N($J155))</f>
        <v/>
      </c>
      <c r="N155" s="41" t="str">
        <f aca="false">IF($A155="","",N($G155)-N($M155))</f>
        <v/>
      </c>
      <c r="O155" s="92"/>
    </row>
    <row r="156" customFormat="false" ht="15" hidden="false" customHeight="true" outlineLevel="0" collapsed="false">
      <c r="A156" s="85"/>
      <c r="B156" s="91"/>
      <c r="C156" s="91"/>
      <c r="D156" s="91"/>
      <c r="E156" s="87"/>
      <c r="F156" s="88"/>
      <c r="G156" s="41" t="str">
        <f aca="false">IF($A156="","",IF(AND(ISNUMBER($E156),ISNUMBER($F156)),$E156*$F156,IF(ISNUMBER($F156),$F156,0)))</f>
        <v/>
      </c>
      <c r="H156" s="89"/>
      <c r="I156" s="89"/>
      <c r="J156" s="90" t="str">
        <f aca="false">IF($A156="","",N($H156)+N($I156))</f>
        <v/>
      </c>
      <c r="K156" s="41" t="str">
        <f aca="false">IF($A156="","",N($G156)*N($H156))</f>
        <v/>
      </c>
      <c r="L156" s="77" t="str">
        <f aca="false">IF($A156="","",N($G156)*N($I156))</f>
        <v/>
      </c>
      <c r="M156" s="41" t="str">
        <f aca="false">IF($A156="","",N($G156)*N($J156))</f>
        <v/>
      </c>
      <c r="N156" s="41" t="str">
        <f aca="false">IF($A156="","",N($G156)-N($M156))</f>
        <v/>
      </c>
      <c r="O156" s="92"/>
    </row>
    <row r="157" customFormat="false" ht="15" hidden="false" customHeight="true" outlineLevel="0" collapsed="false">
      <c r="A157" s="85"/>
      <c r="B157" s="91"/>
      <c r="C157" s="91"/>
      <c r="D157" s="91"/>
      <c r="E157" s="87"/>
      <c r="F157" s="88"/>
      <c r="G157" s="41" t="str">
        <f aca="false">IF($A157="","",IF(AND(ISNUMBER($E157),ISNUMBER($F157)),$E157*$F157,IF(ISNUMBER($F157),$F157,0)))</f>
        <v/>
      </c>
      <c r="H157" s="89"/>
      <c r="I157" s="89"/>
      <c r="J157" s="90" t="str">
        <f aca="false">IF($A157="","",N($H157)+N($I157))</f>
        <v/>
      </c>
      <c r="K157" s="41" t="str">
        <f aca="false">IF($A157="","",N($G157)*N($H157))</f>
        <v/>
      </c>
      <c r="L157" s="77" t="str">
        <f aca="false">IF($A157="","",N($G157)*N($I157))</f>
        <v/>
      </c>
      <c r="M157" s="41" t="str">
        <f aca="false">IF($A157="","",N($G157)*N($J157))</f>
        <v/>
      </c>
      <c r="N157" s="41" t="str">
        <f aca="false">IF($A157="","",N($G157)-N($M157))</f>
        <v/>
      </c>
      <c r="O157" s="92"/>
    </row>
    <row r="158" customFormat="false" ht="15" hidden="false" customHeight="true" outlineLevel="0" collapsed="false">
      <c r="A158" s="85"/>
      <c r="B158" s="91"/>
      <c r="C158" s="91"/>
      <c r="D158" s="91"/>
      <c r="E158" s="87"/>
      <c r="F158" s="88"/>
      <c r="G158" s="41" t="str">
        <f aca="false">IF($A158="","",IF(AND(ISNUMBER($E158),ISNUMBER($F158)),$E158*$F158,IF(ISNUMBER($F158),$F158,0)))</f>
        <v/>
      </c>
      <c r="H158" s="89"/>
      <c r="I158" s="89"/>
      <c r="J158" s="90" t="str">
        <f aca="false">IF($A158="","",N($H158)+N($I158))</f>
        <v/>
      </c>
      <c r="K158" s="41" t="str">
        <f aca="false">IF($A158="","",N($G158)*N($H158))</f>
        <v/>
      </c>
      <c r="L158" s="77" t="str">
        <f aca="false">IF($A158="","",N($G158)*N($I158))</f>
        <v/>
      </c>
      <c r="M158" s="41" t="str">
        <f aca="false">IF($A158="","",N($G158)*N($J158))</f>
        <v/>
      </c>
      <c r="N158" s="41" t="str">
        <f aca="false">IF($A158="","",N($G158)-N($M158))</f>
        <v/>
      </c>
      <c r="O158" s="92"/>
    </row>
    <row r="159" customFormat="false" ht="15" hidden="false" customHeight="true" outlineLevel="0" collapsed="false">
      <c r="A159" s="85"/>
      <c r="B159" s="91"/>
      <c r="C159" s="91"/>
      <c r="D159" s="91"/>
      <c r="E159" s="87"/>
      <c r="F159" s="88"/>
      <c r="G159" s="41" t="str">
        <f aca="false">IF($A159="","",IF(AND(ISNUMBER($E159),ISNUMBER($F159)),$E159*$F159,IF(ISNUMBER($F159),$F159,0)))</f>
        <v/>
      </c>
      <c r="H159" s="89"/>
      <c r="I159" s="89"/>
      <c r="J159" s="90" t="str">
        <f aca="false">IF($A159="","",N($H159)+N($I159))</f>
        <v/>
      </c>
      <c r="K159" s="41" t="str">
        <f aca="false">IF($A159="","",N($G159)*N($H159))</f>
        <v/>
      </c>
      <c r="L159" s="77" t="str">
        <f aca="false">IF($A159="","",N($G159)*N($I159))</f>
        <v/>
      </c>
      <c r="M159" s="41" t="str">
        <f aca="false">IF($A159="","",N($G159)*N($J159))</f>
        <v/>
      </c>
      <c r="N159" s="41" t="str">
        <f aca="false">IF($A159="","",N($G159)-N($M159))</f>
        <v/>
      </c>
      <c r="O159" s="92"/>
    </row>
    <row r="160" customFormat="false" ht="15" hidden="false" customHeight="true" outlineLevel="0" collapsed="false">
      <c r="A160" s="85"/>
      <c r="B160" s="91"/>
      <c r="C160" s="91"/>
      <c r="D160" s="91"/>
      <c r="E160" s="87"/>
      <c r="F160" s="88"/>
      <c r="G160" s="41" t="str">
        <f aca="false">IF($A160="","",IF(AND(ISNUMBER($E160),ISNUMBER($F160)),$E160*$F160,IF(ISNUMBER($F160),$F160,0)))</f>
        <v/>
      </c>
      <c r="H160" s="89"/>
      <c r="I160" s="89"/>
      <c r="J160" s="90" t="str">
        <f aca="false">IF($A160="","",N($H160)+N($I160))</f>
        <v/>
      </c>
      <c r="K160" s="41" t="str">
        <f aca="false">IF($A160="","",N($G160)*N($H160))</f>
        <v/>
      </c>
      <c r="L160" s="77" t="str">
        <f aca="false">IF($A160="","",N($G160)*N($I160))</f>
        <v/>
      </c>
      <c r="M160" s="41" t="str">
        <f aca="false">IF($A160="","",N($G160)*N($J160))</f>
        <v/>
      </c>
      <c r="N160" s="41" t="str">
        <f aca="false">IF($A160="","",N($G160)-N($M160))</f>
        <v/>
      </c>
      <c r="O160" s="92"/>
    </row>
    <row r="161" customFormat="false" ht="15" hidden="false" customHeight="true" outlineLevel="0" collapsed="false">
      <c r="A161" s="85"/>
      <c r="B161" s="91"/>
      <c r="C161" s="91"/>
      <c r="D161" s="91"/>
      <c r="E161" s="87"/>
      <c r="F161" s="88"/>
      <c r="G161" s="41" t="str">
        <f aca="false">IF($A161="","",IF(AND(ISNUMBER($E161),ISNUMBER($F161)),$E161*$F161,IF(ISNUMBER($F161),$F161,0)))</f>
        <v/>
      </c>
      <c r="H161" s="89"/>
      <c r="I161" s="89"/>
      <c r="J161" s="90" t="str">
        <f aca="false">IF($A161="","",N($H161)+N($I161))</f>
        <v/>
      </c>
      <c r="K161" s="41" t="str">
        <f aca="false">IF($A161="","",N($G161)*N($H161))</f>
        <v/>
      </c>
      <c r="L161" s="77" t="str">
        <f aca="false">IF($A161="","",N($G161)*N($I161))</f>
        <v/>
      </c>
      <c r="M161" s="41" t="str">
        <f aca="false">IF($A161="","",N($G161)*N($J161))</f>
        <v/>
      </c>
      <c r="N161" s="41" t="str">
        <f aca="false">IF($A161="","",N($G161)-N($M161))</f>
        <v/>
      </c>
      <c r="O161" s="92"/>
    </row>
    <row r="162" customFormat="false" ht="15" hidden="false" customHeight="true" outlineLevel="0" collapsed="false">
      <c r="A162" s="85"/>
      <c r="B162" s="91"/>
      <c r="C162" s="91"/>
      <c r="D162" s="91"/>
      <c r="E162" s="87"/>
      <c r="F162" s="88"/>
      <c r="G162" s="41" t="str">
        <f aca="false">IF($A162="","",IF(AND(ISNUMBER($E162),ISNUMBER($F162)),$E162*$F162,IF(ISNUMBER($F162),$F162,0)))</f>
        <v/>
      </c>
      <c r="H162" s="89"/>
      <c r="I162" s="89"/>
      <c r="J162" s="90" t="str">
        <f aca="false">IF($A162="","",N($H162)+N($I162))</f>
        <v/>
      </c>
      <c r="K162" s="41" t="str">
        <f aca="false">IF($A162="","",N($G162)*N($H162))</f>
        <v/>
      </c>
      <c r="L162" s="77" t="str">
        <f aca="false">IF($A162="","",N($G162)*N($I162))</f>
        <v/>
      </c>
      <c r="M162" s="41" t="str">
        <f aca="false">IF($A162="","",N($G162)*N($J162))</f>
        <v/>
      </c>
      <c r="N162" s="41" t="str">
        <f aca="false">IF($A162="","",N($G162)-N($M162))</f>
        <v/>
      </c>
      <c r="O162" s="92"/>
    </row>
    <row r="163" customFormat="false" ht="15" hidden="false" customHeight="true" outlineLevel="0" collapsed="false">
      <c r="A163" s="85"/>
      <c r="B163" s="91"/>
      <c r="C163" s="91"/>
      <c r="D163" s="91"/>
      <c r="E163" s="87"/>
      <c r="F163" s="88"/>
      <c r="G163" s="41" t="str">
        <f aca="false">IF($A163="","",IF(AND(ISNUMBER($E163),ISNUMBER($F163)),$E163*$F163,IF(ISNUMBER($F163),$F163,0)))</f>
        <v/>
      </c>
      <c r="H163" s="89"/>
      <c r="I163" s="89"/>
      <c r="J163" s="90" t="str">
        <f aca="false">IF($A163="","",N($H163)+N($I163))</f>
        <v/>
      </c>
      <c r="K163" s="41" t="str">
        <f aca="false">IF($A163="","",N($G163)*N($H163))</f>
        <v/>
      </c>
      <c r="L163" s="77" t="str">
        <f aca="false">IF($A163="","",N($G163)*N($I163))</f>
        <v/>
      </c>
      <c r="M163" s="41" t="str">
        <f aca="false">IF($A163="","",N($G163)*N($J163))</f>
        <v/>
      </c>
      <c r="N163" s="41" t="str">
        <f aca="false">IF($A163="","",N($G163)-N($M163))</f>
        <v/>
      </c>
      <c r="O163" s="92"/>
    </row>
    <row r="164" customFormat="false" ht="18" hidden="false" customHeight="true" outlineLevel="0" collapsed="false">
      <c r="A164" s="80" t="s">
        <v>134</v>
      </c>
      <c r="B164" s="80"/>
      <c r="C164" s="80"/>
      <c r="D164" s="80"/>
      <c r="E164" s="80"/>
      <c r="F164" s="80"/>
      <c r="G164" s="81" t="n">
        <f aca="false">SUM($G$14:$G$163)</f>
        <v>13769750</v>
      </c>
      <c r="H164" s="82" t="n">
        <f aca="false">IFERROR(K164/G164,0)</f>
        <v>0.398950598231631</v>
      </c>
      <c r="I164" s="82" t="n">
        <f aca="false">IFERROR(L164/G164,0)</f>
        <v>0.102254398228</v>
      </c>
      <c r="J164" s="82" t="n">
        <f aca="false">IFERROR(M164/G164,0)</f>
        <v>0.501204996459631</v>
      </c>
      <c r="K164" s="81" t="n">
        <f aca="false">SUM($K$14:$K$163)</f>
        <v>5493450</v>
      </c>
      <c r="L164" s="81" t="n">
        <f aca="false">SUM($L$14:$L$163)</f>
        <v>1408017.5</v>
      </c>
      <c r="M164" s="81" t="n">
        <f aca="false">SUM($M$14:$M$163)</f>
        <v>6901467.5</v>
      </c>
      <c r="N164" s="81" t="n">
        <f aca="false">SUM($N$14:$N$163)</f>
        <v>6868282.5</v>
      </c>
      <c r="O164" s="81"/>
    </row>
    <row r="165" customFormat="false" ht="16.5" hidden="false" customHeight="true" outlineLevel="0" collapsed="false">
      <c r="A165" s="83" t="s">
        <v>170</v>
      </c>
      <c r="B165" s="83"/>
      <c r="C165" s="83"/>
      <c r="D165" s="83"/>
      <c r="E165" s="83"/>
      <c r="F165" s="83"/>
      <c r="G165" s="77" t="n">
        <f aca="false">SUBTOTAL(109,$G$14:$G$163)</f>
        <v>13769750</v>
      </c>
      <c r="H165" s="77"/>
      <c r="I165" s="77"/>
      <c r="J165" s="77"/>
      <c r="K165" s="77" t="n">
        <f aca="false">SUBTOTAL(109,$K$14:$K$163)</f>
        <v>5493450</v>
      </c>
      <c r="L165" s="77" t="n">
        <f aca="false">SUBTOTAL(109,$L$14:$L$163)</f>
        <v>1408017.5</v>
      </c>
      <c r="M165" s="77" t="n">
        <f aca="false">SUBTOTAL(109,$M$14:$M$163)</f>
        <v>6901467.5</v>
      </c>
      <c r="N165" s="77" t="n">
        <f aca="false">SUBTOTAL(109,$N$14:$N$163)</f>
        <v>6868282.5</v>
      </c>
      <c r="O165" s="77"/>
    </row>
    <row r="167" customFormat="false" ht="12.75" hidden="false" customHeight="true" outlineLevel="0" collapsed="false">
      <c r="A167" s="33" t="s">
        <v>58</v>
      </c>
      <c r="B167" s="33"/>
      <c r="C167" s="33"/>
      <c r="D167" s="33"/>
      <c r="E167" s="33"/>
      <c r="F167" s="33"/>
      <c r="G167" s="33"/>
      <c r="H167" s="33"/>
      <c r="I167" s="33"/>
      <c r="J167" s="33"/>
      <c r="K167" s="33"/>
      <c r="L167" s="33"/>
      <c r="M167" s="33"/>
      <c r="N167" s="33"/>
      <c r="O167" s="33"/>
    </row>
  </sheetData>
  <sheetProtection sheet="true" formatCells="false" formatColumns="false" formatRows="false" insertRows="false" sort="false" autoFilter="false"/>
  <autoFilter ref="A9:O163"/>
  <mergeCells count="9">
    <mergeCell ref="C2:O2"/>
    <mergeCell ref="C3:O3"/>
    <mergeCell ref="A8:O8"/>
    <mergeCell ref="A10:F10"/>
    <mergeCell ref="A11:F11"/>
    <mergeCell ref="A12:F12"/>
    <mergeCell ref="A164:F164"/>
    <mergeCell ref="A165:F165"/>
    <mergeCell ref="A167:O167"/>
  </mergeCells>
  <conditionalFormatting sqref="J14:J163">
    <cfRule type="expression" priority="2" aboveAverage="0" equalAverage="0" bottom="0" percent="0" rank="0" text="" dxfId="11">
      <formula>AND($A14&lt;&gt;"",$J14&gt;1.0000001)</formula>
    </cfRule>
  </conditionalFormatting>
  <conditionalFormatting sqref="N14:N163">
    <cfRule type="expression" priority="3" aboveAverage="0" equalAverage="0" bottom="0" percent="0" rank="0" text="" dxfId="0">
      <formula>AND($A14&lt;&gt;"",$N14&lt;-0.005)</formula>
    </cfRule>
  </conditionalFormatting>
  <dataValidations count="4">
    <dataValidation allowBlank="true" error="Select a value from the list, or add the option on the Lists &amp; Settings sheet." errorStyle="stop" errorTitle="Value not in list" operator="between" showDropDown="false" showErrorMessage="true" showInputMessage="false" sqref="C14:C163" type="list">
      <formula1>L_ItemType</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D14:D163" type="list">
      <formula1>L_Unit</formula1>
      <formula2>0</formula2>
    </dataValidation>
    <dataValidation allowBlank="true" error="Previous % + This Claim % must be between 0% and 100%. Check the previous certificate before over-claiming." errorStyle="stop" errorTitle="Total % complete cannot exceed 100%" operator="between" showDropDown="false" showErrorMessage="true" showInputMessage="false" sqref="H14:I163" type="custom">
      <formula1>AND($H14+$I14&lt;=1,$H14&gt;=0,$I14&gt;=0)</formula1>
      <formula2>0</formula2>
    </dataValidation>
    <dataValidation allowBlank="true" error="Enter a quantity of zero or more. Use a credit variation for omissions." errorStyle="stop" errorTitle="Quantities must be positive" operator="greaterThanOrEqual" showDropDown="false" showErrorMessage="false" showInputMessage="false" sqref="E14:E163" type="decimal">
      <formula1>0</formula1>
      <formula2>0</formula2>
    </dataValidation>
  </dataValidations>
  <hyperlinks>
    <hyperlink ref="A2" r:id="rId1" display=" "/>
    <hyperlink ref="A167"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0" pageOrder="downThenOver" orientation="landscape" blackAndWhite="false" draft="false" cellComments="none" horizontalDpi="300" verticalDpi="300" copies="1"/>
  <headerFooter differentFirst="false" differentOddEven="false">
    <oddHeader>&amp;L&amp;"Arial,Regular"&amp;8&amp;K1d3245Mastt  ·  Progress Claim (AU)  ·  Works Breakdown&amp;R&amp;"Arial,Regular"&amp;8&amp;K8e98a2&amp;A</oddHeader>
    <oddFooter>&amp;L&amp;"Arial,Regular"&amp;7&amp;K8e98a2Mastt template  ·  mastt.com  ·  © 2026 Mastt&amp;R&amp;"Arial,Regular"&amp;7&amp;K8e98a2Page &amp;P of &amp;N</oddFoot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7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11" topLeftCell="C12" activePane="bottomRight" state="frozen"/>
      <selection pane="topLeft" activeCell="A1" activeCellId="0" sqref="A1"/>
      <selection pane="topRight" activeCell="C1" activeCellId="0" sqref="C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10"/>
    <col collapsed="false" customWidth="true" hidden="false" outlineLevel="0" max="2" min="2" style="1" width="52"/>
    <col collapsed="false" customWidth="true" hidden="false" outlineLevel="0" max="3" min="3" style="1" width="15"/>
    <col collapsed="false" customWidth="true" hidden="false" outlineLevel="0" max="4" min="4" style="1" width="14"/>
    <col collapsed="false" customWidth="true" hidden="false" outlineLevel="0" max="5" min="5" style="1" width="17"/>
    <col collapsed="false" customWidth="true" hidden="false" outlineLevel="0" max="6" min="6" style="1" width="13"/>
    <col collapsed="false" customWidth="true" hidden="false" outlineLevel="0" max="9" min="7" style="1" width="17"/>
    <col collapsed="false" customWidth="true" hidden="false" outlineLevel="0" max="10" min="10" style="1" width="36"/>
  </cols>
  <sheetData>
    <row r="1" customFormat="false" ht="4.5" hidden="false" customHeight="true" outlineLevel="0" collapsed="false">
      <c r="A1" s="2"/>
      <c r="B1" s="2"/>
      <c r="C1" s="2"/>
      <c r="D1" s="2"/>
      <c r="E1" s="2"/>
      <c r="F1" s="2"/>
      <c r="G1" s="2"/>
      <c r="H1" s="2"/>
      <c r="I1" s="2"/>
      <c r="J1" s="2"/>
    </row>
    <row r="2" customFormat="false" ht="21" hidden="false" customHeight="true" outlineLevel="0" collapsed="false">
      <c r="A2" s="3" t="s">
        <v>0</v>
      </c>
      <c r="B2" s="2"/>
      <c r="C2" s="4" t="s">
        <v>171</v>
      </c>
      <c r="D2" s="4"/>
      <c r="E2" s="4"/>
      <c r="F2" s="4"/>
      <c r="G2" s="4"/>
      <c r="H2" s="4"/>
      <c r="I2" s="4"/>
      <c r="J2" s="4"/>
    </row>
    <row r="3" customFormat="false" ht="10.5" hidden="false" customHeight="true" outlineLevel="0" collapsed="false">
      <c r="A3" s="2"/>
      <c r="B3" s="2"/>
      <c r="C3" s="5" t="s">
        <v>172</v>
      </c>
      <c r="D3" s="5"/>
      <c r="E3" s="5"/>
      <c r="F3" s="5"/>
      <c r="G3" s="5"/>
      <c r="H3" s="5"/>
      <c r="I3" s="5"/>
      <c r="J3" s="5"/>
    </row>
    <row r="4" customFormat="false" ht="12.75" hidden="false" customHeight="true" outlineLevel="0" collapsed="false">
      <c r="A4" s="2"/>
      <c r="B4" s="2"/>
      <c r="C4" s="2"/>
      <c r="D4" s="2"/>
      <c r="E4" s="2"/>
      <c r="F4" s="2"/>
      <c r="G4" s="2"/>
      <c r="H4" s="2"/>
      <c r="I4" s="2"/>
      <c r="J4" s="2"/>
    </row>
    <row r="5" customFormat="false" ht="3" hidden="false" customHeight="true" outlineLevel="0" collapsed="false">
      <c r="A5" s="6"/>
      <c r="B5" s="6"/>
      <c r="C5" s="6"/>
      <c r="D5" s="6"/>
      <c r="E5" s="6"/>
      <c r="F5" s="6"/>
      <c r="G5" s="6"/>
      <c r="H5" s="6"/>
      <c r="I5" s="6"/>
      <c r="J5" s="6"/>
    </row>
    <row r="6" customFormat="false" ht="6.75" hidden="false" customHeight="true" outlineLevel="0" collapsed="false">
      <c r="A6" s="7"/>
      <c r="B6" s="7"/>
      <c r="C6" s="7"/>
      <c r="D6" s="7"/>
      <c r="E6" s="7"/>
      <c r="F6" s="7"/>
      <c r="G6" s="7"/>
      <c r="H6" s="7"/>
      <c r="I6" s="7"/>
      <c r="J6" s="7"/>
    </row>
    <row r="7" customFormat="false" ht="6" hidden="false" customHeight="true" outlineLevel="0" collapsed="false"/>
    <row r="8" customFormat="false" ht="15" hidden="false" customHeight="false" outlineLevel="0" collapsed="false">
      <c r="A8" s="79" t="s">
        <v>173</v>
      </c>
      <c r="B8" s="79"/>
      <c r="C8" s="79"/>
      <c r="D8" s="79"/>
      <c r="E8" s="79"/>
      <c r="F8" s="79"/>
      <c r="G8" s="79"/>
      <c r="H8" s="79"/>
      <c r="I8" s="79"/>
      <c r="J8" s="79"/>
    </row>
    <row r="9" customFormat="false" ht="31.5" hidden="false" customHeight="true" outlineLevel="0" collapsed="false">
      <c r="A9" s="36" t="s">
        <v>174</v>
      </c>
      <c r="B9" s="36" t="s">
        <v>63</v>
      </c>
      <c r="C9" s="36" t="s">
        <v>175</v>
      </c>
      <c r="D9" s="36" t="s">
        <v>176</v>
      </c>
      <c r="E9" s="36" t="s">
        <v>177</v>
      </c>
      <c r="F9" s="36" t="s">
        <v>178</v>
      </c>
      <c r="G9" s="36" t="s">
        <v>179</v>
      </c>
      <c r="H9" s="36" t="s">
        <v>180</v>
      </c>
      <c r="I9" s="36" t="s">
        <v>130</v>
      </c>
      <c r="J9" s="36" t="s">
        <v>181</v>
      </c>
    </row>
    <row r="10" customFormat="false" ht="18" hidden="false" customHeight="true" outlineLevel="0" collapsed="false">
      <c r="A10" s="80" t="s">
        <v>182</v>
      </c>
      <c r="B10" s="80"/>
      <c r="C10" s="80"/>
      <c r="D10" s="80"/>
      <c r="E10" s="81" t="n">
        <f aca="false">SUMIF($D$12:$D$71,"Approved",$E$12:$E$71)</f>
        <v>234550</v>
      </c>
      <c r="F10" s="82" t="n">
        <f aca="false">IFERROR(G10/E10,0)</f>
        <v>0.665263270091665</v>
      </c>
      <c r="G10" s="81" t="n">
        <f aca="false">SUM($G$12:$G$71)</f>
        <v>156037.5</v>
      </c>
      <c r="H10" s="81" t="n">
        <f aca="false">SUM($H$12:$H$71)</f>
        <v>114950</v>
      </c>
      <c r="I10" s="81" t="n">
        <f aca="false">SUM($I$12:$I$71)</f>
        <v>41087.5</v>
      </c>
      <c r="J10" s="93"/>
    </row>
    <row r="11" customFormat="false" ht="6" hidden="false" customHeight="true" outlineLevel="0" collapsed="false"/>
    <row r="12" customFormat="false" ht="15" hidden="false" customHeight="true" outlineLevel="0" collapsed="false">
      <c r="A12" s="85" t="s">
        <v>183</v>
      </c>
      <c r="B12" s="86" t="s">
        <v>184</v>
      </c>
      <c r="C12" s="94" t="n">
        <v>46124</v>
      </c>
      <c r="D12" s="85" t="s">
        <v>185</v>
      </c>
      <c r="E12" s="88" t="n">
        <v>86400</v>
      </c>
      <c r="F12" s="89" t="n">
        <v>1</v>
      </c>
      <c r="G12" s="41" t="n">
        <f aca="false">IF($A12="","",IF($D12="Approved",N($E12)*N($F12),0))</f>
        <v>86400</v>
      </c>
      <c r="H12" s="88" t="n">
        <v>86400</v>
      </c>
      <c r="I12" s="77" t="n">
        <f aca="false">IF($A12="","",N($G12)-N($H12))</f>
        <v>0</v>
      </c>
      <c r="J12" s="86" t="s">
        <v>186</v>
      </c>
    </row>
    <row r="13" customFormat="false" ht="15" hidden="false" customHeight="true" outlineLevel="0" collapsed="false">
      <c r="A13" s="85" t="s">
        <v>187</v>
      </c>
      <c r="B13" s="86" t="s">
        <v>188</v>
      </c>
      <c r="C13" s="94" t="n">
        <v>46170</v>
      </c>
      <c r="D13" s="85" t="s">
        <v>185</v>
      </c>
      <c r="E13" s="88" t="n">
        <v>142750</v>
      </c>
      <c r="F13" s="89" t="n">
        <v>0.45</v>
      </c>
      <c r="G13" s="41" t="n">
        <f aca="false">IF($A13="","",IF($D13="Approved",N($E13)*N($F13),0))</f>
        <v>64237.5</v>
      </c>
      <c r="H13" s="88" t="n">
        <v>28550</v>
      </c>
      <c r="I13" s="77" t="n">
        <f aca="false">IF($A13="","",N($G13)-N($H13))</f>
        <v>35687.5</v>
      </c>
      <c r="J13" s="86" t="s">
        <v>189</v>
      </c>
    </row>
    <row r="14" customFormat="false" ht="15" hidden="false" customHeight="true" outlineLevel="0" collapsed="false">
      <c r="A14" s="85" t="s">
        <v>190</v>
      </c>
      <c r="B14" s="86" t="s">
        <v>191</v>
      </c>
      <c r="C14" s="94" t="n">
        <v>46219</v>
      </c>
      <c r="D14" s="85" t="s">
        <v>185</v>
      </c>
      <c r="E14" s="88" t="n">
        <v>23900</v>
      </c>
      <c r="F14" s="89" t="n">
        <v>1</v>
      </c>
      <c r="G14" s="41" t="n">
        <f aca="false">IF($A14="","",IF($D14="Approved",N($E14)*N($F14),0))</f>
        <v>23900</v>
      </c>
      <c r="H14" s="88" t="n">
        <v>0</v>
      </c>
      <c r="I14" s="77" t="n">
        <f aca="false">IF($A14="","",N($G14)-N($H14))</f>
        <v>23900</v>
      </c>
      <c r="J14" s="86" t="s">
        <v>192</v>
      </c>
    </row>
    <row r="15" customFormat="false" ht="15" hidden="false" customHeight="true" outlineLevel="0" collapsed="false">
      <c r="A15" s="85" t="s">
        <v>193</v>
      </c>
      <c r="B15" s="86" t="s">
        <v>194</v>
      </c>
      <c r="C15" s="94"/>
      <c r="D15" s="85" t="s">
        <v>195</v>
      </c>
      <c r="E15" s="88" t="n">
        <v>61200</v>
      </c>
      <c r="F15" s="89" t="n">
        <v>0</v>
      </c>
      <c r="G15" s="41" t="n">
        <f aca="false">IF($A15="","",IF($D15="Approved",N($E15)*N($F15),0))</f>
        <v>0</v>
      </c>
      <c r="H15" s="88" t="n">
        <v>0</v>
      </c>
      <c r="I15" s="77" t="n">
        <f aca="false">IF($A15="","",N($G15)-N($H15))</f>
        <v>0</v>
      </c>
      <c r="J15" s="86" t="s">
        <v>196</v>
      </c>
    </row>
    <row r="16" customFormat="false" ht="15" hidden="false" customHeight="true" outlineLevel="0" collapsed="false">
      <c r="A16" s="85" t="s">
        <v>197</v>
      </c>
      <c r="B16" s="86" t="s">
        <v>198</v>
      </c>
      <c r="C16" s="94" t="n">
        <v>46203</v>
      </c>
      <c r="D16" s="85" t="s">
        <v>185</v>
      </c>
      <c r="E16" s="88" t="n">
        <v>-18500</v>
      </c>
      <c r="F16" s="89" t="n">
        <v>1</v>
      </c>
      <c r="G16" s="41" t="n">
        <f aca="false">IF($A16="","",IF($D16="Approved",N($E16)*N($F16),0))</f>
        <v>-18500</v>
      </c>
      <c r="H16" s="88" t="n">
        <v>0</v>
      </c>
      <c r="I16" s="77" t="n">
        <f aca="false">IF($A16="","",N($G16)-N($H16))</f>
        <v>-18500</v>
      </c>
      <c r="J16" s="86" t="s">
        <v>199</v>
      </c>
    </row>
    <row r="17" customFormat="false" ht="15" hidden="false" customHeight="true" outlineLevel="0" collapsed="false">
      <c r="A17" s="85"/>
      <c r="B17" s="91"/>
      <c r="C17" s="94"/>
      <c r="D17" s="85"/>
      <c r="E17" s="88"/>
      <c r="F17" s="89"/>
      <c r="G17" s="41" t="str">
        <f aca="false">IF($A17="","",IF($D17="Approved",N($E17)*N($F17),0))</f>
        <v/>
      </c>
      <c r="H17" s="88"/>
      <c r="I17" s="77" t="str">
        <f aca="false">IF($A17="","",N($G17)-N($H17))</f>
        <v/>
      </c>
      <c r="J17" s="92"/>
    </row>
    <row r="18" customFormat="false" ht="15" hidden="false" customHeight="true" outlineLevel="0" collapsed="false">
      <c r="A18" s="85"/>
      <c r="B18" s="91"/>
      <c r="C18" s="94"/>
      <c r="D18" s="85"/>
      <c r="E18" s="88"/>
      <c r="F18" s="89"/>
      <c r="G18" s="41" t="str">
        <f aca="false">IF($A18="","",IF($D18="Approved",N($E18)*N($F18),0))</f>
        <v/>
      </c>
      <c r="H18" s="88"/>
      <c r="I18" s="77" t="str">
        <f aca="false">IF($A18="","",N($G18)-N($H18))</f>
        <v/>
      </c>
      <c r="J18" s="92"/>
    </row>
    <row r="19" customFormat="false" ht="15" hidden="false" customHeight="true" outlineLevel="0" collapsed="false">
      <c r="A19" s="85"/>
      <c r="B19" s="91"/>
      <c r="C19" s="94"/>
      <c r="D19" s="85"/>
      <c r="E19" s="88"/>
      <c r="F19" s="89"/>
      <c r="G19" s="41" t="str">
        <f aca="false">IF($A19="","",IF($D19="Approved",N($E19)*N($F19),0))</f>
        <v/>
      </c>
      <c r="H19" s="88"/>
      <c r="I19" s="77" t="str">
        <f aca="false">IF($A19="","",N($G19)-N($H19))</f>
        <v/>
      </c>
      <c r="J19" s="92"/>
    </row>
    <row r="20" customFormat="false" ht="15" hidden="false" customHeight="true" outlineLevel="0" collapsed="false">
      <c r="A20" s="85"/>
      <c r="B20" s="91"/>
      <c r="C20" s="94"/>
      <c r="D20" s="85"/>
      <c r="E20" s="88"/>
      <c r="F20" s="89"/>
      <c r="G20" s="41" t="str">
        <f aca="false">IF($A20="","",IF($D20="Approved",N($E20)*N($F20),0))</f>
        <v/>
      </c>
      <c r="H20" s="88"/>
      <c r="I20" s="77" t="str">
        <f aca="false">IF($A20="","",N($G20)-N($H20))</f>
        <v/>
      </c>
      <c r="J20" s="92"/>
    </row>
    <row r="21" customFormat="false" ht="15" hidden="false" customHeight="true" outlineLevel="0" collapsed="false">
      <c r="A21" s="85"/>
      <c r="B21" s="91"/>
      <c r="C21" s="94"/>
      <c r="D21" s="85"/>
      <c r="E21" s="88"/>
      <c r="F21" s="89"/>
      <c r="G21" s="41" t="str">
        <f aca="false">IF($A21="","",IF($D21="Approved",N($E21)*N($F21),0))</f>
        <v/>
      </c>
      <c r="H21" s="88"/>
      <c r="I21" s="77" t="str">
        <f aca="false">IF($A21="","",N($G21)-N($H21))</f>
        <v/>
      </c>
      <c r="J21" s="92"/>
    </row>
    <row r="22" customFormat="false" ht="15" hidden="false" customHeight="true" outlineLevel="0" collapsed="false">
      <c r="A22" s="85"/>
      <c r="B22" s="91"/>
      <c r="C22" s="94"/>
      <c r="D22" s="85"/>
      <c r="E22" s="88"/>
      <c r="F22" s="89"/>
      <c r="G22" s="41" t="str">
        <f aca="false">IF($A22="","",IF($D22="Approved",N($E22)*N($F22),0))</f>
        <v/>
      </c>
      <c r="H22" s="88"/>
      <c r="I22" s="77" t="str">
        <f aca="false">IF($A22="","",N($G22)-N($H22))</f>
        <v/>
      </c>
      <c r="J22" s="92"/>
    </row>
    <row r="23" customFormat="false" ht="15" hidden="false" customHeight="true" outlineLevel="0" collapsed="false">
      <c r="A23" s="85"/>
      <c r="B23" s="91"/>
      <c r="C23" s="94"/>
      <c r="D23" s="85"/>
      <c r="E23" s="88"/>
      <c r="F23" s="89"/>
      <c r="G23" s="41" t="str">
        <f aca="false">IF($A23="","",IF($D23="Approved",N($E23)*N($F23),0))</f>
        <v/>
      </c>
      <c r="H23" s="88"/>
      <c r="I23" s="77" t="str">
        <f aca="false">IF($A23="","",N($G23)-N($H23))</f>
        <v/>
      </c>
      <c r="J23" s="92"/>
    </row>
    <row r="24" customFormat="false" ht="15" hidden="false" customHeight="true" outlineLevel="0" collapsed="false">
      <c r="A24" s="85"/>
      <c r="B24" s="91"/>
      <c r="C24" s="94"/>
      <c r="D24" s="85"/>
      <c r="E24" s="88"/>
      <c r="F24" s="89"/>
      <c r="G24" s="41" t="str">
        <f aca="false">IF($A24="","",IF($D24="Approved",N($E24)*N($F24),0))</f>
        <v/>
      </c>
      <c r="H24" s="88"/>
      <c r="I24" s="77" t="str">
        <f aca="false">IF($A24="","",N($G24)-N($H24))</f>
        <v/>
      </c>
      <c r="J24" s="92"/>
    </row>
    <row r="25" customFormat="false" ht="15" hidden="false" customHeight="true" outlineLevel="0" collapsed="false">
      <c r="A25" s="85"/>
      <c r="B25" s="91"/>
      <c r="C25" s="94"/>
      <c r="D25" s="85"/>
      <c r="E25" s="88"/>
      <c r="F25" s="89"/>
      <c r="G25" s="41" t="str">
        <f aca="false">IF($A25="","",IF($D25="Approved",N($E25)*N($F25),0))</f>
        <v/>
      </c>
      <c r="H25" s="88"/>
      <c r="I25" s="77" t="str">
        <f aca="false">IF($A25="","",N($G25)-N($H25))</f>
        <v/>
      </c>
      <c r="J25" s="92"/>
    </row>
    <row r="26" customFormat="false" ht="15" hidden="false" customHeight="true" outlineLevel="0" collapsed="false">
      <c r="A26" s="85"/>
      <c r="B26" s="91"/>
      <c r="C26" s="94"/>
      <c r="D26" s="85"/>
      <c r="E26" s="88"/>
      <c r="F26" s="89"/>
      <c r="G26" s="41" t="str">
        <f aca="false">IF($A26="","",IF($D26="Approved",N($E26)*N($F26),0))</f>
        <v/>
      </c>
      <c r="H26" s="88"/>
      <c r="I26" s="77" t="str">
        <f aca="false">IF($A26="","",N($G26)-N($H26))</f>
        <v/>
      </c>
      <c r="J26" s="92"/>
    </row>
    <row r="27" customFormat="false" ht="15" hidden="false" customHeight="true" outlineLevel="0" collapsed="false">
      <c r="A27" s="85"/>
      <c r="B27" s="91"/>
      <c r="C27" s="94"/>
      <c r="D27" s="85"/>
      <c r="E27" s="88"/>
      <c r="F27" s="89"/>
      <c r="G27" s="41" t="str">
        <f aca="false">IF($A27="","",IF($D27="Approved",N($E27)*N($F27),0))</f>
        <v/>
      </c>
      <c r="H27" s="88"/>
      <c r="I27" s="77" t="str">
        <f aca="false">IF($A27="","",N($G27)-N($H27))</f>
        <v/>
      </c>
      <c r="J27" s="92"/>
    </row>
    <row r="28" customFormat="false" ht="15" hidden="false" customHeight="true" outlineLevel="0" collapsed="false">
      <c r="A28" s="85"/>
      <c r="B28" s="91"/>
      <c r="C28" s="94"/>
      <c r="D28" s="85"/>
      <c r="E28" s="88"/>
      <c r="F28" s="89"/>
      <c r="G28" s="41" t="str">
        <f aca="false">IF($A28="","",IF($D28="Approved",N($E28)*N($F28),0))</f>
        <v/>
      </c>
      <c r="H28" s="88"/>
      <c r="I28" s="77" t="str">
        <f aca="false">IF($A28="","",N($G28)-N($H28))</f>
        <v/>
      </c>
      <c r="J28" s="92"/>
    </row>
    <row r="29" customFormat="false" ht="15" hidden="false" customHeight="true" outlineLevel="0" collapsed="false">
      <c r="A29" s="85"/>
      <c r="B29" s="91"/>
      <c r="C29" s="94"/>
      <c r="D29" s="85"/>
      <c r="E29" s="88"/>
      <c r="F29" s="89"/>
      <c r="G29" s="41" t="str">
        <f aca="false">IF($A29="","",IF($D29="Approved",N($E29)*N($F29),0))</f>
        <v/>
      </c>
      <c r="H29" s="88"/>
      <c r="I29" s="77" t="str">
        <f aca="false">IF($A29="","",N($G29)-N($H29))</f>
        <v/>
      </c>
      <c r="J29" s="92"/>
    </row>
    <row r="30" customFormat="false" ht="15" hidden="false" customHeight="true" outlineLevel="0" collapsed="false">
      <c r="A30" s="85"/>
      <c r="B30" s="91"/>
      <c r="C30" s="94"/>
      <c r="D30" s="85"/>
      <c r="E30" s="88"/>
      <c r="F30" s="89"/>
      <c r="G30" s="41" t="str">
        <f aca="false">IF($A30="","",IF($D30="Approved",N($E30)*N($F30),0))</f>
        <v/>
      </c>
      <c r="H30" s="88"/>
      <c r="I30" s="77" t="str">
        <f aca="false">IF($A30="","",N($G30)-N($H30))</f>
        <v/>
      </c>
      <c r="J30" s="92"/>
    </row>
    <row r="31" customFormat="false" ht="15" hidden="false" customHeight="true" outlineLevel="0" collapsed="false">
      <c r="A31" s="85"/>
      <c r="B31" s="91"/>
      <c r="C31" s="94"/>
      <c r="D31" s="85"/>
      <c r="E31" s="88"/>
      <c r="F31" s="89"/>
      <c r="G31" s="41" t="str">
        <f aca="false">IF($A31="","",IF($D31="Approved",N($E31)*N($F31),0))</f>
        <v/>
      </c>
      <c r="H31" s="88"/>
      <c r="I31" s="77" t="str">
        <f aca="false">IF($A31="","",N($G31)-N($H31))</f>
        <v/>
      </c>
      <c r="J31" s="92"/>
    </row>
    <row r="32" customFormat="false" ht="15" hidden="false" customHeight="true" outlineLevel="0" collapsed="false">
      <c r="A32" s="85"/>
      <c r="B32" s="91"/>
      <c r="C32" s="94"/>
      <c r="D32" s="85"/>
      <c r="E32" s="88"/>
      <c r="F32" s="89"/>
      <c r="G32" s="41" t="str">
        <f aca="false">IF($A32="","",IF($D32="Approved",N($E32)*N($F32),0))</f>
        <v/>
      </c>
      <c r="H32" s="88"/>
      <c r="I32" s="77" t="str">
        <f aca="false">IF($A32="","",N($G32)-N($H32))</f>
        <v/>
      </c>
      <c r="J32" s="92"/>
    </row>
    <row r="33" customFormat="false" ht="15" hidden="false" customHeight="true" outlineLevel="0" collapsed="false">
      <c r="A33" s="85"/>
      <c r="B33" s="91"/>
      <c r="C33" s="94"/>
      <c r="D33" s="85"/>
      <c r="E33" s="88"/>
      <c r="F33" s="89"/>
      <c r="G33" s="41" t="str">
        <f aca="false">IF($A33="","",IF($D33="Approved",N($E33)*N($F33),0))</f>
        <v/>
      </c>
      <c r="H33" s="88"/>
      <c r="I33" s="77" t="str">
        <f aca="false">IF($A33="","",N($G33)-N($H33))</f>
        <v/>
      </c>
      <c r="J33" s="92"/>
    </row>
    <row r="34" customFormat="false" ht="15" hidden="false" customHeight="true" outlineLevel="0" collapsed="false">
      <c r="A34" s="85"/>
      <c r="B34" s="91"/>
      <c r="C34" s="94"/>
      <c r="D34" s="85"/>
      <c r="E34" s="88"/>
      <c r="F34" s="89"/>
      <c r="G34" s="41" t="str">
        <f aca="false">IF($A34="","",IF($D34="Approved",N($E34)*N($F34),0))</f>
        <v/>
      </c>
      <c r="H34" s="88"/>
      <c r="I34" s="77" t="str">
        <f aca="false">IF($A34="","",N($G34)-N($H34))</f>
        <v/>
      </c>
      <c r="J34" s="92"/>
    </row>
    <row r="35" customFormat="false" ht="15" hidden="false" customHeight="true" outlineLevel="0" collapsed="false">
      <c r="A35" s="85"/>
      <c r="B35" s="91"/>
      <c r="C35" s="94"/>
      <c r="D35" s="85"/>
      <c r="E35" s="88"/>
      <c r="F35" s="89"/>
      <c r="G35" s="41" t="str">
        <f aca="false">IF($A35="","",IF($D35="Approved",N($E35)*N($F35),0))</f>
        <v/>
      </c>
      <c r="H35" s="88"/>
      <c r="I35" s="77" t="str">
        <f aca="false">IF($A35="","",N($G35)-N($H35))</f>
        <v/>
      </c>
      <c r="J35" s="92"/>
    </row>
    <row r="36" customFormat="false" ht="15" hidden="false" customHeight="true" outlineLevel="0" collapsed="false">
      <c r="A36" s="85"/>
      <c r="B36" s="91"/>
      <c r="C36" s="94"/>
      <c r="D36" s="85"/>
      <c r="E36" s="88"/>
      <c r="F36" s="89"/>
      <c r="G36" s="41" t="str">
        <f aca="false">IF($A36="","",IF($D36="Approved",N($E36)*N($F36),0))</f>
        <v/>
      </c>
      <c r="H36" s="88"/>
      <c r="I36" s="77" t="str">
        <f aca="false">IF($A36="","",N($G36)-N($H36))</f>
        <v/>
      </c>
      <c r="J36" s="92"/>
    </row>
    <row r="37" customFormat="false" ht="15" hidden="false" customHeight="true" outlineLevel="0" collapsed="false">
      <c r="A37" s="85"/>
      <c r="B37" s="91"/>
      <c r="C37" s="94"/>
      <c r="D37" s="85"/>
      <c r="E37" s="88"/>
      <c r="F37" s="89"/>
      <c r="G37" s="41" t="str">
        <f aca="false">IF($A37="","",IF($D37="Approved",N($E37)*N($F37),0))</f>
        <v/>
      </c>
      <c r="H37" s="88"/>
      <c r="I37" s="77" t="str">
        <f aca="false">IF($A37="","",N($G37)-N($H37))</f>
        <v/>
      </c>
      <c r="J37" s="92"/>
    </row>
    <row r="38" customFormat="false" ht="15" hidden="false" customHeight="true" outlineLevel="0" collapsed="false">
      <c r="A38" s="85"/>
      <c r="B38" s="91"/>
      <c r="C38" s="94"/>
      <c r="D38" s="85"/>
      <c r="E38" s="88"/>
      <c r="F38" s="89"/>
      <c r="G38" s="41" t="str">
        <f aca="false">IF($A38="","",IF($D38="Approved",N($E38)*N($F38),0))</f>
        <v/>
      </c>
      <c r="H38" s="88"/>
      <c r="I38" s="77" t="str">
        <f aca="false">IF($A38="","",N($G38)-N($H38))</f>
        <v/>
      </c>
      <c r="J38" s="92"/>
    </row>
    <row r="39" customFormat="false" ht="15" hidden="false" customHeight="true" outlineLevel="0" collapsed="false">
      <c r="A39" s="85"/>
      <c r="B39" s="91"/>
      <c r="C39" s="94"/>
      <c r="D39" s="85"/>
      <c r="E39" s="88"/>
      <c r="F39" s="89"/>
      <c r="G39" s="41" t="str">
        <f aca="false">IF($A39="","",IF($D39="Approved",N($E39)*N($F39),0))</f>
        <v/>
      </c>
      <c r="H39" s="88"/>
      <c r="I39" s="77" t="str">
        <f aca="false">IF($A39="","",N($G39)-N($H39))</f>
        <v/>
      </c>
      <c r="J39" s="92"/>
    </row>
    <row r="40" customFormat="false" ht="15" hidden="false" customHeight="true" outlineLevel="0" collapsed="false">
      <c r="A40" s="85"/>
      <c r="B40" s="91"/>
      <c r="C40" s="94"/>
      <c r="D40" s="85"/>
      <c r="E40" s="88"/>
      <c r="F40" s="89"/>
      <c r="G40" s="41" t="str">
        <f aca="false">IF($A40="","",IF($D40="Approved",N($E40)*N($F40),0))</f>
        <v/>
      </c>
      <c r="H40" s="88"/>
      <c r="I40" s="77" t="str">
        <f aca="false">IF($A40="","",N($G40)-N($H40))</f>
        <v/>
      </c>
      <c r="J40" s="92"/>
    </row>
    <row r="41" customFormat="false" ht="15" hidden="false" customHeight="true" outlineLevel="0" collapsed="false">
      <c r="A41" s="85"/>
      <c r="B41" s="91"/>
      <c r="C41" s="94"/>
      <c r="D41" s="85"/>
      <c r="E41" s="88"/>
      <c r="F41" s="89"/>
      <c r="G41" s="41" t="str">
        <f aca="false">IF($A41="","",IF($D41="Approved",N($E41)*N($F41),0))</f>
        <v/>
      </c>
      <c r="H41" s="88"/>
      <c r="I41" s="77" t="str">
        <f aca="false">IF($A41="","",N($G41)-N($H41))</f>
        <v/>
      </c>
      <c r="J41" s="92"/>
    </row>
    <row r="42" customFormat="false" ht="15" hidden="false" customHeight="true" outlineLevel="0" collapsed="false">
      <c r="A42" s="85"/>
      <c r="B42" s="91"/>
      <c r="C42" s="94"/>
      <c r="D42" s="85"/>
      <c r="E42" s="88"/>
      <c r="F42" s="89"/>
      <c r="G42" s="41" t="str">
        <f aca="false">IF($A42="","",IF($D42="Approved",N($E42)*N($F42),0))</f>
        <v/>
      </c>
      <c r="H42" s="88"/>
      <c r="I42" s="77" t="str">
        <f aca="false">IF($A42="","",N($G42)-N($H42))</f>
        <v/>
      </c>
      <c r="J42" s="92"/>
    </row>
    <row r="43" customFormat="false" ht="15" hidden="false" customHeight="true" outlineLevel="0" collapsed="false">
      <c r="A43" s="85"/>
      <c r="B43" s="91"/>
      <c r="C43" s="94"/>
      <c r="D43" s="85"/>
      <c r="E43" s="88"/>
      <c r="F43" s="89"/>
      <c r="G43" s="41" t="str">
        <f aca="false">IF($A43="","",IF($D43="Approved",N($E43)*N($F43),0))</f>
        <v/>
      </c>
      <c r="H43" s="88"/>
      <c r="I43" s="77" t="str">
        <f aca="false">IF($A43="","",N($G43)-N($H43))</f>
        <v/>
      </c>
      <c r="J43" s="92"/>
    </row>
    <row r="44" customFormat="false" ht="15" hidden="false" customHeight="true" outlineLevel="0" collapsed="false">
      <c r="A44" s="85"/>
      <c r="B44" s="91"/>
      <c r="C44" s="94"/>
      <c r="D44" s="85"/>
      <c r="E44" s="88"/>
      <c r="F44" s="89"/>
      <c r="G44" s="41" t="str">
        <f aca="false">IF($A44="","",IF($D44="Approved",N($E44)*N($F44),0))</f>
        <v/>
      </c>
      <c r="H44" s="88"/>
      <c r="I44" s="77" t="str">
        <f aca="false">IF($A44="","",N($G44)-N($H44))</f>
        <v/>
      </c>
      <c r="J44" s="92"/>
    </row>
    <row r="45" customFormat="false" ht="15" hidden="false" customHeight="true" outlineLevel="0" collapsed="false">
      <c r="A45" s="85"/>
      <c r="B45" s="91"/>
      <c r="C45" s="94"/>
      <c r="D45" s="85"/>
      <c r="E45" s="88"/>
      <c r="F45" s="89"/>
      <c r="G45" s="41" t="str">
        <f aca="false">IF($A45="","",IF($D45="Approved",N($E45)*N($F45),0))</f>
        <v/>
      </c>
      <c r="H45" s="88"/>
      <c r="I45" s="77" t="str">
        <f aca="false">IF($A45="","",N($G45)-N($H45))</f>
        <v/>
      </c>
      <c r="J45" s="92"/>
    </row>
    <row r="46" customFormat="false" ht="15" hidden="false" customHeight="true" outlineLevel="0" collapsed="false">
      <c r="A46" s="85"/>
      <c r="B46" s="91"/>
      <c r="C46" s="94"/>
      <c r="D46" s="85"/>
      <c r="E46" s="88"/>
      <c r="F46" s="89"/>
      <c r="G46" s="41" t="str">
        <f aca="false">IF($A46="","",IF($D46="Approved",N($E46)*N($F46),0))</f>
        <v/>
      </c>
      <c r="H46" s="88"/>
      <c r="I46" s="77" t="str">
        <f aca="false">IF($A46="","",N($G46)-N($H46))</f>
        <v/>
      </c>
      <c r="J46" s="92"/>
    </row>
    <row r="47" customFormat="false" ht="15" hidden="false" customHeight="true" outlineLevel="0" collapsed="false">
      <c r="A47" s="85"/>
      <c r="B47" s="91"/>
      <c r="C47" s="94"/>
      <c r="D47" s="85"/>
      <c r="E47" s="88"/>
      <c r="F47" s="89"/>
      <c r="G47" s="41" t="str">
        <f aca="false">IF($A47="","",IF($D47="Approved",N($E47)*N($F47),0))</f>
        <v/>
      </c>
      <c r="H47" s="88"/>
      <c r="I47" s="77" t="str">
        <f aca="false">IF($A47="","",N($G47)-N($H47))</f>
        <v/>
      </c>
      <c r="J47" s="92"/>
    </row>
    <row r="48" customFormat="false" ht="15" hidden="false" customHeight="true" outlineLevel="0" collapsed="false">
      <c r="A48" s="85"/>
      <c r="B48" s="91"/>
      <c r="C48" s="94"/>
      <c r="D48" s="85"/>
      <c r="E48" s="88"/>
      <c r="F48" s="89"/>
      <c r="G48" s="41" t="str">
        <f aca="false">IF($A48="","",IF($D48="Approved",N($E48)*N($F48),0))</f>
        <v/>
      </c>
      <c r="H48" s="88"/>
      <c r="I48" s="77" t="str">
        <f aca="false">IF($A48="","",N($G48)-N($H48))</f>
        <v/>
      </c>
      <c r="J48" s="92"/>
    </row>
    <row r="49" customFormat="false" ht="15" hidden="false" customHeight="true" outlineLevel="0" collapsed="false">
      <c r="A49" s="85"/>
      <c r="B49" s="91"/>
      <c r="C49" s="94"/>
      <c r="D49" s="85"/>
      <c r="E49" s="88"/>
      <c r="F49" s="89"/>
      <c r="G49" s="41" t="str">
        <f aca="false">IF($A49="","",IF($D49="Approved",N($E49)*N($F49),0))</f>
        <v/>
      </c>
      <c r="H49" s="88"/>
      <c r="I49" s="77" t="str">
        <f aca="false">IF($A49="","",N($G49)-N($H49))</f>
        <v/>
      </c>
      <c r="J49" s="92"/>
    </row>
    <row r="50" customFormat="false" ht="15" hidden="false" customHeight="true" outlineLevel="0" collapsed="false">
      <c r="A50" s="85"/>
      <c r="B50" s="91"/>
      <c r="C50" s="94"/>
      <c r="D50" s="85"/>
      <c r="E50" s="88"/>
      <c r="F50" s="89"/>
      <c r="G50" s="41" t="str">
        <f aca="false">IF($A50="","",IF($D50="Approved",N($E50)*N($F50),0))</f>
        <v/>
      </c>
      <c r="H50" s="88"/>
      <c r="I50" s="77" t="str">
        <f aca="false">IF($A50="","",N($G50)-N($H50))</f>
        <v/>
      </c>
      <c r="J50" s="92"/>
    </row>
    <row r="51" customFormat="false" ht="15" hidden="false" customHeight="true" outlineLevel="0" collapsed="false">
      <c r="A51" s="85"/>
      <c r="B51" s="91"/>
      <c r="C51" s="94"/>
      <c r="D51" s="85"/>
      <c r="E51" s="88"/>
      <c r="F51" s="89"/>
      <c r="G51" s="41" t="str">
        <f aca="false">IF($A51="","",IF($D51="Approved",N($E51)*N($F51),0))</f>
        <v/>
      </c>
      <c r="H51" s="88"/>
      <c r="I51" s="77" t="str">
        <f aca="false">IF($A51="","",N($G51)-N($H51))</f>
        <v/>
      </c>
      <c r="J51" s="92"/>
    </row>
    <row r="52" customFormat="false" ht="15" hidden="false" customHeight="true" outlineLevel="0" collapsed="false">
      <c r="A52" s="85"/>
      <c r="B52" s="91"/>
      <c r="C52" s="94"/>
      <c r="D52" s="85"/>
      <c r="E52" s="88"/>
      <c r="F52" s="89"/>
      <c r="G52" s="41" t="str">
        <f aca="false">IF($A52="","",IF($D52="Approved",N($E52)*N($F52),0))</f>
        <v/>
      </c>
      <c r="H52" s="88"/>
      <c r="I52" s="77" t="str">
        <f aca="false">IF($A52="","",N($G52)-N($H52))</f>
        <v/>
      </c>
      <c r="J52" s="92"/>
    </row>
    <row r="53" customFormat="false" ht="15" hidden="false" customHeight="true" outlineLevel="0" collapsed="false">
      <c r="A53" s="85"/>
      <c r="B53" s="91"/>
      <c r="C53" s="94"/>
      <c r="D53" s="85"/>
      <c r="E53" s="88"/>
      <c r="F53" s="89"/>
      <c r="G53" s="41" t="str">
        <f aca="false">IF($A53="","",IF($D53="Approved",N($E53)*N($F53),0))</f>
        <v/>
      </c>
      <c r="H53" s="88"/>
      <c r="I53" s="77" t="str">
        <f aca="false">IF($A53="","",N($G53)-N($H53))</f>
        <v/>
      </c>
      <c r="J53" s="92"/>
    </row>
    <row r="54" customFormat="false" ht="15" hidden="false" customHeight="true" outlineLevel="0" collapsed="false">
      <c r="A54" s="85"/>
      <c r="B54" s="91"/>
      <c r="C54" s="94"/>
      <c r="D54" s="85"/>
      <c r="E54" s="88"/>
      <c r="F54" s="89"/>
      <c r="G54" s="41" t="str">
        <f aca="false">IF($A54="","",IF($D54="Approved",N($E54)*N($F54),0))</f>
        <v/>
      </c>
      <c r="H54" s="88"/>
      <c r="I54" s="77" t="str">
        <f aca="false">IF($A54="","",N($G54)-N($H54))</f>
        <v/>
      </c>
      <c r="J54" s="92"/>
    </row>
    <row r="55" customFormat="false" ht="15" hidden="false" customHeight="true" outlineLevel="0" collapsed="false">
      <c r="A55" s="85"/>
      <c r="B55" s="91"/>
      <c r="C55" s="94"/>
      <c r="D55" s="85"/>
      <c r="E55" s="88"/>
      <c r="F55" s="89"/>
      <c r="G55" s="41" t="str">
        <f aca="false">IF($A55="","",IF($D55="Approved",N($E55)*N($F55),0))</f>
        <v/>
      </c>
      <c r="H55" s="88"/>
      <c r="I55" s="77" t="str">
        <f aca="false">IF($A55="","",N($G55)-N($H55))</f>
        <v/>
      </c>
      <c r="J55" s="92"/>
    </row>
    <row r="56" customFormat="false" ht="15" hidden="false" customHeight="true" outlineLevel="0" collapsed="false">
      <c r="A56" s="85"/>
      <c r="B56" s="91"/>
      <c r="C56" s="94"/>
      <c r="D56" s="85"/>
      <c r="E56" s="88"/>
      <c r="F56" s="89"/>
      <c r="G56" s="41" t="str">
        <f aca="false">IF($A56="","",IF($D56="Approved",N($E56)*N($F56),0))</f>
        <v/>
      </c>
      <c r="H56" s="88"/>
      <c r="I56" s="77" t="str">
        <f aca="false">IF($A56="","",N($G56)-N($H56))</f>
        <v/>
      </c>
      <c r="J56" s="92"/>
    </row>
    <row r="57" customFormat="false" ht="15" hidden="false" customHeight="true" outlineLevel="0" collapsed="false">
      <c r="A57" s="85"/>
      <c r="B57" s="91"/>
      <c r="C57" s="94"/>
      <c r="D57" s="85"/>
      <c r="E57" s="88"/>
      <c r="F57" s="89"/>
      <c r="G57" s="41" t="str">
        <f aca="false">IF($A57="","",IF($D57="Approved",N($E57)*N($F57),0))</f>
        <v/>
      </c>
      <c r="H57" s="88"/>
      <c r="I57" s="77" t="str">
        <f aca="false">IF($A57="","",N($G57)-N($H57))</f>
        <v/>
      </c>
      <c r="J57" s="92"/>
    </row>
    <row r="58" customFormat="false" ht="15" hidden="false" customHeight="true" outlineLevel="0" collapsed="false">
      <c r="A58" s="85"/>
      <c r="B58" s="91"/>
      <c r="C58" s="94"/>
      <c r="D58" s="85"/>
      <c r="E58" s="88"/>
      <c r="F58" s="89"/>
      <c r="G58" s="41" t="str">
        <f aca="false">IF($A58="","",IF($D58="Approved",N($E58)*N($F58),0))</f>
        <v/>
      </c>
      <c r="H58" s="88"/>
      <c r="I58" s="77" t="str">
        <f aca="false">IF($A58="","",N($G58)-N($H58))</f>
        <v/>
      </c>
      <c r="J58" s="92"/>
    </row>
    <row r="59" customFormat="false" ht="15" hidden="false" customHeight="true" outlineLevel="0" collapsed="false">
      <c r="A59" s="85"/>
      <c r="B59" s="91"/>
      <c r="C59" s="94"/>
      <c r="D59" s="85"/>
      <c r="E59" s="88"/>
      <c r="F59" s="89"/>
      <c r="G59" s="41" t="str">
        <f aca="false">IF($A59="","",IF($D59="Approved",N($E59)*N($F59),0))</f>
        <v/>
      </c>
      <c r="H59" s="88"/>
      <c r="I59" s="77" t="str">
        <f aca="false">IF($A59="","",N($G59)-N($H59))</f>
        <v/>
      </c>
      <c r="J59" s="92"/>
    </row>
    <row r="60" customFormat="false" ht="15" hidden="false" customHeight="true" outlineLevel="0" collapsed="false">
      <c r="A60" s="85"/>
      <c r="B60" s="91"/>
      <c r="C60" s="94"/>
      <c r="D60" s="85"/>
      <c r="E60" s="88"/>
      <c r="F60" s="89"/>
      <c r="G60" s="41" t="str">
        <f aca="false">IF($A60="","",IF($D60="Approved",N($E60)*N($F60),0))</f>
        <v/>
      </c>
      <c r="H60" s="88"/>
      <c r="I60" s="77" t="str">
        <f aca="false">IF($A60="","",N($G60)-N($H60))</f>
        <v/>
      </c>
      <c r="J60" s="92"/>
    </row>
    <row r="61" customFormat="false" ht="15" hidden="false" customHeight="true" outlineLevel="0" collapsed="false">
      <c r="A61" s="85"/>
      <c r="B61" s="91"/>
      <c r="C61" s="94"/>
      <c r="D61" s="85"/>
      <c r="E61" s="88"/>
      <c r="F61" s="89"/>
      <c r="G61" s="41" t="str">
        <f aca="false">IF($A61="","",IF($D61="Approved",N($E61)*N($F61),0))</f>
        <v/>
      </c>
      <c r="H61" s="88"/>
      <c r="I61" s="77" t="str">
        <f aca="false">IF($A61="","",N($G61)-N($H61))</f>
        <v/>
      </c>
      <c r="J61" s="92"/>
    </row>
    <row r="62" customFormat="false" ht="15" hidden="false" customHeight="true" outlineLevel="0" collapsed="false">
      <c r="A62" s="85"/>
      <c r="B62" s="91"/>
      <c r="C62" s="94"/>
      <c r="D62" s="85"/>
      <c r="E62" s="88"/>
      <c r="F62" s="89"/>
      <c r="G62" s="41" t="str">
        <f aca="false">IF($A62="","",IF($D62="Approved",N($E62)*N($F62),0))</f>
        <v/>
      </c>
      <c r="H62" s="88"/>
      <c r="I62" s="77" t="str">
        <f aca="false">IF($A62="","",N($G62)-N($H62))</f>
        <v/>
      </c>
      <c r="J62" s="92"/>
    </row>
    <row r="63" customFormat="false" ht="15" hidden="false" customHeight="true" outlineLevel="0" collapsed="false">
      <c r="A63" s="85"/>
      <c r="B63" s="91"/>
      <c r="C63" s="94"/>
      <c r="D63" s="85"/>
      <c r="E63" s="88"/>
      <c r="F63" s="89"/>
      <c r="G63" s="41" t="str">
        <f aca="false">IF($A63="","",IF($D63="Approved",N($E63)*N($F63),0))</f>
        <v/>
      </c>
      <c r="H63" s="88"/>
      <c r="I63" s="77" t="str">
        <f aca="false">IF($A63="","",N($G63)-N($H63))</f>
        <v/>
      </c>
      <c r="J63" s="92"/>
    </row>
    <row r="64" customFormat="false" ht="15" hidden="false" customHeight="true" outlineLevel="0" collapsed="false">
      <c r="A64" s="85"/>
      <c r="B64" s="91"/>
      <c r="C64" s="94"/>
      <c r="D64" s="85"/>
      <c r="E64" s="88"/>
      <c r="F64" s="89"/>
      <c r="G64" s="41" t="str">
        <f aca="false">IF($A64="","",IF($D64="Approved",N($E64)*N($F64),0))</f>
        <v/>
      </c>
      <c r="H64" s="88"/>
      <c r="I64" s="77" t="str">
        <f aca="false">IF($A64="","",N($G64)-N($H64))</f>
        <v/>
      </c>
      <c r="J64" s="92"/>
    </row>
    <row r="65" customFormat="false" ht="15" hidden="false" customHeight="true" outlineLevel="0" collapsed="false">
      <c r="A65" s="85"/>
      <c r="B65" s="91"/>
      <c r="C65" s="94"/>
      <c r="D65" s="85"/>
      <c r="E65" s="88"/>
      <c r="F65" s="89"/>
      <c r="G65" s="41" t="str">
        <f aca="false">IF($A65="","",IF($D65="Approved",N($E65)*N($F65),0))</f>
        <v/>
      </c>
      <c r="H65" s="88"/>
      <c r="I65" s="77" t="str">
        <f aca="false">IF($A65="","",N($G65)-N($H65))</f>
        <v/>
      </c>
      <c r="J65" s="92"/>
    </row>
    <row r="66" customFormat="false" ht="15" hidden="false" customHeight="true" outlineLevel="0" collapsed="false">
      <c r="A66" s="85"/>
      <c r="B66" s="91"/>
      <c r="C66" s="94"/>
      <c r="D66" s="85"/>
      <c r="E66" s="88"/>
      <c r="F66" s="89"/>
      <c r="G66" s="41" t="str">
        <f aca="false">IF($A66="","",IF($D66="Approved",N($E66)*N($F66),0))</f>
        <v/>
      </c>
      <c r="H66" s="88"/>
      <c r="I66" s="77" t="str">
        <f aca="false">IF($A66="","",N($G66)-N($H66))</f>
        <v/>
      </c>
      <c r="J66" s="92"/>
    </row>
    <row r="67" customFormat="false" ht="15" hidden="false" customHeight="true" outlineLevel="0" collapsed="false">
      <c r="A67" s="85"/>
      <c r="B67" s="91"/>
      <c r="C67" s="94"/>
      <c r="D67" s="85"/>
      <c r="E67" s="88"/>
      <c r="F67" s="89"/>
      <c r="G67" s="41" t="str">
        <f aca="false">IF($A67="","",IF($D67="Approved",N($E67)*N($F67),0))</f>
        <v/>
      </c>
      <c r="H67" s="88"/>
      <c r="I67" s="77" t="str">
        <f aca="false">IF($A67="","",N($G67)-N($H67))</f>
        <v/>
      </c>
      <c r="J67" s="92"/>
    </row>
    <row r="68" customFormat="false" ht="15" hidden="false" customHeight="true" outlineLevel="0" collapsed="false">
      <c r="A68" s="85"/>
      <c r="B68" s="91"/>
      <c r="C68" s="94"/>
      <c r="D68" s="85"/>
      <c r="E68" s="88"/>
      <c r="F68" s="89"/>
      <c r="G68" s="41" t="str">
        <f aca="false">IF($A68="","",IF($D68="Approved",N($E68)*N($F68),0))</f>
        <v/>
      </c>
      <c r="H68" s="88"/>
      <c r="I68" s="77" t="str">
        <f aca="false">IF($A68="","",N($G68)-N($H68))</f>
        <v/>
      </c>
      <c r="J68" s="92"/>
    </row>
    <row r="69" customFormat="false" ht="15" hidden="false" customHeight="true" outlineLevel="0" collapsed="false">
      <c r="A69" s="85"/>
      <c r="B69" s="91"/>
      <c r="C69" s="94"/>
      <c r="D69" s="85"/>
      <c r="E69" s="88"/>
      <c r="F69" s="89"/>
      <c r="G69" s="41" t="str">
        <f aca="false">IF($A69="","",IF($D69="Approved",N($E69)*N($F69),0))</f>
        <v/>
      </c>
      <c r="H69" s="88"/>
      <c r="I69" s="77" t="str">
        <f aca="false">IF($A69="","",N($G69)-N($H69))</f>
        <v/>
      </c>
      <c r="J69" s="92"/>
    </row>
    <row r="70" customFormat="false" ht="15" hidden="false" customHeight="true" outlineLevel="0" collapsed="false">
      <c r="A70" s="85"/>
      <c r="B70" s="91"/>
      <c r="C70" s="94"/>
      <c r="D70" s="85"/>
      <c r="E70" s="88"/>
      <c r="F70" s="89"/>
      <c r="G70" s="41" t="str">
        <f aca="false">IF($A70="","",IF($D70="Approved",N($E70)*N($F70),0))</f>
        <v/>
      </c>
      <c r="H70" s="88"/>
      <c r="I70" s="77" t="str">
        <f aca="false">IF($A70="","",N($G70)-N($H70))</f>
        <v/>
      </c>
      <c r="J70" s="92"/>
    </row>
    <row r="71" customFormat="false" ht="15" hidden="false" customHeight="true" outlineLevel="0" collapsed="false">
      <c r="A71" s="85"/>
      <c r="B71" s="91"/>
      <c r="C71" s="94"/>
      <c r="D71" s="85"/>
      <c r="E71" s="88"/>
      <c r="F71" s="89"/>
      <c r="G71" s="41" t="str">
        <f aca="false">IF($A71="","",IF($D71="Approved",N($E71)*N($F71),0))</f>
        <v/>
      </c>
      <c r="H71" s="88"/>
      <c r="I71" s="77" t="str">
        <f aca="false">IF($A71="","",N($G71)-N($H71))</f>
        <v/>
      </c>
      <c r="J71" s="92"/>
    </row>
    <row r="73" customFormat="false" ht="12.75" hidden="false" customHeight="true" outlineLevel="0" collapsed="false">
      <c r="A73" s="33" t="s">
        <v>58</v>
      </c>
      <c r="B73" s="33"/>
      <c r="C73" s="33"/>
      <c r="D73" s="33"/>
      <c r="E73" s="33"/>
      <c r="F73" s="33"/>
      <c r="G73" s="33"/>
      <c r="H73" s="33"/>
      <c r="I73" s="33"/>
      <c r="J73" s="33"/>
    </row>
  </sheetData>
  <sheetProtection sheet="true" formatCells="false" formatColumns="false" formatRows="false" insertRows="false" sort="false" autoFilter="false"/>
  <autoFilter ref="A9:J71"/>
  <mergeCells count="5">
    <mergeCell ref="C2:J2"/>
    <mergeCell ref="C3:J3"/>
    <mergeCell ref="A8:J8"/>
    <mergeCell ref="A10:D10"/>
    <mergeCell ref="A73:J73"/>
  </mergeCells>
  <conditionalFormatting sqref="A12:J71">
    <cfRule type="expression" priority="2" aboveAverage="0" equalAverage="0" bottom="0" percent="0" rank="0" text="" dxfId="12">
      <formula>$D12="Rejected"</formula>
    </cfRule>
  </conditionalFormatting>
  <dataValidations count="1">
    <dataValidation allowBlank="true" error="Select a value from the list, or add the option on the Lists &amp; Settings sheet." errorStyle="stop" errorTitle="Value not in list" operator="between" showDropDown="false" showErrorMessage="true" showInputMessage="false" sqref="D12:D71" type="list">
      <formula1>L_VarStatus</formula1>
      <formula2>0</formula2>
    </dataValidation>
  </dataValidations>
  <hyperlinks>
    <hyperlink ref="A2" r:id="rId1" display=" "/>
    <hyperlink ref="A73"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0" pageOrder="downThenOver" orientation="landscape" blackAndWhite="false" draft="false" cellComments="none" horizontalDpi="300" verticalDpi="300" copies="1"/>
  <headerFooter differentFirst="false" differentOddEven="false">
    <oddHeader>&amp;L&amp;"Arial,Regular"&amp;8&amp;K1d3245Mastt  ·  Progress Claim (AU)  ·  Variations&amp;R&amp;"Arial,Regular"&amp;8&amp;K8e98a2&amp;A</oddHeader>
    <oddFooter>&amp;L&amp;"Arial,Regular"&amp;7&amp;K8e98a2Mastt template  ·  mastt.com  ·  © 2026 Mastt&amp;R&amp;"Arial,Regular"&amp;7&amp;K8e98a2Page &amp;P of &amp;N</oddFooter>
  </headerFooter>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5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12" topLeftCell="B13" activePane="bottomRight" state="frozen"/>
      <selection pane="topLeft" activeCell="A1" activeCellId="0" sqref="A1"/>
      <selection pane="topRight" activeCell="B1" activeCellId="0" sqref="B1"/>
      <selection pane="bottomLeft" activeCell="A13" activeCellId="0" sqref="A13"/>
      <selection pane="bottomRigh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2" min="2" style="1" width="26"/>
    <col collapsed="false" customWidth="true" hidden="false" outlineLevel="0" max="3" min="3" style="1" width="20"/>
    <col collapsed="false" customWidth="true" hidden="false" outlineLevel="0" max="4" min="4" style="1" width="14"/>
    <col collapsed="false" customWidth="true" hidden="false" outlineLevel="0" max="5" min="5" style="1" width="15"/>
    <col collapsed="false" customWidth="true" hidden="false" outlineLevel="0" max="6" min="6" style="1" width="10"/>
    <col collapsed="false" customWidth="true" hidden="false" outlineLevel="0" max="7" min="7" style="1" width="13"/>
    <col collapsed="false" customWidth="true" hidden="false" outlineLevel="0" max="8" min="8" style="1" width="12"/>
    <col collapsed="false" customWidth="true" hidden="false" outlineLevel="0" max="9" min="9" style="1" width="11"/>
    <col collapsed="false" customWidth="true" hidden="false" outlineLevel="0" max="10" min="10" style="1" width="16"/>
    <col collapsed="false" customWidth="true" hidden="false" outlineLevel="0" max="11" min="11" style="1" width="17"/>
    <col collapsed="false" customWidth="true" hidden="false" outlineLevel="0" max="12" min="12" style="1" width="16"/>
    <col collapsed="false" customWidth="true" hidden="false" outlineLevel="0" max="13" min="13" style="1" width="36"/>
  </cols>
  <sheetData>
    <row r="1" customFormat="false" ht="4.5" hidden="false" customHeight="true" outlineLevel="0" collapsed="false">
      <c r="A1" s="2"/>
      <c r="B1" s="2"/>
      <c r="C1" s="2"/>
      <c r="D1" s="2"/>
      <c r="E1" s="2"/>
      <c r="F1" s="2"/>
      <c r="G1" s="2"/>
      <c r="H1" s="2"/>
      <c r="I1" s="2"/>
      <c r="J1" s="2"/>
      <c r="K1" s="2"/>
      <c r="L1" s="2"/>
      <c r="M1" s="2"/>
    </row>
    <row r="2" customFormat="false" ht="21" hidden="false" customHeight="true" outlineLevel="0" collapsed="false">
      <c r="A2" s="3" t="s">
        <v>0</v>
      </c>
      <c r="B2" s="4" t="s">
        <v>200</v>
      </c>
      <c r="C2" s="4"/>
      <c r="D2" s="4"/>
      <c r="E2" s="4"/>
      <c r="F2" s="4"/>
      <c r="G2" s="4"/>
      <c r="H2" s="4"/>
      <c r="I2" s="4"/>
      <c r="J2" s="4"/>
      <c r="K2" s="4"/>
      <c r="L2" s="4"/>
      <c r="M2" s="4"/>
    </row>
    <row r="3" customFormat="false" ht="10.5" hidden="false" customHeight="true" outlineLevel="0" collapsed="false">
      <c r="A3" s="2"/>
      <c r="B3" s="5" t="s">
        <v>201</v>
      </c>
      <c r="C3" s="5"/>
      <c r="D3" s="5"/>
      <c r="E3" s="5"/>
      <c r="F3" s="5"/>
      <c r="G3" s="5"/>
      <c r="H3" s="5"/>
      <c r="I3" s="5"/>
      <c r="J3" s="5"/>
      <c r="K3" s="5"/>
      <c r="L3" s="5"/>
      <c r="M3" s="5"/>
    </row>
    <row r="4" customFormat="false" ht="12.75" hidden="false" customHeight="true" outlineLevel="0" collapsed="false">
      <c r="A4" s="2"/>
      <c r="B4" s="2"/>
      <c r="C4" s="2"/>
      <c r="D4" s="2"/>
      <c r="E4" s="2"/>
      <c r="F4" s="2"/>
      <c r="G4" s="2"/>
      <c r="H4" s="2"/>
      <c r="I4" s="2"/>
      <c r="J4" s="2"/>
      <c r="K4" s="2"/>
      <c r="L4" s="2"/>
      <c r="M4" s="2"/>
    </row>
    <row r="5" customFormat="false" ht="3" hidden="false" customHeight="true" outlineLevel="0" collapsed="false">
      <c r="A5" s="6"/>
      <c r="B5" s="6"/>
      <c r="C5" s="6"/>
      <c r="D5" s="6"/>
      <c r="E5" s="6"/>
      <c r="F5" s="6"/>
      <c r="G5" s="6"/>
      <c r="H5" s="6"/>
      <c r="I5" s="6"/>
      <c r="J5" s="6"/>
      <c r="K5" s="6"/>
      <c r="L5" s="6"/>
      <c r="M5" s="6"/>
    </row>
    <row r="6" customFormat="false" ht="6.75" hidden="false" customHeight="true" outlineLevel="0" collapsed="false">
      <c r="A6" s="7"/>
      <c r="B6" s="7"/>
      <c r="C6" s="7"/>
      <c r="D6" s="7"/>
      <c r="E6" s="7"/>
      <c r="F6" s="7"/>
      <c r="G6" s="7"/>
      <c r="H6" s="7"/>
      <c r="I6" s="7"/>
      <c r="J6" s="7"/>
      <c r="K6" s="7"/>
      <c r="L6" s="7"/>
      <c r="M6" s="7"/>
    </row>
    <row r="7" customFormat="false" ht="6" hidden="false" customHeight="true" outlineLevel="0" collapsed="false"/>
    <row r="8" customFormat="false" ht="27.75" hidden="false" customHeight="true" outlineLevel="0" collapsed="false">
      <c r="A8" s="95" t="s">
        <v>202</v>
      </c>
      <c r="B8" s="95"/>
      <c r="C8" s="95"/>
      <c r="D8" s="95"/>
      <c r="E8" s="95"/>
      <c r="F8" s="95"/>
      <c r="G8" s="95"/>
      <c r="H8" s="95"/>
      <c r="I8" s="95"/>
      <c r="J8" s="95"/>
      <c r="K8" s="95"/>
      <c r="L8" s="95"/>
      <c r="M8" s="95"/>
    </row>
    <row r="10" customFormat="false" ht="33.75" hidden="false" customHeight="true" outlineLevel="0" collapsed="false">
      <c r="A10" s="36" t="s">
        <v>203</v>
      </c>
      <c r="B10" s="36" t="s">
        <v>204</v>
      </c>
      <c r="C10" s="36" t="s">
        <v>205</v>
      </c>
      <c r="D10" s="36" t="s">
        <v>206</v>
      </c>
      <c r="E10" s="36" t="s">
        <v>207</v>
      </c>
      <c r="F10" s="36" t="s">
        <v>208</v>
      </c>
      <c r="G10" s="36" t="s">
        <v>209</v>
      </c>
      <c r="H10" s="36" t="s">
        <v>210</v>
      </c>
      <c r="I10" s="36" t="s">
        <v>211</v>
      </c>
      <c r="J10" s="36" t="s">
        <v>212</v>
      </c>
      <c r="K10" s="36" t="s">
        <v>180</v>
      </c>
      <c r="L10" s="36" t="s">
        <v>213</v>
      </c>
      <c r="M10" s="36" t="s">
        <v>214</v>
      </c>
    </row>
    <row r="11" customFormat="false" ht="18" hidden="false" customHeight="true" outlineLevel="0" collapsed="false">
      <c r="A11" s="80" t="s">
        <v>215</v>
      </c>
      <c r="B11" s="80"/>
      <c r="C11" s="80"/>
      <c r="D11" s="80"/>
      <c r="E11" s="81" t="n">
        <f aca="false">SUM($E$13:$E$52)</f>
        <v>335650</v>
      </c>
      <c r="F11" s="81"/>
      <c r="G11" s="81"/>
      <c r="H11" s="81"/>
      <c r="I11" s="82" t="n">
        <f aca="false">IFERROR(J11/E11,0)</f>
        <v>1</v>
      </c>
      <c r="J11" s="81" t="n">
        <f aca="false">SUM($J$13:$J$52)</f>
        <v>335650</v>
      </c>
      <c r="K11" s="81" t="n">
        <f aca="false">SUM($K$13:$K$52)</f>
        <v>186500</v>
      </c>
      <c r="L11" s="81" t="n">
        <f aca="false">SUM($L$13:$L$52)</f>
        <v>149150</v>
      </c>
      <c r="M11" s="93"/>
    </row>
    <row r="12" customFormat="false" ht="6" hidden="false" customHeight="true" outlineLevel="0" collapsed="false"/>
    <row r="13" customFormat="false" ht="15" hidden="false" customHeight="true" outlineLevel="0" collapsed="false">
      <c r="A13" s="86" t="s">
        <v>216</v>
      </c>
      <c r="B13" s="86" t="s">
        <v>217</v>
      </c>
      <c r="C13" s="86" t="s">
        <v>218</v>
      </c>
      <c r="D13" s="94" t="n">
        <v>46225</v>
      </c>
      <c r="E13" s="88" t="n">
        <v>148000</v>
      </c>
      <c r="F13" s="85" t="s">
        <v>219</v>
      </c>
      <c r="G13" s="85" t="s">
        <v>219</v>
      </c>
      <c r="H13" s="85" t="s">
        <v>220</v>
      </c>
      <c r="I13" s="89" t="n">
        <v>1</v>
      </c>
      <c r="J13" s="41" t="n">
        <f aca="false">IF($A13="","",N($E13)*IF(ISNUMBER($I13),$I13,1))</f>
        <v>148000</v>
      </c>
      <c r="K13" s="88" t="n">
        <v>90000</v>
      </c>
      <c r="L13" s="77" t="n">
        <f aca="false">IF($A13="","",N($J13)-N($K13))</f>
        <v>58000</v>
      </c>
      <c r="M13" s="96" t="str">
        <f aca="false">IF($A13="","",IF(OR($F13&lt;&gt;"Yes",$G13&lt;&gt;"Yes"),"Check — not insured and/or not vested",IF($H13="Yes","Off-site — confirm storage/labelling directed","OK")))</f>
        <v>OK</v>
      </c>
    </row>
    <row r="14" customFormat="false" ht="15" hidden="false" customHeight="true" outlineLevel="0" collapsed="false">
      <c r="A14" s="86" t="s">
        <v>221</v>
      </c>
      <c r="B14" s="86" t="s">
        <v>222</v>
      </c>
      <c r="C14" s="86" t="s">
        <v>223</v>
      </c>
      <c r="D14" s="94" t="n">
        <v>46221</v>
      </c>
      <c r="E14" s="88" t="n">
        <v>96500</v>
      </c>
      <c r="F14" s="85" t="s">
        <v>219</v>
      </c>
      <c r="G14" s="85" t="s">
        <v>219</v>
      </c>
      <c r="H14" s="85" t="s">
        <v>219</v>
      </c>
      <c r="I14" s="89" t="n">
        <v>1</v>
      </c>
      <c r="J14" s="41" t="n">
        <f aca="false">IF($A14="","",N($E14)*IF(ISNUMBER($I14),$I14,1))</f>
        <v>96500</v>
      </c>
      <c r="K14" s="88" t="n">
        <v>96500</v>
      </c>
      <c r="L14" s="77" t="n">
        <f aca="false">IF($A14="","",N($J14)-N($K14))</f>
        <v>0</v>
      </c>
      <c r="M14" s="96" t="str">
        <f aca="false">IF($A14="","",IF(OR($F14&lt;&gt;"Yes",$G14&lt;&gt;"Yes"),"Check — not insured and/or not vested",IF($H14="Yes","Off-site — confirm storage/labelling directed","OK")))</f>
        <v>Off-site — confirm storage/labelling directed</v>
      </c>
    </row>
    <row r="15" customFormat="false" ht="15" hidden="false" customHeight="true" outlineLevel="0" collapsed="false">
      <c r="A15" s="86" t="s">
        <v>224</v>
      </c>
      <c r="B15" s="86" t="s">
        <v>225</v>
      </c>
      <c r="C15" s="86" t="s">
        <v>226</v>
      </c>
      <c r="D15" s="94" t="n">
        <v>46232</v>
      </c>
      <c r="E15" s="88" t="n">
        <v>62400</v>
      </c>
      <c r="F15" s="85" t="s">
        <v>219</v>
      </c>
      <c r="G15" s="85" t="s">
        <v>219</v>
      </c>
      <c r="H15" s="85" t="s">
        <v>220</v>
      </c>
      <c r="I15" s="89" t="n">
        <v>1</v>
      </c>
      <c r="J15" s="41" t="n">
        <f aca="false">IF($A15="","",N($E15)*IF(ISNUMBER($I15),$I15,1))</f>
        <v>62400</v>
      </c>
      <c r="K15" s="88" t="n">
        <v>0</v>
      </c>
      <c r="L15" s="77" t="n">
        <f aca="false">IF($A15="","",N($J15)-N($K15))</f>
        <v>62400</v>
      </c>
      <c r="M15" s="96" t="str">
        <f aca="false">IF($A15="","",IF(OR($F15&lt;&gt;"Yes",$G15&lt;&gt;"Yes"),"Check — not insured and/or not vested",IF($H15="Yes","Off-site — confirm storage/labelling directed","OK")))</f>
        <v>OK</v>
      </c>
    </row>
    <row r="16" customFormat="false" ht="15" hidden="false" customHeight="true" outlineLevel="0" collapsed="false">
      <c r="A16" s="86" t="s">
        <v>227</v>
      </c>
      <c r="B16" s="86" t="s">
        <v>228</v>
      </c>
      <c r="C16" s="86" t="s">
        <v>229</v>
      </c>
      <c r="D16" s="94" t="n">
        <v>46234</v>
      </c>
      <c r="E16" s="88" t="n">
        <v>28750</v>
      </c>
      <c r="F16" s="85" t="s">
        <v>219</v>
      </c>
      <c r="G16" s="85" t="s">
        <v>220</v>
      </c>
      <c r="H16" s="85" t="s">
        <v>220</v>
      </c>
      <c r="I16" s="89" t="n">
        <v>1</v>
      </c>
      <c r="J16" s="41" t="n">
        <f aca="false">IF($A16="","",N($E16)*IF(ISNUMBER($I16),$I16,1))</f>
        <v>28750</v>
      </c>
      <c r="K16" s="88" t="n">
        <v>0</v>
      </c>
      <c r="L16" s="77" t="n">
        <f aca="false">IF($A16="","",N($J16)-N($K16))</f>
        <v>28750</v>
      </c>
      <c r="M16" s="96" t="str">
        <f aca="false">IF($A16="","",IF(OR($F16&lt;&gt;"Yes",$G16&lt;&gt;"Yes"),"Check — not insured and/or not vested",IF($H16="Yes","Off-site — confirm storage/labelling directed","OK")))</f>
        <v>Check — not insured and/or not vested</v>
      </c>
    </row>
    <row r="17" customFormat="false" ht="15" hidden="false" customHeight="true" outlineLevel="0" collapsed="false">
      <c r="A17" s="91"/>
      <c r="B17" s="91"/>
      <c r="C17" s="91"/>
      <c r="D17" s="94"/>
      <c r="E17" s="88"/>
      <c r="F17" s="85"/>
      <c r="G17" s="85"/>
      <c r="H17" s="85"/>
      <c r="I17" s="89"/>
      <c r="J17" s="41" t="str">
        <f aca="false">IF($A17="","",N($E17)*IF(ISNUMBER($I17),$I17,1))</f>
        <v/>
      </c>
      <c r="K17" s="88"/>
      <c r="L17" s="77" t="str">
        <f aca="false">IF($A17="","",N($J17)-N($K17))</f>
        <v/>
      </c>
      <c r="M17" s="96" t="str">
        <f aca="false">IF($A17="","",IF(OR($F17&lt;&gt;"Yes",$G17&lt;&gt;"Yes"),"Check — not insured and/or not vested",IF($H17="Yes","Off-site — confirm storage/labelling directed","OK")))</f>
        <v/>
      </c>
    </row>
    <row r="18" customFormat="false" ht="15" hidden="false" customHeight="true" outlineLevel="0" collapsed="false">
      <c r="A18" s="91"/>
      <c r="B18" s="91"/>
      <c r="C18" s="91"/>
      <c r="D18" s="94"/>
      <c r="E18" s="88"/>
      <c r="F18" s="85"/>
      <c r="G18" s="85"/>
      <c r="H18" s="85"/>
      <c r="I18" s="89"/>
      <c r="J18" s="41" t="str">
        <f aca="false">IF($A18="","",N($E18)*IF(ISNUMBER($I18),$I18,1))</f>
        <v/>
      </c>
      <c r="K18" s="88"/>
      <c r="L18" s="77" t="str">
        <f aca="false">IF($A18="","",N($J18)-N($K18))</f>
        <v/>
      </c>
      <c r="M18" s="96" t="str">
        <f aca="false">IF($A18="","",IF(OR($F18&lt;&gt;"Yes",$G18&lt;&gt;"Yes"),"Check — not insured and/or not vested",IF($H18="Yes","Off-site — confirm storage/labelling directed","OK")))</f>
        <v/>
      </c>
    </row>
    <row r="19" customFormat="false" ht="15" hidden="false" customHeight="true" outlineLevel="0" collapsed="false">
      <c r="A19" s="91"/>
      <c r="B19" s="91"/>
      <c r="C19" s="91"/>
      <c r="D19" s="94"/>
      <c r="E19" s="88"/>
      <c r="F19" s="85"/>
      <c r="G19" s="85"/>
      <c r="H19" s="85"/>
      <c r="I19" s="89"/>
      <c r="J19" s="41" t="str">
        <f aca="false">IF($A19="","",N($E19)*IF(ISNUMBER($I19),$I19,1))</f>
        <v/>
      </c>
      <c r="K19" s="88"/>
      <c r="L19" s="77" t="str">
        <f aca="false">IF($A19="","",N($J19)-N($K19))</f>
        <v/>
      </c>
      <c r="M19" s="96" t="str">
        <f aca="false">IF($A19="","",IF(OR($F19&lt;&gt;"Yes",$G19&lt;&gt;"Yes"),"Check — not insured and/or not vested",IF($H19="Yes","Off-site — confirm storage/labelling directed","OK")))</f>
        <v/>
      </c>
    </row>
    <row r="20" customFormat="false" ht="15" hidden="false" customHeight="true" outlineLevel="0" collapsed="false">
      <c r="A20" s="91"/>
      <c r="B20" s="91"/>
      <c r="C20" s="91"/>
      <c r="D20" s="94"/>
      <c r="E20" s="88"/>
      <c r="F20" s="85"/>
      <c r="G20" s="85"/>
      <c r="H20" s="85"/>
      <c r="I20" s="89"/>
      <c r="J20" s="41" t="str">
        <f aca="false">IF($A20="","",N($E20)*IF(ISNUMBER($I20),$I20,1))</f>
        <v/>
      </c>
      <c r="K20" s="88"/>
      <c r="L20" s="77" t="str">
        <f aca="false">IF($A20="","",N($J20)-N($K20))</f>
        <v/>
      </c>
      <c r="M20" s="96" t="str">
        <f aca="false">IF($A20="","",IF(OR($F20&lt;&gt;"Yes",$G20&lt;&gt;"Yes"),"Check — not insured and/or not vested",IF($H20="Yes","Off-site — confirm storage/labelling directed","OK")))</f>
        <v/>
      </c>
    </row>
    <row r="21" customFormat="false" ht="15" hidden="false" customHeight="true" outlineLevel="0" collapsed="false">
      <c r="A21" s="91"/>
      <c r="B21" s="91"/>
      <c r="C21" s="91"/>
      <c r="D21" s="94"/>
      <c r="E21" s="88"/>
      <c r="F21" s="85"/>
      <c r="G21" s="85"/>
      <c r="H21" s="85"/>
      <c r="I21" s="89"/>
      <c r="J21" s="41" t="str">
        <f aca="false">IF($A21="","",N($E21)*IF(ISNUMBER($I21),$I21,1))</f>
        <v/>
      </c>
      <c r="K21" s="88"/>
      <c r="L21" s="77" t="str">
        <f aca="false">IF($A21="","",N($J21)-N($K21))</f>
        <v/>
      </c>
      <c r="M21" s="96" t="str">
        <f aca="false">IF($A21="","",IF(OR($F21&lt;&gt;"Yes",$G21&lt;&gt;"Yes"),"Check — not insured and/or not vested",IF($H21="Yes","Off-site — confirm storage/labelling directed","OK")))</f>
        <v/>
      </c>
    </row>
    <row r="22" customFormat="false" ht="15" hidden="false" customHeight="true" outlineLevel="0" collapsed="false">
      <c r="A22" s="91"/>
      <c r="B22" s="91"/>
      <c r="C22" s="91"/>
      <c r="D22" s="94"/>
      <c r="E22" s="88"/>
      <c r="F22" s="85"/>
      <c r="G22" s="85"/>
      <c r="H22" s="85"/>
      <c r="I22" s="89"/>
      <c r="J22" s="41" t="str">
        <f aca="false">IF($A22="","",N($E22)*IF(ISNUMBER($I22),$I22,1))</f>
        <v/>
      </c>
      <c r="K22" s="88"/>
      <c r="L22" s="77" t="str">
        <f aca="false">IF($A22="","",N($J22)-N($K22))</f>
        <v/>
      </c>
      <c r="M22" s="96" t="str">
        <f aca="false">IF($A22="","",IF(OR($F22&lt;&gt;"Yes",$G22&lt;&gt;"Yes"),"Check — not insured and/or not vested",IF($H22="Yes","Off-site — confirm storage/labelling directed","OK")))</f>
        <v/>
      </c>
    </row>
    <row r="23" customFormat="false" ht="15" hidden="false" customHeight="true" outlineLevel="0" collapsed="false">
      <c r="A23" s="91"/>
      <c r="B23" s="91"/>
      <c r="C23" s="91"/>
      <c r="D23" s="94"/>
      <c r="E23" s="88"/>
      <c r="F23" s="85"/>
      <c r="G23" s="85"/>
      <c r="H23" s="85"/>
      <c r="I23" s="89"/>
      <c r="J23" s="41" t="str">
        <f aca="false">IF($A23="","",N($E23)*IF(ISNUMBER($I23),$I23,1))</f>
        <v/>
      </c>
      <c r="K23" s="88"/>
      <c r="L23" s="77" t="str">
        <f aca="false">IF($A23="","",N($J23)-N($K23))</f>
        <v/>
      </c>
      <c r="M23" s="96" t="str">
        <f aca="false">IF($A23="","",IF(OR($F23&lt;&gt;"Yes",$G23&lt;&gt;"Yes"),"Check — not insured and/or not vested",IF($H23="Yes","Off-site — confirm storage/labelling directed","OK")))</f>
        <v/>
      </c>
    </row>
    <row r="24" customFormat="false" ht="15" hidden="false" customHeight="true" outlineLevel="0" collapsed="false">
      <c r="A24" s="91"/>
      <c r="B24" s="91"/>
      <c r="C24" s="91"/>
      <c r="D24" s="94"/>
      <c r="E24" s="88"/>
      <c r="F24" s="85"/>
      <c r="G24" s="85"/>
      <c r="H24" s="85"/>
      <c r="I24" s="89"/>
      <c r="J24" s="41" t="str">
        <f aca="false">IF($A24="","",N($E24)*IF(ISNUMBER($I24),$I24,1))</f>
        <v/>
      </c>
      <c r="K24" s="88"/>
      <c r="L24" s="77" t="str">
        <f aca="false">IF($A24="","",N($J24)-N($K24))</f>
        <v/>
      </c>
      <c r="M24" s="96" t="str">
        <f aca="false">IF($A24="","",IF(OR($F24&lt;&gt;"Yes",$G24&lt;&gt;"Yes"),"Check — not insured and/or not vested",IF($H24="Yes","Off-site — confirm storage/labelling directed","OK")))</f>
        <v/>
      </c>
    </row>
    <row r="25" customFormat="false" ht="15" hidden="false" customHeight="true" outlineLevel="0" collapsed="false">
      <c r="A25" s="91"/>
      <c r="B25" s="91"/>
      <c r="C25" s="91"/>
      <c r="D25" s="94"/>
      <c r="E25" s="88"/>
      <c r="F25" s="85"/>
      <c r="G25" s="85"/>
      <c r="H25" s="85"/>
      <c r="I25" s="89"/>
      <c r="J25" s="41" t="str">
        <f aca="false">IF($A25="","",N($E25)*IF(ISNUMBER($I25),$I25,1))</f>
        <v/>
      </c>
      <c r="K25" s="88"/>
      <c r="L25" s="77" t="str">
        <f aca="false">IF($A25="","",N($J25)-N($K25))</f>
        <v/>
      </c>
      <c r="M25" s="96" t="str">
        <f aca="false">IF($A25="","",IF(OR($F25&lt;&gt;"Yes",$G25&lt;&gt;"Yes"),"Check — not insured and/or not vested",IF($H25="Yes","Off-site — confirm storage/labelling directed","OK")))</f>
        <v/>
      </c>
    </row>
    <row r="26" customFormat="false" ht="15" hidden="false" customHeight="true" outlineLevel="0" collapsed="false">
      <c r="A26" s="91"/>
      <c r="B26" s="91"/>
      <c r="C26" s="91"/>
      <c r="D26" s="94"/>
      <c r="E26" s="88"/>
      <c r="F26" s="85"/>
      <c r="G26" s="85"/>
      <c r="H26" s="85"/>
      <c r="I26" s="89"/>
      <c r="J26" s="41" t="str">
        <f aca="false">IF($A26="","",N($E26)*IF(ISNUMBER($I26),$I26,1))</f>
        <v/>
      </c>
      <c r="K26" s="88"/>
      <c r="L26" s="77" t="str">
        <f aca="false">IF($A26="","",N($J26)-N($K26))</f>
        <v/>
      </c>
      <c r="M26" s="96" t="str">
        <f aca="false">IF($A26="","",IF(OR($F26&lt;&gt;"Yes",$G26&lt;&gt;"Yes"),"Check — not insured and/or not vested",IF($H26="Yes","Off-site — confirm storage/labelling directed","OK")))</f>
        <v/>
      </c>
    </row>
    <row r="27" customFormat="false" ht="15" hidden="false" customHeight="true" outlineLevel="0" collapsed="false">
      <c r="A27" s="91"/>
      <c r="B27" s="91"/>
      <c r="C27" s="91"/>
      <c r="D27" s="94"/>
      <c r="E27" s="88"/>
      <c r="F27" s="85"/>
      <c r="G27" s="85"/>
      <c r="H27" s="85"/>
      <c r="I27" s="89"/>
      <c r="J27" s="41" t="str">
        <f aca="false">IF($A27="","",N($E27)*IF(ISNUMBER($I27),$I27,1))</f>
        <v/>
      </c>
      <c r="K27" s="88"/>
      <c r="L27" s="77" t="str">
        <f aca="false">IF($A27="","",N($J27)-N($K27))</f>
        <v/>
      </c>
      <c r="M27" s="96" t="str">
        <f aca="false">IF($A27="","",IF(OR($F27&lt;&gt;"Yes",$G27&lt;&gt;"Yes"),"Check — not insured and/or not vested",IF($H27="Yes","Off-site — confirm storage/labelling directed","OK")))</f>
        <v/>
      </c>
    </row>
    <row r="28" customFormat="false" ht="15" hidden="false" customHeight="true" outlineLevel="0" collapsed="false">
      <c r="A28" s="91"/>
      <c r="B28" s="91"/>
      <c r="C28" s="91"/>
      <c r="D28" s="94"/>
      <c r="E28" s="88"/>
      <c r="F28" s="85"/>
      <c r="G28" s="85"/>
      <c r="H28" s="85"/>
      <c r="I28" s="89"/>
      <c r="J28" s="41" t="str">
        <f aca="false">IF($A28="","",N($E28)*IF(ISNUMBER($I28),$I28,1))</f>
        <v/>
      </c>
      <c r="K28" s="88"/>
      <c r="L28" s="77" t="str">
        <f aca="false">IF($A28="","",N($J28)-N($K28))</f>
        <v/>
      </c>
      <c r="M28" s="96" t="str">
        <f aca="false">IF($A28="","",IF(OR($F28&lt;&gt;"Yes",$G28&lt;&gt;"Yes"),"Check — not insured and/or not vested",IF($H28="Yes","Off-site — confirm storage/labelling directed","OK")))</f>
        <v/>
      </c>
    </row>
    <row r="29" customFormat="false" ht="15" hidden="false" customHeight="true" outlineLevel="0" collapsed="false">
      <c r="A29" s="91"/>
      <c r="B29" s="91"/>
      <c r="C29" s="91"/>
      <c r="D29" s="94"/>
      <c r="E29" s="88"/>
      <c r="F29" s="85"/>
      <c r="G29" s="85"/>
      <c r="H29" s="85"/>
      <c r="I29" s="89"/>
      <c r="J29" s="41" t="str">
        <f aca="false">IF($A29="","",N($E29)*IF(ISNUMBER($I29),$I29,1))</f>
        <v/>
      </c>
      <c r="K29" s="88"/>
      <c r="L29" s="77" t="str">
        <f aca="false">IF($A29="","",N($J29)-N($K29))</f>
        <v/>
      </c>
      <c r="M29" s="96" t="str">
        <f aca="false">IF($A29="","",IF(OR($F29&lt;&gt;"Yes",$G29&lt;&gt;"Yes"),"Check — not insured and/or not vested",IF($H29="Yes","Off-site — confirm storage/labelling directed","OK")))</f>
        <v/>
      </c>
    </row>
    <row r="30" customFormat="false" ht="15" hidden="false" customHeight="true" outlineLevel="0" collapsed="false">
      <c r="A30" s="91"/>
      <c r="B30" s="91"/>
      <c r="C30" s="91"/>
      <c r="D30" s="94"/>
      <c r="E30" s="88"/>
      <c r="F30" s="85"/>
      <c r="G30" s="85"/>
      <c r="H30" s="85"/>
      <c r="I30" s="89"/>
      <c r="J30" s="41" t="str">
        <f aca="false">IF($A30="","",N($E30)*IF(ISNUMBER($I30),$I30,1))</f>
        <v/>
      </c>
      <c r="K30" s="88"/>
      <c r="L30" s="77" t="str">
        <f aca="false">IF($A30="","",N($J30)-N($K30))</f>
        <v/>
      </c>
      <c r="M30" s="96" t="str">
        <f aca="false">IF($A30="","",IF(OR($F30&lt;&gt;"Yes",$G30&lt;&gt;"Yes"),"Check — not insured and/or not vested",IF($H30="Yes","Off-site — confirm storage/labelling directed","OK")))</f>
        <v/>
      </c>
    </row>
    <row r="31" customFormat="false" ht="15" hidden="false" customHeight="true" outlineLevel="0" collapsed="false">
      <c r="A31" s="91"/>
      <c r="B31" s="91"/>
      <c r="C31" s="91"/>
      <c r="D31" s="94"/>
      <c r="E31" s="88"/>
      <c r="F31" s="85"/>
      <c r="G31" s="85"/>
      <c r="H31" s="85"/>
      <c r="I31" s="89"/>
      <c r="J31" s="41" t="str">
        <f aca="false">IF($A31="","",N($E31)*IF(ISNUMBER($I31),$I31,1))</f>
        <v/>
      </c>
      <c r="K31" s="88"/>
      <c r="L31" s="77" t="str">
        <f aca="false">IF($A31="","",N($J31)-N($K31))</f>
        <v/>
      </c>
      <c r="M31" s="96" t="str">
        <f aca="false">IF($A31="","",IF(OR($F31&lt;&gt;"Yes",$G31&lt;&gt;"Yes"),"Check — not insured and/or not vested",IF($H31="Yes","Off-site — confirm storage/labelling directed","OK")))</f>
        <v/>
      </c>
    </row>
    <row r="32" customFormat="false" ht="15" hidden="false" customHeight="true" outlineLevel="0" collapsed="false">
      <c r="A32" s="91"/>
      <c r="B32" s="91"/>
      <c r="C32" s="91"/>
      <c r="D32" s="94"/>
      <c r="E32" s="88"/>
      <c r="F32" s="85"/>
      <c r="G32" s="85"/>
      <c r="H32" s="85"/>
      <c r="I32" s="89"/>
      <c r="J32" s="41" t="str">
        <f aca="false">IF($A32="","",N($E32)*IF(ISNUMBER($I32),$I32,1))</f>
        <v/>
      </c>
      <c r="K32" s="88"/>
      <c r="L32" s="77" t="str">
        <f aca="false">IF($A32="","",N($J32)-N($K32))</f>
        <v/>
      </c>
      <c r="M32" s="96" t="str">
        <f aca="false">IF($A32="","",IF(OR($F32&lt;&gt;"Yes",$G32&lt;&gt;"Yes"),"Check — not insured and/or not vested",IF($H32="Yes","Off-site — confirm storage/labelling directed","OK")))</f>
        <v/>
      </c>
    </row>
    <row r="33" customFormat="false" ht="15" hidden="false" customHeight="true" outlineLevel="0" collapsed="false">
      <c r="A33" s="91"/>
      <c r="B33" s="91"/>
      <c r="C33" s="91"/>
      <c r="D33" s="94"/>
      <c r="E33" s="88"/>
      <c r="F33" s="85"/>
      <c r="G33" s="85"/>
      <c r="H33" s="85"/>
      <c r="I33" s="89"/>
      <c r="J33" s="41" t="str">
        <f aca="false">IF($A33="","",N($E33)*IF(ISNUMBER($I33),$I33,1))</f>
        <v/>
      </c>
      <c r="K33" s="88"/>
      <c r="L33" s="77" t="str">
        <f aca="false">IF($A33="","",N($J33)-N($K33))</f>
        <v/>
      </c>
      <c r="M33" s="96" t="str">
        <f aca="false">IF($A33="","",IF(OR($F33&lt;&gt;"Yes",$G33&lt;&gt;"Yes"),"Check — not insured and/or not vested",IF($H33="Yes","Off-site — confirm storage/labelling directed","OK")))</f>
        <v/>
      </c>
    </row>
    <row r="34" customFormat="false" ht="15" hidden="false" customHeight="true" outlineLevel="0" collapsed="false">
      <c r="A34" s="91"/>
      <c r="B34" s="91"/>
      <c r="C34" s="91"/>
      <c r="D34" s="94"/>
      <c r="E34" s="88"/>
      <c r="F34" s="85"/>
      <c r="G34" s="85"/>
      <c r="H34" s="85"/>
      <c r="I34" s="89"/>
      <c r="J34" s="41" t="str">
        <f aca="false">IF($A34="","",N($E34)*IF(ISNUMBER($I34),$I34,1))</f>
        <v/>
      </c>
      <c r="K34" s="88"/>
      <c r="L34" s="77" t="str">
        <f aca="false">IF($A34="","",N($J34)-N($K34))</f>
        <v/>
      </c>
      <c r="M34" s="96" t="str">
        <f aca="false">IF($A34="","",IF(OR($F34&lt;&gt;"Yes",$G34&lt;&gt;"Yes"),"Check — not insured and/or not vested",IF($H34="Yes","Off-site — confirm storage/labelling directed","OK")))</f>
        <v/>
      </c>
    </row>
    <row r="35" customFormat="false" ht="15" hidden="false" customHeight="true" outlineLevel="0" collapsed="false">
      <c r="A35" s="91"/>
      <c r="B35" s="91"/>
      <c r="C35" s="91"/>
      <c r="D35" s="94"/>
      <c r="E35" s="88"/>
      <c r="F35" s="85"/>
      <c r="G35" s="85"/>
      <c r="H35" s="85"/>
      <c r="I35" s="89"/>
      <c r="J35" s="41" t="str">
        <f aca="false">IF($A35="","",N($E35)*IF(ISNUMBER($I35),$I35,1))</f>
        <v/>
      </c>
      <c r="K35" s="88"/>
      <c r="L35" s="77" t="str">
        <f aca="false">IF($A35="","",N($J35)-N($K35))</f>
        <v/>
      </c>
      <c r="M35" s="96" t="str">
        <f aca="false">IF($A35="","",IF(OR($F35&lt;&gt;"Yes",$G35&lt;&gt;"Yes"),"Check — not insured and/or not vested",IF($H35="Yes","Off-site — confirm storage/labelling directed","OK")))</f>
        <v/>
      </c>
    </row>
    <row r="36" customFormat="false" ht="15" hidden="false" customHeight="true" outlineLevel="0" collapsed="false">
      <c r="A36" s="91"/>
      <c r="B36" s="91"/>
      <c r="C36" s="91"/>
      <c r="D36" s="94"/>
      <c r="E36" s="88"/>
      <c r="F36" s="85"/>
      <c r="G36" s="85"/>
      <c r="H36" s="85"/>
      <c r="I36" s="89"/>
      <c r="J36" s="41" t="str">
        <f aca="false">IF($A36="","",N($E36)*IF(ISNUMBER($I36),$I36,1))</f>
        <v/>
      </c>
      <c r="K36" s="88"/>
      <c r="L36" s="77" t="str">
        <f aca="false">IF($A36="","",N($J36)-N($K36))</f>
        <v/>
      </c>
      <c r="M36" s="96" t="str">
        <f aca="false">IF($A36="","",IF(OR($F36&lt;&gt;"Yes",$G36&lt;&gt;"Yes"),"Check — not insured and/or not vested",IF($H36="Yes","Off-site — confirm storage/labelling directed","OK")))</f>
        <v/>
      </c>
    </row>
    <row r="37" customFormat="false" ht="15" hidden="false" customHeight="true" outlineLevel="0" collapsed="false">
      <c r="A37" s="91"/>
      <c r="B37" s="91"/>
      <c r="C37" s="91"/>
      <c r="D37" s="94"/>
      <c r="E37" s="88"/>
      <c r="F37" s="85"/>
      <c r="G37" s="85"/>
      <c r="H37" s="85"/>
      <c r="I37" s="89"/>
      <c r="J37" s="41" t="str">
        <f aca="false">IF($A37="","",N($E37)*IF(ISNUMBER($I37),$I37,1))</f>
        <v/>
      </c>
      <c r="K37" s="88"/>
      <c r="L37" s="77" t="str">
        <f aca="false">IF($A37="","",N($J37)-N($K37))</f>
        <v/>
      </c>
      <c r="M37" s="96" t="str">
        <f aca="false">IF($A37="","",IF(OR($F37&lt;&gt;"Yes",$G37&lt;&gt;"Yes"),"Check — not insured and/or not vested",IF($H37="Yes","Off-site — confirm storage/labelling directed","OK")))</f>
        <v/>
      </c>
    </row>
    <row r="38" customFormat="false" ht="15" hidden="false" customHeight="true" outlineLevel="0" collapsed="false">
      <c r="A38" s="91"/>
      <c r="B38" s="91"/>
      <c r="C38" s="91"/>
      <c r="D38" s="94"/>
      <c r="E38" s="88"/>
      <c r="F38" s="85"/>
      <c r="G38" s="85"/>
      <c r="H38" s="85"/>
      <c r="I38" s="89"/>
      <c r="J38" s="41" t="str">
        <f aca="false">IF($A38="","",N($E38)*IF(ISNUMBER($I38),$I38,1))</f>
        <v/>
      </c>
      <c r="K38" s="88"/>
      <c r="L38" s="77" t="str">
        <f aca="false">IF($A38="","",N($J38)-N($K38))</f>
        <v/>
      </c>
      <c r="M38" s="96" t="str">
        <f aca="false">IF($A38="","",IF(OR($F38&lt;&gt;"Yes",$G38&lt;&gt;"Yes"),"Check — not insured and/or not vested",IF($H38="Yes","Off-site — confirm storage/labelling directed","OK")))</f>
        <v/>
      </c>
    </row>
    <row r="39" customFormat="false" ht="15" hidden="false" customHeight="true" outlineLevel="0" collapsed="false">
      <c r="A39" s="91"/>
      <c r="B39" s="91"/>
      <c r="C39" s="91"/>
      <c r="D39" s="94"/>
      <c r="E39" s="88"/>
      <c r="F39" s="85"/>
      <c r="G39" s="85"/>
      <c r="H39" s="85"/>
      <c r="I39" s="89"/>
      <c r="J39" s="41" t="str">
        <f aca="false">IF($A39="","",N($E39)*IF(ISNUMBER($I39),$I39,1))</f>
        <v/>
      </c>
      <c r="K39" s="88"/>
      <c r="L39" s="77" t="str">
        <f aca="false">IF($A39="","",N($J39)-N($K39))</f>
        <v/>
      </c>
      <c r="M39" s="96" t="str">
        <f aca="false">IF($A39="","",IF(OR($F39&lt;&gt;"Yes",$G39&lt;&gt;"Yes"),"Check — not insured and/or not vested",IF($H39="Yes","Off-site — confirm storage/labelling directed","OK")))</f>
        <v/>
      </c>
    </row>
    <row r="40" customFormat="false" ht="15" hidden="false" customHeight="true" outlineLevel="0" collapsed="false">
      <c r="A40" s="91"/>
      <c r="B40" s="91"/>
      <c r="C40" s="91"/>
      <c r="D40" s="94"/>
      <c r="E40" s="88"/>
      <c r="F40" s="85"/>
      <c r="G40" s="85"/>
      <c r="H40" s="85"/>
      <c r="I40" s="89"/>
      <c r="J40" s="41" t="str">
        <f aca="false">IF($A40="","",N($E40)*IF(ISNUMBER($I40),$I40,1))</f>
        <v/>
      </c>
      <c r="K40" s="88"/>
      <c r="L40" s="77" t="str">
        <f aca="false">IF($A40="","",N($J40)-N($K40))</f>
        <v/>
      </c>
      <c r="M40" s="96" t="str">
        <f aca="false">IF($A40="","",IF(OR($F40&lt;&gt;"Yes",$G40&lt;&gt;"Yes"),"Check — not insured and/or not vested",IF($H40="Yes","Off-site — confirm storage/labelling directed","OK")))</f>
        <v/>
      </c>
    </row>
    <row r="41" customFormat="false" ht="15" hidden="false" customHeight="true" outlineLevel="0" collapsed="false">
      <c r="A41" s="91"/>
      <c r="B41" s="91"/>
      <c r="C41" s="91"/>
      <c r="D41" s="94"/>
      <c r="E41" s="88"/>
      <c r="F41" s="85"/>
      <c r="G41" s="85"/>
      <c r="H41" s="85"/>
      <c r="I41" s="89"/>
      <c r="J41" s="41" t="str">
        <f aca="false">IF($A41="","",N($E41)*IF(ISNUMBER($I41),$I41,1))</f>
        <v/>
      </c>
      <c r="K41" s="88"/>
      <c r="L41" s="77" t="str">
        <f aca="false">IF($A41="","",N($J41)-N($K41))</f>
        <v/>
      </c>
      <c r="M41" s="96" t="str">
        <f aca="false">IF($A41="","",IF(OR($F41&lt;&gt;"Yes",$G41&lt;&gt;"Yes"),"Check — not insured and/or not vested",IF($H41="Yes","Off-site — confirm storage/labelling directed","OK")))</f>
        <v/>
      </c>
    </row>
    <row r="42" customFormat="false" ht="15" hidden="false" customHeight="true" outlineLevel="0" collapsed="false">
      <c r="A42" s="91"/>
      <c r="B42" s="91"/>
      <c r="C42" s="91"/>
      <c r="D42" s="94"/>
      <c r="E42" s="88"/>
      <c r="F42" s="85"/>
      <c r="G42" s="85"/>
      <c r="H42" s="85"/>
      <c r="I42" s="89"/>
      <c r="J42" s="41" t="str">
        <f aca="false">IF($A42="","",N($E42)*IF(ISNUMBER($I42),$I42,1))</f>
        <v/>
      </c>
      <c r="K42" s="88"/>
      <c r="L42" s="77" t="str">
        <f aca="false">IF($A42="","",N($J42)-N($K42))</f>
        <v/>
      </c>
      <c r="M42" s="96" t="str">
        <f aca="false">IF($A42="","",IF(OR($F42&lt;&gt;"Yes",$G42&lt;&gt;"Yes"),"Check — not insured and/or not vested",IF($H42="Yes","Off-site — confirm storage/labelling directed","OK")))</f>
        <v/>
      </c>
    </row>
    <row r="43" customFormat="false" ht="15" hidden="false" customHeight="true" outlineLevel="0" collapsed="false">
      <c r="A43" s="91"/>
      <c r="B43" s="91"/>
      <c r="C43" s="91"/>
      <c r="D43" s="94"/>
      <c r="E43" s="88"/>
      <c r="F43" s="85"/>
      <c r="G43" s="85"/>
      <c r="H43" s="85"/>
      <c r="I43" s="89"/>
      <c r="J43" s="41" t="str">
        <f aca="false">IF($A43="","",N($E43)*IF(ISNUMBER($I43),$I43,1))</f>
        <v/>
      </c>
      <c r="K43" s="88"/>
      <c r="L43" s="77" t="str">
        <f aca="false">IF($A43="","",N($J43)-N($K43))</f>
        <v/>
      </c>
      <c r="M43" s="96" t="str">
        <f aca="false">IF($A43="","",IF(OR($F43&lt;&gt;"Yes",$G43&lt;&gt;"Yes"),"Check — not insured and/or not vested",IF($H43="Yes","Off-site — confirm storage/labelling directed","OK")))</f>
        <v/>
      </c>
    </row>
    <row r="44" customFormat="false" ht="15" hidden="false" customHeight="true" outlineLevel="0" collapsed="false">
      <c r="A44" s="91"/>
      <c r="B44" s="91"/>
      <c r="C44" s="91"/>
      <c r="D44" s="94"/>
      <c r="E44" s="88"/>
      <c r="F44" s="85"/>
      <c r="G44" s="85"/>
      <c r="H44" s="85"/>
      <c r="I44" s="89"/>
      <c r="J44" s="41" t="str">
        <f aca="false">IF($A44="","",N($E44)*IF(ISNUMBER($I44),$I44,1))</f>
        <v/>
      </c>
      <c r="K44" s="88"/>
      <c r="L44" s="77" t="str">
        <f aca="false">IF($A44="","",N($J44)-N($K44))</f>
        <v/>
      </c>
      <c r="M44" s="96" t="str">
        <f aca="false">IF($A44="","",IF(OR($F44&lt;&gt;"Yes",$G44&lt;&gt;"Yes"),"Check — not insured and/or not vested",IF($H44="Yes","Off-site — confirm storage/labelling directed","OK")))</f>
        <v/>
      </c>
    </row>
    <row r="45" customFormat="false" ht="15" hidden="false" customHeight="true" outlineLevel="0" collapsed="false">
      <c r="A45" s="91"/>
      <c r="B45" s="91"/>
      <c r="C45" s="91"/>
      <c r="D45" s="94"/>
      <c r="E45" s="88"/>
      <c r="F45" s="85"/>
      <c r="G45" s="85"/>
      <c r="H45" s="85"/>
      <c r="I45" s="89"/>
      <c r="J45" s="41" t="str">
        <f aca="false">IF($A45="","",N($E45)*IF(ISNUMBER($I45),$I45,1))</f>
        <v/>
      </c>
      <c r="K45" s="88"/>
      <c r="L45" s="77" t="str">
        <f aca="false">IF($A45="","",N($J45)-N($K45))</f>
        <v/>
      </c>
      <c r="M45" s="96" t="str">
        <f aca="false">IF($A45="","",IF(OR($F45&lt;&gt;"Yes",$G45&lt;&gt;"Yes"),"Check — not insured and/or not vested",IF($H45="Yes","Off-site — confirm storage/labelling directed","OK")))</f>
        <v/>
      </c>
    </row>
    <row r="46" customFormat="false" ht="15" hidden="false" customHeight="true" outlineLevel="0" collapsed="false">
      <c r="A46" s="91"/>
      <c r="B46" s="91"/>
      <c r="C46" s="91"/>
      <c r="D46" s="94"/>
      <c r="E46" s="88"/>
      <c r="F46" s="85"/>
      <c r="G46" s="85"/>
      <c r="H46" s="85"/>
      <c r="I46" s="89"/>
      <c r="J46" s="41" t="str">
        <f aca="false">IF($A46="","",N($E46)*IF(ISNUMBER($I46),$I46,1))</f>
        <v/>
      </c>
      <c r="K46" s="88"/>
      <c r="L46" s="77" t="str">
        <f aca="false">IF($A46="","",N($J46)-N($K46))</f>
        <v/>
      </c>
      <c r="M46" s="96" t="str">
        <f aca="false">IF($A46="","",IF(OR($F46&lt;&gt;"Yes",$G46&lt;&gt;"Yes"),"Check — not insured and/or not vested",IF($H46="Yes","Off-site — confirm storage/labelling directed","OK")))</f>
        <v/>
      </c>
    </row>
    <row r="47" customFormat="false" ht="15" hidden="false" customHeight="true" outlineLevel="0" collapsed="false">
      <c r="A47" s="91"/>
      <c r="B47" s="91"/>
      <c r="C47" s="91"/>
      <c r="D47" s="94"/>
      <c r="E47" s="88"/>
      <c r="F47" s="85"/>
      <c r="G47" s="85"/>
      <c r="H47" s="85"/>
      <c r="I47" s="89"/>
      <c r="J47" s="41" t="str">
        <f aca="false">IF($A47="","",N($E47)*IF(ISNUMBER($I47),$I47,1))</f>
        <v/>
      </c>
      <c r="K47" s="88"/>
      <c r="L47" s="77" t="str">
        <f aca="false">IF($A47="","",N($J47)-N($K47))</f>
        <v/>
      </c>
      <c r="M47" s="96" t="str">
        <f aca="false">IF($A47="","",IF(OR($F47&lt;&gt;"Yes",$G47&lt;&gt;"Yes"),"Check — not insured and/or not vested",IF($H47="Yes","Off-site — confirm storage/labelling directed","OK")))</f>
        <v/>
      </c>
    </row>
    <row r="48" customFormat="false" ht="15" hidden="false" customHeight="true" outlineLevel="0" collapsed="false">
      <c r="A48" s="91"/>
      <c r="B48" s="91"/>
      <c r="C48" s="91"/>
      <c r="D48" s="94"/>
      <c r="E48" s="88"/>
      <c r="F48" s="85"/>
      <c r="G48" s="85"/>
      <c r="H48" s="85"/>
      <c r="I48" s="89"/>
      <c r="J48" s="41" t="str">
        <f aca="false">IF($A48="","",N($E48)*IF(ISNUMBER($I48),$I48,1))</f>
        <v/>
      </c>
      <c r="K48" s="88"/>
      <c r="L48" s="77" t="str">
        <f aca="false">IF($A48="","",N($J48)-N($K48))</f>
        <v/>
      </c>
      <c r="M48" s="96" t="str">
        <f aca="false">IF($A48="","",IF(OR($F48&lt;&gt;"Yes",$G48&lt;&gt;"Yes"),"Check — not insured and/or not vested",IF($H48="Yes","Off-site — confirm storage/labelling directed","OK")))</f>
        <v/>
      </c>
    </row>
    <row r="49" customFormat="false" ht="15" hidden="false" customHeight="true" outlineLevel="0" collapsed="false">
      <c r="A49" s="91"/>
      <c r="B49" s="91"/>
      <c r="C49" s="91"/>
      <c r="D49" s="94"/>
      <c r="E49" s="88"/>
      <c r="F49" s="85"/>
      <c r="G49" s="85"/>
      <c r="H49" s="85"/>
      <c r="I49" s="89"/>
      <c r="J49" s="41" t="str">
        <f aca="false">IF($A49="","",N($E49)*IF(ISNUMBER($I49),$I49,1))</f>
        <v/>
      </c>
      <c r="K49" s="88"/>
      <c r="L49" s="77" t="str">
        <f aca="false">IF($A49="","",N($J49)-N($K49))</f>
        <v/>
      </c>
      <c r="M49" s="96" t="str">
        <f aca="false">IF($A49="","",IF(OR($F49&lt;&gt;"Yes",$G49&lt;&gt;"Yes"),"Check — not insured and/or not vested",IF($H49="Yes","Off-site — confirm storage/labelling directed","OK")))</f>
        <v/>
      </c>
    </row>
    <row r="50" customFormat="false" ht="15" hidden="false" customHeight="true" outlineLevel="0" collapsed="false">
      <c r="A50" s="91"/>
      <c r="B50" s="91"/>
      <c r="C50" s="91"/>
      <c r="D50" s="94"/>
      <c r="E50" s="88"/>
      <c r="F50" s="85"/>
      <c r="G50" s="85"/>
      <c r="H50" s="85"/>
      <c r="I50" s="89"/>
      <c r="J50" s="41" t="str">
        <f aca="false">IF($A50="","",N($E50)*IF(ISNUMBER($I50),$I50,1))</f>
        <v/>
      </c>
      <c r="K50" s="88"/>
      <c r="L50" s="77" t="str">
        <f aca="false">IF($A50="","",N($J50)-N($K50))</f>
        <v/>
      </c>
      <c r="M50" s="96" t="str">
        <f aca="false">IF($A50="","",IF(OR($F50&lt;&gt;"Yes",$G50&lt;&gt;"Yes"),"Check — not insured and/or not vested",IF($H50="Yes","Off-site — confirm storage/labelling directed","OK")))</f>
        <v/>
      </c>
    </row>
    <row r="51" customFormat="false" ht="15" hidden="false" customHeight="true" outlineLevel="0" collapsed="false">
      <c r="A51" s="91"/>
      <c r="B51" s="91"/>
      <c r="C51" s="91"/>
      <c r="D51" s="94"/>
      <c r="E51" s="88"/>
      <c r="F51" s="85"/>
      <c r="G51" s="85"/>
      <c r="H51" s="85"/>
      <c r="I51" s="89"/>
      <c r="J51" s="41" t="str">
        <f aca="false">IF($A51="","",N($E51)*IF(ISNUMBER($I51),$I51,1))</f>
        <v/>
      </c>
      <c r="K51" s="88"/>
      <c r="L51" s="77" t="str">
        <f aca="false">IF($A51="","",N($J51)-N($K51))</f>
        <v/>
      </c>
      <c r="M51" s="96" t="str">
        <f aca="false">IF($A51="","",IF(OR($F51&lt;&gt;"Yes",$G51&lt;&gt;"Yes"),"Check — not insured and/or not vested",IF($H51="Yes","Off-site — confirm storage/labelling directed","OK")))</f>
        <v/>
      </c>
    </row>
    <row r="52" customFormat="false" ht="15" hidden="false" customHeight="true" outlineLevel="0" collapsed="false">
      <c r="A52" s="91"/>
      <c r="B52" s="91"/>
      <c r="C52" s="91"/>
      <c r="D52" s="94"/>
      <c r="E52" s="88"/>
      <c r="F52" s="85"/>
      <c r="G52" s="85"/>
      <c r="H52" s="85"/>
      <c r="I52" s="89"/>
      <c r="J52" s="41" t="str">
        <f aca="false">IF($A52="","",N($E52)*IF(ISNUMBER($I52),$I52,1))</f>
        <v/>
      </c>
      <c r="K52" s="88"/>
      <c r="L52" s="77" t="str">
        <f aca="false">IF($A52="","",N($J52)-N($K52))</f>
        <v/>
      </c>
      <c r="M52" s="96" t="str">
        <f aca="false">IF($A52="","",IF(OR($F52&lt;&gt;"Yes",$G52&lt;&gt;"Yes"),"Check — not insured and/or not vested",IF($H52="Yes","Off-site — confirm storage/labelling directed","OK")))</f>
        <v/>
      </c>
    </row>
    <row r="54" customFormat="false" ht="12.75" hidden="false" customHeight="true" outlineLevel="0" collapsed="false">
      <c r="A54" s="33" t="s">
        <v>58</v>
      </c>
      <c r="B54" s="33"/>
      <c r="C54" s="33"/>
      <c r="D54" s="33"/>
      <c r="E54" s="33"/>
      <c r="F54" s="33"/>
      <c r="G54" s="33"/>
      <c r="H54" s="33"/>
      <c r="I54" s="33"/>
      <c r="J54" s="33"/>
      <c r="K54" s="33"/>
      <c r="L54" s="33"/>
      <c r="M54" s="33"/>
    </row>
  </sheetData>
  <sheetProtection sheet="true" formatCells="false" formatColumns="false" formatRows="false" insertRows="false" sort="false" autoFilter="false"/>
  <autoFilter ref="A10:M52"/>
  <mergeCells count="5">
    <mergeCell ref="B2:M2"/>
    <mergeCell ref="B3:M3"/>
    <mergeCell ref="A8:M8"/>
    <mergeCell ref="A11:D11"/>
    <mergeCell ref="A54:M54"/>
  </mergeCells>
  <conditionalFormatting sqref="M13:M52">
    <cfRule type="expression" priority="2" aboveAverage="0" equalAverage="0" bottom="0" percent="0" rank="0" text="" dxfId="14">
      <formula>LEFT($M13,5)="Check"</formula>
    </cfRule>
  </conditionalFormatting>
  <dataValidations count="1">
    <dataValidation allowBlank="true" error="Select a value from the list, or add the option on the Lists &amp; Settings sheet." errorStyle="stop" errorTitle="Value not in list" operator="between" showDropDown="false" showErrorMessage="true" showInputMessage="false" sqref="F13:H52" type="list">
      <formula1>L_YesNo</formula1>
      <formula2>0</formula2>
    </dataValidation>
  </dataValidations>
  <hyperlinks>
    <hyperlink ref="A2" r:id="rId1" display=" "/>
    <hyperlink ref="A54"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0" pageOrder="downThenOver" orientation="landscape" blackAndWhite="false" draft="false" cellComments="none" horizontalDpi="300" verticalDpi="300" copies="1"/>
  <headerFooter differentFirst="false" differentOddEven="false">
    <oddHeader>&amp;L&amp;"Arial,Regular"&amp;8&amp;K1d3245Mastt  ·  Progress Claim (AU)  ·  Materials on Site&amp;R&amp;"Arial,Regular"&amp;8&amp;K8e98a2&amp;A</oddHeader>
    <oddFooter>&amp;L&amp;"Arial,Regular"&amp;7&amp;K8e98a2Mastt template  ·  mastt.com  ·  © 2026 Mastt&amp;R&amp;"Arial,Regular"&amp;7&amp;K8e98a2Page &amp;P of &amp;N</oddFooter>
  </headerFooter>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54"/>
    <col collapsed="false" customWidth="true" hidden="false" outlineLevel="0" max="3" min="3" style="1" width="18"/>
    <col collapsed="false" customWidth="true" hidden="false" outlineLevel="0" max="4" min="4" style="1" width="3"/>
    <col collapsed="false" customWidth="true" hidden="false" outlineLevel="0" max="5" min="5" style="1" width="52"/>
    <col collapsed="false" customWidth="true" hidden="false" outlineLevel="0" max="6" min="6" style="1" width="18"/>
    <col collapsed="false" customWidth="true" hidden="false" outlineLevel="0" max="7" min="7" style="1" width="2"/>
  </cols>
  <sheetData>
    <row r="1" customFormat="false" ht="4.5" hidden="false" customHeight="true" outlineLevel="0" collapsed="false">
      <c r="A1" s="2"/>
      <c r="B1" s="2"/>
      <c r="C1" s="2"/>
      <c r="D1" s="2"/>
      <c r="E1" s="2"/>
      <c r="F1" s="2"/>
      <c r="G1" s="2"/>
    </row>
    <row r="2" customFormat="false" ht="21" hidden="false" customHeight="true" outlineLevel="0" collapsed="false">
      <c r="A2" s="3" t="s">
        <v>0</v>
      </c>
      <c r="B2" s="2"/>
      <c r="C2" s="4" t="s">
        <v>230</v>
      </c>
      <c r="D2" s="4"/>
      <c r="E2" s="4"/>
      <c r="F2" s="4"/>
      <c r="G2" s="4"/>
    </row>
    <row r="3" customFormat="false" ht="10.5" hidden="false" customHeight="true" outlineLevel="0" collapsed="false">
      <c r="A3" s="2"/>
      <c r="B3" s="2"/>
      <c r="C3" s="5" t="s">
        <v>231</v>
      </c>
      <c r="D3" s="5"/>
      <c r="E3" s="5"/>
      <c r="F3" s="5"/>
      <c r="G3" s="5"/>
    </row>
    <row r="4" customFormat="false" ht="12.75" hidden="false" customHeight="true" outlineLevel="0" collapsed="false">
      <c r="A4" s="2"/>
      <c r="B4" s="2"/>
      <c r="C4" s="2"/>
      <c r="D4" s="2"/>
      <c r="E4" s="2"/>
      <c r="F4" s="2"/>
      <c r="G4" s="2"/>
    </row>
    <row r="5" customFormat="false" ht="3" hidden="false" customHeight="true" outlineLevel="0" collapsed="false">
      <c r="A5" s="6"/>
      <c r="B5" s="6"/>
      <c r="C5" s="6"/>
      <c r="D5" s="6"/>
      <c r="E5" s="6"/>
      <c r="F5" s="6"/>
      <c r="G5" s="6"/>
    </row>
    <row r="6" customFormat="false" ht="6.75" hidden="false" customHeight="true" outlineLevel="0" collapsed="false">
      <c r="A6" s="7"/>
      <c r="B6" s="7"/>
      <c r="C6" s="7"/>
      <c r="D6" s="7"/>
      <c r="E6" s="7"/>
      <c r="F6" s="7"/>
      <c r="G6" s="7"/>
    </row>
    <row r="7" customFormat="false" ht="6" hidden="false" customHeight="true" outlineLevel="0" collapsed="false"/>
    <row r="8" customFormat="false" ht="18.75" hidden="false" customHeight="true" outlineLevel="0" collapsed="false">
      <c r="B8" s="9" t="s">
        <v>232</v>
      </c>
      <c r="E8" s="9" t="s">
        <v>233</v>
      </c>
    </row>
    <row r="9" customFormat="false" ht="18" hidden="false" customHeight="true" outlineLevel="0" collapsed="false">
      <c r="B9" s="97" t="s">
        <v>234</v>
      </c>
      <c r="C9" s="98" t="n">
        <v>0.05</v>
      </c>
      <c r="E9" s="97" t="s">
        <v>235</v>
      </c>
      <c r="F9" s="99" t="n">
        <v>46477</v>
      </c>
    </row>
    <row r="10" customFormat="false" ht="18" hidden="false" customHeight="true" outlineLevel="0" collapsed="false">
      <c r="B10" s="97" t="s">
        <v>236</v>
      </c>
      <c r="C10" s="98" t="n">
        <v>0.05</v>
      </c>
      <c r="E10" s="97" t="s">
        <v>237</v>
      </c>
      <c r="F10" s="98" t="n">
        <v>0.5</v>
      </c>
    </row>
    <row r="11" customFormat="false" ht="18" hidden="false" customHeight="true" outlineLevel="0" collapsed="false">
      <c r="B11" s="97" t="s">
        <v>238</v>
      </c>
      <c r="C11" s="98" t="n">
        <v>0.05</v>
      </c>
      <c r="E11" s="97" t="s">
        <v>239</v>
      </c>
      <c r="F11" s="100" t="n">
        <v>12</v>
      </c>
    </row>
    <row r="12" customFormat="false" ht="18" hidden="false" customHeight="true" outlineLevel="0" collapsed="false">
      <c r="B12" s="97" t="s">
        <v>240</v>
      </c>
      <c r="C12" s="101" t="s">
        <v>220</v>
      </c>
      <c r="E12" s="97" t="s">
        <v>241</v>
      </c>
      <c r="F12" s="102" t="n">
        <f aca="false">IF(OR(PC_Date="",DLP_Months=""),"",EDATE(PC_Date,DLP_Months))</f>
        <v>46843</v>
      </c>
    </row>
    <row r="13" customFormat="false" ht="18" hidden="false" customHeight="true" outlineLevel="0" collapsed="false">
      <c r="B13" s="97" t="s">
        <v>242</v>
      </c>
      <c r="C13" s="103" t="n">
        <v>280420</v>
      </c>
    </row>
    <row r="14" customFormat="false" ht="18" hidden="false" customHeight="true" outlineLevel="0" collapsed="false">
      <c r="B14" s="97" t="s">
        <v>243</v>
      </c>
      <c r="C14" s="103" t="n">
        <v>0</v>
      </c>
      <c r="E14" s="104" t="s">
        <v>98</v>
      </c>
      <c r="F14" s="71" t="n">
        <f aca="false">Ret_ToDate</f>
        <v>352875.25</v>
      </c>
    </row>
    <row r="15" customFormat="false" ht="18" hidden="false" customHeight="true" outlineLevel="0" collapsed="false">
      <c r="E15" s="97" t="s">
        <v>244</v>
      </c>
      <c r="F15" s="71" t="n">
        <f aca="false">Ret_ToDate*Ret_Release_PC_Pct</f>
        <v>176437.625</v>
      </c>
    </row>
    <row r="16" customFormat="false" ht="18" hidden="false" customHeight="true" outlineLevel="0" collapsed="false">
      <c r="B16" s="9" t="s">
        <v>245</v>
      </c>
      <c r="E16" s="97" t="s">
        <v>246</v>
      </c>
      <c r="F16" s="71" t="n">
        <f aca="false">Ret_ToDate-Ret_Release_PC</f>
        <v>176437.625</v>
      </c>
    </row>
    <row r="17" customFormat="false" ht="18" hidden="false" customHeight="true" outlineLevel="0" collapsed="false">
      <c r="B17" s="97" t="s">
        <v>247</v>
      </c>
      <c r="C17" s="71" t="n">
        <f aca="false">WB_ToDate</f>
        <v>6901467.5</v>
      </c>
      <c r="E17" s="97" t="s">
        <v>248</v>
      </c>
      <c r="F17" s="71" t="n">
        <f aca="false">Ret_Release_DLP</f>
        <v>176437.625</v>
      </c>
    </row>
    <row r="18" customFormat="false" ht="18" hidden="false" customHeight="true" outlineLevel="0" collapsed="false">
      <c r="B18" s="97" t="s">
        <v>249</v>
      </c>
      <c r="C18" s="71" t="n">
        <f aca="false">VO_ToDate</f>
        <v>156037.5</v>
      </c>
    </row>
    <row r="19" customFormat="false" ht="18" hidden="false" customHeight="true" outlineLevel="0" collapsed="false">
      <c r="B19" s="97" t="s">
        <v>250</v>
      </c>
      <c r="C19" s="71" t="n">
        <f aca="false">Ret_Base_Works*Ret_Rate_Works</f>
        <v>345073.375</v>
      </c>
    </row>
    <row r="20" customFormat="false" ht="18" hidden="false" customHeight="true" outlineLevel="0" collapsed="false">
      <c r="B20" s="97" t="s">
        <v>251</v>
      </c>
      <c r="C20" s="71" t="n">
        <f aca="false">Ret_Base_Vars*Ret_Rate_Vars</f>
        <v>7801.875</v>
      </c>
    </row>
    <row r="21" customFormat="false" ht="18" hidden="false" customHeight="true" outlineLevel="0" collapsed="false">
      <c r="B21" s="104" t="s">
        <v>252</v>
      </c>
      <c r="C21" s="71" t="n">
        <f aca="false">C19+C20</f>
        <v>352875.25</v>
      </c>
    </row>
    <row r="22" customFormat="false" ht="18" hidden="false" customHeight="true" outlineLevel="0" collapsed="false">
      <c r="B22" s="97" t="s">
        <v>253</v>
      </c>
      <c r="C22" s="71" t="n">
        <f aca="false">(Contract_Sum+VO_Approved_Total)*Ret_Max_Pct</f>
        <v>700215</v>
      </c>
    </row>
    <row r="23" customFormat="false" ht="18" hidden="false" customHeight="true" outlineLevel="0" collapsed="false">
      <c r="B23" s="104" t="s">
        <v>254</v>
      </c>
      <c r="C23" s="71" t="n">
        <f aca="false">IF(Ret_By_Guarantee="Yes",0,MAX(MIN(Ret_Gross,Ret_Cap)-N(Ret_Released),0))</f>
        <v>352875.25</v>
      </c>
    </row>
    <row r="24" customFormat="false" ht="18" hidden="false" customHeight="true" outlineLevel="0" collapsed="false">
      <c r="B24" s="104" t="s">
        <v>255</v>
      </c>
      <c r="C24" s="71" t="n">
        <f aca="false">Ret_ToDate-N(Ret_Prev)</f>
        <v>72455.25</v>
      </c>
    </row>
    <row r="25" customFormat="false" ht="18" hidden="false" customHeight="true" outlineLevel="0" collapsed="false">
      <c r="B25" s="97" t="s">
        <v>100</v>
      </c>
      <c r="C25" s="71" t="n">
        <f aca="false">MAX(Ret_Cap-Ret_ToDate,0)</f>
        <v>347339.75</v>
      </c>
    </row>
    <row r="26" customFormat="false" ht="18" hidden="false" customHeight="true" outlineLevel="0" collapsed="false">
      <c r="B26" s="97" t="s">
        <v>256</v>
      </c>
      <c r="C26" s="71" t="n">
        <f aca="false">IF(Ret_By_Guarantee="Yes",0,MIN((WB_Prev+VO_Prev)*Ret_Rate_Works,Ret_Cap))</f>
        <v>280420</v>
      </c>
    </row>
    <row r="27" customFormat="false" ht="6" hidden="false" customHeight="true" outlineLevel="0" collapsed="false"/>
    <row r="28" customFormat="false" ht="30" hidden="false" customHeight="true" outlineLevel="0" collapsed="false">
      <c r="B28" s="105" t="str">
        <f aca="false">IF(Ret_By_Guarantee="Yes","SECURITY HELD AS A BANK GUARANTEE / UNDERTAKING — cash retention is calculated at nil and this claim is not reduced for retention. Confirm the undertaking is held and current.",IF(Ret_Gross&gt;Ret_Cap+0.005,"RETENTION CAP REACHED — gross retention exceeds the maximum permitted, so retention has been limited to the cap. No further retention can be deducted.",IF(ABS(N(Ret_Prev)-Ret_Prev_Check)&gt;1,"CHECK — retention held per the last certificate differs from the indicative figure calculated from the Previous columns. RECONCILE BEFORE ISSUING.","Retention is within the cap and reconciles to the previous certificate.")))</f>
        <v>Retention is within the cap and reconciles to the previous certificate.</v>
      </c>
      <c r="C28" s="105"/>
    </row>
    <row r="30" customFormat="false" ht="39.75" hidden="false" customHeight="true" outlineLevel="0" collapsed="false">
      <c r="B30" s="106" t="s">
        <v>257</v>
      </c>
      <c r="C30" s="106"/>
      <c r="D30" s="106"/>
      <c r="E30" s="106"/>
      <c r="F30" s="106"/>
    </row>
    <row r="32" customFormat="false" ht="12.75" hidden="false" customHeight="true" outlineLevel="0" collapsed="false">
      <c r="A32" s="33" t="s">
        <v>58</v>
      </c>
      <c r="B32" s="33"/>
      <c r="C32" s="33"/>
      <c r="D32" s="33"/>
      <c r="E32" s="33"/>
      <c r="F32" s="33"/>
      <c r="G32" s="33"/>
    </row>
  </sheetData>
  <sheetProtection sheet="true" formatCells="false" formatColumns="false" formatRows="false" insertRows="false" sort="false" autoFilter="false"/>
  <mergeCells count="5">
    <mergeCell ref="C2:G2"/>
    <mergeCell ref="C3:G3"/>
    <mergeCell ref="B28:C28"/>
    <mergeCell ref="B30:F30"/>
    <mergeCell ref="A32:G32"/>
  </mergeCells>
  <conditionalFormatting sqref="B28">
    <cfRule type="expression" priority="2" aboveAverage="0" equalAverage="0" bottom="0" percent="0" rank="0" text="" dxfId="15">
      <formula>OR(ISNUMBER(SEARCH("CAP REACHED",$B$28)),ISNUMBER(SEARCH("RECONCILE BEFORE",$B$28)))</formula>
    </cfRule>
    <cfRule type="expression" priority="3" aboveAverage="0" equalAverage="0" bottom="0" percent="0" rank="0" text="" dxfId="16">
      <formula>ISNUMBER(SEARCH("BANK GUARANTEE",$B$28))</formula>
    </cfRule>
    <cfRule type="expression" priority="4" aboveAverage="0" equalAverage="0" bottom="0" percent="0" rank="0" text="" dxfId="17">
      <formula>ISNUMBER(SEARCH("within the cap",$B$28))</formula>
    </cfRule>
  </conditionalFormatting>
  <dataValidations count="1">
    <dataValidation allowBlank="true" error="Select a value from the list, or add the option on the Lists &amp; Settings sheet." errorStyle="stop" errorTitle="Value not in list" operator="between" showDropDown="false" showErrorMessage="true" showInputMessage="false" sqref="C12" type="list">
      <formula1>L_YesNo</formula1>
      <formula2>0</formula2>
    </dataValidation>
  </dataValidations>
  <hyperlinks>
    <hyperlink ref="A2" r:id="rId2" display=" "/>
    <hyperlink ref="A32" r:id="rId3" display="Mastt template  ·  mastt.com  ·  © 2026 Mastt"/>
  </hyperlinks>
  <printOptions headings="false" gridLines="false" gridLinesSet="true" horizontalCentered="true" verticalCentered="false"/>
  <pageMargins left="0.3" right="0.3" top="0.35" bottom="0.4" header="0.2" footer="0.2"/>
  <pageSetup paperSize="9" scale="100" fitToWidth="1" fitToHeight="1" pageOrder="downThenOver" orientation="landscape" blackAndWhite="false" draft="false" cellComments="none" horizontalDpi="300" verticalDpi="300" copies="1"/>
  <headerFooter differentFirst="false" differentOddEven="false">
    <oddHeader>&amp;L&amp;"Arial,Regular"&amp;8&amp;K1d3245Mastt  ·  Progress Claim (AU)  ·  Retention&amp;R&amp;"Arial,Regular"&amp;8&amp;K8e98a2&amp;A</oddHeader>
    <oddFooter>&amp;L&amp;"Arial,Regular"&amp;7&amp;K8e98a2Mastt template  ·  mastt.com  ·  © 2026 Mastt&amp;R&amp;"Arial,Regular"&amp;7&amp;K8e98a2Page &amp;P of &amp;N</oddFooter>
  </headerFooter>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11" topLeftCell="B12" activePane="bottomRight" state="frozen"/>
      <selection pane="topLeft" activeCell="A1" activeCellId="0" sqref="A1"/>
      <selection pane="topRight" activeCell="B1" activeCellId="0" sqref="B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10"/>
    <col collapsed="false" customWidth="true" hidden="false" outlineLevel="0" max="2" min="2" style="1" width="52"/>
    <col collapsed="false" customWidth="true" hidden="false" outlineLevel="0" max="3" min="3" style="1" width="30"/>
    <col collapsed="false" customWidth="true" hidden="false" outlineLevel="0" max="4" min="4" style="1" width="12"/>
    <col collapsed="false" customWidth="true" hidden="false" outlineLevel="0" max="5" min="5" style="1" width="14"/>
    <col collapsed="false" customWidth="true" hidden="false" outlineLevel="0" max="6" min="6" style="1" width="16"/>
    <col collapsed="false" customWidth="true" hidden="false" outlineLevel="0" max="7" min="7" style="1" width="15"/>
    <col collapsed="false" customWidth="true" hidden="false" outlineLevel="0" max="8" min="8" style="1" width="44"/>
  </cols>
  <sheetData>
    <row r="1" customFormat="false" ht="4.5" hidden="false" customHeight="true" outlineLevel="0" collapsed="false">
      <c r="A1" s="2"/>
      <c r="B1" s="2"/>
      <c r="C1" s="2"/>
      <c r="D1" s="2"/>
      <c r="E1" s="2"/>
      <c r="F1" s="2"/>
      <c r="G1" s="2"/>
      <c r="H1" s="2"/>
    </row>
    <row r="2" customFormat="false" ht="21" hidden="false" customHeight="true" outlineLevel="0" collapsed="false">
      <c r="A2" s="3" t="s">
        <v>0</v>
      </c>
      <c r="B2" s="2"/>
      <c r="C2" s="4" t="s">
        <v>258</v>
      </c>
      <c r="D2" s="4"/>
      <c r="E2" s="4"/>
      <c r="F2" s="4"/>
      <c r="G2" s="4"/>
      <c r="H2" s="4"/>
    </row>
    <row r="3" customFormat="false" ht="10.5" hidden="false" customHeight="true" outlineLevel="0" collapsed="false">
      <c r="A3" s="2"/>
      <c r="B3" s="2"/>
      <c r="C3" s="5" t="s">
        <v>259</v>
      </c>
      <c r="D3" s="5"/>
      <c r="E3" s="5"/>
      <c r="F3" s="5"/>
      <c r="G3" s="5"/>
      <c r="H3" s="5"/>
    </row>
    <row r="4" customFormat="false" ht="12.75" hidden="false" customHeight="true" outlineLevel="0" collapsed="false">
      <c r="A4" s="2"/>
      <c r="B4" s="2"/>
      <c r="C4" s="2"/>
      <c r="D4" s="2"/>
      <c r="E4" s="2"/>
      <c r="F4" s="2"/>
      <c r="G4" s="2"/>
      <c r="H4" s="2"/>
    </row>
    <row r="5" customFormat="false" ht="3" hidden="false" customHeight="true" outlineLevel="0" collapsed="false">
      <c r="A5" s="6"/>
      <c r="B5" s="6"/>
      <c r="C5" s="6"/>
      <c r="D5" s="6"/>
      <c r="E5" s="6"/>
      <c r="F5" s="6"/>
      <c r="G5" s="6"/>
      <c r="H5" s="6"/>
    </row>
    <row r="6" customFormat="false" ht="6.75" hidden="false" customHeight="true" outlineLevel="0" collapsed="false">
      <c r="A6" s="7"/>
      <c r="B6" s="7"/>
      <c r="C6" s="7"/>
      <c r="D6" s="7"/>
      <c r="E6" s="7"/>
      <c r="F6" s="7"/>
      <c r="G6" s="7"/>
      <c r="H6" s="7"/>
    </row>
    <row r="7" customFormat="false" ht="6" hidden="false" customHeight="true" outlineLevel="0" collapsed="false"/>
    <row r="8" customFormat="false" ht="15" hidden="false" customHeight="false" outlineLevel="0" collapsed="false">
      <c r="A8" s="79" t="s">
        <v>260</v>
      </c>
      <c r="B8" s="79"/>
      <c r="C8" s="79"/>
      <c r="D8" s="79"/>
      <c r="E8" s="79"/>
      <c r="F8" s="79"/>
      <c r="G8" s="79"/>
      <c r="H8" s="79"/>
    </row>
    <row r="9" customFormat="false" ht="31.5" hidden="false" customHeight="true" outlineLevel="0" collapsed="false">
      <c r="A9" s="36" t="s">
        <v>62</v>
      </c>
      <c r="B9" s="36" t="s">
        <v>63</v>
      </c>
      <c r="C9" s="36" t="s">
        <v>261</v>
      </c>
      <c r="D9" s="36" t="s">
        <v>262</v>
      </c>
      <c r="E9" s="36" t="s">
        <v>263</v>
      </c>
      <c r="F9" s="36" t="s">
        <v>264</v>
      </c>
      <c r="G9" s="36" t="s">
        <v>265</v>
      </c>
      <c r="H9" s="36" t="s">
        <v>181</v>
      </c>
    </row>
    <row r="10" customFormat="false" ht="18" hidden="false" customHeight="true" outlineLevel="0" collapsed="false">
      <c r="A10" s="80" t="s">
        <v>266</v>
      </c>
      <c r="B10" s="80"/>
      <c r="C10" s="80"/>
      <c r="D10" s="80"/>
      <c r="E10" s="80"/>
      <c r="F10" s="81" t="n">
        <f aca="false">SUMIF($G$12:$G$41,"Yes",$F$12:$F$41)</f>
        <v>32090</v>
      </c>
      <c r="G10" s="93"/>
      <c r="H10" s="107" t="n">
        <f aca="false">SUM($F$12:$F$41)-F10</f>
        <v>8600</v>
      </c>
    </row>
    <row r="11" customFormat="false" ht="6" hidden="false" customHeight="true" outlineLevel="0" collapsed="false"/>
    <row r="12" customFormat="false" ht="15" hidden="false" customHeight="true" outlineLevel="0" collapsed="false">
      <c r="A12" s="85" t="s">
        <v>267</v>
      </c>
      <c r="B12" s="86" t="s">
        <v>268</v>
      </c>
      <c r="C12" s="86" t="s">
        <v>269</v>
      </c>
      <c r="D12" s="108" t="n">
        <v>6</v>
      </c>
      <c r="E12" s="88" t="n">
        <v>4500</v>
      </c>
      <c r="F12" s="77" t="n">
        <f aca="false">IF($A12="","",IF(AND(ISNUMBER($D12),ISNUMBER($E12)),$D12*$E12,IF(ISNUMBER($E12),$E12,0)))</f>
        <v>27000</v>
      </c>
      <c r="G12" s="85" t="s">
        <v>219</v>
      </c>
      <c r="H12" s="86" t="s">
        <v>270</v>
      </c>
    </row>
    <row r="13" customFormat="false" ht="15" hidden="false" customHeight="true" outlineLevel="0" collapsed="false">
      <c r="A13" s="85" t="s">
        <v>271</v>
      </c>
      <c r="B13" s="86" t="s">
        <v>272</v>
      </c>
      <c r="C13" s="86" t="s">
        <v>273</v>
      </c>
      <c r="D13" s="108"/>
      <c r="E13" s="88" t="n">
        <v>3850</v>
      </c>
      <c r="F13" s="77" t="n">
        <f aca="false">IF($A13="","",IF(AND(ISNUMBER($D13),ISNUMBER($E13)),$D13*$E13,IF(ISNUMBER($E13),$E13,0)))</f>
        <v>3850</v>
      </c>
      <c r="G13" s="85" t="s">
        <v>219</v>
      </c>
      <c r="H13" s="86" t="s">
        <v>274</v>
      </c>
    </row>
    <row r="14" customFormat="false" ht="15" hidden="false" customHeight="true" outlineLevel="0" collapsed="false">
      <c r="A14" s="85" t="s">
        <v>275</v>
      </c>
      <c r="B14" s="86" t="s">
        <v>276</v>
      </c>
      <c r="C14" s="86" t="s">
        <v>277</v>
      </c>
      <c r="D14" s="108"/>
      <c r="E14" s="88" t="n">
        <v>1240</v>
      </c>
      <c r="F14" s="77" t="n">
        <f aca="false">IF($A14="","",IF(AND(ISNUMBER($D14),ISNUMBER($E14)),$D14*$E14,IF(ISNUMBER($E14),$E14,0)))</f>
        <v>1240</v>
      </c>
      <c r="G14" s="85" t="s">
        <v>219</v>
      </c>
      <c r="H14" s="86" t="s">
        <v>278</v>
      </c>
    </row>
    <row r="15" customFormat="false" ht="15" hidden="false" customHeight="true" outlineLevel="0" collapsed="false">
      <c r="A15" s="85" t="s">
        <v>279</v>
      </c>
      <c r="B15" s="86" t="s">
        <v>280</v>
      </c>
      <c r="C15" s="86" t="s">
        <v>281</v>
      </c>
      <c r="D15" s="108"/>
      <c r="E15" s="88" t="n">
        <v>8600</v>
      </c>
      <c r="F15" s="77" t="n">
        <f aca="false">IF($A15="","",IF(AND(ISNUMBER($D15),ISNUMBER($E15)),$D15*$E15,IF(ISNUMBER($E15),$E15,0)))</f>
        <v>8600</v>
      </c>
      <c r="G15" s="85" t="s">
        <v>220</v>
      </c>
      <c r="H15" s="86" t="s">
        <v>282</v>
      </c>
    </row>
    <row r="16" customFormat="false" ht="15" hidden="false" customHeight="true" outlineLevel="0" collapsed="false">
      <c r="A16" s="85"/>
      <c r="B16" s="91"/>
      <c r="C16" s="91"/>
      <c r="D16" s="108"/>
      <c r="E16" s="88"/>
      <c r="F16" s="77" t="str">
        <f aca="false">IF($A16="","",IF(AND(ISNUMBER($D16),ISNUMBER($E16)),$D16*$E16,IF(ISNUMBER($E16),$E16,0)))</f>
        <v/>
      </c>
      <c r="G16" s="85"/>
      <c r="H16" s="92"/>
    </row>
    <row r="17" customFormat="false" ht="15" hidden="false" customHeight="true" outlineLevel="0" collapsed="false">
      <c r="A17" s="85"/>
      <c r="B17" s="91"/>
      <c r="C17" s="91"/>
      <c r="D17" s="108"/>
      <c r="E17" s="88"/>
      <c r="F17" s="77" t="str">
        <f aca="false">IF($A17="","",IF(AND(ISNUMBER($D17),ISNUMBER($E17)),$D17*$E17,IF(ISNUMBER($E17),$E17,0)))</f>
        <v/>
      </c>
      <c r="G17" s="85"/>
      <c r="H17" s="92"/>
    </row>
    <row r="18" customFormat="false" ht="15" hidden="false" customHeight="true" outlineLevel="0" collapsed="false">
      <c r="A18" s="85"/>
      <c r="B18" s="91"/>
      <c r="C18" s="91"/>
      <c r="D18" s="108"/>
      <c r="E18" s="88"/>
      <c r="F18" s="77" t="str">
        <f aca="false">IF($A18="","",IF(AND(ISNUMBER($D18),ISNUMBER($E18)),$D18*$E18,IF(ISNUMBER($E18),$E18,0)))</f>
        <v/>
      </c>
      <c r="G18" s="85"/>
      <c r="H18" s="92"/>
    </row>
    <row r="19" customFormat="false" ht="15" hidden="false" customHeight="true" outlineLevel="0" collapsed="false">
      <c r="A19" s="85"/>
      <c r="B19" s="91"/>
      <c r="C19" s="91"/>
      <c r="D19" s="108"/>
      <c r="E19" s="88"/>
      <c r="F19" s="77" t="str">
        <f aca="false">IF($A19="","",IF(AND(ISNUMBER($D19),ISNUMBER($E19)),$D19*$E19,IF(ISNUMBER($E19),$E19,0)))</f>
        <v/>
      </c>
      <c r="G19" s="85"/>
      <c r="H19" s="92"/>
    </row>
    <row r="20" customFormat="false" ht="15" hidden="false" customHeight="true" outlineLevel="0" collapsed="false">
      <c r="A20" s="85"/>
      <c r="B20" s="91"/>
      <c r="C20" s="91"/>
      <c r="D20" s="108"/>
      <c r="E20" s="88"/>
      <c r="F20" s="77" t="str">
        <f aca="false">IF($A20="","",IF(AND(ISNUMBER($D20),ISNUMBER($E20)),$D20*$E20,IF(ISNUMBER($E20),$E20,0)))</f>
        <v/>
      </c>
      <c r="G20" s="85"/>
      <c r="H20" s="92"/>
    </row>
    <row r="21" customFormat="false" ht="15" hidden="false" customHeight="true" outlineLevel="0" collapsed="false">
      <c r="A21" s="85"/>
      <c r="B21" s="91"/>
      <c r="C21" s="91"/>
      <c r="D21" s="108"/>
      <c r="E21" s="88"/>
      <c r="F21" s="77" t="str">
        <f aca="false">IF($A21="","",IF(AND(ISNUMBER($D21),ISNUMBER($E21)),$D21*$E21,IF(ISNUMBER($E21),$E21,0)))</f>
        <v/>
      </c>
      <c r="G21" s="85"/>
      <c r="H21" s="92"/>
    </row>
    <row r="22" customFormat="false" ht="15" hidden="false" customHeight="true" outlineLevel="0" collapsed="false">
      <c r="A22" s="85"/>
      <c r="B22" s="91"/>
      <c r="C22" s="91"/>
      <c r="D22" s="108"/>
      <c r="E22" s="88"/>
      <c r="F22" s="77" t="str">
        <f aca="false">IF($A22="","",IF(AND(ISNUMBER($D22),ISNUMBER($E22)),$D22*$E22,IF(ISNUMBER($E22),$E22,0)))</f>
        <v/>
      </c>
      <c r="G22" s="85"/>
      <c r="H22" s="92"/>
    </row>
    <row r="23" customFormat="false" ht="15" hidden="false" customHeight="true" outlineLevel="0" collapsed="false">
      <c r="A23" s="85"/>
      <c r="B23" s="91"/>
      <c r="C23" s="91"/>
      <c r="D23" s="108"/>
      <c r="E23" s="88"/>
      <c r="F23" s="77" t="str">
        <f aca="false">IF($A23="","",IF(AND(ISNUMBER($D23),ISNUMBER($E23)),$D23*$E23,IF(ISNUMBER($E23),$E23,0)))</f>
        <v/>
      </c>
      <c r="G23" s="85"/>
      <c r="H23" s="92"/>
    </row>
    <row r="24" customFormat="false" ht="15" hidden="false" customHeight="true" outlineLevel="0" collapsed="false">
      <c r="A24" s="85"/>
      <c r="B24" s="91"/>
      <c r="C24" s="91"/>
      <c r="D24" s="108"/>
      <c r="E24" s="88"/>
      <c r="F24" s="77" t="str">
        <f aca="false">IF($A24="","",IF(AND(ISNUMBER($D24),ISNUMBER($E24)),$D24*$E24,IF(ISNUMBER($E24),$E24,0)))</f>
        <v/>
      </c>
      <c r="G24" s="85"/>
      <c r="H24" s="92"/>
    </row>
    <row r="25" customFormat="false" ht="15" hidden="false" customHeight="true" outlineLevel="0" collapsed="false">
      <c r="A25" s="85"/>
      <c r="B25" s="91"/>
      <c r="C25" s="91"/>
      <c r="D25" s="108"/>
      <c r="E25" s="88"/>
      <c r="F25" s="77" t="str">
        <f aca="false">IF($A25="","",IF(AND(ISNUMBER($D25),ISNUMBER($E25)),$D25*$E25,IF(ISNUMBER($E25),$E25,0)))</f>
        <v/>
      </c>
      <c r="G25" s="85"/>
      <c r="H25" s="92"/>
    </row>
    <row r="26" customFormat="false" ht="15" hidden="false" customHeight="true" outlineLevel="0" collapsed="false">
      <c r="A26" s="85"/>
      <c r="B26" s="91"/>
      <c r="C26" s="91"/>
      <c r="D26" s="108"/>
      <c r="E26" s="88"/>
      <c r="F26" s="77" t="str">
        <f aca="false">IF($A26="","",IF(AND(ISNUMBER($D26),ISNUMBER($E26)),$D26*$E26,IF(ISNUMBER($E26),$E26,0)))</f>
        <v/>
      </c>
      <c r="G26" s="85"/>
      <c r="H26" s="92"/>
    </row>
    <row r="27" customFormat="false" ht="15" hidden="false" customHeight="true" outlineLevel="0" collapsed="false">
      <c r="A27" s="85"/>
      <c r="B27" s="91"/>
      <c r="C27" s="91"/>
      <c r="D27" s="108"/>
      <c r="E27" s="88"/>
      <c r="F27" s="77" t="str">
        <f aca="false">IF($A27="","",IF(AND(ISNUMBER($D27),ISNUMBER($E27)),$D27*$E27,IF(ISNUMBER($E27),$E27,0)))</f>
        <v/>
      </c>
      <c r="G27" s="85"/>
      <c r="H27" s="92"/>
    </row>
    <row r="28" customFormat="false" ht="15" hidden="false" customHeight="true" outlineLevel="0" collapsed="false">
      <c r="A28" s="85"/>
      <c r="B28" s="91"/>
      <c r="C28" s="91"/>
      <c r="D28" s="108"/>
      <c r="E28" s="88"/>
      <c r="F28" s="77" t="str">
        <f aca="false">IF($A28="","",IF(AND(ISNUMBER($D28),ISNUMBER($E28)),$D28*$E28,IF(ISNUMBER($E28),$E28,0)))</f>
        <v/>
      </c>
      <c r="G28" s="85"/>
      <c r="H28" s="92"/>
    </row>
    <row r="29" customFormat="false" ht="15" hidden="false" customHeight="true" outlineLevel="0" collapsed="false">
      <c r="A29" s="85"/>
      <c r="B29" s="91"/>
      <c r="C29" s="91"/>
      <c r="D29" s="108"/>
      <c r="E29" s="88"/>
      <c r="F29" s="77" t="str">
        <f aca="false">IF($A29="","",IF(AND(ISNUMBER($D29),ISNUMBER($E29)),$D29*$E29,IF(ISNUMBER($E29),$E29,0)))</f>
        <v/>
      </c>
      <c r="G29" s="85"/>
      <c r="H29" s="92"/>
    </row>
    <row r="30" customFormat="false" ht="15" hidden="false" customHeight="true" outlineLevel="0" collapsed="false">
      <c r="A30" s="85"/>
      <c r="B30" s="91"/>
      <c r="C30" s="91"/>
      <c r="D30" s="108"/>
      <c r="E30" s="88"/>
      <c r="F30" s="77" t="str">
        <f aca="false">IF($A30="","",IF(AND(ISNUMBER($D30),ISNUMBER($E30)),$D30*$E30,IF(ISNUMBER($E30),$E30,0)))</f>
        <v/>
      </c>
      <c r="G30" s="85"/>
      <c r="H30" s="92"/>
    </row>
    <row r="31" customFormat="false" ht="15" hidden="false" customHeight="true" outlineLevel="0" collapsed="false">
      <c r="A31" s="85"/>
      <c r="B31" s="91"/>
      <c r="C31" s="91"/>
      <c r="D31" s="108"/>
      <c r="E31" s="88"/>
      <c r="F31" s="77" t="str">
        <f aca="false">IF($A31="","",IF(AND(ISNUMBER($D31),ISNUMBER($E31)),$D31*$E31,IF(ISNUMBER($E31),$E31,0)))</f>
        <v/>
      </c>
      <c r="G31" s="85"/>
      <c r="H31" s="92"/>
    </row>
    <row r="32" customFormat="false" ht="15" hidden="false" customHeight="true" outlineLevel="0" collapsed="false">
      <c r="A32" s="85"/>
      <c r="B32" s="91"/>
      <c r="C32" s="91"/>
      <c r="D32" s="108"/>
      <c r="E32" s="88"/>
      <c r="F32" s="77" t="str">
        <f aca="false">IF($A32="","",IF(AND(ISNUMBER($D32),ISNUMBER($E32)),$D32*$E32,IF(ISNUMBER($E32),$E32,0)))</f>
        <v/>
      </c>
      <c r="G32" s="85"/>
      <c r="H32" s="92"/>
    </row>
    <row r="33" customFormat="false" ht="15" hidden="false" customHeight="true" outlineLevel="0" collapsed="false">
      <c r="A33" s="85"/>
      <c r="B33" s="91"/>
      <c r="C33" s="91"/>
      <c r="D33" s="108"/>
      <c r="E33" s="88"/>
      <c r="F33" s="77" t="str">
        <f aca="false">IF($A33="","",IF(AND(ISNUMBER($D33),ISNUMBER($E33)),$D33*$E33,IF(ISNUMBER($E33),$E33,0)))</f>
        <v/>
      </c>
      <c r="G33" s="85"/>
      <c r="H33" s="92"/>
    </row>
    <row r="34" customFormat="false" ht="15" hidden="false" customHeight="true" outlineLevel="0" collapsed="false">
      <c r="A34" s="85"/>
      <c r="B34" s="91"/>
      <c r="C34" s="91"/>
      <c r="D34" s="108"/>
      <c r="E34" s="88"/>
      <c r="F34" s="77" t="str">
        <f aca="false">IF($A34="","",IF(AND(ISNUMBER($D34),ISNUMBER($E34)),$D34*$E34,IF(ISNUMBER($E34),$E34,0)))</f>
        <v/>
      </c>
      <c r="G34" s="85"/>
      <c r="H34" s="92"/>
    </row>
    <row r="35" customFormat="false" ht="15" hidden="false" customHeight="true" outlineLevel="0" collapsed="false">
      <c r="A35" s="85"/>
      <c r="B35" s="91"/>
      <c r="C35" s="91"/>
      <c r="D35" s="108"/>
      <c r="E35" s="88"/>
      <c r="F35" s="77" t="str">
        <f aca="false">IF($A35="","",IF(AND(ISNUMBER($D35),ISNUMBER($E35)),$D35*$E35,IF(ISNUMBER($E35),$E35,0)))</f>
        <v/>
      </c>
      <c r="G35" s="85"/>
      <c r="H35" s="92"/>
    </row>
    <row r="36" customFormat="false" ht="15" hidden="false" customHeight="true" outlineLevel="0" collapsed="false">
      <c r="A36" s="85"/>
      <c r="B36" s="91"/>
      <c r="C36" s="91"/>
      <c r="D36" s="108"/>
      <c r="E36" s="88"/>
      <c r="F36" s="77" t="str">
        <f aca="false">IF($A36="","",IF(AND(ISNUMBER($D36),ISNUMBER($E36)),$D36*$E36,IF(ISNUMBER($E36),$E36,0)))</f>
        <v/>
      </c>
      <c r="G36" s="85"/>
      <c r="H36" s="92"/>
    </row>
    <row r="37" customFormat="false" ht="15" hidden="false" customHeight="true" outlineLevel="0" collapsed="false">
      <c r="A37" s="85"/>
      <c r="B37" s="91"/>
      <c r="C37" s="91"/>
      <c r="D37" s="108"/>
      <c r="E37" s="88"/>
      <c r="F37" s="77" t="str">
        <f aca="false">IF($A37="","",IF(AND(ISNUMBER($D37),ISNUMBER($E37)),$D37*$E37,IF(ISNUMBER($E37),$E37,0)))</f>
        <v/>
      </c>
      <c r="G37" s="85"/>
      <c r="H37" s="92"/>
    </row>
    <row r="38" customFormat="false" ht="15" hidden="false" customHeight="true" outlineLevel="0" collapsed="false">
      <c r="A38" s="85"/>
      <c r="B38" s="91"/>
      <c r="C38" s="91"/>
      <c r="D38" s="108"/>
      <c r="E38" s="88"/>
      <c r="F38" s="77" t="str">
        <f aca="false">IF($A38="","",IF(AND(ISNUMBER($D38),ISNUMBER($E38)),$D38*$E38,IF(ISNUMBER($E38),$E38,0)))</f>
        <v/>
      </c>
      <c r="G38" s="85"/>
      <c r="H38" s="92"/>
    </row>
    <row r="39" customFormat="false" ht="15" hidden="false" customHeight="true" outlineLevel="0" collapsed="false">
      <c r="A39" s="85"/>
      <c r="B39" s="91"/>
      <c r="C39" s="91"/>
      <c r="D39" s="108"/>
      <c r="E39" s="88"/>
      <c r="F39" s="77" t="str">
        <f aca="false">IF($A39="","",IF(AND(ISNUMBER($D39),ISNUMBER($E39)),$D39*$E39,IF(ISNUMBER($E39),$E39,0)))</f>
        <v/>
      </c>
      <c r="G39" s="85"/>
      <c r="H39" s="92"/>
    </row>
    <row r="40" customFormat="false" ht="15" hidden="false" customHeight="true" outlineLevel="0" collapsed="false">
      <c r="A40" s="85"/>
      <c r="B40" s="91"/>
      <c r="C40" s="91"/>
      <c r="D40" s="108"/>
      <c r="E40" s="88"/>
      <c r="F40" s="77" t="str">
        <f aca="false">IF($A40="","",IF(AND(ISNUMBER($D40),ISNUMBER($E40)),$D40*$E40,IF(ISNUMBER($E40),$E40,0)))</f>
        <v/>
      </c>
      <c r="G40" s="85"/>
      <c r="H40" s="92"/>
    </row>
    <row r="41" customFormat="false" ht="15" hidden="false" customHeight="true" outlineLevel="0" collapsed="false">
      <c r="A41" s="85"/>
      <c r="B41" s="91"/>
      <c r="C41" s="91"/>
      <c r="D41" s="108"/>
      <c r="E41" s="88"/>
      <c r="F41" s="77" t="str">
        <f aca="false">IF($A41="","",IF(AND(ISNUMBER($D41),ISNUMBER($E41)),$D41*$E41,IF(ISNUMBER($E41),$E41,0)))</f>
        <v/>
      </c>
      <c r="G41" s="85"/>
      <c r="H41" s="92"/>
    </row>
    <row r="43" customFormat="false" ht="12.75" hidden="false" customHeight="true" outlineLevel="0" collapsed="false">
      <c r="A43" s="33" t="s">
        <v>58</v>
      </c>
      <c r="B43" s="33"/>
      <c r="C43" s="33"/>
      <c r="D43" s="33"/>
      <c r="E43" s="33"/>
      <c r="F43" s="33"/>
      <c r="G43" s="33"/>
      <c r="H43" s="33"/>
    </row>
  </sheetData>
  <sheetProtection sheet="true" formatCells="false" formatColumns="false" formatRows="false" insertRows="false" sort="false" autoFilter="false"/>
  <autoFilter ref="A9:H41"/>
  <mergeCells count="5">
    <mergeCell ref="C2:H2"/>
    <mergeCell ref="C3:H3"/>
    <mergeCell ref="A8:H8"/>
    <mergeCell ref="A10:E10"/>
    <mergeCell ref="A43:H43"/>
  </mergeCells>
  <conditionalFormatting sqref="F12:F41">
    <cfRule type="expression" priority="2" aboveAverage="0" equalAverage="0" bottom="0" percent="0" rank="0" text="" dxfId="0">
      <formula>AND($A12&lt;&gt;"",$G12="Yes")</formula>
    </cfRule>
  </conditionalFormatting>
  <dataValidations count="2">
    <dataValidation allowBlank="true" error="Select a value from the list, or add the option on the Lists &amp; Settings sheet." errorStyle="stop" errorTitle="Value not in list" operator="between" showDropDown="false" showErrorMessage="true" showInputMessage="false" sqref="C12:C41" type="list">
      <formula1>L_DedBasis</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G12:G41" type="list">
      <formula1>L_YesNo</formula1>
      <formula2>0</formula2>
    </dataValidation>
  </dataValidations>
  <hyperlinks>
    <hyperlink ref="A2" r:id="rId1" display=" "/>
    <hyperlink ref="A43"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0" pageOrder="downThenOver" orientation="landscape" blackAndWhite="false" draft="false" cellComments="none" horizontalDpi="300" verticalDpi="300" copies="1"/>
  <headerFooter differentFirst="false" differentOddEven="false">
    <oddHeader>&amp;L&amp;"Arial,Regular"&amp;8&amp;K1d3245Mastt  ·  Progress Claim (AU)  ·  Deductions&amp;R&amp;"Arial,Regular"&amp;8&amp;K8e98a2&amp;A</oddHeader>
    <oddFooter>&amp;L&amp;"Arial,Regular"&amp;7&amp;K8e98a2Mastt template  ·  mastt.com  ·  © 2026 Mastt&amp;R&amp;"Arial,Regular"&amp;7&amp;K8e98a2Page &amp;P of &amp;N</oddFooter>
  </headerFooter>
  <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11" topLeftCell="B12" activePane="bottomRight" state="frozen"/>
      <selection pane="topLeft" activeCell="A1" activeCellId="0" sqref="A1"/>
      <selection pane="topRight" activeCell="B1" activeCellId="0" sqref="B1"/>
      <selection pane="bottomLeft" activeCell="A12" activeCellId="0" sqref="A12"/>
      <selection pane="bottomRight" activeCell="A1" activeCellId="0" sqref="A1"/>
    </sheetView>
  </sheetViews>
  <sheetFormatPr defaultColWidth="8.6796875" defaultRowHeight="15" zeroHeight="false" outlineLevelRow="0" outlineLevelCol="0"/>
  <cols>
    <col collapsed="false" customWidth="true" hidden="false" outlineLevel="0" max="1" min="1" style="1" width="10"/>
    <col collapsed="false" customWidth="true" hidden="false" outlineLevel="0" max="2" min="2" style="1" width="26"/>
    <col collapsed="false" customWidth="true" hidden="false" outlineLevel="0" max="3" min="3" style="1" width="14"/>
    <col collapsed="false" customWidth="true" hidden="false" outlineLevel="0" max="5" min="4" style="1" width="18"/>
    <col collapsed="false" customWidth="true" hidden="false" outlineLevel="0" max="6" min="6" style="1" width="15"/>
    <col collapsed="false" customWidth="true" hidden="false" outlineLevel="0" max="7" min="7" style="1" width="20"/>
    <col collapsed="false" customWidth="true" hidden="false" outlineLevel="0" max="8" min="8" style="1" width="13"/>
    <col collapsed="false" customWidth="true" hidden="false" outlineLevel="0" max="9" min="9" style="1" width="17"/>
    <col collapsed="false" customWidth="true" hidden="false" outlineLevel="0" max="10" min="10" style="1" width="19"/>
    <col collapsed="false" customWidth="true" hidden="false" outlineLevel="0" max="12" min="11" style="1" width="18"/>
  </cols>
  <sheetData>
    <row r="1" customFormat="false" ht="4.5" hidden="false" customHeight="true" outlineLevel="0" collapsed="false">
      <c r="A1" s="2"/>
      <c r="B1" s="2"/>
      <c r="C1" s="2"/>
      <c r="D1" s="2"/>
      <c r="E1" s="2"/>
      <c r="F1" s="2"/>
      <c r="G1" s="2"/>
      <c r="H1" s="2"/>
      <c r="I1" s="2"/>
      <c r="J1" s="2"/>
      <c r="K1" s="2"/>
      <c r="L1" s="2"/>
    </row>
    <row r="2" customFormat="false" ht="21" hidden="false" customHeight="true" outlineLevel="0" collapsed="false">
      <c r="A2" s="3" t="s">
        <v>0</v>
      </c>
      <c r="B2" s="2"/>
      <c r="C2" s="4" t="s">
        <v>283</v>
      </c>
      <c r="D2" s="4"/>
      <c r="E2" s="4"/>
      <c r="F2" s="4"/>
      <c r="G2" s="4"/>
      <c r="H2" s="4"/>
      <c r="I2" s="4"/>
      <c r="J2" s="4"/>
      <c r="K2" s="4"/>
      <c r="L2" s="4"/>
    </row>
    <row r="3" customFormat="false" ht="10.5" hidden="false" customHeight="true" outlineLevel="0" collapsed="false">
      <c r="A3" s="2"/>
      <c r="B3" s="2"/>
      <c r="C3" s="5" t="s">
        <v>284</v>
      </c>
      <c r="D3" s="5"/>
      <c r="E3" s="5"/>
      <c r="F3" s="5"/>
      <c r="G3" s="5"/>
      <c r="H3" s="5"/>
      <c r="I3" s="5"/>
      <c r="J3" s="5"/>
      <c r="K3" s="5"/>
      <c r="L3" s="5"/>
    </row>
    <row r="4" customFormat="false" ht="12.75" hidden="false" customHeight="true" outlineLevel="0" collapsed="false">
      <c r="A4" s="2"/>
      <c r="B4" s="2"/>
      <c r="C4" s="2"/>
      <c r="D4" s="2"/>
      <c r="E4" s="2"/>
      <c r="F4" s="2"/>
      <c r="G4" s="2"/>
      <c r="H4" s="2"/>
      <c r="I4" s="2"/>
      <c r="J4" s="2"/>
      <c r="K4" s="2"/>
      <c r="L4" s="2"/>
    </row>
    <row r="5" customFormat="false" ht="3" hidden="false" customHeight="true" outlineLevel="0" collapsed="false">
      <c r="A5" s="6"/>
      <c r="B5" s="6"/>
      <c r="C5" s="6"/>
      <c r="D5" s="6"/>
      <c r="E5" s="6"/>
      <c r="F5" s="6"/>
      <c r="G5" s="6"/>
      <c r="H5" s="6"/>
      <c r="I5" s="6"/>
      <c r="J5" s="6"/>
      <c r="K5" s="6"/>
      <c r="L5" s="6"/>
    </row>
    <row r="6" customFormat="false" ht="6.75" hidden="false" customHeight="true" outlineLevel="0" collapsed="false">
      <c r="A6" s="7"/>
      <c r="B6" s="7"/>
      <c r="C6" s="7"/>
      <c r="D6" s="7"/>
      <c r="E6" s="7"/>
      <c r="F6" s="7"/>
      <c r="G6" s="7"/>
      <c r="H6" s="7"/>
      <c r="I6" s="7"/>
      <c r="J6" s="7"/>
      <c r="K6" s="7"/>
      <c r="L6" s="7"/>
    </row>
    <row r="7" customFormat="false" ht="6" hidden="false" customHeight="true" outlineLevel="0" collapsed="false"/>
    <row r="8" customFormat="false" ht="15" hidden="false" customHeight="false" outlineLevel="0" collapsed="false">
      <c r="A8" s="79" t="s">
        <v>285</v>
      </c>
      <c r="B8" s="79"/>
      <c r="C8" s="79"/>
      <c r="D8" s="79"/>
      <c r="E8" s="79"/>
      <c r="F8" s="79"/>
      <c r="G8" s="79"/>
      <c r="H8" s="79"/>
      <c r="I8" s="79"/>
      <c r="J8" s="79"/>
      <c r="K8" s="79"/>
      <c r="L8" s="79"/>
    </row>
    <row r="9" customFormat="false" ht="36" hidden="false" customHeight="true" outlineLevel="0" collapsed="false">
      <c r="A9" s="36" t="s">
        <v>286</v>
      </c>
      <c r="B9" s="36" t="s">
        <v>287</v>
      </c>
      <c r="C9" s="36" t="s">
        <v>288</v>
      </c>
      <c r="D9" s="36" t="s">
        <v>289</v>
      </c>
      <c r="E9" s="36" t="s">
        <v>290</v>
      </c>
      <c r="F9" s="36" t="s">
        <v>291</v>
      </c>
      <c r="G9" s="36" t="s">
        <v>292</v>
      </c>
      <c r="H9" s="36" t="s">
        <v>293</v>
      </c>
      <c r="I9" s="36" t="s">
        <v>294</v>
      </c>
      <c r="J9" s="36" t="s">
        <v>295</v>
      </c>
      <c r="K9" s="36" t="s">
        <v>296</v>
      </c>
      <c r="L9" s="36" t="s">
        <v>297</v>
      </c>
    </row>
    <row r="10" customFormat="false" ht="18" hidden="false" customHeight="true" outlineLevel="0" collapsed="false">
      <c r="A10" s="80" t="s">
        <v>298</v>
      </c>
      <c r="B10" s="80"/>
      <c r="C10" s="80"/>
      <c r="D10" s="81" t="n">
        <f aca="false">SUM($D$12:$D$35)</f>
        <v>5675000</v>
      </c>
      <c r="E10" s="81" t="n">
        <f aca="false">SUM($E$12:$E$35)</f>
        <v>5514480</v>
      </c>
      <c r="F10" s="81" t="n">
        <f aca="false">SUM($F$12:$F$35)</f>
        <v>551448</v>
      </c>
      <c r="G10" s="81" t="n">
        <f aca="false">SUM($G$12:$G$35)</f>
        <v>6065928</v>
      </c>
      <c r="H10" s="81"/>
      <c r="I10" s="81" t="n">
        <f aca="false">SUM($I$12:$I$35)</f>
        <v>3664100</v>
      </c>
      <c r="J10" s="81" t="n">
        <f aca="false">SUM($J$12:$J$35)</f>
        <v>2401828</v>
      </c>
      <c r="K10" s="81"/>
      <c r="L10" s="81"/>
    </row>
    <row r="11" customFormat="false" ht="6" hidden="false" customHeight="true" outlineLevel="0" collapsed="false"/>
    <row r="12" customFormat="false" ht="15" hidden="false" customHeight="true" outlineLevel="0" collapsed="false">
      <c r="A12" s="85" t="n">
        <v>1</v>
      </c>
      <c r="B12" s="86" t="s">
        <v>299</v>
      </c>
      <c r="C12" s="94" t="n">
        <v>46146</v>
      </c>
      <c r="D12" s="88" t="n">
        <v>1285000</v>
      </c>
      <c r="E12" s="88" t="n">
        <v>1242600</v>
      </c>
      <c r="F12" s="41" t="n">
        <f aca="false">IF($A12="","",ROUND(N($E12)*GST_Rate,2))</f>
        <v>124260</v>
      </c>
      <c r="G12" s="41" t="n">
        <f aca="false">IF($A12="","",N($E12)+N($F12))</f>
        <v>1366860</v>
      </c>
      <c r="H12" s="94" t="n">
        <v>46161</v>
      </c>
      <c r="I12" s="88" t="n">
        <v>1366860</v>
      </c>
      <c r="J12" s="77" t="n">
        <f aca="false">IF($A12="","",N($G12)-N($I12))</f>
        <v>0</v>
      </c>
      <c r="K12" s="109" t="n">
        <f aca="false">IF($A12="","",SUM($D$12:$D12))</f>
        <v>1285000</v>
      </c>
      <c r="L12" s="109" t="n">
        <f aca="false">IF($A12="","",SUM($E$12:$E12))</f>
        <v>1242600</v>
      </c>
    </row>
    <row r="13" customFormat="false" ht="15" hidden="false" customHeight="true" outlineLevel="0" collapsed="false">
      <c r="A13" s="85" t="n">
        <v>2</v>
      </c>
      <c r="B13" s="86" t="s">
        <v>300</v>
      </c>
      <c r="C13" s="94" t="n">
        <v>46176</v>
      </c>
      <c r="D13" s="88" t="n">
        <v>2150000</v>
      </c>
      <c r="E13" s="88" t="n">
        <v>2088400</v>
      </c>
      <c r="F13" s="41" t="n">
        <f aca="false">IF($A13="","",ROUND(N($E13)*GST_Rate,2))</f>
        <v>208840</v>
      </c>
      <c r="G13" s="41" t="n">
        <f aca="false">IF($A13="","",N($E13)+N($F13))</f>
        <v>2297240</v>
      </c>
      <c r="H13" s="94" t="n">
        <v>46191</v>
      </c>
      <c r="I13" s="88" t="n">
        <v>2297240</v>
      </c>
      <c r="J13" s="77" t="n">
        <f aca="false">IF($A13="","",N($G13)-N($I13))</f>
        <v>0</v>
      </c>
      <c r="K13" s="109" t="n">
        <f aca="false">IF($A13="","",SUM($D$12:$D13))</f>
        <v>3435000</v>
      </c>
      <c r="L13" s="109" t="n">
        <f aca="false">IF($A13="","",SUM($E$12:$E13))</f>
        <v>3331000</v>
      </c>
    </row>
    <row r="14" customFormat="false" ht="15" hidden="false" customHeight="true" outlineLevel="0" collapsed="false">
      <c r="A14" s="85" t="n">
        <v>3</v>
      </c>
      <c r="B14" s="86" t="s">
        <v>301</v>
      </c>
      <c r="C14" s="94" t="n">
        <v>46205</v>
      </c>
      <c r="D14" s="88" t="n">
        <v>2240000</v>
      </c>
      <c r="E14" s="88" t="n">
        <v>2183480</v>
      </c>
      <c r="F14" s="41" t="n">
        <f aca="false">IF($A14="","",ROUND(N($E14)*GST_Rate,2))</f>
        <v>218348</v>
      </c>
      <c r="G14" s="41" t="n">
        <f aca="false">IF($A14="","",N($E14)+N($F14))</f>
        <v>2401828</v>
      </c>
      <c r="H14" s="94"/>
      <c r="I14" s="88" t="n">
        <v>0</v>
      </c>
      <c r="J14" s="77" t="n">
        <f aca="false">IF($A14="","",N($G14)-N($I14))</f>
        <v>2401828</v>
      </c>
      <c r="K14" s="109" t="n">
        <f aca="false">IF($A14="","",SUM($D$12:$D14))</f>
        <v>5675000</v>
      </c>
      <c r="L14" s="109" t="n">
        <f aca="false">IF($A14="","",SUM($E$12:$E14))</f>
        <v>5514480</v>
      </c>
    </row>
    <row r="15" customFormat="false" ht="15" hidden="false" customHeight="true" outlineLevel="0" collapsed="false">
      <c r="A15" s="85"/>
      <c r="B15" s="91"/>
      <c r="C15" s="94"/>
      <c r="D15" s="88"/>
      <c r="E15" s="88"/>
      <c r="F15" s="41" t="str">
        <f aca="false">IF($A15="","",ROUND(N($E15)*GST_Rate,2))</f>
        <v/>
      </c>
      <c r="G15" s="41" t="str">
        <f aca="false">IF($A15="","",N($E15)+N($F15))</f>
        <v/>
      </c>
      <c r="H15" s="94"/>
      <c r="I15" s="88"/>
      <c r="J15" s="77" t="str">
        <f aca="false">IF($A15="","",N($G15)-N($I15))</f>
        <v/>
      </c>
      <c r="K15" s="109" t="str">
        <f aca="false">IF($A15="","",SUM($D$12:$D15))</f>
        <v/>
      </c>
      <c r="L15" s="109" t="str">
        <f aca="false">IF($A15="","",SUM($E$12:$E15))</f>
        <v/>
      </c>
    </row>
    <row r="16" customFormat="false" ht="15" hidden="false" customHeight="true" outlineLevel="0" collapsed="false">
      <c r="A16" s="85"/>
      <c r="B16" s="91"/>
      <c r="C16" s="94"/>
      <c r="D16" s="88"/>
      <c r="E16" s="88"/>
      <c r="F16" s="41" t="str">
        <f aca="false">IF($A16="","",ROUND(N($E16)*GST_Rate,2))</f>
        <v/>
      </c>
      <c r="G16" s="41" t="str">
        <f aca="false">IF($A16="","",N($E16)+N($F16))</f>
        <v/>
      </c>
      <c r="H16" s="94"/>
      <c r="I16" s="88"/>
      <c r="J16" s="77" t="str">
        <f aca="false">IF($A16="","",N($G16)-N($I16))</f>
        <v/>
      </c>
      <c r="K16" s="109" t="str">
        <f aca="false">IF($A16="","",SUM($D$12:$D16))</f>
        <v/>
      </c>
      <c r="L16" s="109" t="str">
        <f aca="false">IF($A16="","",SUM($E$12:$E16))</f>
        <v/>
      </c>
    </row>
    <row r="17" customFormat="false" ht="15" hidden="false" customHeight="true" outlineLevel="0" collapsed="false">
      <c r="A17" s="85"/>
      <c r="B17" s="91"/>
      <c r="C17" s="94"/>
      <c r="D17" s="88"/>
      <c r="E17" s="88"/>
      <c r="F17" s="41" t="str">
        <f aca="false">IF($A17="","",ROUND(N($E17)*GST_Rate,2))</f>
        <v/>
      </c>
      <c r="G17" s="41" t="str">
        <f aca="false">IF($A17="","",N($E17)+N($F17))</f>
        <v/>
      </c>
      <c r="H17" s="94"/>
      <c r="I17" s="88"/>
      <c r="J17" s="77" t="str">
        <f aca="false">IF($A17="","",N($G17)-N($I17))</f>
        <v/>
      </c>
      <c r="K17" s="109" t="str">
        <f aca="false">IF($A17="","",SUM($D$12:$D17))</f>
        <v/>
      </c>
      <c r="L17" s="109" t="str">
        <f aca="false">IF($A17="","",SUM($E$12:$E17))</f>
        <v/>
      </c>
    </row>
    <row r="18" customFormat="false" ht="15" hidden="false" customHeight="true" outlineLevel="0" collapsed="false">
      <c r="A18" s="85"/>
      <c r="B18" s="91"/>
      <c r="C18" s="94"/>
      <c r="D18" s="88"/>
      <c r="E18" s="88"/>
      <c r="F18" s="41" t="str">
        <f aca="false">IF($A18="","",ROUND(N($E18)*GST_Rate,2))</f>
        <v/>
      </c>
      <c r="G18" s="41" t="str">
        <f aca="false">IF($A18="","",N($E18)+N($F18))</f>
        <v/>
      </c>
      <c r="H18" s="94"/>
      <c r="I18" s="88"/>
      <c r="J18" s="77" t="str">
        <f aca="false">IF($A18="","",N($G18)-N($I18))</f>
        <v/>
      </c>
      <c r="K18" s="109" t="str">
        <f aca="false">IF($A18="","",SUM($D$12:$D18))</f>
        <v/>
      </c>
      <c r="L18" s="109" t="str">
        <f aca="false">IF($A18="","",SUM($E$12:$E18))</f>
        <v/>
      </c>
    </row>
    <row r="19" customFormat="false" ht="15" hidden="false" customHeight="true" outlineLevel="0" collapsed="false">
      <c r="A19" s="85"/>
      <c r="B19" s="91"/>
      <c r="C19" s="94"/>
      <c r="D19" s="88"/>
      <c r="E19" s="88"/>
      <c r="F19" s="41" t="str">
        <f aca="false">IF($A19="","",ROUND(N($E19)*GST_Rate,2))</f>
        <v/>
      </c>
      <c r="G19" s="41" t="str">
        <f aca="false">IF($A19="","",N($E19)+N($F19))</f>
        <v/>
      </c>
      <c r="H19" s="94"/>
      <c r="I19" s="88"/>
      <c r="J19" s="77" t="str">
        <f aca="false">IF($A19="","",N($G19)-N($I19))</f>
        <v/>
      </c>
      <c r="K19" s="109" t="str">
        <f aca="false">IF($A19="","",SUM($D$12:$D19))</f>
        <v/>
      </c>
      <c r="L19" s="109" t="str">
        <f aca="false">IF($A19="","",SUM($E$12:$E19))</f>
        <v/>
      </c>
    </row>
    <row r="20" customFormat="false" ht="15" hidden="false" customHeight="true" outlineLevel="0" collapsed="false">
      <c r="A20" s="85"/>
      <c r="B20" s="91"/>
      <c r="C20" s="94"/>
      <c r="D20" s="88"/>
      <c r="E20" s="88"/>
      <c r="F20" s="41" t="str">
        <f aca="false">IF($A20="","",ROUND(N($E20)*GST_Rate,2))</f>
        <v/>
      </c>
      <c r="G20" s="41" t="str">
        <f aca="false">IF($A20="","",N($E20)+N($F20))</f>
        <v/>
      </c>
      <c r="H20" s="94"/>
      <c r="I20" s="88"/>
      <c r="J20" s="77" t="str">
        <f aca="false">IF($A20="","",N($G20)-N($I20))</f>
        <v/>
      </c>
      <c r="K20" s="109" t="str">
        <f aca="false">IF($A20="","",SUM($D$12:$D20))</f>
        <v/>
      </c>
      <c r="L20" s="109" t="str">
        <f aca="false">IF($A20="","",SUM($E$12:$E20))</f>
        <v/>
      </c>
    </row>
    <row r="21" customFormat="false" ht="15" hidden="false" customHeight="true" outlineLevel="0" collapsed="false">
      <c r="A21" s="85"/>
      <c r="B21" s="91"/>
      <c r="C21" s="94"/>
      <c r="D21" s="88"/>
      <c r="E21" s="88"/>
      <c r="F21" s="41" t="str">
        <f aca="false">IF($A21="","",ROUND(N($E21)*GST_Rate,2))</f>
        <v/>
      </c>
      <c r="G21" s="41" t="str">
        <f aca="false">IF($A21="","",N($E21)+N($F21))</f>
        <v/>
      </c>
      <c r="H21" s="94"/>
      <c r="I21" s="88"/>
      <c r="J21" s="77" t="str">
        <f aca="false">IF($A21="","",N($G21)-N($I21))</f>
        <v/>
      </c>
      <c r="K21" s="109" t="str">
        <f aca="false">IF($A21="","",SUM($D$12:$D21))</f>
        <v/>
      </c>
      <c r="L21" s="109" t="str">
        <f aca="false">IF($A21="","",SUM($E$12:$E21))</f>
        <v/>
      </c>
    </row>
    <row r="22" customFormat="false" ht="15" hidden="false" customHeight="true" outlineLevel="0" collapsed="false">
      <c r="A22" s="85"/>
      <c r="B22" s="91"/>
      <c r="C22" s="94"/>
      <c r="D22" s="88"/>
      <c r="E22" s="88"/>
      <c r="F22" s="41" t="str">
        <f aca="false">IF($A22="","",ROUND(N($E22)*GST_Rate,2))</f>
        <v/>
      </c>
      <c r="G22" s="41" t="str">
        <f aca="false">IF($A22="","",N($E22)+N($F22))</f>
        <v/>
      </c>
      <c r="H22" s="94"/>
      <c r="I22" s="88"/>
      <c r="J22" s="77" t="str">
        <f aca="false">IF($A22="","",N($G22)-N($I22))</f>
        <v/>
      </c>
      <c r="K22" s="109" t="str">
        <f aca="false">IF($A22="","",SUM($D$12:$D22))</f>
        <v/>
      </c>
      <c r="L22" s="109" t="str">
        <f aca="false">IF($A22="","",SUM($E$12:$E22))</f>
        <v/>
      </c>
    </row>
    <row r="23" customFormat="false" ht="15" hidden="false" customHeight="true" outlineLevel="0" collapsed="false">
      <c r="A23" s="85"/>
      <c r="B23" s="91"/>
      <c r="C23" s="94"/>
      <c r="D23" s="88"/>
      <c r="E23" s="88"/>
      <c r="F23" s="41" t="str">
        <f aca="false">IF($A23="","",ROUND(N($E23)*GST_Rate,2))</f>
        <v/>
      </c>
      <c r="G23" s="41" t="str">
        <f aca="false">IF($A23="","",N($E23)+N($F23))</f>
        <v/>
      </c>
      <c r="H23" s="94"/>
      <c r="I23" s="88"/>
      <c r="J23" s="77" t="str">
        <f aca="false">IF($A23="","",N($G23)-N($I23))</f>
        <v/>
      </c>
      <c r="K23" s="109" t="str">
        <f aca="false">IF($A23="","",SUM($D$12:$D23))</f>
        <v/>
      </c>
      <c r="L23" s="109" t="str">
        <f aca="false">IF($A23="","",SUM($E$12:$E23))</f>
        <v/>
      </c>
    </row>
    <row r="24" customFormat="false" ht="15" hidden="false" customHeight="true" outlineLevel="0" collapsed="false">
      <c r="A24" s="85"/>
      <c r="B24" s="91"/>
      <c r="C24" s="94"/>
      <c r="D24" s="88"/>
      <c r="E24" s="88"/>
      <c r="F24" s="41" t="str">
        <f aca="false">IF($A24="","",ROUND(N($E24)*GST_Rate,2))</f>
        <v/>
      </c>
      <c r="G24" s="41" t="str">
        <f aca="false">IF($A24="","",N($E24)+N($F24))</f>
        <v/>
      </c>
      <c r="H24" s="94"/>
      <c r="I24" s="88"/>
      <c r="J24" s="77" t="str">
        <f aca="false">IF($A24="","",N($G24)-N($I24))</f>
        <v/>
      </c>
      <c r="K24" s="109" t="str">
        <f aca="false">IF($A24="","",SUM($D$12:$D24))</f>
        <v/>
      </c>
      <c r="L24" s="109" t="str">
        <f aca="false">IF($A24="","",SUM($E$12:$E24))</f>
        <v/>
      </c>
    </row>
    <row r="25" customFormat="false" ht="15" hidden="false" customHeight="true" outlineLevel="0" collapsed="false">
      <c r="A25" s="85"/>
      <c r="B25" s="91"/>
      <c r="C25" s="94"/>
      <c r="D25" s="88"/>
      <c r="E25" s="88"/>
      <c r="F25" s="41" t="str">
        <f aca="false">IF($A25="","",ROUND(N($E25)*GST_Rate,2))</f>
        <v/>
      </c>
      <c r="G25" s="41" t="str">
        <f aca="false">IF($A25="","",N($E25)+N($F25))</f>
        <v/>
      </c>
      <c r="H25" s="94"/>
      <c r="I25" s="88"/>
      <c r="J25" s="77" t="str">
        <f aca="false">IF($A25="","",N($G25)-N($I25))</f>
        <v/>
      </c>
      <c r="K25" s="109" t="str">
        <f aca="false">IF($A25="","",SUM($D$12:$D25))</f>
        <v/>
      </c>
      <c r="L25" s="109" t="str">
        <f aca="false">IF($A25="","",SUM($E$12:$E25))</f>
        <v/>
      </c>
    </row>
    <row r="26" customFormat="false" ht="15" hidden="false" customHeight="true" outlineLevel="0" collapsed="false">
      <c r="A26" s="85"/>
      <c r="B26" s="91"/>
      <c r="C26" s="94"/>
      <c r="D26" s="88"/>
      <c r="E26" s="88"/>
      <c r="F26" s="41" t="str">
        <f aca="false">IF($A26="","",ROUND(N($E26)*GST_Rate,2))</f>
        <v/>
      </c>
      <c r="G26" s="41" t="str">
        <f aca="false">IF($A26="","",N($E26)+N($F26))</f>
        <v/>
      </c>
      <c r="H26" s="94"/>
      <c r="I26" s="88"/>
      <c r="J26" s="77" t="str">
        <f aca="false">IF($A26="","",N($G26)-N($I26))</f>
        <v/>
      </c>
      <c r="K26" s="109" t="str">
        <f aca="false">IF($A26="","",SUM($D$12:$D26))</f>
        <v/>
      </c>
      <c r="L26" s="109" t="str">
        <f aca="false">IF($A26="","",SUM($E$12:$E26))</f>
        <v/>
      </c>
    </row>
    <row r="27" customFormat="false" ht="15" hidden="false" customHeight="true" outlineLevel="0" collapsed="false">
      <c r="A27" s="85"/>
      <c r="B27" s="91"/>
      <c r="C27" s="94"/>
      <c r="D27" s="88"/>
      <c r="E27" s="88"/>
      <c r="F27" s="41" t="str">
        <f aca="false">IF($A27="","",ROUND(N($E27)*GST_Rate,2))</f>
        <v/>
      </c>
      <c r="G27" s="41" t="str">
        <f aca="false">IF($A27="","",N($E27)+N($F27))</f>
        <v/>
      </c>
      <c r="H27" s="94"/>
      <c r="I27" s="88"/>
      <c r="J27" s="77" t="str">
        <f aca="false">IF($A27="","",N($G27)-N($I27))</f>
        <v/>
      </c>
      <c r="K27" s="109" t="str">
        <f aca="false">IF($A27="","",SUM($D$12:$D27))</f>
        <v/>
      </c>
      <c r="L27" s="109" t="str">
        <f aca="false">IF($A27="","",SUM($E$12:$E27))</f>
        <v/>
      </c>
    </row>
    <row r="28" customFormat="false" ht="15" hidden="false" customHeight="true" outlineLevel="0" collapsed="false">
      <c r="A28" s="85"/>
      <c r="B28" s="91"/>
      <c r="C28" s="94"/>
      <c r="D28" s="88"/>
      <c r="E28" s="88"/>
      <c r="F28" s="41" t="str">
        <f aca="false">IF($A28="","",ROUND(N($E28)*GST_Rate,2))</f>
        <v/>
      </c>
      <c r="G28" s="41" t="str">
        <f aca="false">IF($A28="","",N($E28)+N($F28))</f>
        <v/>
      </c>
      <c r="H28" s="94"/>
      <c r="I28" s="88"/>
      <c r="J28" s="77" t="str">
        <f aca="false">IF($A28="","",N($G28)-N($I28))</f>
        <v/>
      </c>
      <c r="K28" s="109" t="str">
        <f aca="false">IF($A28="","",SUM($D$12:$D28))</f>
        <v/>
      </c>
      <c r="L28" s="109" t="str">
        <f aca="false">IF($A28="","",SUM($E$12:$E28))</f>
        <v/>
      </c>
    </row>
    <row r="29" customFormat="false" ht="15" hidden="false" customHeight="true" outlineLevel="0" collapsed="false">
      <c r="A29" s="85"/>
      <c r="B29" s="91"/>
      <c r="C29" s="94"/>
      <c r="D29" s="88"/>
      <c r="E29" s="88"/>
      <c r="F29" s="41" t="str">
        <f aca="false">IF($A29="","",ROUND(N($E29)*GST_Rate,2))</f>
        <v/>
      </c>
      <c r="G29" s="41" t="str">
        <f aca="false">IF($A29="","",N($E29)+N($F29))</f>
        <v/>
      </c>
      <c r="H29" s="94"/>
      <c r="I29" s="88"/>
      <c r="J29" s="77" t="str">
        <f aca="false">IF($A29="","",N($G29)-N($I29))</f>
        <v/>
      </c>
      <c r="K29" s="109" t="str">
        <f aca="false">IF($A29="","",SUM($D$12:$D29))</f>
        <v/>
      </c>
      <c r="L29" s="109" t="str">
        <f aca="false">IF($A29="","",SUM($E$12:$E29))</f>
        <v/>
      </c>
    </row>
    <row r="30" customFormat="false" ht="15" hidden="false" customHeight="true" outlineLevel="0" collapsed="false">
      <c r="A30" s="85"/>
      <c r="B30" s="91"/>
      <c r="C30" s="94"/>
      <c r="D30" s="88"/>
      <c r="E30" s="88"/>
      <c r="F30" s="41" t="str">
        <f aca="false">IF($A30="","",ROUND(N($E30)*GST_Rate,2))</f>
        <v/>
      </c>
      <c r="G30" s="41" t="str">
        <f aca="false">IF($A30="","",N($E30)+N($F30))</f>
        <v/>
      </c>
      <c r="H30" s="94"/>
      <c r="I30" s="88"/>
      <c r="J30" s="77" t="str">
        <f aca="false">IF($A30="","",N($G30)-N($I30))</f>
        <v/>
      </c>
      <c r="K30" s="109" t="str">
        <f aca="false">IF($A30="","",SUM($D$12:$D30))</f>
        <v/>
      </c>
      <c r="L30" s="109" t="str">
        <f aca="false">IF($A30="","",SUM($E$12:$E30))</f>
        <v/>
      </c>
    </row>
    <row r="31" customFormat="false" ht="15" hidden="false" customHeight="true" outlineLevel="0" collapsed="false">
      <c r="A31" s="85"/>
      <c r="B31" s="91"/>
      <c r="C31" s="94"/>
      <c r="D31" s="88"/>
      <c r="E31" s="88"/>
      <c r="F31" s="41" t="str">
        <f aca="false">IF($A31="","",ROUND(N($E31)*GST_Rate,2))</f>
        <v/>
      </c>
      <c r="G31" s="41" t="str">
        <f aca="false">IF($A31="","",N($E31)+N($F31))</f>
        <v/>
      </c>
      <c r="H31" s="94"/>
      <c r="I31" s="88"/>
      <c r="J31" s="77" t="str">
        <f aca="false">IF($A31="","",N($G31)-N($I31))</f>
        <v/>
      </c>
      <c r="K31" s="109" t="str">
        <f aca="false">IF($A31="","",SUM($D$12:$D31))</f>
        <v/>
      </c>
      <c r="L31" s="109" t="str">
        <f aca="false">IF($A31="","",SUM($E$12:$E31))</f>
        <v/>
      </c>
    </row>
    <row r="32" customFormat="false" ht="15" hidden="false" customHeight="true" outlineLevel="0" collapsed="false">
      <c r="A32" s="85"/>
      <c r="B32" s="91"/>
      <c r="C32" s="94"/>
      <c r="D32" s="88"/>
      <c r="E32" s="88"/>
      <c r="F32" s="41" t="str">
        <f aca="false">IF($A32="","",ROUND(N($E32)*GST_Rate,2))</f>
        <v/>
      </c>
      <c r="G32" s="41" t="str">
        <f aca="false">IF($A32="","",N($E32)+N($F32))</f>
        <v/>
      </c>
      <c r="H32" s="94"/>
      <c r="I32" s="88"/>
      <c r="J32" s="77" t="str">
        <f aca="false">IF($A32="","",N($G32)-N($I32))</f>
        <v/>
      </c>
      <c r="K32" s="109" t="str">
        <f aca="false">IF($A32="","",SUM($D$12:$D32))</f>
        <v/>
      </c>
      <c r="L32" s="109" t="str">
        <f aca="false">IF($A32="","",SUM($E$12:$E32))</f>
        <v/>
      </c>
    </row>
    <row r="33" customFormat="false" ht="15" hidden="false" customHeight="true" outlineLevel="0" collapsed="false">
      <c r="A33" s="85"/>
      <c r="B33" s="91"/>
      <c r="C33" s="94"/>
      <c r="D33" s="88"/>
      <c r="E33" s="88"/>
      <c r="F33" s="41" t="str">
        <f aca="false">IF($A33="","",ROUND(N($E33)*GST_Rate,2))</f>
        <v/>
      </c>
      <c r="G33" s="41" t="str">
        <f aca="false">IF($A33="","",N($E33)+N($F33))</f>
        <v/>
      </c>
      <c r="H33" s="94"/>
      <c r="I33" s="88"/>
      <c r="J33" s="77" t="str">
        <f aca="false">IF($A33="","",N($G33)-N($I33))</f>
        <v/>
      </c>
      <c r="K33" s="109" t="str">
        <f aca="false">IF($A33="","",SUM($D$12:$D33))</f>
        <v/>
      </c>
      <c r="L33" s="109" t="str">
        <f aca="false">IF($A33="","",SUM($E$12:$E33))</f>
        <v/>
      </c>
    </row>
    <row r="34" customFormat="false" ht="15" hidden="false" customHeight="true" outlineLevel="0" collapsed="false">
      <c r="A34" s="85"/>
      <c r="B34" s="91"/>
      <c r="C34" s="94"/>
      <c r="D34" s="88"/>
      <c r="E34" s="88"/>
      <c r="F34" s="41" t="str">
        <f aca="false">IF($A34="","",ROUND(N($E34)*GST_Rate,2))</f>
        <v/>
      </c>
      <c r="G34" s="41" t="str">
        <f aca="false">IF($A34="","",N($E34)+N($F34))</f>
        <v/>
      </c>
      <c r="H34" s="94"/>
      <c r="I34" s="88"/>
      <c r="J34" s="77" t="str">
        <f aca="false">IF($A34="","",N($G34)-N($I34))</f>
        <v/>
      </c>
      <c r="K34" s="109" t="str">
        <f aca="false">IF($A34="","",SUM($D$12:$D34))</f>
        <v/>
      </c>
      <c r="L34" s="109" t="str">
        <f aca="false">IF($A34="","",SUM($E$12:$E34))</f>
        <v/>
      </c>
    </row>
    <row r="35" customFormat="false" ht="15" hidden="false" customHeight="true" outlineLevel="0" collapsed="false">
      <c r="A35" s="85"/>
      <c r="B35" s="91"/>
      <c r="C35" s="94"/>
      <c r="D35" s="88"/>
      <c r="E35" s="88"/>
      <c r="F35" s="41" t="str">
        <f aca="false">IF($A35="","",ROUND(N($E35)*GST_Rate,2))</f>
        <v/>
      </c>
      <c r="G35" s="41" t="str">
        <f aca="false">IF($A35="","",N($E35)+N($F35))</f>
        <v/>
      </c>
      <c r="H35" s="94"/>
      <c r="I35" s="88"/>
      <c r="J35" s="77" t="str">
        <f aca="false">IF($A35="","",N($G35)-N($I35))</f>
        <v/>
      </c>
      <c r="K35" s="109" t="str">
        <f aca="false">IF($A35="","",SUM($D$12:$D35))</f>
        <v/>
      </c>
      <c r="L35" s="109" t="str">
        <f aca="false">IF($A35="","",SUM($E$12:$E35))</f>
        <v/>
      </c>
    </row>
    <row r="37" customFormat="false" ht="18.75" hidden="false" customHeight="true" outlineLevel="0" collapsed="false">
      <c r="A37" s="9" t="s">
        <v>302</v>
      </c>
    </row>
    <row r="55" customFormat="false" ht="12.75" hidden="false" customHeight="true" outlineLevel="0" collapsed="false">
      <c r="A55" s="33" t="s">
        <v>58</v>
      </c>
      <c r="B55" s="33"/>
      <c r="C55" s="33"/>
      <c r="D55" s="33"/>
      <c r="E55" s="33"/>
      <c r="F55" s="33"/>
      <c r="G55" s="33"/>
      <c r="H55" s="33"/>
      <c r="I55" s="33"/>
      <c r="J55" s="33"/>
      <c r="K55" s="33"/>
      <c r="L55" s="33"/>
    </row>
  </sheetData>
  <sheetProtection sheet="true" formatCells="false" formatColumns="false" formatRows="false" insertRows="false" sort="false" autoFilter="false"/>
  <mergeCells count="5">
    <mergeCell ref="C2:L2"/>
    <mergeCell ref="C3:L3"/>
    <mergeCell ref="A8:L8"/>
    <mergeCell ref="A10:C10"/>
    <mergeCell ref="A55:L55"/>
  </mergeCells>
  <conditionalFormatting sqref="J12:J35">
    <cfRule type="expression" priority="2" aboveAverage="0" equalAverage="0" bottom="0" percent="0" rank="0" text="" dxfId="19">
      <formula>AND($A12&lt;&gt;"",$J12&gt;0.005)</formula>
    </cfRule>
  </conditionalFormatting>
  <hyperlinks>
    <hyperlink ref="A2" r:id="rId1" display=" "/>
    <hyperlink ref="A55"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0" pageOrder="downThenOver" orientation="landscape" blackAndWhite="false" draft="false" cellComments="none" horizontalDpi="300" verticalDpi="300" copies="1"/>
  <headerFooter differentFirst="false" differentOddEven="false">
    <oddHeader>&amp;L&amp;"Arial,Regular"&amp;8&amp;K1d3245Mastt  ·  Progress Claim (AU)  ·  Claim History&amp;R&amp;"Arial,Regular"&amp;8&amp;K8e98a2&amp;A</oddHeader>
    <oddFooter>&amp;L&amp;"Arial,Regular"&amp;7&amp;K8e98a2Mastt template  ·  mastt.com  ·  © 2026 Mastt&amp;R&amp;"Arial,Regular"&amp;7&amp;K8e98a2Page &amp;P of &amp;N</oddFooter>
  </headerFooter>
  <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19"/>
    <col collapsed="false" customWidth="true" hidden="false" outlineLevel="0" max="4" min="3" style="1" width="31"/>
    <col collapsed="false" customWidth="true" hidden="false" outlineLevel="0" max="5" min="5" style="1" width="25"/>
    <col collapsed="false" customWidth="true" hidden="false" outlineLevel="0" max="6" min="6" style="1" width="31"/>
    <col collapsed="false" customWidth="true" hidden="false" outlineLevel="0" max="7" min="7" style="1" width="21"/>
    <col collapsed="false" customWidth="true" hidden="false" outlineLevel="0" max="9" min="8" style="1" width="34"/>
    <col collapsed="false" customWidth="true" hidden="false" outlineLevel="0" max="10" min="10" style="1" width="2"/>
  </cols>
  <sheetData>
    <row r="1" customFormat="false" ht="4.5" hidden="false" customHeight="true" outlineLevel="0" collapsed="false">
      <c r="A1" s="2"/>
      <c r="B1" s="2"/>
      <c r="C1" s="2"/>
      <c r="D1" s="2"/>
      <c r="E1" s="2"/>
      <c r="F1" s="2"/>
      <c r="G1" s="2"/>
      <c r="H1" s="2"/>
      <c r="I1" s="2"/>
      <c r="J1" s="2"/>
    </row>
    <row r="2" customFormat="false" ht="21" hidden="false" customHeight="true" outlineLevel="0" collapsed="false">
      <c r="A2" s="3" t="s">
        <v>0</v>
      </c>
      <c r="B2" s="2"/>
      <c r="C2" s="2"/>
      <c r="D2" s="4" t="s">
        <v>303</v>
      </c>
      <c r="E2" s="4"/>
      <c r="F2" s="4"/>
      <c r="G2" s="4"/>
      <c r="H2" s="4"/>
      <c r="I2" s="4"/>
      <c r="J2" s="4"/>
    </row>
    <row r="3" customFormat="false" ht="10.5" hidden="false" customHeight="true" outlineLevel="0" collapsed="false">
      <c r="A3" s="2"/>
      <c r="B3" s="2"/>
      <c r="C3" s="2"/>
      <c r="D3" s="5" t="s">
        <v>304</v>
      </c>
      <c r="E3" s="5"/>
      <c r="F3" s="5"/>
      <c r="G3" s="5"/>
      <c r="H3" s="5"/>
      <c r="I3" s="5"/>
      <c r="J3" s="5"/>
    </row>
    <row r="4" customFormat="false" ht="12.75" hidden="false" customHeight="true" outlineLevel="0" collapsed="false">
      <c r="A4" s="2"/>
      <c r="B4" s="2"/>
      <c r="C4" s="2"/>
      <c r="D4" s="2"/>
      <c r="E4" s="2"/>
      <c r="F4" s="2"/>
      <c r="G4" s="2"/>
      <c r="H4" s="2"/>
      <c r="I4" s="2"/>
      <c r="J4" s="2"/>
    </row>
    <row r="5" customFormat="false" ht="3" hidden="false" customHeight="true" outlineLevel="0" collapsed="false">
      <c r="A5" s="6"/>
      <c r="B5" s="6"/>
      <c r="C5" s="6"/>
      <c r="D5" s="6"/>
      <c r="E5" s="6"/>
      <c r="F5" s="6"/>
      <c r="G5" s="6"/>
      <c r="H5" s="6"/>
      <c r="I5" s="6"/>
      <c r="J5" s="6"/>
    </row>
    <row r="6" customFormat="false" ht="6.75" hidden="false" customHeight="true" outlineLevel="0" collapsed="false">
      <c r="A6" s="7"/>
      <c r="B6" s="7"/>
      <c r="C6" s="7"/>
      <c r="D6" s="7"/>
      <c r="E6" s="7"/>
      <c r="F6" s="7"/>
      <c r="G6" s="7"/>
      <c r="H6" s="7"/>
      <c r="I6" s="7"/>
      <c r="J6" s="7"/>
    </row>
    <row r="7" customFormat="false" ht="6" hidden="false" customHeight="true" outlineLevel="0" collapsed="false"/>
    <row r="8" customFormat="false" ht="18.75" hidden="false" customHeight="true" outlineLevel="0" collapsed="false">
      <c r="B8" s="9" t="s">
        <v>305</v>
      </c>
    </row>
    <row r="9" customFormat="false" ht="18.75" hidden="false" customHeight="true" outlineLevel="0" collapsed="false">
      <c r="B9" s="110" t="s">
        <v>306</v>
      </c>
      <c r="C9" s="111" t="n">
        <v>0.1</v>
      </c>
      <c r="D9" s="79" t="s">
        <v>307</v>
      </c>
      <c r="E9" s="79"/>
      <c r="F9" s="79"/>
      <c r="G9" s="79"/>
      <c r="H9" s="79"/>
      <c r="I9" s="79"/>
    </row>
    <row r="10" customFormat="false" ht="18.75" hidden="false" customHeight="true" outlineLevel="0" collapsed="false">
      <c r="B10" s="110" t="s">
        <v>308</v>
      </c>
      <c r="C10" s="112" t="s">
        <v>309</v>
      </c>
      <c r="D10" s="79" t="s">
        <v>310</v>
      </c>
      <c r="E10" s="79"/>
      <c r="F10" s="79"/>
      <c r="G10" s="79"/>
      <c r="H10" s="79"/>
      <c r="I10" s="79"/>
    </row>
    <row r="11" customFormat="false" ht="6" hidden="false" customHeight="true" outlineLevel="0" collapsed="false"/>
    <row r="12" customFormat="false" ht="18.75" hidden="false" customHeight="true" outlineLevel="0" collapsed="false">
      <c r="B12" s="9" t="s">
        <v>311</v>
      </c>
    </row>
    <row r="13" customFormat="false" ht="15" hidden="false" customHeight="false" outlineLevel="0" collapsed="false">
      <c r="B13" s="79" t="s">
        <v>312</v>
      </c>
      <c r="C13" s="79"/>
      <c r="D13" s="79"/>
      <c r="E13" s="79"/>
      <c r="F13" s="79"/>
      <c r="G13" s="79"/>
      <c r="H13" s="79"/>
      <c r="I13" s="79"/>
    </row>
    <row r="14" customFormat="false" ht="30" hidden="false" customHeight="true" outlineLevel="0" collapsed="false">
      <c r="B14" s="36" t="s">
        <v>313</v>
      </c>
      <c r="C14" s="36" t="s">
        <v>314</v>
      </c>
      <c r="D14" s="36" t="s">
        <v>315</v>
      </c>
      <c r="E14" s="36"/>
      <c r="F14" s="36" t="s">
        <v>316</v>
      </c>
      <c r="G14" s="36" t="s">
        <v>317</v>
      </c>
      <c r="H14" s="36"/>
    </row>
    <row r="15" customFormat="false" ht="25.5" hidden="false" customHeight="true" outlineLevel="0" collapsed="false">
      <c r="B15" s="113" t="s">
        <v>318</v>
      </c>
      <c r="C15" s="114" t="s">
        <v>319</v>
      </c>
      <c r="D15" s="114" t="s">
        <v>320</v>
      </c>
      <c r="E15" s="114"/>
      <c r="F15" s="115" t="s">
        <v>321</v>
      </c>
      <c r="G15" s="116" t="s">
        <v>322</v>
      </c>
      <c r="H15" s="116"/>
    </row>
    <row r="16" customFormat="false" ht="25.5" hidden="false" customHeight="true" outlineLevel="0" collapsed="false">
      <c r="B16" s="117" t="s">
        <v>323</v>
      </c>
      <c r="C16" s="118" t="s">
        <v>324</v>
      </c>
      <c r="D16" s="118" t="s">
        <v>325</v>
      </c>
      <c r="E16" s="118"/>
      <c r="F16" s="119" t="s">
        <v>321</v>
      </c>
      <c r="G16" s="120" t="s">
        <v>326</v>
      </c>
      <c r="H16" s="120"/>
    </row>
    <row r="17" customFormat="false" ht="25.5" hidden="false" customHeight="true" outlineLevel="0" collapsed="false">
      <c r="B17" s="113" t="s">
        <v>35</v>
      </c>
      <c r="C17" s="114" t="s">
        <v>327</v>
      </c>
      <c r="D17" s="114" t="s">
        <v>328</v>
      </c>
      <c r="E17" s="114"/>
      <c r="F17" s="115" t="s">
        <v>321</v>
      </c>
      <c r="G17" s="116" t="s">
        <v>329</v>
      </c>
      <c r="H17" s="116"/>
    </row>
    <row r="18" customFormat="false" ht="25.5" hidden="false" customHeight="true" outlineLevel="0" collapsed="false">
      <c r="B18" s="117" t="s">
        <v>330</v>
      </c>
      <c r="C18" s="118" t="s">
        <v>331</v>
      </c>
      <c r="D18" s="118" t="s">
        <v>332</v>
      </c>
      <c r="E18" s="118"/>
      <c r="F18" s="119" t="s">
        <v>321</v>
      </c>
      <c r="G18" s="120" t="s">
        <v>333</v>
      </c>
      <c r="H18" s="120"/>
    </row>
    <row r="19" customFormat="false" ht="25.5" hidden="false" customHeight="true" outlineLevel="0" collapsed="false">
      <c r="B19" s="113" t="s">
        <v>334</v>
      </c>
      <c r="C19" s="114" t="s">
        <v>335</v>
      </c>
      <c r="D19" s="114" t="s">
        <v>336</v>
      </c>
      <c r="E19" s="114"/>
      <c r="F19" s="115" t="s">
        <v>321</v>
      </c>
      <c r="G19" s="116" t="s">
        <v>337</v>
      </c>
      <c r="H19" s="116"/>
    </row>
    <row r="20" customFormat="false" ht="25.5" hidden="false" customHeight="true" outlineLevel="0" collapsed="false">
      <c r="B20" s="117" t="s">
        <v>338</v>
      </c>
      <c r="C20" s="118" t="s">
        <v>339</v>
      </c>
      <c r="D20" s="118" t="s">
        <v>340</v>
      </c>
      <c r="E20" s="118"/>
      <c r="F20" s="119" t="s">
        <v>321</v>
      </c>
      <c r="G20" s="120" t="s">
        <v>341</v>
      </c>
      <c r="H20" s="120"/>
    </row>
    <row r="21" customFormat="false" ht="25.5" hidden="false" customHeight="true" outlineLevel="0" collapsed="false">
      <c r="B21" s="113" t="s">
        <v>342</v>
      </c>
      <c r="C21" s="114" t="s">
        <v>343</v>
      </c>
      <c r="D21" s="114" t="s">
        <v>344</v>
      </c>
      <c r="E21" s="114"/>
      <c r="F21" s="115" t="s">
        <v>321</v>
      </c>
      <c r="G21" s="116" t="s">
        <v>345</v>
      </c>
      <c r="H21" s="116"/>
    </row>
    <row r="22" customFormat="false" ht="33.75" hidden="false" customHeight="true" outlineLevel="0" collapsed="false">
      <c r="B22" s="117" t="s">
        <v>346</v>
      </c>
      <c r="C22" s="118" t="s">
        <v>347</v>
      </c>
      <c r="D22" s="118" t="s">
        <v>348</v>
      </c>
      <c r="E22" s="118"/>
      <c r="F22" s="119" t="s">
        <v>349</v>
      </c>
      <c r="G22" s="120" t="s">
        <v>350</v>
      </c>
      <c r="H22" s="120"/>
    </row>
    <row r="23" customFormat="false" ht="30" hidden="false" customHeight="true" outlineLevel="0" collapsed="false">
      <c r="B23" s="121" t="s">
        <v>351</v>
      </c>
      <c r="C23" s="121"/>
      <c r="D23" s="121"/>
      <c r="E23" s="121"/>
      <c r="F23" s="121"/>
      <c r="G23" s="121"/>
      <c r="H23" s="121"/>
    </row>
    <row r="25" customFormat="false" ht="18.75" hidden="false" customHeight="true" outlineLevel="0" collapsed="false">
      <c r="B25" s="9" t="s">
        <v>352</v>
      </c>
    </row>
    <row r="26" customFormat="false" ht="15" hidden="false" customHeight="false" outlineLevel="0" collapsed="false">
      <c r="B26" s="79" t="s">
        <v>353</v>
      </c>
      <c r="C26" s="79"/>
      <c r="D26" s="79"/>
      <c r="E26" s="79"/>
      <c r="F26" s="79"/>
      <c r="G26" s="79"/>
      <c r="H26" s="79"/>
    </row>
    <row r="27" customFormat="false" ht="25.5" hidden="false" customHeight="true" outlineLevel="0" collapsed="false">
      <c r="B27" s="36" t="s">
        <v>354</v>
      </c>
      <c r="C27" s="36" t="s">
        <v>355</v>
      </c>
      <c r="D27" s="36" t="s">
        <v>356</v>
      </c>
      <c r="E27" s="36" t="s">
        <v>357</v>
      </c>
      <c r="F27" s="36" t="s">
        <v>122</v>
      </c>
      <c r="G27" s="36" t="s">
        <v>358</v>
      </c>
      <c r="H27" s="36" t="s">
        <v>359</v>
      </c>
      <c r="I27" s="36" t="s">
        <v>360</v>
      </c>
    </row>
    <row r="28" customFormat="false" ht="15.75" hidden="false" customHeight="true" outlineLevel="0" collapsed="false">
      <c r="B28" s="92" t="s">
        <v>318</v>
      </c>
      <c r="C28" s="92" t="s">
        <v>361</v>
      </c>
      <c r="D28" s="92" t="s">
        <v>142</v>
      </c>
      <c r="E28" s="92" t="s">
        <v>185</v>
      </c>
      <c r="F28" s="92" t="s">
        <v>139</v>
      </c>
      <c r="G28" s="92" t="s">
        <v>219</v>
      </c>
      <c r="H28" s="92" t="s">
        <v>24</v>
      </c>
      <c r="I28" s="92" t="s">
        <v>269</v>
      </c>
    </row>
    <row r="29" customFormat="false" ht="15.75" hidden="false" customHeight="true" outlineLevel="0" collapsed="false">
      <c r="B29" s="92" t="s">
        <v>323</v>
      </c>
      <c r="C29" s="92" t="s">
        <v>17</v>
      </c>
      <c r="D29" s="92" t="s">
        <v>168</v>
      </c>
      <c r="E29" s="92" t="s">
        <v>195</v>
      </c>
      <c r="F29" s="92" t="s">
        <v>362</v>
      </c>
      <c r="G29" s="92" t="s">
        <v>220</v>
      </c>
      <c r="H29" s="92" t="s">
        <v>363</v>
      </c>
      <c r="I29" s="92" t="s">
        <v>281</v>
      </c>
    </row>
    <row r="30" customFormat="false" ht="15.75" hidden="false" customHeight="true" outlineLevel="0" collapsed="false">
      <c r="B30" s="92" t="s">
        <v>35</v>
      </c>
      <c r="C30" s="92" t="s">
        <v>364</v>
      </c>
      <c r="D30" s="92" t="s">
        <v>165</v>
      </c>
      <c r="E30" s="92" t="s">
        <v>365</v>
      </c>
      <c r="F30" s="92" t="s">
        <v>366</v>
      </c>
      <c r="G30" s="92"/>
      <c r="H30" s="92" t="s">
        <v>367</v>
      </c>
      <c r="I30" s="92" t="s">
        <v>273</v>
      </c>
    </row>
    <row r="31" customFormat="false" ht="15.75" hidden="false" customHeight="true" outlineLevel="0" collapsed="false">
      <c r="B31" s="92" t="s">
        <v>330</v>
      </c>
      <c r="C31" s="92" t="s">
        <v>368</v>
      </c>
      <c r="D31" s="92" t="s">
        <v>145</v>
      </c>
      <c r="E31" s="92" t="s">
        <v>369</v>
      </c>
      <c r="F31" s="92" t="s">
        <v>149</v>
      </c>
      <c r="G31" s="92"/>
      <c r="H31" s="92" t="s">
        <v>370</v>
      </c>
      <c r="I31" s="92" t="s">
        <v>371</v>
      </c>
    </row>
    <row r="32" customFormat="false" ht="15.75" hidden="false" customHeight="true" outlineLevel="0" collapsed="false">
      <c r="B32" s="92" t="s">
        <v>334</v>
      </c>
      <c r="C32" s="92" t="s">
        <v>372</v>
      </c>
      <c r="D32" s="92" t="s">
        <v>138</v>
      </c>
      <c r="E32" s="92"/>
      <c r="F32" s="92" t="s">
        <v>157</v>
      </c>
      <c r="G32" s="92"/>
      <c r="H32" s="92" t="s">
        <v>373</v>
      </c>
      <c r="I32" s="92" t="s">
        <v>374</v>
      </c>
    </row>
    <row r="33" customFormat="false" ht="15.75" hidden="false" customHeight="true" outlineLevel="0" collapsed="false">
      <c r="B33" s="92" t="s">
        <v>338</v>
      </c>
      <c r="C33" s="92" t="s">
        <v>375</v>
      </c>
      <c r="D33" s="92"/>
      <c r="E33" s="92"/>
      <c r="F33" s="92" t="s">
        <v>146</v>
      </c>
      <c r="G33" s="92"/>
      <c r="H33" s="92"/>
      <c r="I33" s="92" t="s">
        <v>277</v>
      </c>
    </row>
    <row r="34" customFormat="false" ht="15.75" hidden="false" customHeight="true" outlineLevel="0" collapsed="false">
      <c r="B34" s="92" t="s">
        <v>342</v>
      </c>
      <c r="C34" s="92" t="s">
        <v>376</v>
      </c>
      <c r="D34" s="92"/>
      <c r="E34" s="92"/>
      <c r="F34" s="92" t="s">
        <v>154</v>
      </c>
      <c r="G34" s="92"/>
      <c r="H34" s="92"/>
      <c r="I34" s="92" t="s">
        <v>377</v>
      </c>
    </row>
    <row r="35" customFormat="false" ht="15.75" hidden="false" customHeight="true" outlineLevel="0" collapsed="false">
      <c r="B35" s="92" t="s">
        <v>346</v>
      </c>
      <c r="C35" s="92" t="s">
        <v>378</v>
      </c>
      <c r="D35" s="92"/>
      <c r="E35" s="92"/>
      <c r="F35" s="92" t="s">
        <v>379</v>
      </c>
      <c r="G35" s="92"/>
      <c r="H35" s="92"/>
      <c r="I35" s="92"/>
    </row>
    <row r="36" customFormat="false" ht="15.75" hidden="false" customHeight="true" outlineLevel="0" collapsed="false">
      <c r="B36" s="92"/>
      <c r="C36" s="92" t="s">
        <v>380</v>
      </c>
      <c r="D36" s="92"/>
      <c r="E36" s="92"/>
      <c r="F36" s="92" t="s">
        <v>89</v>
      </c>
      <c r="G36" s="92"/>
      <c r="H36" s="92"/>
      <c r="I36" s="92"/>
    </row>
    <row r="37" customFormat="false" ht="15.75" hidden="false" customHeight="true" outlineLevel="0" collapsed="false">
      <c r="B37" s="92"/>
      <c r="C37" s="92" t="s">
        <v>377</v>
      </c>
      <c r="D37" s="92"/>
      <c r="E37" s="92"/>
      <c r="F37" s="92" t="s">
        <v>381</v>
      </c>
      <c r="G37" s="92"/>
      <c r="H37" s="92"/>
      <c r="I37" s="92"/>
    </row>
    <row r="38" customFormat="false" ht="15.75" hidden="false" customHeight="true" outlineLevel="0" collapsed="false">
      <c r="B38" s="92"/>
      <c r="C38" s="92"/>
      <c r="D38" s="92"/>
      <c r="E38" s="92"/>
      <c r="F38" s="92" t="s">
        <v>382</v>
      </c>
      <c r="G38" s="92"/>
      <c r="H38" s="92"/>
      <c r="I38" s="92"/>
    </row>
    <row r="39" customFormat="false" ht="15.75" hidden="false" customHeight="true" outlineLevel="0" collapsed="false">
      <c r="B39" s="92"/>
      <c r="C39" s="92"/>
      <c r="D39" s="92"/>
      <c r="E39" s="92"/>
      <c r="F39" s="92" t="s">
        <v>383</v>
      </c>
      <c r="G39" s="92"/>
      <c r="H39" s="92"/>
      <c r="I39" s="92"/>
    </row>
    <row r="40" customFormat="false" ht="15.75" hidden="false" customHeight="true" outlineLevel="0" collapsed="false">
      <c r="B40" s="92"/>
      <c r="C40" s="92"/>
      <c r="D40" s="92"/>
      <c r="E40" s="92"/>
      <c r="F40" s="92" t="s">
        <v>384</v>
      </c>
      <c r="G40" s="92"/>
      <c r="H40" s="92"/>
      <c r="I40" s="92"/>
    </row>
    <row r="41" customFormat="false" ht="15.75" hidden="false" customHeight="true" outlineLevel="0" collapsed="false">
      <c r="B41" s="92"/>
      <c r="C41" s="92"/>
      <c r="D41" s="92"/>
      <c r="E41" s="92"/>
      <c r="F41" s="92" t="s">
        <v>385</v>
      </c>
      <c r="G41" s="92"/>
      <c r="H41" s="92"/>
      <c r="I41" s="92"/>
    </row>
    <row r="43" customFormat="false" ht="15" hidden="false" customHeight="false" outlineLevel="0" collapsed="false">
      <c r="B43" s="110" t="s">
        <v>386</v>
      </c>
      <c r="C43" s="92" t="s">
        <v>44</v>
      </c>
    </row>
    <row r="44" customFormat="false" ht="15" hidden="false" customHeight="false" outlineLevel="0" collapsed="false">
      <c r="C44" s="92" t="s">
        <v>387</v>
      </c>
    </row>
    <row r="46" customFormat="false" ht="18.75" hidden="false" customHeight="true" outlineLevel="0" collapsed="false">
      <c r="B46" s="9" t="s">
        <v>388</v>
      </c>
    </row>
    <row r="47" customFormat="false" ht="57.75" hidden="false" customHeight="true" outlineLevel="0" collapsed="false">
      <c r="B47" s="122" t="s">
        <v>389</v>
      </c>
      <c r="C47" s="122"/>
      <c r="D47" s="122"/>
      <c r="E47" s="122"/>
      <c r="F47" s="122"/>
      <c r="G47" s="122"/>
      <c r="H47" s="122"/>
    </row>
    <row r="49" customFormat="false" ht="18.75" hidden="false" customHeight="true" outlineLevel="0" collapsed="false">
      <c r="B49" s="9" t="s">
        <v>390</v>
      </c>
    </row>
    <row r="50" customFormat="false" ht="24.75" hidden="false" customHeight="true" outlineLevel="0" collapsed="false">
      <c r="B50" s="123" t="s">
        <v>391</v>
      </c>
      <c r="C50" s="123"/>
      <c r="D50" s="123"/>
      <c r="E50" s="123"/>
      <c r="F50" s="123"/>
      <c r="G50" s="123"/>
      <c r="H50" s="123"/>
    </row>
    <row r="51" customFormat="false" ht="24.75" hidden="false" customHeight="true" outlineLevel="0" collapsed="false">
      <c r="B51" s="123" t="s">
        <v>392</v>
      </c>
      <c r="C51" s="123"/>
      <c r="D51" s="123"/>
      <c r="E51" s="123"/>
      <c r="F51" s="123"/>
      <c r="G51" s="123"/>
      <c r="H51" s="123"/>
    </row>
    <row r="52" customFormat="false" ht="24.75" hidden="false" customHeight="true" outlineLevel="0" collapsed="false">
      <c r="B52" s="123" t="s">
        <v>393</v>
      </c>
      <c r="C52" s="123"/>
      <c r="D52" s="123"/>
      <c r="E52" s="123"/>
      <c r="F52" s="123"/>
      <c r="G52" s="123"/>
      <c r="H52" s="123"/>
    </row>
    <row r="53" customFormat="false" ht="24.75" hidden="false" customHeight="true" outlineLevel="0" collapsed="false">
      <c r="B53" s="123" t="s">
        <v>394</v>
      </c>
      <c r="C53" s="123"/>
      <c r="D53" s="123"/>
      <c r="E53" s="123"/>
      <c r="F53" s="123"/>
      <c r="G53" s="123"/>
      <c r="H53" s="123"/>
    </row>
    <row r="54" customFormat="false" ht="24.75" hidden="false" customHeight="true" outlineLevel="0" collapsed="false">
      <c r="B54" s="123" t="s">
        <v>395</v>
      </c>
      <c r="C54" s="123"/>
      <c r="D54" s="123"/>
      <c r="E54" s="123"/>
      <c r="F54" s="123"/>
      <c r="G54" s="123"/>
      <c r="H54" s="123"/>
    </row>
    <row r="55" customFormat="false" ht="24.75" hidden="false" customHeight="true" outlineLevel="0" collapsed="false">
      <c r="B55" s="123" t="s">
        <v>396</v>
      </c>
      <c r="C55" s="123"/>
      <c r="D55" s="123"/>
      <c r="E55" s="123"/>
      <c r="F55" s="123"/>
      <c r="G55" s="123"/>
      <c r="H55" s="123"/>
    </row>
    <row r="56" customFormat="false" ht="24.75" hidden="false" customHeight="true" outlineLevel="0" collapsed="false">
      <c r="B56" s="123" t="s">
        <v>397</v>
      </c>
      <c r="C56" s="123"/>
      <c r="D56" s="123"/>
      <c r="E56" s="123"/>
      <c r="F56" s="123"/>
      <c r="G56" s="123"/>
      <c r="H56" s="123"/>
    </row>
    <row r="58" customFormat="false" ht="12.75" hidden="false" customHeight="true" outlineLevel="0" collapsed="false">
      <c r="A58" s="33" t="s">
        <v>58</v>
      </c>
      <c r="B58" s="33"/>
      <c r="C58" s="33"/>
      <c r="D58" s="33"/>
      <c r="E58" s="33"/>
      <c r="F58" s="33"/>
      <c r="G58" s="33"/>
      <c r="H58" s="33"/>
      <c r="I58" s="33"/>
      <c r="J58" s="33"/>
    </row>
  </sheetData>
  <sheetProtection sheet="true" formatCells="false" formatColumns="false" formatRows="false" insertRows="false" sort="false" autoFilter="false"/>
  <mergeCells count="34">
    <mergeCell ref="D2:J2"/>
    <mergeCell ref="D3:J3"/>
    <mergeCell ref="D9:I9"/>
    <mergeCell ref="D10:I10"/>
    <mergeCell ref="B13:I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B23:H23"/>
    <mergeCell ref="B26:H26"/>
    <mergeCell ref="B47:H47"/>
    <mergeCell ref="B50:H50"/>
    <mergeCell ref="B51:H51"/>
    <mergeCell ref="B52:H52"/>
    <mergeCell ref="B53:H53"/>
    <mergeCell ref="B54:H54"/>
    <mergeCell ref="B55:H55"/>
    <mergeCell ref="B56:H56"/>
    <mergeCell ref="A58:J58"/>
  </mergeCells>
  <hyperlinks>
    <hyperlink ref="A2" r:id="rId1" display=" "/>
    <hyperlink ref="G15" r:id="rId2" display="legislation.nsw.gov.au"/>
    <hyperlink ref="G16" r:id="rId3" display="www.legislation.vic.gov.au"/>
    <hyperlink ref="G17" r:id="rId4" display="www.legislation.qld.gov.au"/>
    <hyperlink ref="G18" r:id="rId5" display="www.legislation.wa.gov.au"/>
    <hyperlink ref="G19" r:id="rId6" display="www.legislation.sa.gov.au"/>
    <hyperlink ref="G20" r:id="rId7" display="www.legislation.tas.gov.au"/>
    <hyperlink ref="G21" r:id="rId8" display="www.legislation.act.gov.au"/>
    <hyperlink ref="G22" r:id="rId9" display="legislation.nt.gov.au"/>
    <hyperlink ref="A58" r:id="rId10" display="Mastt template  ·  mastt.com  ·  © 2026 Mastt"/>
  </hyperlinks>
  <printOptions headings="false" gridLines="false" gridLinesSet="true" horizontalCentered="true" verticalCentered="false"/>
  <pageMargins left="0.3" right="0.3" top="0.35" bottom="0.4" header="0.2" footer="0.2"/>
  <pageSetup paperSize="9" scale="100" fitToWidth="1" fitToHeight="0" pageOrder="downThenOver" orientation="landscape" blackAndWhite="false" draft="false" cellComments="none" horizontalDpi="300" verticalDpi="300" copies="1"/>
  <headerFooter differentFirst="false" differentOddEven="false">
    <oddHeader>&amp;L&amp;"Arial,Regular"&amp;8&amp;K1d3245Mastt  ·  Progress Claim (AU)  ·  Lists Settings&amp;R&amp;"Arial,Regular"&amp;8&amp;K8e98a2&amp;A</oddHeader>
    <oddFooter>&amp;L&amp;"Arial,Regular"&amp;7&amp;K8e98a2Mastt template  ·  mastt.com  ·  © 2026 Mastt&amp;R&amp;"Arial,Regular"&amp;7&amp;K8e98a2Page &amp;P of &amp;N</oddFooter>
  </headerFooter>
  <rowBreaks count="1" manualBreakCount="1">
    <brk id="45" man="true" max="16383" min="0"/>
  </rowBreaks>
  <drawing r:id="rId1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2026-08-10T10:48:32Z</dcterms:created>
  <dc:creator>openpyxl</dc:creator>
  <dc:description/>
  <dc:language>en-US</dc:language>
  <cp:lastModifiedBy/>
  <dcterms:modified xsi:type="dcterms:W3CDTF">2026-08-12T03:28:29Z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