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7.xml.rels" ContentType="application/vnd.openxmlformats-package.relationships+xml"/>
  <Override PartName="/xl/worksheets/_rels/sheet6.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vmlDrawing1.vml" ContentType="application/vnd.openxmlformats-officedocument.vmlDrawing"/>
  <Override PartName="/xl/drawings/_rels/drawing7.xml.rels" ContentType="application/vnd.openxmlformats-package.relationships+xml"/>
  <Override PartName="/xl/drawings/_rels/drawing6.xml.rels" ContentType="application/vnd.openxmlformats-package.relationships+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_rels/workbook.xml.rels" ContentType="application/vnd.openxmlformats-package.relationships+xml"/>
  <Override PartName="/xl/media/image1.png" ContentType="image/png"/>
  <Override PartName="/xl/comments2.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amp; Instructions" sheetId="1" state="visible" r:id="rId3"/>
    <sheet name="Variation Register" sheetId="2" state="visible" r:id="rId4"/>
    <sheet name="Variation Dashboard" sheetId="3" state="visible" r:id="rId5"/>
    <sheet name="Variation Request" sheetId="4" state="visible" r:id="rId6"/>
    <sheet name="Variation Pricing" sheetId="5" state="visible" r:id="rId7"/>
    <sheet name="Assessment &amp; Recommendation" sheetId="6" state="visible" r:id="rId8"/>
    <sheet name="Lists &amp; Settings" sheetId="7" state="visible" r:id="rId9"/>
  </sheets>
  <definedNames>
    <definedName function="false" hidden="false" localSheetId="5" name="_xlnm.Print_Area" vbProcedure="false">'Assessment &amp; Recommendation'!$A$1:$H$70</definedName>
    <definedName function="false" hidden="false" localSheetId="0" name="_xlnm.Print_Area" vbProcedure="false">'Cover &amp; Instructions'!$A$1:$I$41</definedName>
    <definedName function="false" hidden="false" localSheetId="6" name="_xlnm.Print_Area" vbProcedure="false">'Lists &amp; Settings'!$A$1:$M$62</definedName>
    <definedName function="false" hidden="false" localSheetId="2" name="_xlnm.Print_Area" vbProcedure="false">'Variation Dashboard'!$A$1:$N$81</definedName>
    <definedName function="false" hidden="false" localSheetId="4" name="_xlnm.Print_Area" vbProcedure="false">'Variation Pricing'!$A$1:$I$79</definedName>
    <definedName function="false" hidden="false" localSheetId="1" name="_xlnm.Print_Titles" vbProcedure="false">'Variation Register'!$1:$9</definedName>
    <definedName function="false" hidden="true" localSheetId="1" name="_xlnm._FilterDatabase" vbProcedure="false">'Variation Register'!$A$9:$S$209</definedName>
    <definedName function="false" hidden="false" localSheetId="3" name="_xlnm.Print_Area" vbProcedure="false">'Variation Request'!$A$1:$H$57</definedName>
    <definedName function="false" hidden="false" name="Contingency_Allowance" vbProcedure="false">'Variation Dashboard'!$E$19</definedName>
    <definedName function="false" hidden="false" name="GST_Rate" vbProcedure="false">'Lists &amp; Settings'!$C$9</definedName>
    <definedName function="false" hidden="false" name="List_ContractType" vbProcedure="false">'Lists &amp; Settings'!$G$17:$G$23</definedName>
    <definedName function="false" hidden="false" name="List_CostCentre" vbProcedure="false">'Lists &amp; Settings'!$F$17:$F$30</definedName>
    <definedName function="false" hidden="false" name="List_Funding" vbProcedure="false">'Lists &amp; Settings'!$E$17:$E$20</definedName>
    <definedName function="false" hidden="false" name="List_Origin" vbProcedure="false">'Lists &amp; Settings'!$C$17:$C$26</definedName>
    <definedName function="false" hidden="false" name="List_ProgrammeImpact" vbProcedure="false">'Lists &amp; Settings'!$L$17:$L$20</definedName>
    <definedName function="false" hidden="false" name="List_RaisedBy" vbProcedure="false">'Lists &amp; Settings'!$B$17:$B$20</definedName>
    <definedName function="false" hidden="false" name="List_RatesBasis" vbProcedure="false">'Lists &amp; Settings'!$H$17:$H$21</definedName>
    <definedName function="false" hidden="false" name="List_Recommendation" vbProcedure="false">'Lists &amp; Settings'!$I$17:$I$20</definedName>
    <definedName function="false" hidden="false" name="List_RequestType" vbProcedure="false">'Lists &amp; Settings'!$K$17:$K$19</definedName>
    <definedName function="false" hidden="false" name="List_Status" vbProcedure="false">'Lists &amp; Settings'!$D$17:$D$24</definedName>
    <definedName function="false" hidden="false" name="List_YesNo" vbProcedure="false">'Lists &amp; Settings'!$J$17:$J$19</definedName>
    <definedName function="false" hidden="false" name="Notice_Period_Days" vbProcedure="false">'Lists &amp; Settings'!$C$12</definedName>
    <definedName function="false" hidden="false" name="Proj_ContractDate" vbProcedure="false">'Cover &amp; Instructions'!$G$13</definedName>
    <definedName function="false" hidden="false" name="Proj_ContractNo" vbProcedure="false">'Cover &amp; Instructions'!$C$14</definedName>
    <definedName function="false" hidden="false" name="Proj_Contractor" vbProcedure="false">'Cover &amp; Instructions'!$C$12</definedName>
    <definedName function="false" hidden="false" name="Proj_ContractorABN" vbProcedure="false">'Cover &amp; Instructions'!$C$13</definedName>
    <definedName function="false" hidden="false" name="Proj_ContractSum" vbProcedure="false">'Cover &amp; Instructions'!$G$12</definedName>
    <definedName function="false" hidden="false" name="Proj_ContractType" vbProcedure="false">'Cover &amp; Instructions'!$G$9</definedName>
    <definedName function="false" hidden="false" name="Proj_Name" vbProcedure="false">'Cover &amp; Instructions'!$C$9</definedName>
    <definedName function="false" hidden="false" name="Proj_Number" vbProcedure="false">'Cover &amp; Instructions'!$C$10</definedName>
    <definedName function="false" hidden="false" name="Proj_PreparedBy" vbProcedure="false">'Cover &amp; Instructions'!$G$14</definedName>
    <definedName function="false" hidden="false" name="Proj_Principal" vbProcedure="false">'Cover &amp; Instructions'!$C$11</definedName>
    <definedName function="false" hidden="false" name="Proj_Superintendent" vbProcedure="false">'Cover &amp; Instructions'!$G$10</definedName>
    <definedName function="false" hidden="false" name="Proj_SuptRep" vbProcedure="false">'Cover &amp; Instructions'!$G$11</definedName>
    <definedName function="false" hidden="false" name="Reg_Approved" vbProcedure="false">'Variation Register'!$K$10:$K$209</definedName>
    <definedName function="false" hidden="false" name="Reg_Assessed" vbProcedure="false">'Variation Register'!$J$10:$J$209</definedName>
    <definedName function="false" hidden="false" name="Reg_Claimed" vbProcedure="false">'Variation Register'!$I$10:$I$209</definedName>
    <definedName function="false" hidden="false" name="Reg_CostCentre" vbProcedure="false">'Variation Register'!$Q$10:$Q$209</definedName>
    <definedName function="false" hidden="false" name="Reg_DateRaised" vbProcedure="false">'Variation Register'!$B$10:$B$209</definedName>
    <definedName function="false" hidden="false" name="Reg_DaysClaimed" vbProcedure="false">'Variation Register'!$M$10:$M$209</definedName>
    <definedName function="false" hidden="false" name="Reg_EOT" vbProcedure="false">'Variation Register'!$N$10:$N$209</definedName>
    <definedName function="false" hidden="false" name="Reg_Funding" vbProcedure="false">'Variation Register'!$R$10:$R$209</definedName>
    <definedName function="false" hidden="false" name="Reg_Origin" vbProcedure="false">'Variation Register'!$D$10:$D$209</definedName>
    <definedName function="false" hidden="false" name="Reg_RaisedBy" vbProcedure="false">'Variation Register'!$C$10:$C$209</definedName>
    <definedName function="false" hidden="false" name="Reg_Status" vbProcedure="false">'Variation Register'!$H$10:$H$209</definedName>
    <definedName function="false" hidden="false" name="Reg_Variance" vbProcedure="false">'Variation Register'!$L$10:$L$209</definedName>
    <definedName function="false" hidden="false" name="Reg_VarNo" vbProcedure="false">'Variation Register'!$A$10:$A$209</definedName>
    <definedName function="false" hidden="false" name="VP_Addons_Assessed" vbProcedure="false">'Variation Pricing'!$G$67</definedName>
    <definedName function="false" hidden="false" name="VP_Addons_Claimed" vbProcedure="false">'Variation Pricing'!$F$67</definedName>
    <definedName function="false" hidden="false" name="VP_Assessed_ExGST" vbProcedure="false">'Variation Pricing'!$G$69</definedName>
    <definedName function="false" hidden="false" name="VP_Assessed_InclGST" vbProcedure="false">'Variation Pricing'!$G$72</definedName>
    <definedName function="false" hidden="false" name="VP_Claimed_ExGST" vbProcedure="false">'Variation Pricing'!$F$69</definedName>
    <definedName function="false" hidden="false" name="VP_Claimed_InclGST" vbProcedure="false">'Variation Pricing'!$F$72</definedName>
    <definedName function="false" hidden="false" name="VP_Direct_Assessed" vbProcedure="false">'Variation Pricing'!$G$56</definedName>
    <definedName function="false" hidden="false" name="VP_Direct_Claimed" vbProcedure="false">'Variation Pricing'!$F$56</definedName>
    <definedName function="false" hidden="false" name="VP_GST_Assessed" vbProcedure="false">'Variation Pricing'!$G$70</definedName>
    <definedName function="false" hidden="false" name="VP_GST_Claimed" vbProcedure="false">'Variation Pricing'!$F$70</definedName>
    <definedName function="false" hidden="false" name="VP_Title" vbProcedure="false">'Variation Pricing'!$E$8</definedName>
    <definedName function="false" hidden="false" name="VP_VarNo" vbProcedure="false">'Variation Pricing'!$C$8</definedName>
  </definedName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xdr="http://schemas.openxmlformats.org/drawingml/2006/spreadsheetDrawing">
  <authors>
    <author>Unknown Author</author>
  </authors>
  <commentList>
    <comment ref="J9" authorId="0">
      <text>
        <r>
          <rPr>
            <sz val="10"/>
            <rFont val="Arial"/>
            <family val="2"/>
          </rPr>
          <t xml:space="preserve">Superintendent's assessed value, excl GST. For the variation priced on the Variation Pricing sheet you can link this cell directly by typing  =VP_Assessed_ExGST  — see the 'Push to register' panel at the bottom of that sheet.</t>
        </r>
      </text>
    </comment>
    <comment ref="L9" authorId="0">
      <text>
        <r>
          <rPr>
            <sz val="10"/>
            <rFont val="Arial"/>
            <family val="2"/>
          </rPr>
          <t xml:space="preserve">Calculated: Assessed − Claimed. Blank until an assessed amount is entered. Negative (red) means the Superintendent has assessed the variation below the Contractor's claim — a saving to the Principal.</t>
        </r>
      </text>
    </comment>
  </commentList>
</comments>
</file>

<file path=xl/sharedStrings.xml><?xml version="1.0" encoding="utf-8"?>
<sst xmlns="http://schemas.openxmlformats.org/spreadsheetml/2006/main" count="704" uniqueCount="504">
  <si>
    <t xml:space="preserve"> </t>
  </si>
  <si>
    <t xml:space="preserve">Variation Template — Australia</t>
  </si>
  <si>
    <t xml:space="preserve">Variation request · assessment · register  ·  aligned to AS 4000-1997  ·  amounts in AUD, excl GST unless stated</t>
  </si>
  <si>
    <t xml:space="preserve">PROJECT &amp; CONTRACT DETAILS</t>
  </si>
  <si>
    <t xml:space="preserve">Shaded cells are inputs.  These values flow to every other sheet by named range.</t>
  </si>
  <si>
    <t xml:space="preserve">PROJECT NAME</t>
  </si>
  <si>
    <t xml:space="preserve">Riverside Aquatic Centre Redevelopment</t>
  </si>
  <si>
    <t xml:space="preserve">CONTRACT TYPE</t>
  </si>
  <si>
    <t xml:space="preserve">AS 4000-1997</t>
  </si>
  <si>
    <t xml:space="preserve">PROJECT No.</t>
  </si>
  <si>
    <t xml:space="preserve">P-2451</t>
  </si>
  <si>
    <t xml:space="preserve">SUPERINTENDENT</t>
  </si>
  <si>
    <t xml:space="preserve">K. Rahman — Mastt Advisory</t>
  </si>
  <si>
    <t xml:space="preserve">PRINCIPAL</t>
  </si>
  <si>
    <t xml:space="preserve">Marra Shire Council</t>
  </si>
  <si>
    <t xml:space="preserve">SUPERINTENDENT'S REP.</t>
  </si>
  <si>
    <t xml:space="preserve">D. Whelan</t>
  </si>
  <si>
    <t xml:space="preserve">CONTRACTOR</t>
  </si>
  <si>
    <t xml:space="preserve">Hallmark Constructions Pty Ltd</t>
  </si>
  <si>
    <t xml:space="preserve">CONTRACT SUM (EXCL GST)</t>
  </si>
  <si>
    <t xml:space="preserve">CONTRACTOR ABN</t>
  </si>
  <si>
    <t xml:space="preserve">51 824 753 556</t>
  </si>
  <si>
    <t xml:space="preserve">DATE OF CONTRACT</t>
  </si>
  <si>
    <t xml:space="preserve">CONTRACT No.</t>
  </si>
  <si>
    <t xml:space="preserve">C-2451-02</t>
  </si>
  <si>
    <t xml:space="preserve">PREPARED BY / DATE</t>
  </si>
  <si>
    <t xml:space="preserve">M. Osei — Project Manager</t>
  </si>
  <si>
    <t xml:space="preserve">HOW TO USE THIS TEMPLATE — THE VARIATION WORKFLOW</t>
  </si>
  <si>
    <t xml:space="preserve">1.  Set up</t>
  </si>
  <si>
    <t xml:space="preserve">Complete the project and contract details below. They feed the Variation Request, Variation Pricing and Assessment sheets by named range, so you only type them once. Then open Lists &amp; Settings and confirm the GST rate, the notice period and the dropdown lists (especially Cost Centre).</t>
  </si>
  <si>
    <t xml:space="preserve">2.  Variation Request</t>
  </si>
  <si>
    <t xml:space="preserve">The Contractor or the Superintendent completes the Variation Request pro forma for ONE variation: what is being varied, why, which clause is relied on, which drawings and revisions are affected, and the time impact. It prints on a single A4 page for issue and signature.</t>
  </si>
  <si>
    <t xml:space="preserve">3.  Assessment / pricing</t>
  </si>
  <si>
    <t xml:space="preserve">The cost is built up on Variation Pricing — labour, materials, plant, subcontractors and omissions, then the percentage add-ons. The Contractor's claim builds up in the CLAIMED column; the Superintendent enters the ASSESSED figure at section level and adjusts the add-on percentages. Variance is calculated automatically.</t>
  </si>
  <si>
    <t xml:space="preserve">4.  Recommendation</t>
  </si>
  <si>
    <t xml:space="preserve">The Superintendent records entitlement, the notice / time-bar check, the valuation basis relied on under cl 36.4, the time entitlement and the recommendation on Assessment &amp; Recommendation, then signs off.</t>
  </si>
  <si>
    <t xml:space="preserve">5.  Approval</t>
  </si>
  <si>
    <t xml:space="preserve">The Principal (or delegate) approves, approves in part or rejects. Record the decision, the approved amount and the date on the Variation Register.</t>
  </si>
  <si>
    <t xml:space="preserve">6.  Variation Order issued</t>
  </si>
  <si>
    <t xml:space="preserve">A formal Variation Order is issued to the Contractor under cl 36.1 (separate document). Record its reference in the VO Ref column of the register — that is the audit link between the commercial workbook and the executed instruction.</t>
  </si>
  <si>
    <t xml:space="preserve">7.  Register updated</t>
  </si>
  <si>
    <t xml:space="preserve">Update the Status, Approved Amount, EOT Days Granted and Date Approved on the Variation Register. The Variation Dashboard and the contingency tracker recalculate automatically.</t>
  </si>
  <si>
    <t xml:space="preserve">8.  Flows to progress claim</t>
  </si>
  <si>
    <t xml:space="preserve">Approved variations are certified in the next progress claim under cl 37 and adjust the Contract Sum. Reconcile the register's Approved total to the variations schedule in the payment certificate every month.</t>
  </si>
  <si>
    <t xml:space="preserve">9.  Housekeeping</t>
  </si>
  <si>
    <t xml:space="preserve">Delete the ten EXAMPLE rows on the Variation Register and the worked example figures on Variation Pricing before you issue the template on a live project. Copy the Variation Request, Variation Pricing and Assessment sheets once per variation, or save one workbook per variation.</t>
  </si>
  <si>
    <t xml:space="preserve">VARIATION REQUEST   →   ASSESSMENT / PRICING   →   RECOMMENDATION   →   APPROVAL   →   VARIATION ORDER ISSUED   →   REGISTER UPDATED   →   PROGRESS CLAIM</t>
  </si>
  <si>
    <t xml:space="preserve">CELL CONVENTIONS</t>
  </si>
  <si>
    <t xml:space="preserve">  input</t>
  </si>
  <si>
    <t xml:space="preserve">Input cell — you type here. Unlocked when the sheet is protected.</t>
  </si>
  <si>
    <t xml:space="preserve">  calculated</t>
  </si>
  <si>
    <t xml:space="preserve">Calculated cell — formula driven and locked. Do not type over it.</t>
  </si>
  <si>
    <t xml:space="preserve">  result</t>
  </si>
  <si>
    <t xml:space="preserve">Key result / KPI tile — navy fill, white figure.</t>
  </si>
  <si>
    <t xml:space="preserve">IMPORTANT — SCOPE OF THIS TEMPLATE &amp; DISCLAIMER</t>
  </si>
  <si>
    <t xml:space="preserve">COMMERCIAL TEMPLATE — NOT LEGAL ADVICE.  This workbook is a commercial administration tool. It is not legal advice and does not create, vary or waive any contractual right or obligation.</t>
  </si>
  <si>
    <t xml:space="preserve">Clause references in this workbook are to the unamended AS 4000-1997 General Conditions of Contract and are provided as a starting point only. Standard-form contracts are almost always amended by the Annexure or a schedule of amendments, and other forms (AS 4902-2000, AS 2124-1992, AS 4300-1995, GC21, bespoke) number their clauses differently. ALWAYS check every clause reference against the actual executed contract before issuing this document.</t>
  </si>
  <si>
    <t xml:space="preserve">Time bars are strict. Notices of delay, extension of time claims and notifications of claims must be given within the periods stated in the executed contract, and failure to do so can extinguish an otherwise valid entitlement.</t>
  </si>
  <si>
    <t xml:space="preserve">Amounts in this workbook are in Australian dollars and are stated EXCLUSIVE of GST unless a line is expressly labelled 'incl GST'. The GST rate is held on the Lists &amp; Settings sheet (10% at the date of this template).</t>
  </si>
  <si>
    <t xml:space="preserve">Obtain advice from a suitably qualified construction lawyer or contract specialist before relying on this workbook for any contentious variation, latent condition, delay or prolongation claim.</t>
  </si>
  <si>
    <t xml:space="preserve">Mastt template  ·  mastt.com  ·  © 2026 Mastt</t>
  </si>
  <si>
    <t xml:space="preserve">Variation Register — the master log.  All amounts EXCLUDE GST.  Enter credits / omissions as negative amounts.</t>
  </si>
  <si>
    <t xml:space="preserve">One row per variation.  Variance, and the whole Dashboard, calculate themselves — only the shaded cells are inputs.</t>
  </si>
  <si>
    <t xml:space="preserve">VAR No.</t>
  </si>
  <si>
    <t xml:space="preserve">Date Raised</t>
  </si>
  <si>
    <t xml:space="preserve">Raised By</t>
  </si>
  <si>
    <t xml:space="preserve">Origin</t>
  </si>
  <si>
    <t xml:space="preserve">Description</t>
  </si>
  <si>
    <t xml:space="preserve">Related Instruction / RFI / SI Ref</t>
  </si>
  <si>
    <t xml:space="preserve">Contract Clause</t>
  </si>
  <si>
    <t xml:space="preserve">Status</t>
  </si>
  <si>
    <t xml:space="preserve">Contractor Claimed Amount</t>
  </si>
  <si>
    <t xml:space="preserve">Assessed Amount</t>
  </si>
  <si>
    <t xml:space="preserve">Approved Amount</t>
  </si>
  <si>
    <t xml:space="preserve">Variance
(Assessed − Claimed)</t>
  </si>
  <si>
    <t xml:space="preserve">Time Impact
(days claimed)</t>
  </si>
  <si>
    <t xml:space="preserve">EOT Days Granted</t>
  </si>
  <si>
    <t xml:space="preserve">Date Approved</t>
  </si>
  <si>
    <t xml:space="preserve">VO Ref</t>
  </si>
  <si>
    <t xml:space="preserve">Cost Centre</t>
  </si>
  <si>
    <t xml:space="preserve">Funding Source</t>
  </si>
  <si>
    <t xml:space="preserve">Comments</t>
  </si>
  <si>
    <t xml:space="preserve">VAR-001</t>
  </si>
  <si>
    <t xml:space="preserve">Superintendent</t>
  </si>
  <si>
    <t xml:space="preserve">Design Change</t>
  </si>
  <si>
    <t xml:space="preserve">Upgrade of pool hall ceiling lining to perforated acoustic panel system to achieve the revised reverberation time required by the acoustic report Rev C</t>
  </si>
  <si>
    <t xml:space="preserve">SI-014</t>
  </si>
  <si>
    <t xml:space="preserve">36.1</t>
  </si>
  <si>
    <t xml:space="preserve">Approved</t>
  </si>
  <si>
    <t xml:space="preserve">VO-001</t>
  </si>
  <si>
    <t xml:space="preserve">Fitout &amp; Finishes</t>
  </si>
  <si>
    <t xml:space="preserve">Contingency</t>
  </si>
  <si>
    <t xml:space="preserve">EXAMPLE — delete before use.  Priced in full on the Variation Pricing sheet of this workbook — the worked example. Assessed down on prelims, risk allowance and scaffold; agreed with Contractor 4/3/26.</t>
  </si>
  <si>
    <t xml:space="preserve">VAR-002</t>
  </si>
  <si>
    <t xml:space="preserve">Contractor</t>
  </si>
  <si>
    <t xml:space="preserve">Latent Condition</t>
  </si>
  <si>
    <t xml:space="preserve">Undocumented mass concrete obstruction encountered at grid C4–E6 during bulk excavation; break-out, removal and disposal, and additional rock anchors</t>
  </si>
  <si>
    <t xml:space="preserve">RFI-062</t>
  </si>
  <si>
    <t xml:space="preserve">25 / 36.1</t>
  </si>
  <si>
    <t xml:space="preserve">VO-002</t>
  </si>
  <si>
    <t xml:space="preserve">Substructure</t>
  </si>
  <si>
    <t xml:space="preserve">EXAMPLE — delete before use.  Latent condition notice given 20/2/26, within time. Assessed on daywork records verified on site; disposal rate reduced to the contract schedule rate.</t>
  </si>
  <si>
    <t xml:space="preserve">VAR-003</t>
  </si>
  <si>
    <t xml:space="preserve">Principal</t>
  </si>
  <si>
    <t xml:space="preserve">Client Request</t>
  </si>
  <si>
    <t xml:space="preserve">Additional 24 rooftop photovoltaic panels and inverter capacity upgrade to lift the array from 40 kW to 58 kW</t>
  </si>
  <si>
    <t xml:space="preserve">PCN-003</t>
  </si>
  <si>
    <t xml:space="preserve">36.2</t>
  </si>
  <si>
    <t xml:space="preserve">VO-003</t>
  </si>
  <si>
    <t xml:space="preserve">Services – Electrical</t>
  </si>
  <si>
    <t xml:space="preserve">Client Budget</t>
  </si>
  <si>
    <t xml:space="preserve">EXAMPLE — delete before use.  Priced as a proposed variation under cl 36.2 before direction. No programme impact — installed within the existing roof works window.</t>
  </si>
  <si>
    <t xml:space="preserve">VAR-004</t>
  </si>
  <si>
    <t xml:space="preserve">Scope Omission</t>
  </si>
  <si>
    <t xml:space="preserve">Omission of the external shade structure and associated footings to Car Park B, deferred to a future stage</t>
  </si>
  <si>
    <t xml:space="preserve">SI-021</t>
  </si>
  <si>
    <t xml:space="preserve">VO-004</t>
  </si>
  <si>
    <t xml:space="preserve">External Works &amp; Landscape</t>
  </si>
  <si>
    <t xml:space="preserve">EXAMPLE — delete before use.  Credit — entered as a negative amount. Deduction valued under cl 36.4 on the contract schedule of rates; Contractor's offered credit increased after review of the footing quantities.</t>
  </si>
  <si>
    <t xml:space="preserve">VAR-005</t>
  </si>
  <si>
    <t xml:space="preserve">Consultant</t>
  </si>
  <si>
    <t xml:space="preserve">Error/Omission in Documents</t>
  </si>
  <si>
    <t xml:space="preserve">Coordination clash between the hydraulic and structural documentation at the level 1 slab; additional penetrations, trimmer reinforcement and fire collars</t>
  </si>
  <si>
    <t xml:space="preserve">RFI-088</t>
  </si>
  <si>
    <t xml:space="preserve">8 / 36.1</t>
  </si>
  <si>
    <t xml:space="preserve">Under Assessment</t>
  </si>
  <si>
    <t xml:space="preserve">Structure</t>
  </si>
  <si>
    <t xml:space="preserve">EXAMPLE — delete before use.  Assessment provisional pending the structural engineer's confirmation of the trimmer detail. Contribution from the consultant's PI cover under review by the Principal separately.</t>
  </si>
  <si>
    <t xml:space="preserve">VAR-006</t>
  </si>
  <si>
    <t xml:space="preserve">Site Instruction</t>
  </si>
  <si>
    <t xml:space="preserve">Out-of-hours works to complete the tie-in to the existing 300 mm sewer main under the Council road occupancy permit</t>
  </si>
  <si>
    <t xml:space="preserve">SI-030</t>
  </si>
  <si>
    <t xml:space="preserve">Recommended</t>
  </si>
  <si>
    <t xml:space="preserve">Services – Hydraulic</t>
  </si>
  <si>
    <t xml:space="preserve">EXAMPLE — delete before use.  Recommended for approval. Penalty rates verified against the enterprise agreement; traffic management assessed at the subcontract quoted rate.</t>
  </si>
  <si>
    <t xml:space="preserve">VAR-007</t>
  </si>
  <si>
    <t xml:space="preserve">Authority Requirement</t>
  </si>
  <si>
    <t xml:space="preserve">Additional fire hydrant booster assembly, signage and hardstand required by the fire authority referral response dated 1/4/26</t>
  </si>
  <si>
    <t xml:space="preserve">AUTH-005</t>
  </si>
  <si>
    <t xml:space="preserve">11 / 36.1</t>
  </si>
  <si>
    <t xml:space="preserve">Submitted</t>
  </si>
  <si>
    <t xml:space="preserve">Services – Fire</t>
  </si>
  <si>
    <t xml:space="preserve">EXAMPLE — delete before use.  Awaiting the Contractor's supporting quotations. Legislative requirement change after the tender date — check cl 11 entitlement before assessing.</t>
  </si>
  <si>
    <t xml:space="preserve">VAR-008</t>
  </si>
  <si>
    <t xml:space="preserve">Provisional Sum Adjustment</t>
  </si>
  <si>
    <t xml:space="preserve">Adjustment of the external landscape softworks provisional sum following award of the subcontract on 10/4/26</t>
  </si>
  <si>
    <t xml:space="preserve">PS-002</t>
  </si>
  <si>
    <t xml:space="preserve">3 / 36.4</t>
  </si>
  <si>
    <t xml:space="preserve">Provisional Sum</t>
  </si>
  <si>
    <t xml:space="preserve">EXAMPLE — delete before use.  Provisional sum allowance $145,000; subcontract awarded at $160,200. Attendance and profit percentages to be applied per the Annexure, not the Contractor's claimed 12%.</t>
  </si>
  <si>
    <t xml:space="preserve">VAR-009</t>
  </si>
  <si>
    <t xml:space="preserve">Scope Increase</t>
  </si>
  <si>
    <t xml:space="preserve">Additional 180 m² of tactile ground surface indicators and handrail extensions arising from the access consultant's DDA review</t>
  </si>
  <si>
    <t xml:space="preserve">SI-035</t>
  </si>
  <si>
    <t xml:space="preserve">Rejected</t>
  </si>
  <si>
    <t xml:space="preserve">EXAMPLE — delete before use.  Rejected — the work is required for compliance with the performance specification and forms part of the Contractor's existing obligations. Refer Superintendent's assessment dated 30/4/26. Contractor has reserved its position.</t>
  </si>
  <si>
    <t xml:space="preserve">VAR-010</t>
  </si>
  <si>
    <t xml:space="preserve">Substitution of the specified pool filtration media following advice of supply unavailability within the programme</t>
  </si>
  <si>
    <t xml:space="preserve">SI-038</t>
  </si>
  <si>
    <t xml:space="preserve">On Hold</t>
  </si>
  <si>
    <t xml:space="preserve">EXAMPLE — delete before use.  On hold pending the Principal's decision on the alternative product and the effect on the maintenance contract. Contractor advised 6/5/26 that the price holds until 30/6/26.</t>
  </si>
  <si>
    <t xml:space="preserve">Variation Dashboard — every figure below is driven by formula off the Variation Register</t>
  </si>
  <si>
    <t xml:space="preserve">Amounts exclude GST.  Only the contingency allowance is an input on this sheet.</t>
  </si>
  <si>
    <t xml:space="preserve">KEY INDICATORS</t>
  </si>
  <si>
    <t xml:space="preserve">TOTAL VARIATIONS RAISED</t>
  </si>
  <si>
    <t xml:space="preserve">APPROVED — VALUE</t>
  </si>
  <si>
    <t xml:space="preserve">PENDING / UNDER ASSESSMENT</t>
  </si>
  <si>
    <t xml:space="preserve">REJECTED / WITHDRAWN</t>
  </si>
  <si>
    <t xml:space="preserve">TOTAL CLAIMED BY CONTRACTOR</t>
  </si>
  <si>
    <t xml:space="preserve">NET ASSESSMENT SAVING</t>
  </si>
  <si>
    <t xml:space="preserve">APPROVED AS % OF CONTRACT SUM</t>
  </si>
  <si>
    <t xml:space="preserve">TOTAL EOT DAYS GRANTED</t>
  </si>
  <si>
    <t xml:space="preserve">CONTINGENCY TRACKER</t>
  </si>
  <si>
    <t xml:space="preserve">Allowance is the only input on this sheet.</t>
  </si>
  <si>
    <t xml:space="preserve">Contingency allowance (excl GST)</t>
  </si>
  <si>
    <t xml:space="preserve">How the tracker works
•  Set Funding Source = 'Contingency' on the Variation Register for every variation that draws on the project contingency.
•  Omissions and credits entered as negative amounts return value to the contingency automatically.
•  Committed is your forward exposure: it uses the Superintendent's assessed figure once one exists, and the Contractor's claim until then.
•  Report Drawn + Committed against the allowance in the monthly project report — not Drawn alone.</t>
  </si>
  <si>
    <t xml:space="preserve">Drawn — approved variations (contingency)</t>
  </si>
  <si>
    <t xml:space="preserve">Committed — open variations (contingency)</t>
  </si>
  <si>
    <t xml:space="preserve">Remaining contingency</t>
  </si>
  <si>
    <t xml:space="preserve">Remaining as % of allowance</t>
  </si>
  <si>
    <t xml:space="preserve">VARIATIONS BY STATUS</t>
  </si>
  <si>
    <t xml:space="preserve">VARIATIONS BY ORIGIN</t>
  </si>
  <si>
    <t xml:space="preserve">No.</t>
  </si>
  <si>
    <t xml:space="preserve">Claimed $</t>
  </si>
  <si>
    <t xml:space="preserve">Assessed $</t>
  </si>
  <si>
    <t xml:space="preserve">Approved $</t>
  </si>
  <si>
    <t xml:space="preserve">Draft</t>
  </si>
  <si>
    <t xml:space="preserve">Withdrawn</t>
  </si>
  <si>
    <t xml:space="preserve">Total</t>
  </si>
  <si>
    <t xml:space="preserve">Other</t>
  </si>
  <si>
    <t xml:space="preserve">VARIATIONS BY COST CENTRE</t>
  </si>
  <si>
    <t xml:space="preserve">APPROVED VALUE BY ORIGIN</t>
  </si>
  <si>
    <t xml:space="preserve">Cost centre</t>
  </si>
  <si>
    <t xml:space="preserve">Open $</t>
  </si>
  <si>
    <t xml:space="preserve">Site Establishment &amp; Preliminaries</t>
  </si>
  <si>
    <t xml:space="preserve">Façade &amp; External Walls</t>
  </si>
  <si>
    <t xml:space="preserve">Roofing</t>
  </si>
  <si>
    <t xml:space="preserve">Services – Mechanical</t>
  </si>
  <si>
    <t xml:space="preserve">Design &amp; Consultants</t>
  </si>
  <si>
    <t xml:space="preserve">Authority &amp; Statutory</t>
  </si>
  <si>
    <t xml:space="preserve">CONTRACTOR CLAIMED VS PRINCIPAL APPROVED, BY STATUS</t>
  </si>
  <si>
    <t xml:space="preserve">Variation Request — one variation, one page.  Complete, print and issue for signature.</t>
  </si>
  <si>
    <t xml:space="preserve">VARIATION REQUEST</t>
  </si>
  <si>
    <t xml:space="preserve">PROJECT &amp; CONTRACT</t>
  </si>
  <si>
    <t xml:space="preserve">PROJECT</t>
  </si>
  <si>
    <t xml:space="preserve">VARIATION No.</t>
  </si>
  <si>
    <t xml:space="preserve">DATE RAISED</t>
  </si>
  <si>
    <t xml:space="preserve">RAISED BY</t>
  </si>
  <si>
    <t xml:space="preserve">ORIGIN</t>
  </si>
  <si>
    <t xml:space="preserve">CONTRACT CLAUSE</t>
  </si>
  <si>
    <t xml:space="preserve">REQUEST TYPE</t>
  </si>
  <si>
    <t xml:space="preserve">Directed variation (instruction already issued)</t>
  </si>
  <si>
    <t xml:space="preserve">INSTRUCTION / RFI REF</t>
  </si>
  <si>
    <t xml:space="preserve">DESCRIPTION OF THE VARIED WORK</t>
  </si>
  <si>
    <t xml:space="preserve">Remove the specified painted plasterboard ceiling lining to the pool hall (approx. 420 m²) and install a suspended perforated aluminium acoustic panel ceiling on a marine-grade exposed tee grid with 75 mm acoustic insulation blanket over, including perimeter trims, stainless steel fixings and hangers, relocation of 22 existing luminaires to suit the new grid, and post-installation acoustic verification testing.</t>
  </si>
  <si>
    <t xml:space="preserve">REASON FOR THE VARIATION / BASIS OF ENTITLEMENT</t>
  </si>
  <si>
    <t xml:space="preserve">Acoustic report Rev C (issued 28/1/26 after the Contract was executed) increases the required reverberation time performance for the pool hall. The specified plasterboard lining cannot achieve it. Directed by the Superintendent under SI-014 dated 12/2/26. Entitlement claimed under cl 36.1 as a change to the character and quality of the work under the Contract.</t>
  </si>
  <si>
    <t xml:space="preserve">DOCUMENTS &amp; DRAWINGS AFFECTED</t>
  </si>
  <si>
    <t xml:space="preserve">Document / drawing no.</t>
  </si>
  <si>
    <t xml:space="preserve">Title</t>
  </si>
  <si>
    <t xml:space="preserve">Rev</t>
  </si>
  <si>
    <t xml:space="preserve">Date</t>
  </si>
  <si>
    <t xml:space="preserve">A-2104</t>
  </si>
  <si>
    <t xml:space="preserve">Pool hall reflected ceiling plan</t>
  </si>
  <si>
    <t xml:space="preserve">C</t>
  </si>
  <si>
    <t xml:space="preserve">A-5502</t>
  </si>
  <si>
    <t xml:space="preserve">Ceiling details and perimeter trims</t>
  </si>
  <si>
    <t xml:space="preserve">B</t>
  </si>
  <si>
    <t xml:space="preserve">ACO-RPT-003</t>
  </si>
  <si>
    <t xml:space="preserve">Acoustic performance report</t>
  </si>
  <si>
    <t xml:space="preserve">TIME IMPACT</t>
  </si>
  <si>
    <t xml:space="preserve">EOT CLAIMED (WORKING DAYS)</t>
  </si>
  <si>
    <t xml:space="preserve">PROGRAMME EFFECT</t>
  </si>
  <si>
    <t xml:space="preserve">Critical path affected</t>
  </si>
  <si>
    <t xml:space="preserve">Justification: the acoustic panel is a 6-week lead item. Ceiling installation sits on the critical path between services rough-in and pool commissioning; no float remains on activity C-2280. Notice of delay given 12/2/26 and EOT claim submitted 18/2/26, within 28 days under cl 34.3.</t>
  </si>
  <si>
    <t xml:space="preserve">COST SUMMARY — FROM THE VARIATION PRICING SHEET</t>
  </si>
  <si>
    <t xml:space="preserve">Value of the variation</t>
  </si>
  <si>
    <t xml:space="preserve">Contractor claimed</t>
  </si>
  <si>
    <t xml:space="preserve">Superintendent assessed</t>
  </si>
  <si>
    <t xml:space="preserve">Variance</t>
  </si>
  <si>
    <t xml:space="preserve">Subtotal excl GST</t>
  </si>
  <si>
    <t xml:space="preserve">TOTAL VARIATION VALUE (INCL GST)</t>
  </si>
  <si>
    <t xml:space="preserve">ATTACHMENTS</t>
  </si>
  <si>
    <t xml:space="preserve">1.  Superintendent's Instruction SI-014 dated 12/2/26</t>
  </si>
  <si>
    <t xml:space="preserve">2.  Contractor's detailed price build-up (Variation Pricing sheet) and supplier quotations QT-2291, QT-2310, QT-2318</t>
  </si>
  <si>
    <t xml:space="preserve">3.  Acoustic report Rev C and marked-up drawings A-2104 Rev C, A-5502 Rev B</t>
  </si>
  <si>
    <t xml:space="preserve">SIGNATURES</t>
  </si>
  <si>
    <t xml:space="preserve">Prepared by</t>
  </si>
  <si>
    <t xml:space="preserve">Contractor's Representative</t>
  </si>
  <si>
    <t xml:space="preserve">Received by (Superintendent)</t>
  </si>
  <si>
    <t xml:space="preserve">Rows above, top to bottom:  Name  ·  Signature  ·  Date</t>
  </si>
  <si>
    <t xml:space="preserve">Commercial template — not legal advice. Clause references are to the unamended AS 4000-1997 and must be checked against the executed contract. Amounts exclude GST unless labelled otherwise.</t>
  </si>
  <si>
    <t xml:space="preserve">Variation Pricing — detailed cost build-up for ONE variation.  Worked EXAMPLE figures — replace with your own.</t>
  </si>
  <si>
    <t xml:space="preserve">VARIATION PRICING — COST BUILD-UP</t>
  </si>
  <si>
    <t xml:space="preserve">TITLE</t>
  </si>
  <si>
    <t xml:space="preserve">Pool hall acoustic ceiling upgrade — SI-014</t>
  </si>
  <si>
    <t xml:space="preserve">Column F builds up the CONTRACTOR'S CLAIM line by line.  Column G is the SUPERINTENDENT'S ASSESSMENT, entered once per section (and as its own percentage for each add-on).  Column H is the variance, assessed less claimed.  All figures exclude GST until the GST line.</t>
  </si>
  <si>
    <t xml:space="preserve">SECTION A — DIRECT LABOUR</t>
  </si>
  <si>
    <t xml:space="preserve">Trade / classification</t>
  </si>
  <si>
    <t xml:space="preserve">Hours</t>
  </si>
  <si>
    <t xml:space="preserve">Rate ($/hr)</t>
  </si>
  <si>
    <t xml:space="preserve">Variance $</t>
  </si>
  <si>
    <t xml:space="preserve">Carpenter — ceiling grid installation</t>
  </si>
  <si>
    <t xml:space="preserve">hr</t>
  </si>
  <si>
    <t xml:space="preserve">Plasterer / ceiling fixer</t>
  </si>
  <si>
    <t xml:space="preserve">Construction labourer</t>
  </si>
  <si>
    <t xml:space="preserve">Rigger / EWP operator</t>
  </si>
  <si>
    <t xml:space="preserve">Leading hand — supervision</t>
  </si>
  <si>
    <t xml:space="preserve">Subtotal — Section A  Direct labour</t>
  </si>
  <si>
    <t xml:space="preserve">SECTION B — MATERIALS</t>
  </si>
  <si>
    <t xml:space="preserve">Item / material</t>
  </si>
  <si>
    <t xml:space="preserve">Qty</t>
  </si>
  <si>
    <t xml:space="preserve">Unit</t>
  </si>
  <si>
    <t xml:space="preserve">Rate $</t>
  </si>
  <si>
    <t xml:space="preserve">Perforated aluminium acoustic panel, 600×600</t>
  </si>
  <si>
    <t xml:space="preserve">m²</t>
  </si>
  <si>
    <t xml:space="preserve">Exposed tee suspension grid, marine grade</t>
  </si>
  <si>
    <t xml:space="preserve">Acoustic insulation blanket, 75 mm</t>
  </si>
  <si>
    <t xml:space="preserve">Stainless steel hangers, fixings &amp; seismic bracing</t>
  </si>
  <si>
    <t xml:space="preserve">item</t>
  </si>
  <si>
    <t xml:space="preserve">Powder-coated perimeter shadowline trim</t>
  </si>
  <si>
    <t xml:space="preserve">m</t>
  </si>
  <si>
    <t xml:space="preserve">Freight, offloading &amp; site distribution</t>
  </si>
  <si>
    <t xml:space="preserve">Subtotal — Section B  Materials</t>
  </si>
  <si>
    <t xml:space="preserve">SECTION C — PLANT &amp; EQUIPMENT</t>
  </si>
  <si>
    <t xml:space="preserve">Item</t>
  </si>
  <si>
    <t xml:space="preserve">Hours / days</t>
  </si>
  <si>
    <t xml:space="preserve">Scissor lift 12 m, incl. transport on/off</t>
  </si>
  <si>
    <t xml:space="preserve">day</t>
  </si>
  <si>
    <t xml:space="preserve">Knuckle-boom EWP</t>
  </si>
  <si>
    <t xml:space="preserve">Waste skip bins &amp; offsite disposal</t>
  </si>
  <si>
    <t xml:space="preserve">ea</t>
  </si>
  <si>
    <t xml:space="preserve">Small tools, consumables &amp; laser levels</t>
  </si>
  <si>
    <t xml:space="preserve">Subtotal — Section C  Plant &amp; equipment</t>
  </si>
  <si>
    <t xml:space="preserve">SECTION D — SUBCONTRACTORS</t>
  </si>
  <si>
    <t xml:space="preserve">Subcontractor</t>
  </si>
  <si>
    <t xml:space="preserve">Scope of work</t>
  </si>
  <si>
    <t xml:space="preserve">Quote ref</t>
  </si>
  <si>
    <t xml:space="preserve">Quoted amount $</t>
  </si>
  <si>
    <t xml:space="preserve">Sonus Acoustic Services</t>
  </si>
  <si>
    <t xml:space="preserve">Acoustic verification tests</t>
  </si>
  <si>
    <t xml:space="preserve">QT-2291</t>
  </si>
  <si>
    <t xml:space="preserve">Apex Access Systems</t>
  </si>
  <si>
    <t xml:space="preserve">Scaffold &amp; edge protection</t>
  </si>
  <si>
    <t xml:space="preserve">QT-2310</t>
  </si>
  <si>
    <t xml:space="preserve">Circuitline Electrical</t>
  </si>
  <si>
    <t xml:space="preserve">Relocate 22 luminaires</t>
  </si>
  <si>
    <t xml:space="preserve">QT-2318</t>
  </si>
  <si>
    <t xml:space="preserve">Subtotal — Section D  Subcontractors</t>
  </si>
  <si>
    <t xml:space="preserve">SECTION E — OMISSIONS / CREDITS  (ENTER AS POSITIVE AMOUNTS — DEDUCTED BELOW)</t>
  </si>
  <si>
    <t xml:space="preserve">Omission / credit</t>
  </si>
  <si>
    <t xml:space="preserve">Credit $</t>
  </si>
  <si>
    <t xml:space="preserve">Credit — omitted painted plasterboard ceiling lining</t>
  </si>
  <si>
    <t xml:space="preserve">Credit — omitted ceiling access panels</t>
  </si>
  <si>
    <t xml:space="preserve">Subtotal — Section E  Omissions / credits</t>
  </si>
  <si>
    <t xml:space="preserve">DIRECT COST SUBTOTAL   (A + B + C + D − E)</t>
  </si>
  <si>
    <t xml:space="preserve">SECTION F — PERCENTAGE ADD-ONS, FEES &amp; MARGIN</t>
  </si>
  <si>
    <t xml:space="preserve">Applied to</t>
  </si>
  <si>
    <t xml:space="preserve">Claimed %</t>
  </si>
  <si>
    <t xml:space="preserve">Assessed %</t>
  </si>
  <si>
    <t xml:space="preserve">Subcontractor margin / attendance</t>
  </si>
  <si>
    <t xml:space="preserve">Section D</t>
  </si>
  <si>
    <t xml:space="preserve">Preliminaries / time-related costs</t>
  </si>
  <si>
    <t xml:space="preserve">Direct cost</t>
  </si>
  <si>
    <t xml:space="preserve">Overhead (off-site)</t>
  </si>
  <si>
    <t xml:space="preserve">Profit</t>
  </si>
  <si>
    <t xml:space="preserve">Design / consultant fees</t>
  </si>
  <si>
    <t xml:space="preserve">Lump sum</t>
  </si>
  <si>
    <t xml:space="preserve">Insurance &amp; bonds</t>
  </si>
  <si>
    <t xml:space="preserve">Contingency / risk allowance</t>
  </si>
  <si>
    <t xml:space="preserve">Subtotal — Section F  Add-ons, fees &amp; margin</t>
  </si>
  <si>
    <t xml:space="preserve">SUBTOTAL — VARIATION VALUE EXCL GST</t>
  </si>
  <si>
    <t xml:space="preserve">TOTAL VARIATION VALUE</t>
  </si>
  <si>
    <t xml:space="preserve">Claimed</t>
  </si>
  <si>
    <t xml:space="preserve">Assessed</t>
  </si>
  <si>
    <t xml:space="preserve">INCLUDING GST</t>
  </si>
  <si>
    <t xml:space="preserve">PUSH TO THE VARIATION REGISTER</t>
  </si>
  <si>
    <t xml:space="preserve">Worked EXAMPLE figures — delete before use.  Value the variation under cl 36.4 in order of precedence: prior agreement, then applicable Contract rates, then rates in a priced bill or schedule of rates, then reasonable rates. Commercial template, not legal advice.</t>
  </si>
  <si>
    <t xml:space="preserve">Superintendent's assessment &amp; recommendation — the contemporaneous record behind the Variation Order</t>
  </si>
  <si>
    <t xml:space="preserve">ASSESSMENT &amp; RECOMMENDATION</t>
  </si>
  <si>
    <t xml:space="preserve">PROJECT / CONTRACT</t>
  </si>
  <si>
    <t xml:space="preserve">ASSESSED ON</t>
  </si>
  <si>
    <t xml:space="preserve">1.  ENTITLEMENT CHECK — IS THIS A VARIATION UNDER THE CONTRACT?</t>
  </si>
  <si>
    <t xml:space="preserve">Question</t>
  </si>
  <si>
    <t xml:space="preserve">Response</t>
  </si>
  <si>
    <t xml:space="preserve">Comment / clause relied on</t>
  </si>
  <si>
    <t xml:space="preserve">Is the work a change to the work under the Contract (i.e. capable of being a variation)?</t>
  </si>
  <si>
    <t xml:space="preserve">Yes</t>
  </si>
  <si>
    <t xml:space="preserve">Change to the character and quality of the ceiling system — cl 36.1.</t>
  </si>
  <si>
    <t xml:space="preserve">Was the variation directed in writing by the Superintendent before the work started?</t>
  </si>
  <si>
    <t xml:space="preserve">SI-014 issued 12/2/26 under cl 36.1.</t>
  </si>
  <si>
    <t xml:space="preserve">If Contractor-initiated, has the Superintendent approved it under cl 36.3?</t>
  </si>
  <si>
    <t xml:space="preserve">N/A</t>
  </si>
  <si>
    <t xml:space="preserve">Not applicable — Superintendent-directed.</t>
  </si>
  <si>
    <t xml:space="preserve">Is the work already included in the scope, the Contract Sum or a provisional sum?</t>
  </si>
  <si>
    <t xml:space="preserve">No</t>
  </si>
  <si>
    <t xml:space="preserve">Not included — acoustic report Rev C post-dates the Contract.</t>
  </si>
  <si>
    <t xml:space="preserve">Was written notice of the claim given within the time required by the Contract?</t>
  </si>
  <si>
    <t xml:space="preserve">Notice 18/2/26, within 28 days — cl 41 and cl 34.3.</t>
  </si>
  <si>
    <t xml:space="preserve">Has the Contractor provided adequate supporting records, quotations and rates?</t>
  </si>
  <si>
    <t xml:space="preserve">Three subcontract quotations and priced build-up provided.</t>
  </si>
  <si>
    <t xml:space="preserve">Is any part of the claimed work rectification of defective or non-conforming work?</t>
  </si>
  <si>
    <t xml:space="preserve">No defect component — cl 35 not engaged.</t>
  </si>
  <si>
    <t xml:space="preserve">Is the work covered by insurance, a provisional sum, or another party's liability?</t>
  </si>
  <si>
    <t xml:space="preserve">Consultant PI contribution being pursued separately by the Principal.</t>
  </si>
  <si>
    <t xml:space="preserve">2.  NOTICE &amp; TIME-BAR CHECK</t>
  </si>
  <si>
    <t xml:space="preserve">Date of the Superintendent's direction / the event</t>
  </si>
  <si>
    <t xml:space="preserve">Time bars are strict. Under the unamended AS 4000-1997 an EOT claim must be given within 28 days of the Contractor becoming aware of the cause (cl 34.3) and a claim for money within the period in cl 41. Check the executed contract — these periods are frequently amended.</t>
  </si>
  <si>
    <t xml:space="preserve">Date the Contractor's written notice / claim was received</t>
  </si>
  <si>
    <t xml:space="preserve">Notice period allowed by the Contract (calendar days)</t>
  </si>
  <si>
    <t xml:space="preserve">Days elapsed between the event and the notice</t>
  </si>
  <si>
    <t xml:space="preserve">Notice given within time?</t>
  </si>
  <si>
    <t xml:space="preserve">3.  BASIS OF VALUATION (AS 4000-1997 CL 36.4 ORDER OF PRECEDENCE)</t>
  </si>
  <si>
    <t xml:space="preserve">Rates basis relied on</t>
  </si>
  <si>
    <t xml:space="preserve">Quotation</t>
  </si>
  <si>
    <t xml:space="preserve">cl 36.4 order of precedence (a)→(d)</t>
  </si>
  <si>
    <t xml:space="preserve">Justification: no applicable rate exists in the Contract for a perforated acoustic panel ceiling, so the variation is valued on quotation supported by first principles. Labour hours checked against the Contractor's productivity rates on comparable ceilings; supervision moved to preliminaries to avoid a double recovery; scaffold assessed against the measured access area rather than the lump sum offered.</t>
  </si>
  <si>
    <t xml:space="preserve">4.  ASSESSMENT COMMENTARY</t>
  </si>
  <si>
    <t xml:space="preserve">Direct labour reduced from 492 to approximately 440 hours: the 56 supervision hours claimed are recovered through the preliminaries percentage. Materials assessed on the quoted panel rate with the freight allowance reduced to a single delivery. Plant reduced by one week of scissor lift hire, which overlaps the ceiling grid and panel install sequence. Scaffold assessed at $6,100 against $9,450 claimed on measured area. The omission credit is increased to reflect the full plasterboard system, including set and paint. Preliminaries assessed at 5.0% and off-site overhead at 3.0%, both consistent with the tendered preliminaries build-up; profit accepted at 5.0%. The 2.0% risk allowance is disallowed — the scope is fully defined and priced on firm quotations.</t>
  </si>
  <si>
    <t xml:space="preserve">5.  COST ASSESSMENT (FROM THE VARIATION PRICING SHEET)</t>
  </si>
  <si>
    <t xml:space="preserve">Direct cost (Sections A–E)</t>
  </si>
  <si>
    <t xml:space="preserve">Add-ons, fees &amp; margin (Section F)</t>
  </si>
  <si>
    <t xml:space="preserve">Variation value excl GST</t>
  </si>
  <si>
    <t xml:space="preserve">Assessed as % of the amount claimed</t>
  </si>
  <si>
    <t xml:space="preserve">6.  TIME ENTITLEMENT ASSESSMENT</t>
  </si>
  <si>
    <t xml:space="preserve">Extension of time claimed by the Contractor (working days)</t>
  </si>
  <si>
    <t xml:space="preserve">Claimed with the Variation Request 18/2/26</t>
  </si>
  <si>
    <t xml:space="preserve">Is the cause a qualifying cause of delay under the Contract?</t>
  </si>
  <si>
    <t xml:space="preserve">Principal-initiated design change — cl 34.3</t>
  </si>
  <si>
    <t xml:space="preserve">Is the critical path affected (no float available)?</t>
  </si>
  <si>
    <t xml:space="preserve">Ceiling on the critical path — activity C-2280</t>
  </si>
  <si>
    <t xml:space="preserve">Float available on the affected activity (days)</t>
  </si>
  <si>
    <t xml:space="preserve">Extension of time RECOMMENDED (working days)</t>
  </si>
  <si>
    <t xml:space="preserve">2 days absorbed by resequencing tiling</t>
  </si>
  <si>
    <t xml:space="preserve">Are delay damages / prolongation costs payable (cl 34.9)?</t>
  </si>
  <si>
    <t xml:space="preserve">No prolongation claimed or assessed</t>
  </si>
  <si>
    <t xml:space="preserve">7.  RECOMMENDATION</t>
  </si>
  <si>
    <t xml:space="preserve">RECOMMENDATION</t>
  </si>
  <si>
    <t xml:space="preserve">Approve in Part</t>
  </si>
  <si>
    <t xml:space="preserve">AMOUNT (EXCL GST)</t>
  </si>
  <si>
    <t xml:space="preserve">Reasons: entitlement is established under cl 36.1 — the work is a directed change to the character and quality of the ceiling system, arising from acoustic report Rev C issued after the Contract was executed. Notice was given within time. The claim is recommended for approval in part in the assessed amount, on the basis set out above. A three working day extension of time is recommended under cl 34.4; no delay damages are payable. Recommend the Principal instruct a Variation Order under cl 36.1 and that the register, the contingency drawdown and the adjusted Contract Sum be updated.</t>
  </si>
  <si>
    <t xml:space="preserve">8.  SIGN-OFF</t>
  </si>
  <si>
    <t xml:space="preserve">Project Manager</t>
  </si>
  <si>
    <t xml:space="preserve">Principal / delegate</t>
  </si>
  <si>
    <t xml:space="preserve">Rows above, top to bottom:  Name  ·  Position  ·  Signature  ·  Date</t>
  </si>
  <si>
    <t xml:space="preserve">Commercial template — not legal advice. Clause references are to the unamended AS 4000-1997 General Conditions of Contract and MUST be checked against the executed contract, which is almost always amended. Time bars are strict.</t>
  </si>
  <si>
    <t xml:space="preserve">Lists &amp; Settings — GST rate, dropdown lists, AS 4000-1997 clause references and the disclaimer</t>
  </si>
  <si>
    <t xml:space="preserve">SETTINGS</t>
  </si>
  <si>
    <t xml:space="preserve">Setting</t>
  </si>
  <si>
    <t xml:space="preserve">Value</t>
  </si>
  <si>
    <t xml:space="preserve">Notes / source</t>
  </si>
  <si>
    <t xml:space="preserve">GST rate</t>
  </si>
  <si>
    <t xml:space="preserve">Australian GST is 10% (A New Tax System (Goods and Services Tax) Act 1999). Verify at ato.gov.au before issue. Used by the Variation Pricing and Variation Request sheets.</t>
  </si>
  <si>
    <t xml:space="preserve">Contingency allowance</t>
  </si>
  <si>
    <t xml:space="preserve">Entered on the Variation Dashboard — the contingency tracker lives there. Shown here for reference.</t>
  </si>
  <si>
    <t xml:space="preserve">Contract Sum (excl GST)</t>
  </si>
  <si>
    <t xml:space="preserve">From the Cover &amp; Instructions sheet. Drives 'Approved as % of Contract Sum' on the dashboard.</t>
  </si>
  <si>
    <t xml:space="preserve">Notice period (days)</t>
  </si>
  <si>
    <t xml:space="preserve">28 days is the period in the unamended AS 4000-1997 cl 34.3 for an EOT claim. CHECK the executed contract — this period is frequently amended.</t>
  </si>
  <si>
    <t xml:space="preserve">Currency</t>
  </si>
  <si>
    <t xml:space="preserve">AUD</t>
  </si>
  <si>
    <t xml:space="preserve">All amounts in Australian dollars, excluding GST unless expressly stated.</t>
  </si>
  <si>
    <t xml:space="preserve">DROPDOWN LISTS — ADD OR EDIT AN OPTION HERE AND IT APPEARS IN EVERY DROPDOWN</t>
  </si>
  <si>
    <t xml:space="preserve">Contract Type</t>
  </si>
  <si>
    <t xml:space="preserve">Rates Basis</t>
  </si>
  <si>
    <t xml:space="preserve">Recommendation</t>
  </si>
  <si>
    <t xml:space="preserve">Yes / No / N/A</t>
  </si>
  <si>
    <t xml:space="preserve">Request Type</t>
  </si>
  <si>
    <t xml:space="preserve">Programme Impact</t>
  </si>
  <si>
    <t xml:space="preserve">Contract Schedule of Rates</t>
  </si>
  <si>
    <t xml:space="preserve">Approve</t>
  </si>
  <si>
    <t xml:space="preserve">Proposed variation (priced for approval)</t>
  </si>
  <si>
    <t xml:space="preserve">AS 4902-2000</t>
  </si>
  <si>
    <t xml:space="preserve">Reasonable Rates</t>
  </si>
  <si>
    <t xml:space="preserve">Non-critical — float absorbed</t>
  </si>
  <si>
    <t xml:space="preserve">AS 2124-1992</t>
  </si>
  <si>
    <t xml:space="preserve">Daywork</t>
  </si>
  <si>
    <t xml:space="preserve">Reject</t>
  </si>
  <si>
    <t xml:space="preserve">Contractor-initiated (cl 36.3)</t>
  </si>
  <si>
    <t xml:space="preserve">No programme impact</t>
  </si>
  <si>
    <t xml:space="preserve">AS 4300-1995</t>
  </si>
  <si>
    <t xml:space="preserve">Seek Further Information</t>
  </si>
  <si>
    <t xml:space="preserve">To be determined</t>
  </si>
  <si>
    <t xml:space="preserve">GC21 (Edition 2)</t>
  </si>
  <si>
    <t xml:space="preserve">Negotiated</t>
  </si>
  <si>
    <t xml:space="preserve">Bespoke / Amended</t>
  </si>
  <si>
    <t xml:space="preserve">AS 4000-1997 — CLAUSE REFERENCES FOR VARIATIONS, VALUATION, TIME AND CLAIMS</t>
  </si>
  <si>
    <t xml:space="preserve">CHECK EVERY CLAUSE REFERENCE AGAINST THE ACTUAL EXECUTED CONTRACT.  The references below are to the UNAMENDED AS 4000-1997 General Conditions of Contract. Standard forms are almost always amended by the Annexure or a schedule of amendments, and AS 4902-2000, AS 2124-1992, AS 4300-1995, GC21 and bespoke contracts number their clauses differently.</t>
  </si>
  <si>
    <t xml:space="preserve">Clause</t>
  </si>
  <si>
    <t xml:space="preserve">Heading</t>
  </si>
  <si>
    <t xml:space="preserve">What it deals with / how to use it in this workbook</t>
  </si>
  <si>
    <t xml:space="preserve">Variations — Directing variations</t>
  </si>
  <si>
    <t xml:space="preserve">The Superintendent may direct the Contractor to vary WUC (increase, decrease, omit, change the character or quality, change levels/lines/positions/dimensions, execute additional work, demolish or remove work or materials). The Contractor must not vary WUC except as directed in writing. Use this clause for a Superintendent's instruction / site instruction.</t>
  </si>
  <si>
    <t xml:space="preserve">Variations — Proposed variations</t>
  </si>
  <si>
    <t xml:space="preserve">The Superintendent may give the Contractor written notice of a proposed variation, and the Contractor must promptly advise the effect on the construction program, on the Date for Practical Completion, and the cost. Use this clause where the Contractor is being asked to price a variation before it is directed.</t>
  </si>
  <si>
    <t xml:space="preserve">36.3</t>
  </si>
  <si>
    <t xml:space="preserve">Variations — Variations for the convenience of the Contractor</t>
  </si>
  <si>
    <t xml:space="preserve">The Contractor may request a variation for its own convenience; the Superintendent may approve it, usually conditionally and at no additional cost to the Principal. Use for Contractor-initiated substitutions and methodology changes.</t>
  </si>
  <si>
    <t xml:space="preserve">36.4</t>
  </si>
  <si>
    <t xml:space="preserve">Variations — Pricing</t>
  </si>
  <si>
    <t xml:space="preserve">Order of precedence for valuing a variation: (a) prior agreement; (b) applicable rates or prices in the Contract; (c) rates or prices in a priced bill of quantities, schedule of rates or schedule of prices (even if not a Contract document) to the extent they are reasonable; then (d) reasonable rates or prices. Deductions for omitted work are valued on the same basis. Check the executed contract for how profit, overheads and off-site overheads are treated.</t>
  </si>
  <si>
    <t xml:space="preserve">3</t>
  </si>
  <si>
    <t xml:space="preserve">Provisional sums</t>
  </si>
  <si>
    <t xml:space="preserve">A provisional sum is not itself payable. The work is valued and the Contract Sum adjusted, commonly with an allowance for profit and attendance stated in the Annexure. Use for the 'Provisional Sum Adjustment' origin.</t>
  </si>
  <si>
    <t xml:space="preserve">8</t>
  </si>
  <si>
    <t xml:space="preserve">Contract documents</t>
  </si>
  <si>
    <t xml:space="preserve">Deals with discrepancies, ambiguities and inconsistencies between Contract documents, and the Superintendent's direction resolving them. A direction resolving a discrepancy will often be a variation — record the origin as 'Error/Omission in Documents'.</t>
  </si>
  <si>
    <t xml:space="preserve">11</t>
  </si>
  <si>
    <t xml:space="preserve">Legislative requirements</t>
  </si>
  <si>
    <t xml:space="preserve">Where a legislative requirement changes after a stated date, or differs from what was reasonably foreseeable, the difference in cost is commonly valued as a variation. Use for the 'Authority Requirement' origin.</t>
  </si>
  <si>
    <t xml:space="preserve">20</t>
  </si>
  <si>
    <t xml:space="preserve">The Principal must ensure a Superintendent is appointed and that the Superintendent acts honestly and fairly, within the time prescribed (or a reasonable time), and arrives at a reasonable measure or value. This underpins every assessment recorded on the Assessment &amp; Recommendation sheet.</t>
  </si>
  <si>
    <t xml:space="preserve">25</t>
  </si>
  <si>
    <t xml:space="preserve">Latent conditions</t>
  </si>
  <si>
    <t xml:space="preserve">Physical conditions on the site differing materially from those that should reasonably have been anticipated. Notice requirements are strict. Use for the 'Latent Condition' origin; a latent condition claim is usually valued as a variation.</t>
  </si>
  <si>
    <t xml:space="preserve">34.2</t>
  </si>
  <si>
    <t xml:space="preserve">Time and progress — Notice of delay</t>
  </si>
  <si>
    <t xml:space="preserve">The Contractor must promptly give written notice of anything likely to cause delay to WUC. Record the date in the notice and time-bar check on the Assessment &amp; Recommendation sheet.</t>
  </si>
  <si>
    <t xml:space="preserve">34.3</t>
  </si>
  <si>
    <t xml:space="preserve">Time and progress — Claim (extension of time)</t>
  </si>
  <si>
    <t xml:space="preserve">An EOT claim must be given in writing within the period stated in the Contract (28 days in the unamended form) of the Contractor becoming aware of the cause of the delay, and must state the facts on which the claim is based.</t>
  </si>
  <si>
    <t xml:space="preserve">34.4</t>
  </si>
  <si>
    <t xml:space="preserve">Time and progress — Assessment</t>
  </si>
  <si>
    <t xml:space="preserve">The Superintendent must, within the prescribed period, assess the claim and grant a reasonable extension of time, notifying the Contractor and the Principal in writing.</t>
  </si>
  <si>
    <t xml:space="preserve">34.5</t>
  </si>
  <si>
    <t xml:space="preserve">Time and progress — Extension of time (by the Superintendent)</t>
  </si>
  <si>
    <t xml:space="preserve">The Superintendent may unilaterally extend time for the Principal's benefit at any time, whether or not the Contractor has claimed.</t>
  </si>
  <si>
    <t xml:space="preserve">34.9</t>
  </si>
  <si>
    <t xml:space="preserve">Time and progress — Delay damages</t>
  </si>
  <si>
    <t xml:space="preserve">Where the delay is caused by an act or omission of the Principal or Superintendent, delay damages (prolongation costs) may be payable in addition to the extension of time. Price these separately — do not bury them in a variation.</t>
  </si>
  <si>
    <t xml:space="preserve">35</t>
  </si>
  <si>
    <t xml:space="preserve">Defects liability</t>
  </si>
  <si>
    <t xml:space="preserve">Directions to rectify defects are NOT variations where the work is defective. Only a direction that goes beyond the Contractor's obligations should be recorded here as a variation.</t>
  </si>
  <si>
    <t xml:space="preserve">37</t>
  </si>
  <si>
    <t xml:space="preserve">Payment</t>
  </si>
  <si>
    <t xml:space="preserve">Approved variations are included in the next payment claim and payment certificate. The 'Approved Amount' column of the Variation Register is what flows into the progress claim and into the adjusted Contract Sum.</t>
  </si>
  <si>
    <t xml:space="preserve">41</t>
  </si>
  <si>
    <t xml:space="preserve">Notification of claims</t>
  </si>
  <si>
    <t xml:space="preserve">A party must give written notice of any claim for an increase to the Contract Sum or for damages within the period stated in the Contract, and follow it with a detailed claim. This is a strict time bar — check it before assessing entitlement.</t>
  </si>
  <si>
    <t xml:space="preserve">42</t>
  </si>
  <si>
    <t xml:space="preserve">Dispute resolution</t>
  </si>
  <si>
    <t xml:space="preserve">Where the Contractor does not accept the Superintendent's assessment, the notice of dispute and conference / arbitration process applies. Record the disputed amount in the Variation Register comments and keep the row open.</t>
  </si>
  <si>
    <t xml:space="preserve">Sources:  clause numbering and headings taken from the AS 4000-1997 General Conditions of Contract contents list; cl 36.4 valuation hierarchy and the cl 34.3 28-day EOT notice period cross-checked against published Australian construction law commentary (Turtons, 'How to claim a variation under AS 4000'; Gemma Nugent Legal, 'Variations under Clause 36 of AS 4000-1997'), accessed August 2026.  GST rate of 10% per the ATO.</t>
  </si>
  <si>
    <t xml:space="preserve">DISCLAIMER</t>
  </si>
</sst>
</file>

<file path=xl/styles.xml><?xml version="1.0" encoding="utf-8"?>
<styleSheet xmlns="http://schemas.openxmlformats.org/spreadsheetml/2006/main">
  <numFmts count="8">
    <numFmt numFmtId="164" formatCode="General"/>
    <numFmt numFmtId="165" formatCode="\$#,##0.00;&quot;-$&quot;#,##0.00"/>
    <numFmt numFmtId="166" formatCode="dd/mm/yyyy"/>
    <numFmt numFmtId="167" formatCode="#,##0"/>
    <numFmt numFmtId="168" formatCode="0.0%"/>
    <numFmt numFmtId="169" formatCode="\$#,##0"/>
    <numFmt numFmtId="170" formatCode="#,##0.00"/>
    <numFmt numFmtId="171" formatCode="0&quot; EOT days&quot;"/>
  </numFmts>
  <fonts count="51">
    <font>
      <sz val="11"/>
      <color theme="1"/>
      <name val="Calibri"/>
      <family val="2"/>
      <charset val="1"/>
    </font>
    <font>
      <sz val="10"/>
      <name val="Arial"/>
      <family val="0"/>
    </font>
    <font>
      <sz val="10"/>
      <name val="Arial"/>
      <family val="0"/>
    </font>
    <font>
      <sz val="10"/>
      <name val="Arial"/>
      <family val="0"/>
    </font>
    <font>
      <sz val="1"/>
      <color rgb="FF1D3245"/>
      <name val="Arial"/>
      <family val="0"/>
      <charset val="1"/>
    </font>
    <font>
      <b val="true"/>
      <sz val="15"/>
      <color rgb="FFFFFFFF"/>
      <name val="Arial"/>
      <family val="0"/>
      <charset val="1"/>
    </font>
    <font>
      <sz val="8"/>
      <color rgb="FFD3DEE9"/>
      <name val="Arial"/>
      <family val="0"/>
      <charset val="1"/>
    </font>
    <font>
      <b val="true"/>
      <sz val="10"/>
      <color rgb="FF0D3C61"/>
      <name val="Arial"/>
      <family val="0"/>
      <charset val="1"/>
    </font>
    <font>
      <i val="true"/>
      <sz val="8"/>
      <color rgb="FF8E98A2"/>
      <name val="Arial"/>
      <family val="0"/>
      <charset val="1"/>
    </font>
    <font>
      <b val="true"/>
      <sz val="8"/>
      <color rgb="FF8E98A2"/>
      <name val="Arial"/>
      <family val="0"/>
      <charset val="1"/>
    </font>
    <font>
      <sz val="9.5"/>
      <color rgb="FF0C1628"/>
      <name val="Arial"/>
      <family val="0"/>
      <charset val="1"/>
    </font>
    <font>
      <b val="true"/>
      <sz val="9"/>
      <color rgb="FF1D3245"/>
      <name val="Arial"/>
      <family val="0"/>
      <charset val="1"/>
    </font>
    <font>
      <sz val="8.5"/>
      <color rgb="FF0C1628"/>
      <name val="Arial"/>
      <family val="0"/>
      <charset val="1"/>
    </font>
    <font>
      <b val="true"/>
      <sz val="9"/>
      <color rgb="FFFFFFFF"/>
      <name val="Arial"/>
      <family val="0"/>
      <charset val="1"/>
    </font>
    <font>
      <b val="true"/>
      <sz val="8"/>
      <color rgb="FFFFFFFF"/>
      <name val="Arial"/>
      <family val="0"/>
      <charset val="1"/>
    </font>
    <font>
      <sz val="7.5"/>
      <color rgb="FF8E98A2"/>
      <name val="Arial"/>
      <family val="0"/>
      <charset val="1"/>
    </font>
    <font>
      <b val="true"/>
      <sz val="8.5"/>
      <color rgb="FF1D3245"/>
      <name val="Arial"/>
      <family val="0"/>
      <charset val="1"/>
    </font>
    <font>
      <b val="true"/>
      <sz val="9.5"/>
      <color rgb="FF1D3245"/>
      <name val="Arial"/>
      <family val="0"/>
      <charset val="1"/>
    </font>
    <font>
      <i val="true"/>
      <sz val="9"/>
      <color rgb="FF0C1628"/>
      <name val="Arial"/>
      <family val="0"/>
      <charset val="1"/>
    </font>
    <font>
      <i val="true"/>
      <sz val="9"/>
      <color rgb="FF8E98A2"/>
      <name val="Arial"/>
      <family val="0"/>
      <charset val="1"/>
    </font>
    <font>
      <sz val="9"/>
      <color rgb="FF0C1628"/>
      <name val="Arial"/>
      <family val="0"/>
      <charset val="1"/>
    </font>
    <font>
      <sz val="10"/>
      <name val="Arial"/>
      <family val="2"/>
    </font>
    <font>
      <b val="true"/>
      <sz val="7.5"/>
      <color rgb="FF8E98A2"/>
      <name val="Arial"/>
      <family val="0"/>
      <charset val="1"/>
    </font>
    <font>
      <b val="true"/>
      <sz val="16"/>
      <color rgb="FF1D3245"/>
      <name val="Arial"/>
      <family val="0"/>
      <charset val="1"/>
    </font>
    <font>
      <b val="true"/>
      <sz val="10"/>
      <color rgb="FF0C1628"/>
      <name val="Arial"/>
      <family val="0"/>
      <charset val="1"/>
    </font>
    <font>
      <sz val="10"/>
      <color rgb="FF1D3245"/>
      <name val="Arial"/>
      <family val="0"/>
      <charset val="1"/>
    </font>
    <font>
      <b val="true"/>
      <sz val="10"/>
      <color rgb="FF1D3245"/>
      <name val="Arial"/>
      <family val="0"/>
      <charset val="1"/>
    </font>
    <font>
      <b val="true"/>
      <sz val="9"/>
      <color rgb="FF2E7D5B"/>
      <name val="Arial"/>
      <family val="0"/>
      <charset val="1"/>
    </font>
    <font>
      <sz val="10"/>
      <color rgb="FF000000"/>
      <name val="Calibri"/>
      <family val="2"/>
    </font>
    <font>
      <b val="true"/>
      <sz val="11.5"/>
      <color rgb="FFFFFFFF"/>
      <name val="Arial"/>
      <family val="0"/>
      <charset val="1"/>
    </font>
    <font>
      <sz val="9.5"/>
      <color rgb="FF1D3245"/>
      <name val="Arial"/>
      <family val="0"/>
      <charset val="1"/>
    </font>
    <font>
      <b val="true"/>
      <sz val="9.5"/>
      <color rgb="FF0C1628"/>
      <name val="Arial"/>
      <family val="0"/>
      <charset val="1"/>
    </font>
    <font>
      <b val="true"/>
      <sz val="10"/>
      <color rgb="FFFFFFFF"/>
      <name val="Arial"/>
      <family val="0"/>
      <charset val="1"/>
    </font>
    <font>
      <i val="true"/>
      <sz val="7.5"/>
      <color rgb="FF8E98A2"/>
      <name val="Arial"/>
      <family val="0"/>
      <charset val="1"/>
    </font>
    <font>
      <i val="true"/>
      <sz val="8"/>
      <color rgb="FF0C1628"/>
      <name val="Arial"/>
      <family val="0"/>
      <charset val="1"/>
    </font>
    <font>
      <b val="true"/>
      <sz val="7.5"/>
      <color rgb="FF1D3245"/>
      <name val="Arial"/>
      <family val="0"/>
      <charset val="1"/>
    </font>
    <font>
      <b val="true"/>
      <sz val="9"/>
      <color rgb="FF0C1628"/>
      <name val="Arial"/>
      <family val="0"/>
      <charset val="1"/>
    </font>
    <font>
      <b val="true"/>
      <sz val="9.5"/>
      <color rgb="FFFFFFFF"/>
      <name val="Arial"/>
      <family val="0"/>
      <charset val="1"/>
    </font>
    <font>
      <sz val="8"/>
      <color rgb="FF8E98A2"/>
      <name val="Arial"/>
      <family val="0"/>
      <charset val="1"/>
    </font>
    <font>
      <b val="true"/>
      <sz val="8"/>
      <color rgb="FFD3DEE9"/>
      <name val="Arial"/>
      <family val="0"/>
      <charset val="1"/>
    </font>
    <font>
      <b val="true"/>
      <sz val="7"/>
      <color rgb="FFD3DEE9"/>
      <name val="Arial"/>
      <family val="0"/>
      <charset val="1"/>
    </font>
    <font>
      <b val="true"/>
      <sz val="12"/>
      <color rgb="FFFFFFFF"/>
      <name val="Arial"/>
      <family val="0"/>
      <charset val="1"/>
    </font>
    <font>
      <b val="true"/>
      <sz val="11"/>
      <color rgb="FFFFFFFF"/>
      <name val="Arial"/>
      <family val="0"/>
      <charset val="1"/>
    </font>
    <font>
      <b val="true"/>
      <sz val="8.5"/>
      <color rgb="FF0D3C61"/>
      <name val="Arial"/>
      <family val="0"/>
      <charset val="1"/>
    </font>
    <font>
      <sz val="8.5"/>
      <color rgb="FF1D3245"/>
      <name val="Arial"/>
      <family val="0"/>
      <charset val="1"/>
    </font>
    <font>
      <b val="true"/>
      <sz val="8.5"/>
      <color rgb="FF0C1628"/>
      <name val="Arial"/>
      <family val="0"/>
      <charset val="1"/>
    </font>
    <font>
      <sz val="8"/>
      <color rgb="FF0C1628"/>
      <name val="Arial"/>
      <family val="0"/>
      <charset val="1"/>
    </font>
    <font>
      <b val="true"/>
      <sz val="8.5"/>
      <color rgb="FF2E7D5B"/>
      <name val="Arial"/>
      <family val="0"/>
      <charset val="1"/>
    </font>
    <font>
      <b val="true"/>
      <sz val="7"/>
      <color rgb="FF8E98A2"/>
      <name val="Arial"/>
      <family val="0"/>
      <charset val="1"/>
    </font>
    <font>
      <b val="true"/>
      <sz val="8.5"/>
      <color rgb="FFB3341F"/>
      <name val="Arial"/>
      <family val="0"/>
      <charset val="1"/>
    </font>
    <font>
      <b val="true"/>
      <sz val="9"/>
      <color rgb="FF0D3C61"/>
      <name val="Arial"/>
      <family val="0"/>
      <charset val="1"/>
    </font>
  </fonts>
  <fills count="13">
    <fill>
      <patternFill patternType="none"/>
    </fill>
    <fill>
      <patternFill patternType="gray125"/>
    </fill>
    <fill>
      <patternFill patternType="solid">
        <fgColor rgb="FF1D3245"/>
        <bgColor rgb="FF0D3C61"/>
      </patternFill>
    </fill>
    <fill>
      <patternFill patternType="solid">
        <fgColor rgb="FF3480BC"/>
        <bgColor rgb="FF2E7D5B"/>
      </patternFill>
    </fill>
    <fill>
      <patternFill patternType="solid">
        <fgColor rgb="FFFFFFFF"/>
        <bgColor rgb="FFF6F9FC"/>
      </patternFill>
    </fill>
    <fill>
      <patternFill patternType="solid">
        <fgColor rgb="FFF6F9FC"/>
        <bgColor rgb="FFF2F6FA"/>
      </patternFill>
    </fill>
    <fill>
      <patternFill patternType="solid">
        <fgColor rgb="FFF2F6FA"/>
        <bgColor rgb="FFF6F9FC"/>
      </patternFill>
    </fill>
    <fill>
      <patternFill patternType="solid">
        <fgColor rgb="FF0D3C61"/>
        <bgColor rgb="FF1D3245"/>
      </patternFill>
    </fill>
    <fill>
      <patternFill patternType="solid">
        <fgColor rgb="FFE8EEF5"/>
        <bgColor rgb="FFE4F0EA"/>
      </patternFill>
    </fill>
    <fill>
      <patternFill patternType="solid">
        <fgColor rgb="FFD3DEE9"/>
        <bgColor rgb="FFD9D9D9"/>
      </patternFill>
    </fill>
    <fill>
      <patternFill patternType="solid">
        <fgColor rgb="FFE4F0EA"/>
        <bgColor rgb="FFE8EEF5"/>
      </patternFill>
    </fill>
    <fill>
      <patternFill patternType="solid">
        <fgColor rgb="FF0C2029"/>
        <bgColor rgb="FF0C1628"/>
      </patternFill>
    </fill>
    <fill>
      <patternFill patternType="solid">
        <fgColor rgb="FFF7E7E3"/>
        <bgColor rgb="FFFBEFD6"/>
      </patternFill>
    </fill>
  </fills>
  <borders count="17">
    <border diagonalUp="false" diagonalDown="false">
      <left/>
      <right/>
      <top/>
      <bottom/>
      <diagonal/>
    </border>
    <border diagonalUp="false" diagonalDown="false">
      <left style="thin">
        <color rgb="FF8E98A2"/>
      </left>
      <right style="thin">
        <color rgb="FF8E98A2"/>
      </right>
      <top style="thin">
        <color rgb="FF8E98A2"/>
      </top>
      <bottom style="thin">
        <color rgb="FF8E98A2"/>
      </bottom>
      <diagonal/>
    </border>
    <border diagonalUp="false" diagonalDown="false">
      <left style="thin">
        <color rgb="FFD3DEE9"/>
      </left>
      <right/>
      <top style="thin">
        <color rgb="FFD3DEE9"/>
      </top>
      <bottom/>
      <diagonal/>
    </border>
    <border diagonalUp="false" diagonalDown="false">
      <left/>
      <right style="thin">
        <color rgb="FFD3DEE9"/>
      </right>
      <top style="thin">
        <color rgb="FFD3DEE9"/>
      </top>
      <bottom/>
      <diagonal/>
    </border>
    <border diagonalUp="false" diagonalDown="false">
      <left style="thin">
        <color rgb="FFD3DEE9"/>
      </left>
      <right/>
      <top/>
      <bottom/>
      <diagonal/>
    </border>
    <border diagonalUp="false" diagonalDown="false">
      <left/>
      <right style="thin">
        <color rgb="FFD3DEE9"/>
      </right>
      <top/>
      <bottom/>
      <diagonal/>
    </border>
    <border diagonalUp="false" diagonalDown="false">
      <left style="thin">
        <color rgb="FFD3DEE9"/>
      </left>
      <right/>
      <top/>
      <bottom style="thin">
        <color rgb="FFD3DEE9"/>
      </bottom>
      <diagonal/>
    </border>
    <border diagonalUp="false" diagonalDown="false">
      <left/>
      <right style="thin">
        <color rgb="FFD3DEE9"/>
      </right>
      <top/>
      <bottom style="thin">
        <color rgb="FFD3DEE9"/>
      </bottom>
      <diagonal/>
    </border>
    <border diagonalUp="false" diagonalDown="false">
      <left style="thin">
        <color rgb="FFD3DEE9"/>
      </left>
      <right style="thin">
        <color rgb="FFD3DEE9"/>
      </right>
      <top style="thin">
        <color rgb="FFD3DEE9"/>
      </top>
      <bottom style="thin">
        <color rgb="FFD3DEE9"/>
      </bottom>
      <diagonal/>
    </border>
    <border diagonalUp="false" diagonalDown="false">
      <left style="thin">
        <color rgb="FF1D3245"/>
      </left>
      <right style="thin">
        <color rgb="FF1D3245"/>
      </right>
      <top style="thin">
        <color rgb="FF1D3245"/>
      </top>
      <bottom style="thin">
        <color rgb="FF1D3245"/>
      </bottom>
      <diagonal/>
    </border>
    <border diagonalUp="false" diagonalDown="false">
      <left style="thin">
        <color rgb="FFD3DEE9"/>
      </left>
      <right style="thin">
        <color rgb="FFD3DEE9"/>
      </right>
      <top style="thin">
        <color rgb="FFD3DEE9"/>
      </top>
      <bottom/>
      <diagonal/>
    </border>
    <border diagonalUp="false" diagonalDown="false">
      <left style="thin">
        <color rgb="FFD3DEE9"/>
      </left>
      <right style="thin">
        <color rgb="FFD3DEE9"/>
      </right>
      <top/>
      <bottom/>
      <diagonal/>
    </border>
    <border diagonalUp="false" diagonalDown="false">
      <left style="thin">
        <color rgb="FFD3DEE9"/>
      </left>
      <right style="thin">
        <color rgb="FFD3DEE9"/>
      </right>
      <top/>
      <bottom style="thin">
        <color rgb="FFD3DEE9"/>
      </bottom>
      <diagonal/>
    </border>
    <border diagonalUp="false" diagonalDown="false">
      <left/>
      <right/>
      <top style="thin">
        <color rgb="FFD3DEE9"/>
      </top>
      <bottom/>
      <diagonal/>
    </border>
    <border diagonalUp="false" diagonalDown="false">
      <left style="thin">
        <color rgb="FF1D3245"/>
      </left>
      <right style="thin">
        <color rgb="FF1D3245"/>
      </right>
      <top style="thin">
        <color rgb="FF1D3245"/>
      </top>
      <bottom style="medium">
        <color rgb="FF3480BC"/>
      </bottom>
      <diagonal/>
    </border>
    <border diagonalUp="false" diagonalDown="false">
      <left style="thin">
        <color rgb="FF8E98A2"/>
      </left>
      <right style="thin">
        <color rgb="FFD3DEE9"/>
      </right>
      <top style="thin">
        <color rgb="FFD3DEE9"/>
      </top>
      <bottom style="thin">
        <color rgb="FF8E98A2"/>
      </bottom>
      <diagonal/>
    </border>
    <border diagonalUp="false" diagonalDown="false">
      <left/>
      <right/>
      <top/>
      <bottom style="medium">
        <color rgb="FF348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5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2" borderId="0" xfId="0" applyFont="false" applyBorder="tru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bottom" textRotation="0" wrapText="false" indent="0" shrinkToFit="false"/>
      <protection locked="true" hidden="false"/>
    </xf>
    <xf numFmtId="164" fontId="5" fillId="2" borderId="0" xfId="0" applyFont="true" applyBorder="true" applyAlignment="true" applyProtection="true">
      <alignment horizontal="left" vertical="center" textRotation="0" wrapText="false" indent="0" shrinkToFit="false"/>
      <protection locked="true" hidden="false"/>
    </xf>
    <xf numFmtId="164" fontId="6" fillId="2" borderId="0" xfId="0" applyFont="true" applyBorder="true" applyAlignment="true" applyProtection="true">
      <alignment horizontal="left" vertical="center" textRotation="0" wrapText="false" indent="0" shrinkToFit="false"/>
      <protection locked="true" hidden="false"/>
    </xf>
    <xf numFmtId="164" fontId="0" fillId="3" borderId="0" xfId="0" applyFont="false" applyBorder="false" applyAlignment="true" applyProtection="true">
      <alignment horizontal="general" vertical="bottom" textRotation="0" wrapText="false" indent="0" shrinkToFit="false"/>
      <protection locked="true" hidden="false"/>
    </xf>
    <xf numFmtId="164" fontId="0" fillId="4" borderId="0" xfId="0" applyFont="false" applyBorder="false" applyAlignment="true" applyProtection="true">
      <alignment horizontal="general" vertical="bottom" textRotation="0" wrapText="false" indent="0" shrinkToFit="false"/>
      <protection locked="true" hidden="false"/>
    </xf>
    <xf numFmtId="164" fontId="7" fillId="0" borderId="0" xfId="0" applyFont="true" applyBorder="false" applyAlignment="true" applyProtection="true">
      <alignment horizontal="left" vertical="center" textRotation="0" wrapText="false" indent="0" shrinkToFit="false"/>
      <protection locked="true" hidden="false"/>
    </xf>
    <xf numFmtId="164" fontId="8" fillId="0" borderId="0" xfId="0" applyFont="true" applyBorder="true" applyAlignment="true" applyProtection="true">
      <alignment horizontal="right" vertical="center" textRotation="0" wrapText="false" indent="0" shrinkToFit="false"/>
      <protection locked="true" hidden="false"/>
    </xf>
    <xf numFmtId="164" fontId="9" fillId="0" borderId="0" xfId="0" applyFont="true" applyBorder="false" applyAlignment="true" applyProtection="true">
      <alignment horizontal="left" vertical="center" textRotation="0" wrapText="false" indent="1" shrinkToFit="false"/>
      <protection locked="true" hidden="false"/>
    </xf>
    <xf numFmtId="164" fontId="10" fillId="5" borderId="1" xfId="0" applyFont="true" applyBorder="true" applyAlignment="true" applyProtection="true">
      <alignment horizontal="left" vertical="center" textRotation="0" wrapText="false" indent="1" shrinkToFit="false"/>
      <protection locked="false" hidden="false"/>
    </xf>
    <xf numFmtId="165" fontId="10" fillId="5" borderId="1" xfId="0" applyFont="true" applyBorder="true" applyAlignment="true" applyProtection="true">
      <alignment horizontal="right" vertical="center" textRotation="0" wrapText="false" indent="1" shrinkToFit="false"/>
      <protection locked="false" hidden="false"/>
    </xf>
    <xf numFmtId="166" fontId="10" fillId="5" borderId="1" xfId="0" applyFont="true" applyBorder="true" applyAlignment="true" applyProtection="true">
      <alignment horizontal="left" vertical="center" textRotation="0" wrapText="false" indent="1" shrinkToFit="false"/>
      <protection locked="false" hidden="false"/>
    </xf>
    <xf numFmtId="164" fontId="11" fillId="6" borderId="2" xfId="0" applyFont="true" applyBorder="true" applyAlignment="true" applyProtection="true">
      <alignment horizontal="left" vertical="top" textRotation="0" wrapText="false" indent="1" shrinkToFit="false"/>
      <protection locked="true" hidden="false"/>
    </xf>
    <xf numFmtId="164" fontId="12" fillId="6" borderId="3" xfId="0" applyFont="true" applyBorder="true" applyAlignment="true" applyProtection="true">
      <alignment horizontal="left" vertical="top" textRotation="0" wrapText="true" indent="1" shrinkToFit="false"/>
      <protection locked="true" hidden="false"/>
    </xf>
    <xf numFmtId="164" fontId="11" fillId="4" borderId="4" xfId="0" applyFont="true" applyBorder="true" applyAlignment="true" applyProtection="true">
      <alignment horizontal="left" vertical="top" textRotation="0" wrapText="false" indent="1" shrinkToFit="false"/>
      <protection locked="true" hidden="false"/>
    </xf>
    <xf numFmtId="164" fontId="12" fillId="4" borderId="5" xfId="0" applyFont="true" applyBorder="true" applyAlignment="true" applyProtection="true">
      <alignment horizontal="left" vertical="top" textRotation="0" wrapText="true" indent="1" shrinkToFit="false"/>
      <protection locked="true" hidden="false"/>
    </xf>
    <xf numFmtId="164" fontId="11" fillId="6" borderId="4" xfId="0" applyFont="true" applyBorder="true" applyAlignment="true" applyProtection="true">
      <alignment horizontal="left" vertical="top" textRotation="0" wrapText="false" indent="1" shrinkToFit="false"/>
      <protection locked="true" hidden="false"/>
    </xf>
    <xf numFmtId="164" fontId="12" fillId="6" borderId="5" xfId="0" applyFont="true" applyBorder="true" applyAlignment="true" applyProtection="true">
      <alignment horizontal="left" vertical="top" textRotation="0" wrapText="true" indent="1" shrinkToFit="false"/>
      <protection locked="true" hidden="false"/>
    </xf>
    <xf numFmtId="164" fontId="11" fillId="6" borderId="6" xfId="0" applyFont="true" applyBorder="true" applyAlignment="true" applyProtection="true">
      <alignment horizontal="left" vertical="top" textRotation="0" wrapText="false" indent="1" shrinkToFit="false"/>
      <protection locked="true" hidden="false"/>
    </xf>
    <xf numFmtId="164" fontId="12" fillId="6" borderId="7" xfId="0" applyFont="true" applyBorder="true" applyAlignment="true" applyProtection="true">
      <alignment horizontal="left" vertical="top" textRotation="0" wrapText="true" indent="1" shrinkToFit="false"/>
      <protection locked="true" hidden="false"/>
    </xf>
    <xf numFmtId="164" fontId="13" fillId="7" borderId="0" xfId="0" applyFont="true" applyBorder="true" applyAlignment="true" applyProtection="true">
      <alignment horizontal="center" vertical="center" textRotation="0" wrapText="false" indent="0" shrinkToFit="false"/>
      <protection locked="true" hidden="false"/>
    </xf>
    <xf numFmtId="164" fontId="8" fillId="5" borderId="1" xfId="0" applyFont="true" applyBorder="true" applyAlignment="true" applyProtection="true">
      <alignment horizontal="general" vertical="bottom" textRotation="0" wrapText="false" indent="0" shrinkToFit="false"/>
      <protection locked="true" hidden="false"/>
    </xf>
    <xf numFmtId="164" fontId="12" fillId="0" borderId="0" xfId="0" applyFont="true" applyBorder="true" applyAlignment="true" applyProtection="true">
      <alignment horizontal="left" vertical="center" textRotation="0" wrapText="false" indent="1" shrinkToFit="false"/>
      <protection locked="true" hidden="false"/>
    </xf>
    <xf numFmtId="164" fontId="8" fillId="8" borderId="8" xfId="0" applyFont="true" applyBorder="true" applyAlignment="true" applyProtection="true">
      <alignment horizontal="general" vertical="bottom" textRotation="0" wrapText="false" indent="0" shrinkToFit="false"/>
      <protection locked="true" hidden="false"/>
    </xf>
    <xf numFmtId="164" fontId="14" fillId="2" borderId="9" xfId="0" applyFont="true" applyBorder="true" applyAlignment="true" applyProtection="true">
      <alignment horizontal="general" vertical="bottom" textRotation="0" wrapText="false" indent="0" shrinkToFit="false"/>
      <protection locked="true" hidden="false"/>
    </xf>
    <xf numFmtId="164" fontId="12" fillId="8" borderId="10" xfId="0" applyFont="true" applyBorder="true" applyAlignment="true" applyProtection="true">
      <alignment horizontal="left" vertical="top" textRotation="0" wrapText="true" indent="1" shrinkToFit="false"/>
      <protection locked="true" hidden="false"/>
    </xf>
    <xf numFmtId="164" fontId="12" fillId="8" borderId="11" xfId="0" applyFont="true" applyBorder="true" applyAlignment="true" applyProtection="true">
      <alignment horizontal="left" vertical="top" textRotation="0" wrapText="true" indent="1" shrinkToFit="false"/>
      <protection locked="true" hidden="false"/>
    </xf>
    <xf numFmtId="164" fontId="12" fillId="8" borderId="12" xfId="0" applyFont="true" applyBorder="true" applyAlignment="true" applyProtection="true">
      <alignment horizontal="left" vertical="top" textRotation="0" wrapText="true" indent="1" shrinkToFit="false"/>
      <protection locked="true" hidden="false"/>
    </xf>
    <xf numFmtId="164" fontId="15" fillId="0" borderId="13" xfId="0" applyFont="true" applyBorder="true" applyAlignment="true" applyProtection="true">
      <alignment horizontal="left" vertical="center" textRotation="0" wrapText="false" indent="0" shrinkToFit="false"/>
      <protection locked="true" hidden="false"/>
    </xf>
    <xf numFmtId="164" fontId="16" fillId="0" borderId="0" xfId="0" applyFont="true" applyBorder="true" applyAlignment="true" applyProtection="true">
      <alignment horizontal="left" vertical="center" textRotation="0" wrapText="false" indent="1" shrinkToFit="false"/>
      <protection locked="true" hidden="false"/>
    </xf>
    <xf numFmtId="164" fontId="8" fillId="0" borderId="0" xfId="0" applyFont="true" applyBorder="true" applyAlignment="true" applyProtection="true">
      <alignment horizontal="right" vertical="center" textRotation="0" wrapText="false" indent="1" shrinkToFit="false"/>
      <protection locked="true" hidden="false"/>
    </xf>
    <xf numFmtId="164" fontId="11" fillId="9" borderId="8" xfId="0" applyFont="true" applyBorder="true" applyAlignment="true" applyProtection="true">
      <alignment horizontal="left" vertical="center" textRotation="0" wrapText="false" indent="1" shrinkToFit="false"/>
      <protection locked="true" hidden="false"/>
    </xf>
    <xf numFmtId="165" fontId="17" fillId="9" borderId="8" xfId="0" applyFont="true" applyBorder="true" applyAlignment="true" applyProtection="true">
      <alignment horizontal="right" vertical="center" textRotation="0" wrapText="false" indent="1" shrinkToFit="false"/>
      <protection locked="true" hidden="false"/>
    </xf>
    <xf numFmtId="167" fontId="17" fillId="9" borderId="8" xfId="0" applyFont="true" applyBorder="true" applyAlignment="true" applyProtection="true">
      <alignment horizontal="right" vertical="center" textRotation="0" wrapText="false" indent="1" shrinkToFit="false"/>
      <protection locked="true" hidden="false"/>
    </xf>
    <xf numFmtId="164" fontId="0" fillId="9" borderId="8" xfId="0" applyFont="false" applyBorder="true" applyAlignment="true" applyProtection="true">
      <alignment horizontal="general" vertical="bottom" textRotation="0" wrapText="false" indent="0" shrinkToFit="false"/>
      <protection locked="true" hidden="false"/>
    </xf>
    <xf numFmtId="164" fontId="13" fillId="2" borderId="14" xfId="0" applyFont="true" applyBorder="true" applyAlignment="true" applyProtection="true">
      <alignment horizontal="center" vertical="center" textRotation="0" wrapText="true" indent="0" shrinkToFit="false"/>
      <protection locked="true" hidden="false"/>
    </xf>
    <xf numFmtId="164" fontId="18" fillId="5" borderId="1" xfId="0" applyFont="true" applyBorder="true" applyAlignment="true" applyProtection="true">
      <alignment horizontal="center" vertical="center" textRotation="0" wrapText="false" indent="0" shrinkToFit="false"/>
      <protection locked="false" hidden="false"/>
    </xf>
    <xf numFmtId="166" fontId="18" fillId="5" borderId="1" xfId="0" applyFont="true" applyBorder="true" applyAlignment="true" applyProtection="true">
      <alignment horizontal="center" vertical="center" textRotation="0" wrapText="false" indent="0" shrinkToFit="false"/>
      <protection locked="false" hidden="false"/>
    </xf>
    <xf numFmtId="164" fontId="18" fillId="5" borderId="1" xfId="0" applyFont="true" applyBorder="true" applyAlignment="true" applyProtection="true">
      <alignment horizontal="left" vertical="center" textRotation="0" wrapText="false" indent="1" shrinkToFit="false"/>
      <protection locked="false" hidden="false"/>
    </xf>
    <xf numFmtId="165" fontId="18" fillId="5" borderId="1" xfId="0" applyFont="true" applyBorder="true" applyAlignment="true" applyProtection="true">
      <alignment horizontal="right" vertical="center" textRotation="0" wrapText="false" indent="1" shrinkToFit="false"/>
      <protection locked="false" hidden="false"/>
    </xf>
    <xf numFmtId="165" fontId="18" fillId="8" borderId="8" xfId="0" applyFont="true" applyBorder="true" applyAlignment="true" applyProtection="true">
      <alignment horizontal="right" vertical="center" textRotation="0" wrapText="false" indent="1" shrinkToFit="false"/>
      <protection locked="true" hidden="false"/>
    </xf>
    <xf numFmtId="167" fontId="18" fillId="5" borderId="1" xfId="0" applyFont="true" applyBorder="true" applyAlignment="true" applyProtection="true">
      <alignment horizontal="right" vertical="center" textRotation="0" wrapText="false" indent="1" shrinkToFit="false"/>
      <protection locked="false" hidden="false"/>
    </xf>
    <xf numFmtId="164" fontId="19" fillId="5" borderId="1" xfId="0" applyFont="true" applyBorder="true" applyAlignment="true" applyProtection="true">
      <alignment horizontal="left" vertical="center" textRotation="0" wrapText="false" indent="1" shrinkToFit="false"/>
      <protection locked="false" hidden="false"/>
    </xf>
    <xf numFmtId="164" fontId="20" fillId="5" borderId="1" xfId="0" applyFont="true" applyBorder="true" applyAlignment="true" applyProtection="true">
      <alignment horizontal="center" vertical="center" textRotation="0" wrapText="false" indent="0" shrinkToFit="false"/>
      <protection locked="false" hidden="false"/>
    </xf>
    <xf numFmtId="166" fontId="20" fillId="5" borderId="1" xfId="0" applyFont="true" applyBorder="true" applyAlignment="true" applyProtection="true">
      <alignment horizontal="center" vertical="center" textRotation="0" wrapText="false" indent="0" shrinkToFit="false"/>
      <protection locked="false" hidden="false"/>
    </xf>
    <xf numFmtId="164" fontId="20" fillId="5" borderId="1" xfId="0" applyFont="true" applyBorder="true" applyAlignment="true" applyProtection="true">
      <alignment horizontal="left" vertical="center" textRotation="0" wrapText="false" indent="1" shrinkToFit="false"/>
      <protection locked="false" hidden="false"/>
    </xf>
    <xf numFmtId="165" fontId="20" fillId="5" borderId="1" xfId="0" applyFont="true" applyBorder="true" applyAlignment="true" applyProtection="true">
      <alignment horizontal="right" vertical="center" textRotation="0" wrapText="false" indent="1" shrinkToFit="false"/>
      <protection locked="false" hidden="false"/>
    </xf>
    <xf numFmtId="165" fontId="20" fillId="8" borderId="8" xfId="0" applyFont="true" applyBorder="true" applyAlignment="true" applyProtection="true">
      <alignment horizontal="right" vertical="center" textRotation="0" wrapText="false" indent="1" shrinkToFit="false"/>
      <protection locked="true" hidden="false"/>
    </xf>
    <xf numFmtId="167" fontId="20" fillId="5" borderId="1" xfId="0" applyFont="true" applyBorder="true" applyAlignment="true" applyProtection="true">
      <alignment horizontal="right" vertical="center" textRotation="0" wrapText="false" indent="1" shrinkToFit="false"/>
      <protection locked="false" hidden="false"/>
    </xf>
    <xf numFmtId="164" fontId="22" fillId="5" borderId="10" xfId="0" applyFont="true" applyBorder="true" applyAlignment="true" applyProtection="true">
      <alignment horizontal="left" vertical="center" textRotation="0" wrapText="false" indent="1" shrinkToFit="false"/>
      <protection locked="true" hidden="false"/>
    </xf>
    <xf numFmtId="167" fontId="23" fillId="5" borderId="11" xfId="0" applyFont="true" applyBorder="true" applyAlignment="true" applyProtection="true">
      <alignment horizontal="left" vertical="center" textRotation="0" wrapText="false" indent="1" shrinkToFit="false"/>
      <protection locked="true" hidden="false"/>
    </xf>
    <xf numFmtId="165" fontId="23" fillId="5" borderId="11" xfId="0" applyFont="true" applyBorder="true" applyAlignment="true" applyProtection="true">
      <alignment horizontal="left" vertical="center" textRotation="0" wrapText="false" indent="1" shrinkToFit="false"/>
      <protection locked="true" hidden="false"/>
    </xf>
    <xf numFmtId="164" fontId="15" fillId="5" borderId="12" xfId="0" applyFont="true" applyBorder="true" applyAlignment="true" applyProtection="true">
      <alignment horizontal="left" vertical="top" textRotation="0" wrapText="false" indent="1" shrinkToFit="false"/>
      <protection locked="true" hidden="false"/>
    </xf>
    <xf numFmtId="168" fontId="23" fillId="5" borderId="11" xfId="0" applyFont="true" applyBorder="true" applyAlignment="true" applyProtection="true">
      <alignment horizontal="left" vertical="center" textRotation="0" wrapText="false" indent="1" shrinkToFit="false"/>
      <protection locked="true" hidden="false"/>
    </xf>
    <xf numFmtId="164" fontId="20" fillId="6" borderId="8" xfId="0" applyFont="true" applyBorder="true" applyAlignment="true" applyProtection="true">
      <alignment horizontal="left" vertical="center" textRotation="0" wrapText="false" indent="1" shrinkToFit="false"/>
      <protection locked="true" hidden="false"/>
    </xf>
    <xf numFmtId="165" fontId="24" fillId="5" borderId="15" xfId="0" applyFont="true" applyBorder="true" applyAlignment="true" applyProtection="true">
      <alignment horizontal="right" vertical="center" textRotation="0" wrapText="false" indent="1" shrinkToFit="false"/>
      <protection locked="false" hidden="false"/>
    </xf>
    <xf numFmtId="164" fontId="12" fillId="8" borderId="8" xfId="0" applyFont="true" applyBorder="true" applyAlignment="true" applyProtection="true">
      <alignment horizontal="left" vertical="top" textRotation="0" wrapText="true" indent="1" shrinkToFit="false"/>
      <protection locked="true" hidden="false"/>
    </xf>
    <xf numFmtId="164" fontId="20" fillId="4" borderId="8" xfId="0" applyFont="true" applyBorder="true" applyAlignment="true" applyProtection="true">
      <alignment horizontal="left" vertical="center" textRotation="0" wrapText="false" indent="1" shrinkToFit="false"/>
      <protection locked="true" hidden="false"/>
    </xf>
    <xf numFmtId="165" fontId="25" fillId="8" borderId="8" xfId="0" applyFont="true" applyBorder="true" applyAlignment="true" applyProtection="true">
      <alignment horizontal="right" vertical="center" textRotation="0" wrapText="false" indent="1" shrinkToFit="false"/>
      <protection locked="true" hidden="false"/>
    </xf>
    <xf numFmtId="164" fontId="11" fillId="4" borderId="8" xfId="0" applyFont="true" applyBorder="true" applyAlignment="true" applyProtection="true">
      <alignment horizontal="left" vertical="center" textRotation="0" wrapText="false" indent="1" shrinkToFit="false"/>
      <protection locked="true" hidden="false"/>
    </xf>
    <xf numFmtId="165" fontId="26" fillId="8" borderId="8" xfId="0" applyFont="true" applyBorder="true" applyAlignment="true" applyProtection="true">
      <alignment horizontal="right" vertical="center" textRotation="0" wrapText="false" indent="1" shrinkToFit="false"/>
      <protection locked="true" hidden="false"/>
    </xf>
    <xf numFmtId="164" fontId="11" fillId="6" borderId="8" xfId="0" applyFont="true" applyBorder="true" applyAlignment="true" applyProtection="true">
      <alignment horizontal="left" vertical="center" textRotation="0" wrapText="false" indent="1" shrinkToFit="false"/>
      <protection locked="true" hidden="false"/>
    </xf>
    <xf numFmtId="168" fontId="26" fillId="8" borderId="8" xfId="0" applyFont="true" applyBorder="true" applyAlignment="true" applyProtection="true">
      <alignment horizontal="right" vertical="center" textRotation="0" wrapText="false" indent="1" shrinkToFit="false"/>
      <protection locked="true" hidden="false"/>
    </xf>
    <xf numFmtId="164" fontId="27" fillId="10" borderId="8" xfId="0" applyFont="true" applyBorder="true" applyAlignment="true" applyProtection="true">
      <alignment horizontal="center" vertical="center" textRotation="0" wrapText="false" indent="0" shrinkToFit="false"/>
      <protection locked="true" hidden="false"/>
    </xf>
    <xf numFmtId="164" fontId="13" fillId="2" borderId="16" xfId="0" applyFont="true" applyBorder="true" applyAlignment="true" applyProtection="true">
      <alignment horizontal="center" vertical="center" textRotation="0" wrapText="true" indent="0" shrinkToFit="false"/>
      <protection locked="true" hidden="false"/>
    </xf>
    <xf numFmtId="164" fontId="12" fillId="6" borderId="8" xfId="0" applyFont="true" applyBorder="true" applyAlignment="true" applyProtection="true">
      <alignment horizontal="left" vertical="center" textRotation="0" wrapText="false" indent="1" shrinkToFit="false"/>
      <protection locked="true" hidden="false"/>
    </xf>
    <xf numFmtId="167" fontId="12" fillId="6" borderId="8" xfId="0" applyFont="true" applyBorder="true" applyAlignment="true" applyProtection="true">
      <alignment horizontal="center" vertical="center" textRotation="0" wrapText="false" indent="0" shrinkToFit="false"/>
      <protection locked="true" hidden="false"/>
    </xf>
    <xf numFmtId="165" fontId="12" fillId="6" borderId="8" xfId="0" applyFont="true" applyBorder="true" applyAlignment="true" applyProtection="true">
      <alignment horizontal="right" vertical="center" textRotation="0" wrapText="false" indent="1" shrinkToFit="false"/>
      <protection locked="true" hidden="false"/>
    </xf>
    <xf numFmtId="164" fontId="12" fillId="4" borderId="8" xfId="0" applyFont="true" applyBorder="true" applyAlignment="true" applyProtection="true">
      <alignment horizontal="left" vertical="center" textRotation="0" wrapText="false" indent="1" shrinkToFit="false"/>
      <protection locked="true" hidden="false"/>
    </xf>
    <xf numFmtId="167" fontId="12" fillId="4" borderId="8" xfId="0" applyFont="true" applyBorder="true" applyAlignment="true" applyProtection="true">
      <alignment horizontal="center" vertical="center" textRotation="0" wrapText="false" indent="0" shrinkToFit="false"/>
      <protection locked="true" hidden="false"/>
    </xf>
    <xf numFmtId="165" fontId="12" fillId="4" borderId="8" xfId="0" applyFont="true" applyBorder="true" applyAlignment="true" applyProtection="true">
      <alignment horizontal="right" vertical="center" textRotation="0" wrapText="false" indent="1" shrinkToFit="false"/>
      <protection locked="true" hidden="false"/>
    </xf>
    <xf numFmtId="167" fontId="11" fillId="9" borderId="8" xfId="0" applyFont="true" applyBorder="true" applyAlignment="true" applyProtection="true">
      <alignment horizontal="center" vertical="center" textRotation="0" wrapText="false" indent="0" shrinkToFit="false"/>
      <protection locked="true" hidden="false"/>
    </xf>
    <xf numFmtId="165" fontId="11" fillId="9" borderId="8" xfId="0" applyFont="true" applyBorder="true" applyAlignment="true" applyProtection="true">
      <alignment horizontal="right" vertical="center" textRotation="0" wrapText="false" indent="1" shrinkToFit="false"/>
      <protection locked="true" hidden="false"/>
    </xf>
    <xf numFmtId="164" fontId="29" fillId="2" borderId="0" xfId="0" applyFont="true" applyBorder="true" applyAlignment="true" applyProtection="true">
      <alignment horizontal="left" vertical="center" textRotation="0" wrapText="false" indent="1" shrinkToFit="false"/>
      <protection locked="true" hidden="false"/>
    </xf>
    <xf numFmtId="164" fontId="30" fillId="8" borderId="8" xfId="0" applyFont="true" applyBorder="true" applyAlignment="true" applyProtection="true">
      <alignment horizontal="left" vertical="center" textRotation="0" wrapText="false" indent="1" shrinkToFit="false"/>
      <protection locked="true" hidden="false"/>
    </xf>
    <xf numFmtId="164" fontId="17" fillId="8" borderId="8" xfId="0" applyFont="true" applyBorder="true" applyAlignment="true" applyProtection="true">
      <alignment horizontal="left" vertical="center" textRotation="0" wrapText="false" indent="1" shrinkToFit="false"/>
      <protection locked="true" hidden="false"/>
    </xf>
    <xf numFmtId="164" fontId="12" fillId="5" borderId="1" xfId="0" applyFont="true" applyBorder="true" applyAlignment="true" applyProtection="true">
      <alignment horizontal="left" vertical="top" textRotation="0" wrapText="true" indent="1" shrinkToFit="false"/>
      <protection locked="false" hidden="false"/>
    </xf>
    <xf numFmtId="164" fontId="14" fillId="2" borderId="0" xfId="0" applyFont="true" applyBorder="true" applyAlignment="true" applyProtection="true">
      <alignment horizontal="center" vertical="center" textRotation="0" wrapText="false" indent="0" shrinkToFit="false"/>
      <protection locked="true" hidden="false"/>
    </xf>
    <xf numFmtId="164" fontId="14" fillId="2" borderId="0" xfId="0" applyFont="true" applyBorder="false" applyAlignment="true" applyProtection="true">
      <alignment horizontal="center" vertical="center" textRotation="0" wrapText="false" indent="0" shrinkToFit="false"/>
      <protection locked="true" hidden="false"/>
    </xf>
    <xf numFmtId="164" fontId="12" fillId="5" borderId="1" xfId="0" applyFont="true" applyBorder="true" applyAlignment="true" applyProtection="true">
      <alignment horizontal="left" vertical="center" textRotation="0" wrapText="false" indent="1" shrinkToFit="false"/>
      <protection locked="false" hidden="false"/>
    </xf>
    <xf numFmtId="164" fontId="12" fillId="5" borderId="1" xfId="0" applyFont="true" applyBorder="true" applyAlignment="true" applyProtection="true">
      <alignment horizontal="center" vertical="center" textRotation="0" wrapText="false" indent="0" shrinkToFit="false"/>
      <protection locked="false" hidden="false"/>
    </xf>
    <xf numFmtId="166" fontId="12" fillId="5" borderId="1" xfId="0" applyFont="true" applyBorder="true" applyAlignment="true" applyProtection="true">
      <alignment horizontal="center" vertical="center" textRotation="0" wrapText="false" indent="0" shrinkToFit="false"/>
      <protection locked="false" hidden="false"/>
    </xf>
    <xf numFmtId="164" fontId="9" fillId="0" borderId="0" xfId="0" applyFont="true" applyBorder="true" applyAlignment="true" applyProtection="true">
      <alignment horizontal="left" vertical="center" textRotation="0" wrapText="false" indent="1" shrinkToFit="false"/>
      <protection locked="true" hidden="false"/>
    </xf>
    <xf numFmtId="167" fontId="31" fillId="5" borderId="1" xfId="0" applyFont="true" applyBorder="true" applyAlignment="true" applyProtection="true">
      <alignment horizontal="center" vertical="center" textRotation="0" wrapText="false" indent="0" shrinkToFit="false"/>
      <protection locked="false" hidden="false"/>
    </xf>
    <xf numFmtId="164" fontId="22" fillId="0" borderId="0" xfId="0" applyFont="true" applyBorder="false" applyAlignment="true" applyProtection="true">
      <alignment horizontal="right" vertical="center" textRotation="0" wrapText="false" indent="0" shrinkToFit="false"/>
      <protection locked="true" hidden="false"/>
    </xf>
    <xf numFmtId="164" fontId="14" fillId="2" borderId="0" xfId="0" applyFont="true" applyBorder="true" applyAlignment="true" applyProtection="true">
      <alignment horizontal="center" vertical="center" textRotation="0" wrapText="true" indent="0" shrinkToFit="false"/>
      <protection locked="true" hidden="false"/>
    </xf>
    <xf numFmtId="164" fontId="14" fillId="2" borderId="0" xfId="0" applyFont="true" applyBorder="false" applyAlignment="true" applyProtection="true">
      <alignment horizontal="center" vertical="center" textRotation="0" wrapText="true" indent="0" shrinkToFit="false"/>
      <protection locked="true" hidden="false"/>
    </xf>
    <xf numFmtId="165" fontId="12" fillId="8" borderId="8" xfId="0" applyFont="true" applyBorder="true" applyAlignment="true" applyProtection="true">
      <alignment horizontal="right" vertical="center" textRotation="0" wrapText="false" indent="1" shrinkToFit="false"/>
      <protection locked="true" hidden="false"/>
    </xf>
    <xf numFmtId="164" fontId="32" fillId="2" borderId="0" xfId="0" applyFont="true" applyBorder="true" applyAlignment="true" applyProtection="true">
      <alignment horizontal="left" vertical="center" textRotation="0" wrapText="false" indent="1" shrinkToFit="false"/>
      <protection locked="true" hidden="false"/>
    </xf>
    <xf numFmtId="165" fontId="32" fillId="2" borderId="0" xfId="0" applyFont="true" applyBorder="true" applyAlignment="true" applyProtection="true">
      <alignment horizontal="right" vertical="center" textRotation="0" wrapText="false" indent="1" shrinkToFit="false"/>
      <protection locked="true" hidden="false"/>
    </xf>
    <xf numFmtId="166" fontId="12" fillId="5" borderId="1" xfId="0" applyFont="true" applyBorder="true" applyAlignment="true" applyProtection="true">
      <alignment horizontal="left" vertical="center" textRotation="0" wrapText="false" indent="1" shrinkToFit="false"/>
      <protection locked="false" hidden="false"/>
    </xf>
    <xf numFmtId="164" fontId="8" fillId="0" borderId="0" xfId="0" applyFont="true" applyBorder="true" applyAlignment="true" applyProtection="true">
      <alignment horizontal="left" vertical="center" textRotation="0" wrapText="false" indent="1" shrinkToFit="false"/>
      <protection locked="true" hidden="false"/>
    </xf>
    <xf numFmtId="164" fontId="33" fillId="0" borderId="0" xfId="0" applyFont="true" applyBorder="true" applyAlignment="true" applyProtection="true">
      <alignment horizontal="left" vertical="top" textRotation="0" wrapText="true" indent="1" shrinkToFit="false"/>
      <protection locked="true" hidden="false"/>
    </xf>
    <xf numFmtId="164" fontId="31" fillId="5" borderId="1" xfId="0" applyFont="true" applyBorder="true" applyAlignment="true" applyProtection="true">
      <alignment horizontal="center" vertical="center" textRotation="0" wrapText="false" indent="0" shrinkToFit="false"/>
      <protection locked="false" hidden="false"/>
    </xf>
    <xf numFmtId="164" fontId="9" fillId="0" borderId="0" xfId="0" applyFont="true" applyBorder="false" applyAlignment="true" applyProtection="true">
      <alignment horizontal="right" vertical="center" textRotation="0" wrapText="false" indent="1" shrinkToFit="false"/>
      <protection locked="true" hidden="false"/>
    </xf>
    <xf numFmtId="164" fontId="34" fillId="8" borderId="8" xfId="0" applyFont="true" applyBorder="true" applyAlignment="true" applyProtection="true">
      <alignment horizontal="left" vertical="top" textRotation="0" wrapText="true" indent="1" shrinkToFit="false"/>
      <protection locked="true" hidden="false"/>
    </xf>
    <xf numFmtId="164" fontId="13" fillId="7" borderId="0" xfId="0" applyFont="true" applyBorder="true" applyAlignment="true" applyProtection="true">
      <alignment horizontal="left" vertical="center" textRotation="0" wrapText="false" indent="1" shrinkToFit="false"/>
      <protection locked="true" hidden="false"/>
    </xf>
    <xf numFmtId="164" fontId="35" fillId="9" borderId="8" xfId="0" applyFont="true" applyBorder="true" applyAlignment="true" applyProtection="true">
      <alignment horizontal="left" vertical="center" textRotation="0" wrapText="true" indent="1" shrinkToFit="false"/>
      <protection locked="true" hidden="false"/>
    </xf>
    <xf numFmtId="164" fontId="35" fillId="9" borderId="8" xfId="0" applyFont="true" applyBorder="true" applyAlignment="true" applyProtection="true">
      <alignment horizontal="center" vertical="center" textRotation="0" wrapText="true" indent="0" shrinkToFit="false"/>
      <protection locked="true" hidden="false"/>
    </xf>
    <xf numFmtId="170" fontId="12" fillId="5" borderId="1" xfId="0" applyFont="true" applyBorder="true" applyAlignment="true" applyProtection="true">
      <alignment horizontal="center" vertical="center" textRotation="0" wrapText="false" indent="0" shrinkToFit="false"/>
      <protection locked="false" hidden="false"/>
    </xf>
    <xf numFmtId="165" fontId="12" fillId="5" borderId="1" xfId="0" applyFont="true" applyBorder="true" applyAlignment="true" applyProtection="true">
      <alignment horizontal="right" vertical="center" textRotation="0" wrapText="false" indent="1" shrinkToFit="false"/>
      <protection locked="false" hidden="false"/>
    </xf>
    <xf numFmtId="164" fontId="0" fillId="4" borderId="0" xfId="0" applyFont="false" applyBorder="true" applyAlignment="true" applyProtection="true">
      <alignment horizontal="general" vertical="bottom" textRotation="0" wrapText="false" indent="0" shrinkToFit="false"/>
      <protection locked="true" hidden="false"/>
    </xf>
    <xf numFmtId="164" fontId="11" fillId="8" borderId="8" xfId="0" applyFont="true" applyBorder="true" applyAlignment="true" applyProtection="true">
      <alignment horizontal="left" vertical="center" textRotation="0" wrapText="false" indent="1" shrinkToFit="false"/>
      <protection locked="true" hidden="false"/>
    </xf>
    <xf numFmtId="165" fontId="11" fillId="8" borderId="8" xfId="0" applyFont="true" applyBorder="true" applyAlignment="true" applyProtection="true">
      <alignment horizontal="right" vertical="center" textRotation="0" wrapText="false" indent="1" shrinkToFit="false"/>
      <protection locked="true" hidden="false"/>
    </xf>
    <xf numFmtId="165" fontId="36" fillId="5" borderId="1" xfId="0" applyFont="true" applyBorder="true" applyAlignment="true" applyProtection="true">
      <alignment horizontal="right" vertical="center" textRotation="0" wrapText="false" indent="1" shrinkToFit="false"/>
      <protection locked="false" hidden="false"/>
    </xf>
    <xf numFmtId="164" fontId="37" fillId="11" borderId="0" xfId="0" applyFont="true" applyBorder="true" applyAlignment="true" applyProtection="true">
      <alignment horizontal="left" vertical="center" textRotation="0" wrapText="false" indent="1" shrinkToFit="false"/>
      <protection locked="true" hidden="false"/>
    </xf>
    <xf numFmtId="165" fontId="37" fillId="11" borderId="0" xfId="0" applyFont="true" applyBorder="true" applyAlignment="true" applyProtection="true">
      <alignment horizontal="right" vertical="center" textRotation="0" wrapText="false" indent="1" shrinkToFit="false"/>
      <protection locked="true" hidden="false"/>
    </xf>
    <xf numFmtId="164" fontId="35" fillId="9" borderId="8" xfId="0" applyFont="true" applyBorder="true" applyAlignment="true" applyProtection="true">
      <alignment horizontal="left" vertical="center" textRotation="0" wrapText="false" indent="1" shrinkToFit="false"/>
      <protection locked="true" hidden="false"/>
    </xf>
    <xf numFmtId="164" fontId="38" fillId="6" borderId="8" xfId="0" applyFont="true" applyBorder="true" applyAlignment="true" applyProtection="true">
      <alignment horizontal="center" vertical="center" textRotation="0" wrapText="false" indent="0" shrinkToFit="false"/>
      <protection locked="true" hidden="false"/>
    </xf>
    <xf numFmtId="168" fontId="12" fillId="5" borderId="1" xfId="0" applyFont="true" applyBorder="true" applyAlignment="true" applyProtection="true">
      <alignment horizontal="center" vertical="center" textRotation="0" wrapText="false" indent="0" shrinkToFit="false"/>
      <protection locked="false" hidden="false"/>
    </xf>
    <xf numFmtId="165" fontId="17" fillId="8" borderId="8" xfId="0" applyFont="true" applyBorder="true" applyAlignment="true" applyProtection="true">
      <alignment horizontal="right" vertical="center" textRotation="0" wrapText="false" indent="1" shrinkToFit="false"/>
      <protection locked="true" hidden="false"/>
    </xf>
    <xf numFmtId="164" fontId="39" fillId="2" borderId="0" xfId="0" applyFont="true" applyBorder="true" applyAlignment="true" applyProtection="true">
      <alignment horizontal="left" vertical="center" textRotation="0" wrapText="false" indent="1" shrinkToFit="false"/>
      <protection locked="true" hidden="false"/>
    </xf>
    <xf numFmtId="164" fontId="40" fillId="2" borderId="0" xfId="0" applyFont="true" applyBorder="true" applyAlignment="true" applyProtection="true">
      <alignment horizontal="right" vertical="center" textRotation="0" wrapText="false" indent="1" shrinkToFit="false"/>
      <protection locked="true" hidden="false"/>
    </xf>
    <xf numFmtId="164" fontId="41" fillId="2" borderId="0" xfId="0" applyFont="true" applyBorder="true" applyAlignment="true" applyProtection="true">
      <alignment horizontal="left" vertical="center" textRotation="0" wrapText="false" indent="1" shrinkToFit="false"/>
      <protection locked="true" hidden="false"/>
    </xf>
    <xf numFmtId="165" fontId="42" fillId="2" borderId="0" xfId="0" applyFont="true" applyBorder="true" applyAlignment="true" applyProtection="true">
      <alignment horizontal="right" vertical="center" textRotation="0" wrapText="false" indent="1" shrinkToFit="false"/>
      <protection locked="true" hidden="false"/>
    </xf>
    <xf numFmtId="164" fontId="43" fillId="0" borderId="0" xfId="0" applyFont="true" applyBorder="true" applyAlignment="true" applyProtection="true">
      <alignment horizontal="left" vertical="center" textRotation="0" wrapText="false" indent="1" shrinkToFit="false"/>
      <protection locked="true" hidden="false"/>
    </xf>
    <xf numFmtId="164" fontId="44" fillId="8" borderId="8" xfId="0" applyFont="true" applyBorder="true" applyAlignment="true" applyProtection="true">
      <alignment horizontal="left" vertical="center" textRotation="0" wrapText="false" indent="1" shrinkToFit="false"/>
      <protection locked="true" hidden="false"/>
    </xf>
    <xf numFmtId="166" fontId="10" fillId="5" borderId="1" xfId="0" applyFont="true" applyBorder="true" applyAlignment="true" applyProtection="true">
      <alignment horizontal="center" vertical="center" textRotation="0" wrapText="false" indent="0" shrinkToFit="false"/>
      <protection locked="false" hidden="false"/>
    </xf>
    <xf numFmtId="164" fontId="14" fillId="2" borderId="0" xfId="0" applyFont="true" applyBorder="false" applyAlignment="true" applyProtection="true">
      <alignment horizontal="left" vertical="center" textRotation="0" wrapText="false" indent="1" shrinkToFit="false"/>
      <protection locked="true" hidden="false"/>
    </xf>
    <xf numFmtId="164" fontId="12" fillId="6" borderId="8" xfId="0" applyFont="true" applyBorder="true" applyAlignment="true" applyProtection="true">
      <alignment horizontal="left" vertical="center" textRotation="0" wrapText="true" indent="1" shrinkToFit="false"/>
      <protection locked="true" hidden="false"/>
    </xf>
    <xf numFmtId="164" fontId="45" fillId="5" borderId="1" xfId="0" applyFont="true" applyBorder="true" applyAlignment="true" applyProtection="true">
      <alignment horizontal="center" vertical="center" textRotation="0" wrapText="false" indent="0" shrinkToFit="false"/>
      <protection locked="false" hidden="false"/>
    </xf>
    <xf numFmtId="164" fontId="12" fillId="4" borderId="8" xfId="0" applyFont="true" applyBorder="true" applyAlignment="true" applyProtection="true">
      <alignment horizontal="left" vertical="center" textRotation="0" wrapText="true" indent="1" shrinkToFit="false"/>
      <protection locked="true" hidden="false"/>
    </xf>
    <xf numFmtId="164" fontId="46" fillId="8" borderId="8" xfId="0" applyFont="true" applyBorder="true" applyAlignment="true" applyProtection="true">
      <alignment horizontal="left" vertical="top" textRotation="0" wrapText="true" indent="1" shrinkToFit="false"/>
      <protection locked="true" hidden="false"/>
    </xf>
    <xf numFmtId="167" fontId="12" fillId="5" borderId="1" xfId="0" applyFont="true" applyBorder="true" applyAlignment="true" applyProtection="true">
      <alignment horizontal="center" vertical="center" textRotation="0" wrapText="false" indent="0" shrinkToFit="false"/>
      <protection locked="false" hidden="false"/>
    </xf>
    <xf numFmtId="167" fontId="16" fillId="8" borderId="8" xfId="0" applyFont="true" applyBorder="true" applyAlignment="true" applyProtection="true">
      <alignment horizontal="center" vertical="center" textRotation="0" wrapText="false" indent="0" shrinkToFit="false"/>
      <protection locked="true" hidden="false"/>
    </xf>
    <xf numFmtId="164" fontId="47" fillId="8" borderId="8" xfId="0" applyFont="true" applyBorder="true" applyAlignment="true" applyProtection="true">
      <alignment horizontal="left" vertical="center" textRotation="0" wrapText="false" indent="1" shrinkToFit="false"/>
      <protection locked="true" hidden="false"/>
    </xf>
    <xf numFmtId="164" fontId="45" fillId="5" borderId="1" xfId="0" applyFont="true" applyBorder="true" applyAlignment="true" applyProtection="true">
      <alignment horizontal="left" vertical="center" textRotation="0" wrapText="false" indent="1" shrinkToFit="false"/>
      <protection locked="false" hidden="false"/>
    </xf>
    <xf numFmtId="164" fontId="16" fillId="8" borderId="8" xfId="0" applyFont="true" applyBorder="true" applyAlignment="true" applyProtection="true">
      <alignment horizontal="left" vertical="center" textRotation="0" wrapText="false" indent="1" shrinkToFit="false"/>
      <protection locked="true" hidden="false"/>
    </xf>
    <xf numFmtId="165" fontId="16" fillId="8" borderId="8" xfId="0" applyFont="true" applyBorder="true" applyAlignment="true" applyProtection="true">
      <alignment horizontal="right" vertical="center" textRotation="0" wrapText="false" indent="1" shrinkToFit="false"/>
      <protection locked="true" hidden="false"/>
    </xf>
    <xf numFmtId="168" fontId="12" fillId="8" borderId="8" xfId="0" applyFont="true" applyBorder="true" applyAlignment="true" applyProtection="true">
      <alignment horizontal="right" vertical="center" textRotation="0" wrapText="false" indent="1" shrinkToFit="false"/>
      <protection locked="true" hidden="false"/>
    </xf>
    <xf numFmtId="164" fontId="46" fillId="5" borderId="1" xfId="0" applyFont="true" applyBorder="true" applyAlignment="true" applyProtection="true">
      <alignment horizontal="left" vertical="center" textRotation="0" wrapText="false" indent="1" shrinkToFit="false"/>
      <protection locked="false" hidden="false"/>
    </xf>
    <xf numFmtId="167" fontId="45" fillId="5" borderId="1" xfId="0" applyFont="true" applyBorder="true" applyAlignment="true" applyProtection="true">
      <alignment horizontal="center" vertical="center" textRotation="0" wrapText="false" indent="0" shrinkToFit="false"/>
      <protection locked="false" hidden="false"/>
    </xf>
    <xf numFmtId="164" fontId="48" fillId="0" borderId="0" xfId="0" applyFont="true" applyBorder="false" applyAlignment="true" applyProtection="true">
      <alignment horizontal="right" vertical="center" textRotation="0" wrapText="false" indent="1" shrinkToFit="false"/>
      <protection locked="true" hidden="false"/>
    </xf>
    <xf numFmtId="171" fontId="17" fillId="8" borderId="8" xfId="0" applyFont="true" applyBorder="true" applyAlignment="true" applyProtection="true">
      <alignment horizontal="center" vertical="center" textRotation="0" wrapText="false" indent="0" shrinkToFit="false"/>
      <protection locked="true" hidden="false"/>
    </xf>
    <xf numFmtId="164" fontId="13" fillId="2" borderId="0" xfId="0" applyFont="true" applyBorder="false" applyAlignment="true" applyProtection="true">
      <alignment horizontal="left" vertical="center" textRotation="0" wrapText="false" indent="1" shrinkToFit="false"/>
      <protection locked="true" hidden="false"/>
    </xf>
    <xf numFmtId="164" fontId="13" fillId="2" borderId="0" xfId="0" applyFont="true" applyBorder="false" applyAlignment="true" applyProtection="true">
      <alignment horizontal="center" vertical="center" textRotation="0" wrapText="true" indent="0" shrinkToFit="false"/>
      <protection locked="true" hidden="false"/>
    </xf>
    <xf numFmtId="164" fontId="13" fillId="2" borderId="0" xfId="0" applyFont="true" applyBorder="true" applyAlignment="true" applyProtection="true">
      <alignment horizontal="left" vertical="center" textRotation="0" wrapText="false" indent="1" shrinkToFit="false"/>
      <protection locked="true" hidden="false"/>
    </xf>
    <xf numFmtId="164" fontId="36" fillId="6" borderId="8" xfId="0" applyFont="true" applyBorder="true" applyAlignment="true" applyProtection="true">
      <alignment horizontal="left" vertical="center" textRotation="0" wrapText="false" indent="1" shrinkToFit="false"/>
      <protection locked="true" hidden="false"/>
    </xf>
    <xf numFmtId="168" fontId="31" fillId="5" borderId="1" xfId="0" applyFont="true" applyBorder="true" applyAlignment="true" applyProtection="true">
      <alignment horizontal="center" vertical="center" textRotation="0" wrapText="false" indent="0" shrinkToFit="false"/>
      <protection locked="false" hidden="false"/>
    </xf>
    <xf numFmtId="164" fontId="38" fillId="6" borderId="8" xfId="0" applyFont="true" applyBorder="true" applyAlignment="true" applyProtection="true">
      <alignment horizontal="left" vertical="center" textRotation="0" wrapText="true" indent="1" shrinkToFit="false"/>
      <protection locked="true" hidden="false"/>
    </xf>
    <xf numFmtId="164" fontId="36" fillId="4" borderId="8" xfId="0" applyFont="true" applyBorder="true" applyAlignment="true" applyProtection="true">
      <alignment horizontal="left" vertical="center" textRotation="0" wrapText="false" indent="1" shrinkToFit="false"/>
      <protection locked="true" hidden="false"/>
    </xf>
    <xf numFmtId="165" fontId="17" fillId="8" borderId="8" xfId="0" applyFont="true" applyBorder="true" applyAlignment="true" applyProtection="true">
      <alignment horizontal="center" vertical="center" textRotation="0" wrapText="false" indent="0" shrinkToFit="false"/>
      <protection locked="true" hidden="false"/>
    </xf>
    <xf numFmtId="164" fontId="38" fillId="4" borderId="8" xfId="0" applyFont="true" applyBorder="true" applyAlignment="true" applyProtection="true">
      <alignment horizontal="left" vertical="center" textRotation="0" wrapText="true" indent="1" shrinkToFit="false"/>
      <protection locked="true" hidden="false"/>
    </xf>
    <xf numFmtId="164" fontId="14" fillId="2" borderId="16" xfId="0" applyFont="true" applyBorder="true" applyAlignment="true" applyProtection="true">
      <alignment horizontal="center" vertical="center" textRotation="0" wrapText="true" indent="0" shrinkToFit="false"/>
      <protection locked="true" hidden="false"/>
    </xf>
    <xf numFmtId="164" fontId="49" fillId="12" borderId="8" xfId="0" applyFont="true" applyBorder="true" applyAlignment="true" applyProtection="true">
      <alignment horizontal="left" vertical="top" textRotation="0" wrapText="true" indent="1" shrinkToFit="false"/>
      <protection locked="true" hidden="false"/>
    </xf>
    <xf numFmtId="164" fontId="50" fillId="6" borderId="8" xfId="0" applyFont="true" applyBorder="true" applyAlignment="true" applyProtection="true">
      <alignment horizontal="center" vertical="center" textRotation="0" wrapText="false" indent="0" shrinkToFit="false"/>
      <protection locked="true" hidden="false"/>
    </xf>
    <xf numFmtId="164" fontId="45" fillId="6" borderId="8" xfId="0" applyFont="true" applyBorder="true" applyAlignment="true" applyProtection="true">
      <alignment horizontal="left" vertical="top" textRotation="0" wrapText="true" indent="1" shrinkToFit="false"/>
      <protection locked="true" hidden="false"/>
    </xf>
    <xf numFmtId="164" fontId="12" fillId="6" borderId="8" xfId="0" applyFont="true" applyBorder="true" applyAlignment="true" applyProtection="true">
      <alignment horizontal="left" vertical="top" textRotation="0" wrapText="true" indent="1" shrinkToFit="false"/>
      <protection locked="true" hidden="false"/>
    </xf>
    <xf numFmtId="164" fontId="50" fillId="4" borderId="8" xfId="0" applyFont="true" applyBorder="true" applyAlignment="true" applyProtection="true">
      <alignment horizontal="center" vertical="center" textRotation="0" wrapText="false" indent="0" shrinkToFit="false"/>
      <protection locked="true" hidden="false"/>
    </xf>
    <xf numFmtId="164" fontId="45" fillId="4" borderId="8" xfId="0" applyFont="true" applyBorder="true" applyAlignment="true" applyProtection="true">
      <alignment horizontal="left" vertical="top" textRotation="0" wrapText="true" indent="1" shrinkToFit="false"/>
      <protection locked="true" hidden="false"/>
    </xf>
    <xf numFmtId="164" fontId="12" fillId="4" borderId="8" xfId="0" applyFont="true" applyBorder="true" applyAlignment="true" applyProtection="true">
      <alignment horizontal="left" vertical="top" textRotation="0" wrapText="true" indent="1" shrinkToFit="false"/>
      <protection locked="true" hidden="false"/>
    </xf>
    <xf numFmtId="164" fontId="8" fillId="0" borderId="0" xfId="0" applyFont="true" applyBorder="true" applyAlignment="true" applyProtection="tru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6">
    <dxf>
      <fill>
        <patternFill patternType="solid">
          <fgColor rgb="FF1D3245"/>
          <bgColor rgb="FF000000"/>
        </patternFill>
      </fill>
    </dxf>
    <dxf>
      <fill>
        <patternFill patternType="solid">
          <fgColor rgb="FFF6F9FC"/>
          <bgColor rgb="FF000000"/>
        </patternFill>
      </fill>
    </dxf>
    <dxf>
      <fill>
        <patternFill patternType="solid">
          <fgColor rgb="FF0C1628"/>
          <bgColor rgb="FF000000"/>
        </patternFill>
      </fill>
    </dxf>
    <dxf>
      <fill>
        <patternFill patternType="solid">
          <fgColor rgb="FF8E98A2"/>
          <bgColor rgb="FF000000"/>
        </patternFill>
      </fill>
    </dxf>
    <dxf>
      <fill>
        <patternFill patternType="solid">
          <fgColor rgb="FFFFFFFF"/>
          <bgColor rgb="FF000000"/>
        </patternFill>
      </fill>
    </dxf>
    <dxf>
      <fill>
        <patternFill patternType="solid">
          <fgColor rgb="FF0D3C61"/>
          <bgColor rgb="FF000000"/>
        </patternFill>
      </fill>
    </dxf>
    <dxf>
      <fill>
        <patternFill patternType="solid">
          <fgColor rgb="FF2E7D5B"/>
          <bgColor rgb="FF000000"/>
        </patternFill>
      </fill>
    </dxf>
    <dxf>
      <fill>
        <patternFill patternType="solid">
          <fgColor rgb="FF3480BC"/>
          <bgColor rgb="FF000000"/>
        </patternFill>
      </fill>
    </dxf>
    <dxf>
      <fill>
        <patternFill patternType="solid">
          <fgColor rgb="FFB3341F"/>
          <bgColor rgb="FF000000"/>
        </patternFill>
      </fill>
    </dxf>
    <dxf>
      <fill>
        <patternFill patternType="solid">
          <fgColor rgb="FFC98A0E"/>
          <bgColor rgb="FF000000"/>
        </patternFill>
      </fill>
    </dxf>
    <dxf>
      <fill>
        <patternFill patternType="solid">
          <fgColor rgb="FFE8EEF5"/>
          <bgColor rgb="FF000000"/>
        </patternFill>
      </fill>
    </dxf>
    <dxf>
      <fill>
        <patternFill patternType="solid">
          <fgColor rgb="FFF7E7E3"/>
          <bgColor rgb="FF000000"/>
        </patternFill>
      </fill>
    </dxf>
    <dxf>
      <font>
        <name val="Arial"/>
        <charset val="1"/>
        <family val="0"/>
        <b val="1"/>
        <i val="1"/>
        <color rgb="FF8E98A2"/>
        <sz val="9"/>
      </font>
    </dxf>
    <dxf>
      <font>
        <name val="Arial"/>
        <charset val="1"/>
        <family val="0"/>
        <b val="1"/>
        <color rgb="FF0D3C61"/>
        <sz val="9"/>
      </font>
    </dxf>
    <dxf>
      <font>
        <name val="Arial"/>
        <charset val="1"/>
        <family val="0"/>
        <b val="1"/>
        <color rgb="FF3480BC"/>
        <sz val="9"/>
      </font>
    </dxf>
    <dxf>
      <font>
        <name val="Arial"/>
        <charset val="1"/>
        <family val="0"/>
        <b val="1"/>
        <color rgb="FFC98A0E"/>
        <sz val="9"/>
      </font>
    </dxf>
    <dxf>
      <font>
        <name val="Arial"/>
        <charset val="1"/>
        <family val="0"/>
        <b val="1"/>
        <color rgb="FF2E7D5B"/>
        <sz val="9"/>
      </font>
    </dxf>
    <dxf>
      <font>
        <name val="Arial"/>
        <charset val="1"/>
        <family val="0"/>
        <b val="1"/>
        <color rgb="FFB3341F"/>
        <sz val="9"/>
      </font>
    </dxf>
    <dxf>
      <font>
        <name val="Arial"/>
        <charset val="1"/>
        <family val="0"/>
        <b val="1"/>
        <color rgb="FFB3341F"/>
        <sz val="9"/>
      </font>
      <fill>
        <patternFill>
          <bgColor rgb="FFF7E7E3"/>
        </patternFill>
      </fill>
    </dxf>
    <dxf>
      <font>
        <name val="Arial"/>
        <charset val="1"/>
        <family val="0"/>
        <b val="1"/>
        <color rgb="FFB3341F"/>
        <sz val="9"/>
      </font>
      <fill>
        <patternFill>
          <bgColor rgb="FFFBEFD6"/>
        </patternFill>
      </fill>
    </dxf>
    <dxf>
      <font>
        <name val="Arial"/>
        <charset val="1"/>
        <family val="0"/>
        <b val="1"/>
        <color rgb="FFC98A0E"/>
        <sz val="9"/>
      </font>
      <fill>
        <patternFill>
          <bgColor rgb="FFFBEFD6"/>
        </patternFill>
      </fill>
    </dxf>
    <dxf>
      <fill>
        <patternFill>
          <bgColor rgb="FFFBEFD6"/>
        </patternFill>
      </fill>
    </dxf>
    <dxf>
      <font>
        <name val="Arial"/>
        <charset val="1"/>
        <family val="0"/>
        <i val="1"/>
        <color rgb="FF8E98A2"/>
        <sz val="9"/>
      </font>
    </dxf>
    <dxf>
      <font>
        <name val="Arial"/>
        <charset val="1"/>
        <family val="0"/>
        <b val="1"/>
        <color rgb="FFB3341F"/>
        <sz val="8"/>
      </font>
    </dxf>
    <dxf>
      <font>
        <name val="Arial"/>
        <charset val="1"/>
        <family val="0"/>
        <b val="1"/>
        <color rgb="FF2E7D5B"/>
        <sz val="8"/>
      </font>
    </dxf>
    <dxf>
      <font>
        <name val="Arial"/>
        <charset val="1"/>
        <family val="0"/>
        <b val="1"/>
        <color rgb="FFB3341F"/>
        <sz val="8"/>
      </font>
      <fill>
        <patternFill>
          <bgColor rgb="FFF7E7E3"/>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78787"/>
      <rgbColor rgb="FF9999FF"/>
      <rgbColor rgb="FF993366"/>
      <rgbColor rgb="FFFBEFD6"/>
      <rgbColor rgb="FFE4F0EA"/>
      <rgbColor rgb="FF660066"/>
      <rgbColor rgb="FFFF8080"/>
      <rgbColor rgb="FF0066CC"/>
      <rgbColor rgb="FFD3DEE9"/>
      <rgbColor rgb="FF000080"/>
      <rgbColor rgb="FFFF00FF"/>
      <rgbColor rgb="FFFFFF00"/>
      <rgbColor rgb="FF00FFFF"/>
      <rgbColor rgb="FF800080"/>
      <rgbColor rgb="FF800000"/>
      <rgbColor rgb="FF008080"/>
      <rgbColor rgb="FF0000FF"/>
      <rgbColor rgb="FF00CCFF"/>
      <rgbColor rgb="FFE8EEF5"/>
      <rgbColor rgb="FFF2F6FA"/>
      <rgbColor rgb="FFF7E7E3"/>
      <rgbColor rgb="FF99CCFF"/>
      <rgbColor rgb="FFFF99CC"/>
      <rgbColor rgb="FFCC99FF"/>
      <rgbColor rgb="FFF6F9FC"/>
      <rgbColor rgb="FF3480BC"/>
      <rgbColor rgb="FF33CCCC"/>
      <rgbColor rgb="FF99CC00"/>
      <rgbColor rgb="FFFFCC00"/>
      <rgbColor rgb="FFC98A0E"/>
      <rgbColor rgb="FFFF6600"/>
      <rgbColor rgb="FF666699"/>
      <rgbColor rgb="FF8E98A2"/>
      <rgbColor rgb="FF0D3C61"/>
      <rgbColor rgb="FF2E7D5B"/>
      <rgbColor rgb="FF0C2029"/>
      <rgbColor rgb="FF0C1628"/>
      <rgbColor rgb="FFB3341F"/>
      <rgbColor rgb="FF993366"/>
      <rgbColor rgb="FF333399"/>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bar"/>
        <c:grouping val="clustered"/>
        <c:varyColors val="0"/>
        <c:ser>
          <c:idx val="0"/>
          <c:order val="0"/>
          <c:tx>
            <c:strRef>
              <c:f>'Variation Dashboard'!M27</c:f>
              <c:strCache>
                <c:ptCount val="1"/>
                <c:pt idx="0">
                  <c:v>Approved $</c:v>
                </c:pt>
              </c:strCache>
            </c:strRef>
          </c:tx>
          <c:spPr>
            <a:solidFill>
              <a:srgbClr val="3480bc"/>
            </a:solidFill>
            <a:ln w="0">
              <a:noFill/>
            </a:ln>
          </c:spPr>
          <c:invertIfNegative val="0"/>
          <c:dLbls>
            <c:txPr>
              <a:bodyPr wrap="non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'Variation Dashboard'!$H$28:$H$37</c:f>
              <c:strCache>
                <c:ptCount val="10"/>
                <c:pt idx="0">
                  <c:v>Design Change</c:v>
                </c:pt>
                <c:pt idx="1">
                  <c:v>Scope Increase</c:v>
                </c:pt>
                <c:pt idx="2">
                  <c:v>Scope Omission</c:v>
                </c:pt>
                <c:pt idx="3">
                  <c:v>Latent Condition</c:v>
                </c:pt>
                <c:pt idx="4">
                  <c:v>Client Request</c:v>
                </c:pt>
                <c:pt idx="5">
                  <c:v>Authority Requirement</c:v>
                </c:pt>
                <c:pt idx="6">
                  <c:v>Error/Omission in Documents</c:v>
                </c:pt>
                <c:pt idx="7">
                  <c:v>Site Instruction</c:v>
                </c:pt>
                <c:pt idx="8">
                  <c:v>Provisional Sum Adjustment</c:v>
                </c:pt>
                <c:pt idx="9">
                  <c:v>Other</c:v>
                </c:pt>
              </c:strCache>
            </c:strRef>
          </c:cat>
          <c:val>
            <c:numRef>
              <c:f>'Variation Dashboard'!$M$28:$M$37</c:f>
              <c:numCache>
                <c:formatCode>\$#,##0.00;"-$"#,##0.00</c:formatCode>
                <c:ptCount val="10"/>
                <c:pt idx="0">
                  <c:v>125803.5</c:v>
                </c:pt>
                <c:pt idx="1">
                  <c:v>0</c:v>
                </c:pt>
                <c:pt idx="2">
                  <c:v>-76500</c:v>
                </c:pt>
                <c:pt idx="3">
                  <c:v>78450</c:v>
                </c:pt>
                <c:pt idx="4">
                  <c:v>61200</c:v>
                </c:pt>
                <c:pt idx="5">
                  <c:v>0</c:v>
                </c:pt>
                <c:pt idx="6">
                  <c:v>0</c:v>
                </c:pt>
                <c:pt idx="7">
                  <c:v>0</c:v>
                </c:pt>
                <c:pt idx="8">
                  <c:v>0</c:v>
                </c:pt>
                <c:pt idx="9">
                  <c:v>0</c:v>
                </c:pt>
              </c:numCache>
            </c:numRef>
          </c:val>
        </c:ser>
        <c:gapWidth val="45"/>
        <c:overlap val="0"/>
        <c:axId val="87397619"/>
        <c:axId val="71829059"/>
      </c:barChart>
      <c:catAx>
        <c:axId val="87397619"/>
        <c:scaling>
          <c:orientation val="maxMin"/>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1829059"/>
        <c:crosses val="autoZero"/>
        <c:auto val="1"/>
        <c:lblAlgn val="ctr"/>
        <c:lblOffset val="100"/>
        <c:noMultiLvlLbl val="0"/>
      </c:catAx>
      <c:valAx>
        <c:axId val="71829059"/>
        <c:scaling>
          <c:orientation val="minMax"/>
        </c:scaling>
        <c:delete val="0"/>
        <c:axPos val="l"/>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87397619"/>
        <c:crosses val="max"/>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autoTitleDeleted val="1"/>
    <c:plotArea>
      <c:barChart>
        <c:barDir val="col"/>
        <c:grouping val="clustered"/>
        <c:varyColors val="0"/>
        <c:ser>
          <c:idx val="0"/>
          <c:order val="0"/>
          <c:tx>
            <c:strRef>
              <c:f>'Variation Dashboard'!E27</c:f>
              <c:strCache>
                <c:ptCount val="1"/>
                <c:pt idx="0">
                  <c:v>Claimed $</c:v>
                </c:pt>
              </c:strCache>
            </c:strRef>
          </c:tx>
          <c:spPr>
            <a:solidFill>
              <a:srgbClr val="3480bc"/>
            </a:solidFill>
            <a:ln w="0">
              <a:noFill/>
            </a:ln>
          </c:spPr>
          <c:invertIfNegative val="0"/>
          <c:dLbls>
            <c:txPr>
              <a:bodyPr wrap="non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'Variation Dashboard'!$B$28:$B$35</c:f>
              <c:strCache>
                <c:ptCount val="8"/>
                <c:pt idx="0">
                  <c:v>Draft</c:v>
                </c:pt>
                <c:pt idx="1">
                  <c:v>Submitted</c:v>
                </c:pt>
                <c:pt idx="2">
                  <c:v>Under Assessment</c:v>
                </c:pt>
                <c:pt idx="3">
                  <c:v>Recommended</c:v>
                </c:pt>
                <c:pt idx="4">
                  <c:v>Approved</c:v>
                </c:pt>
                <c:pt idx="5">
                  <c:v>Rejected</c:v>
                </c:pt>
                <c:pt idx="6">
                  <c:v>Withdrawn</c:v>
                </c:pt>
                <c:pt idx="7">
                  <c:v>On Hold</c:v>
                </c:pt>
              </c:strCache>
            </c:strRef>
          </c:cat>
          <c:val>
            <c:numRef>
              <c:f>'Variation Dashboard'!$E$28:$E$35</c:f>
              <c:numCache>
                <c:formatCode>\$#,##0.00;"-$"#,##0.00</c:formatCode>
                <c:ptCount val="8"/>
                <c:pt idx="0">
                  <c:v>0</c:v>
                </c:pt>
                <c:pt idx="1">
                  <c:v>52400</c:v>
                </c:pt>
                <c:pt idx="2">
                  <c:v>59900</c:v>
                </c:pt>
                <c:pt idx="3">
                  <c:v>37800</c:v>
                </c:pt>
                <c:pt idx="4">
                  <c:v>220981</c:v>
                </c:pt>
                <c:pt idx="5">
                  <c:v>29400</c:v>
                </c:pt>
                <c:pt idx="6">
                  <c:v>0</c:v>
                </c:pt>
                <c:pt idx="7">
                  <c:v>12900</c:v>
                </c:pt>
              </c:numCache>
            </c:numRef>
          </c:val>
        </c:ser>
        <c:ser>
          <c:idx val="1"/>
          <c:order val="1"/>
          <c:tx>
            <c:strRef>
              <c:f>'Variation Dashboard'!G27</c:f>
              <c:strCache>
                <c:ptCount val="1"/>
                <c:pt idx="0">
                  <c:v>Approved $</c:v>
                </c:pt>
              </c:strCache>
            </c:strRef>
          </c:tx>
          <c:spPr>
            <a:solidFill>
              <a:srgbClr val="1d3245"/>
            </a:solidFill>
            <a:ln w="0">
              <a:noFill/>
            </a:ln>
          </c:spPr>
          <c:invertIfNegative val="0"/>
          <c:dLbls>
            <c:txPr>
              <a:bodyPr wrap="none"/>
              <a:lstStyle/>
              <a:p>
                <a:pPr>
                  <a:defRPr b="0" sz="1000" spc="-1" strike="noStrike">
                    <a:solidFill>
                      <a:srgbClr val="000000"/>
                    </a:solidFill>
                    <a:latin typeface="Arial"/>
                  </a:defRPr>
                </a:pPr>
              </a:p>
            </c:txPr>
            <c:dLblPos val="outEnd"/>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'Variation Dashboard'!$B$28:$B$35</c:f>
              <c:strCache>
                <c:ptCount val="8"/>
                <c:pt idx="0">
                  <c:v>Draft</c:v>
                </c:pt>
                <c:pt idx="1">
                  <c:v>Submitted</c:v>
                </c:pt>
                <c:pt idx="2">
                  <c:v>Under Assessment</c:v>
                </c:pt>
                <c:pt idx="3">
                  <c:v>Recommended</c:v>
                </c:pt>
                <c:pt idx="4">
                  <c:v>Approved</c:v>
                </c:pt>
                <c:pt idx="5">
                  <c:v>Rejected</c:v>
                </c:pt>
                <c:pt idx="6">
                  <c:v>Withdrawn</c:v>
                </c:pt>
                <c:pt idx="7">
                  <c:v>On Hold</c:v>
                </c:pt>
              </c:strCache>
            </c:strRef>
          </c:cat>
          <c:val>
            <c:numRef>
              <c:f>'Variation Dashboard'!$G$28:$G$35</c:f>
              <c:numCache>
                <c:formatCode>\$#,##0.00;"-$"#,##0.00</c:formatCode>
                <c:ptCount val="8"/>
                <c:pt idx="0">
                  <c:v>0</c:v>
                </c:pt>
                <c:pt idx="1">
                  <c:v>0</c:v>
                </c:pt>
                <c:pt idx="2">
                  <c:v>0</c:v>
                </c:pt>
                <c:pt idx="3">
                  <c:v>0</c:v>
                </c:pt>
                <c:pt idx="4">
                  <c:v>188953.5</c:v>
                </c:pt>
                <c:pt idx="5">
                  <c:v>0</c:v>
                </c:pt>
                <c:pt idx="6">
                  <c:v>0</c:v>
                </c:pt>
                <c:pt idx="7">
                  <c:v>0</c:v>
                </c:pt>
              </c:numCache>
            </c:numRef>
          </c:val>
        </c:ser>
        <c:gapWidth val="60"/>
        <c:overlap val="-12"/>
        <c:axId val="68088341"/>
        <c:axId val="77343852"/>
      </c:barChart>
      <c:catAx>
        <c:axId val="68088341"/>
        <c:scaling>
          <c:orientation val="minMax"/>
        </c:scaling>
        <c:delete val="0"/>
        <c:axPos val="b"/>
        <c:numFmt formatCode="General"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77343852"/>
        <c:crosses val="autoZero"/>
        <c:auto val="1"/>
        <c:lblAlgn val="ctr"/>
        <c:lblOffset val="100"/>
        <c:noMultiLvlLbl val="0"/>
      </c:catAx>
      <c:valAx>
        <c:axId val="77343852"/>
        <c:scaling>
          <c:orientation val="minMax"/>
        </c:scaling>
        <c:delete val="0"/>
        <c:axPos val="l"/>
        <c:majorGridlines>
          <c:spPr>
            <a:ln w="6480">
              <a:solidFill>
                <a:srgbClr val="d3dee9"/>
              </a:solidFill>
              <a:round/>
            </a:ln>
          </c:spPr>
        </c:majorGridlines>
        <c:numFmt formatCode="\$#,##0" sourceLinked="0"/>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68088341"/>
        <c:crosses val="autoZero"/>
        <c:crossBetween val="between"/>
      </c:valAx>
      <c:spPr>
        <a:noFill/>
        <a:ln w="0">
          <a:noFill/>
        </a:ln>
      </c:spPr>
    </c:plotArea>
    <c:legend>
      <c:legendPos val="b"/>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chart" Target="../charts/chart1.xml"/><Relationship Id="rId2" Type="http://schemas.openxmlformats.org/officeDocument/2006/relationships/chart" Target="../charts/chart2.xml"/><Relationship Id="rId3" Type="http://schemas.openxmlformats.org/officeDocument/2006/relationships/hyperlink" Target="https://www.mastt.com/" TargetMode="External"/><Relationship Id="rId4"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_rels/drawing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114480</xdr:colOff>
      <xdr:row>1</xdr:row>
      <xdr:rowOff>47520</xdr:rowOff>
    </xdr:from>
    <xdr:to>
      <xdr:col>1</xdr:col>
      <xdr:colOff>1423440</xdr:colOff>
      <xdr:row>2</xdr:row>
      <xdr:rowOff>128160</xdr:rowOff>
    </xdr:to>
    <xdr:pic>
      <xdr:nvPicPr>
        <xdr:cNvPr id="0" name="Image 1" descr="Picture">
          <a:hlinkClick r:id="rId1"/>
        </xdr:cNvPr>
        <xdr:cNvPicPr/>
      </xdr:nvPicPr>
      <xdr:blipFill>
        <a:blip r:embed="rId2"/>
        <a:stretch/>
      </xdr:blipFill>
      <xdr:spPr>
        <a:xfrm>
          <a:off x="114480" y="104760"/>
          <a:ext cx="1485360" cy="4330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114480</xdr:colOff>
      <xdr:row>1</xdr:row>
      <xdr:rowOff>47520</xdr:rowOff>
    </xdr:from>
    <xdr:to>
      <xdr:col>1</xdr:col>
      <xdr:colOff>824400</xdr:colOff>
      <xdr:row>2</xdr:row>
      <xdr:rowOff>128160</xdr:rowOff>
    </xdr:to>
    <xdr:pic>
      <xdr:nvPicPr>
        <xdr:cNvPr id="1" name="Image 1" descr="Picture">
          <a:hlinkClick r:id="rId1"/>
        </xdr:cNvPr>
        <xdr:cNvPicPr/>
      </xdr:nvPicPr>
      <xdr:blipFill>
        <a:blip r:embed="rId2"/>
        <a:stretch/>
      </xdr:blipFill>
      <xdr:spPr>
        <a:xfrm>
          <a:off x="114480" y="104760"/>
          <a:ext cx="1485360" cy="4330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7</xdr:col>
      <xdr:colOff>0</xdr:colOff>
      <xdr:row>40</xdr:row>
      <xdr:rowOff>0</xdr:rowOff>
    </xdr:from>
    <xdr:to>
      <xdr:col>12</xdr:col>
      <xdr:colOff>309240</xdr:colOff>
      <xdr:row>57</xdr:row>
      <xdr:rowOff>11160</xdr:rowOff>
    </xdr:to>
    <xdr:graphicFrame>
      <xdr:nvGraphicFramePr>
        <xdr:cNvPr id="2" name="Chart 1"/>
        <xdr:cNvGraphicFramePr/>
      </xdr:nvGraphicFramePr>
      <xdr:xfrm>
        <a:off x="5510520" y="7696080"/>
        <a:ext cx="4754160" cy="338328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58</xdr:row>
      <xdr:rowOff>0</xdr:rowOff>
    </xdr:from>
    <xdr:to>
      <xdr:col>11</xdr:col>
      <xdr:colOff>475560</xdr:colOff>
      <xdr:row>74</xdr:row>
      <xdr:rowOff>47160</xdr:rowOff>
    </xdr:to>
    <xdr:graphicFrame>
      <xdr:nvGraphicFramePr>
        <xdr:cNvPr id="3" name="Chart 2"/>
        <xdr:cNvGraphicFramePr/>
      </xdr:nvGraphicFramePr>
      <xdr:xfrm>
        <a:off x="176400" y="11306160"/>
        <a:ext cx="9365760" cy="309528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114480</xdr:colOff>
      <xdr:row>1</xdr:row>
      <xdr:rowOff>47520</xdr:rowOff>
    </xdr:from>
    <xdr:to>
      <xdr:col>2</xdr:col>
      <xdr:colOff>534960</xdr:colOff>
      <xdr:row>2</xdr:row>
      <xdr:rowOff>128160</xdr:rowOff>
    </xdr:to>
    <xdr:pic>
      <xdr:nvPicPr>
        <xdr:cNvPr id="4" name="Image 3" descr="Picture">
          <a:hlinkClick r:id="rId3"/>
        </xdr:cNvPr>
        <xdr:cNvPicPr/>
      </xdr:nvPicPr>
      <xdr:blipFill>
        <a:blip r:embed="rId4"/>
        <a:stretch/>
      </xdr:blipFill>
      <xdr:spPr>
        <a:xfrm>
          <a:off x="114480" y="104760"/>
          <a:ext cx="1486080" cy="4330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114480</xdr:colOff>
      <xdr:row>1</xdr:row>
      <xdr:rowOff>47520</xdr:rowOff>
    </xdr:from>
    <xdr:to>
      <xdr:col>1</xdr:col>
      <xdr:colOff>1423440</xdr:colOff>
      <xdr:row>2</xdr:row>
      <xdr:rowOff>128160</xdr:rowOff>
    </xdr:to>
    <xdr:pic>
      <xdr:nvPicPr>
        <xdr:cNvPr id="5" name="Image 1" descr="Picture">
          <a:hlinkClick r:id="rId1"/>
        </xdr:cNvPr>
        <xdr:cNvPicPr/>
      </xdr:nvPicPr>
      <xdr:blipFill>
        <a:blip r:embed="rId2"/>
        <a:stretch/>
      </xdr:blipFill>
      <xdr:spPr>
        <a:xfrm>
          <a:off x="114480" y="104760"/>
          <a:ext cx="1485360" cy="4330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114480</xdr:colOff>
      <xdr:row>1</xdr:row>
      <xdr:rowOff>47520</xdr:rowOff>
    </xdr:from>
    <xdr:to>
      <xdr:col>1</xdr:col>
      <xdr:colOff>1423440</xdr:colOff>
      <xdr:row>2</xdr:row>
      <xdr:rowOff>128160</xdr:rowOff>
    </xdr:to>
    <xdr:pic>
      <xdr:nvPicPr>
        <xdr:cNvPr id="6" name="Image 1" descr="Picture">
          <a:hlinkClick r:id="rId1"/>
        </xdr:cNvPr>
        <xdr:cNvPicPr/>
      </xdr:nvPicPr>
      <xdr:blipFill>
        <a:blip r:embed="rId2"/>
        <a:stretch/>
      </xdr:blipFill>
      <xdr:spPr>
        <a:xfrm>
          <a:off x="114480" y="104760"/>
          <a:ext cx="1485360" cy="4330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114480</xdr:colOff>
      <xdr:row>1</xdr:row>
      <xdr:rowOff>47520</xdr:rowOff>
    </xdr:from>
    <xdr:to>
      <xdr:col>1</xdr:col>
      <xdr:colOff>1423440</xdr:colOff>
      <xdr:row>2</xdr:row>
      <xdr:rowOff>128160</xdr:rowOff>
    </xdr:to>
    <xdr:pic>
      <xdr:nvPicPr>
        <xdr:cNvPr id="7" name="Image 1" descr="Picture">
          <a:hlinkClick r:id="rId1"/>
        </xdr:cNvPr>
        <xdr:cNvPicPr/>
      </xdr:nvPicPr>
      <xdr:blipFill>
        <a:blip r:embed="rId2"/>
        <a:stretch/>
      </xdr:blipFill>
      <xdr:spPr>
        <a:xfrm>
          <a:off x="114480" y="104760"/>
          <a:ext cx="1485360" cy="4330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114480</xdr:colOff>
      <xdr:row>1</xdr:row>
      <xdr:rowOff>47520</xdr:rowOff>
    </xdr:from>
    <xdr:to>
      <xdr:col>1</xdr:col>
      <xdr:colOff>1423440</xdr:colOff>
      <xdr:row>2</xdr:row>
      <xdr:rowOff>128160</xdr:rowOff>
    </xdr:to>
    <xdr:pic>
      <xdr:nvPicPr>
        <xdr:cNvPr id="8" name="Image 1" descr="Picture">
          <a:hlinkClick r:id="rId1"/>
        </xdr:cNvPr>
        <xdr:cNvPicPr/>
      </xdr:nvPicPr>
      <xdr:blipFill>
        <a:blip r:embed="rId2"/>
        <a:stretch/>
      </xdr:blipFill>
      <xdr:spPr>
        <a:xfrm>
          <a:off x="114480" y="104760"/>
          <a:ext cx="1485360" cy="4330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hyperlink" Target="https://www.mastt.com/" TargetMode="External"/><Relationship Id="rId3" Type="http://schemas.openxmlformats.org/officeDocument/2006/relationships/hyperlink" Target="https://www.mastt.com/" TargetMode="External"/><Relationship Id="rId4" Type="http://schemas.openxmlformats.org/officeDocument/2006/relationships/drawing" Target="../drawings/drawing2.xml"/><Relationship Id="rId5"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5.xml"/>
</Relationships>
</file>

<file path=xl/worksheets/_rels/sheet6.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6.xml"/>
</Relationships>
</file>

<file path=xl/worksheets/_rels/sheet7.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hyperlink" Target="https://www.mastt.com/" TargetMode="External"/><Relationship Id="rId3" Type="http://schemas.openxmlformats.org/officeDocument/2006/relationships/drawing" Target="../drawings/drawing7.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4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26"/>
    <col collapsed="false" customWidth="true" hidden="false" outlineLevel="0" max="4" min="3" style="1" width="22"/>
    <col collapsed="false" customWidth="true" hidden="false" outlineLevel="0" max="5" min="5" style="1" width="4"/>
    <col collapsed="false" customWidth="true" hidden="false" outlineLevel="0" max="6" min="6" style="1" width="26"/>
    <col collapsed="false" customWidth="true" hidden="false" outlineLevel="0" max="8" min="7" style="1" width="22"/>
    <col collapsed="false" customWidth="true" hidden="false" outlineLevel="0" max="9" min="9" style="1" width="2.5"/>
  </cols>
  <sheetData>
    <row r="1" customFormat="false" ht="4.5" hidden="false" customHeight="true" outlineLevel="0" collapsed="false">
      <c r="A1" s="2"/>
      <c r="B1" s="2"/>
      <c r="C1" s="2"/>
      <c r="D1" s="2"/>
      <c r="E1" s="2"/>
      <c r="F1" s="2"/>
      <c r="G1" s="2"/>
      <c r="H1" s="2"/>
      <c r="I1" s="2"/>
    </row>
    <row r="2" customFormat="false" ht="27.75" hidden="false" customHeight="true" outlineLevel="0" collapsed="false">
      <c r="A2" s="3" t="s">
        <v>0</v>
      </c>
      <c r="B2" s="2"/>
      <c r="C2" s="4" t="s">
        <v>1</v>
      </c>
      <c r="D2" s="4"/>
      <c r="E2" s="4"/>
      <c r="F2" s="4"/>
      <c r="G2" s="4"/>
      <c r="H2" s="4"/>
      <c r="I2" s="4"/>
    </row>
    <row r="3" customFormat="false" ht="12.75" hidden="false" customHeight="true" outlineLevel="0" collapsed="false">
      <c r="A3" s="2"/>
      <c r="B3" s="2"/>
      <c r="C3" s="5" t="s">
        <v>2</v>
      </c>
      <c r="D3" s="5"/>
      <c r="E3" s="5"/>
      <c r="F3" s="5"/>
      <c r="G3" s="5"/>
      <c r="H3" s="5"/>
      <c r="I3" s="5"/>
    </row>
    <row r="4" customFormat="false" ht="6" hidden="false" customHeight="true" outlineLevel="0" collapsed="false">
      <c r="A4" s="2"/>
      <c r="B4" s="2"/>
      <c r="C4" s="2"/>
      <c r="D4" s="2"/>
      <c r="E4" s="2"/>
      <c r="F4" s="2"/>
      <c r="G4" s="2"/>
      <c r="H4" s="2"/>
      <c r="I4" s="2"/>
    </row>
    <row r="5" customFormat="false" ht="3" hidden="false" customHeight="true" outlineLevel="0" collapsed="false">
      <c r="A5" s="6"/>
      <c r="B5" s="6"/>
      <c r="C5" s="6"/>
      <c r="D5" s="6"/>
      <c r="E5" s="6"/>
      <c r="F5" s="6"/>
      <c r="G5" s="6"/>
      <c r="H5" s="6"/>
      <c r="I5" s="6"/>
    </row>
    <row r="6" customFormat="false" ht="6.75" hidden="false" customHeight="true" outlineLevel="0" collapsed="false">
      <c r="A6" s="7"/>
      <c r="B6" s="7"/>
      <c r="C6" s="7"/>
      <c r="D6" s="7"/>
      <c r="E6" s="7"/>
      <c r="F6" s="7"/>
      <c r="G6" s="7"/>
      <c r="H6" s="7"/>
      <c r="I6" s="7"/>
    </row>
    <row r="7" customFormat="false" ht="18.75" hidden="false" customHeight="true" outlineLevel="0" collapsed="false">
      <c r="B7" s="8" t="s">
        <v>3</v>
      </c>
      <c r="F7" s="9" t="s">
        <v>4</v>
      </c>
      <c r="G7" s="9"/>
      <c r="H7" s="9"/>
    </row>
    <row r="9" customFormat="false" ht="19.5" hidden="false" customHeight="true" outlineLevel="0" collapsed="false">
      <c r="B9" s="10" t="s">
        <v>5</v>
      </c>
      <c r="C9" s="11" t="s">
        <v>6</v>
      </c>
      <c r="D9" s="11"/>
      <c r="F9" s="10" t="s">
        <v>7</v>
      </c>
      <c r="G9" s="11" t="s">
        <v>8</v>
      </c>
      <c r="H9" s="11"/>
    </row>
    <row r="10" customFormat="false" ht="19.5" hidden="false" customHeight="true" outlineLevel="0" collapsed="false">
      <c r="B10" s="10" t="s">
        <v>9</v>
      </c>
      <c r="C10" s="11" t="s">
        <v>10</v>
      </c>
      <c r="D10" s="11"/>
      <c r="F10" s="10" t="s">
        <v>11</v>
      </c>
      <c r="G10" s="11" t="s">
        <v>12</v>
      </c>
      <c r="H10" s="11"/>
    </row>
    <row r="11" customFormat="false" ht="19.5" hidden="false" customHeight="true" outlineLevel="0" collapsed="false">
      <c r="B11" s="10" t="s">
        <v>13</v>
      </c>
      <c r="C11" s="11" t="s">
        <v>14</v>
      </c>
      <c r="D11" s="11"/>
      <c r="F11" s="10" t="s">
        <v>15</v>
      </c>
      <c r="G11" s="11" t="s">
        <v>16</v>
      </c>
      <c r="H11" s="11"/>
    </row>
    <row r="12" customFormat="false" ht="19.5" hidden="false" customHeight="true" outlineLevel="0" collapsed="false">
      <c r="B12" s="10" t="s">
        <v>17</v>
      </c>
      <c r="C12" s="11" t="s">
        <v>18</v>
      </c>
      <c r="D12" s="11"/>
      <c r="F12" s="10" t="s">
        <v>19</v>
      </c>
      <c r="G12" s="12" t="n">
        <v>28450000</v>
      </c>
      <c r="H12" s="12"/>
    </row>
    <row r="13" customFormat="false" ht="19.5" hidden="false" customHeight="true" outlineLevel="0" collapsed="false">
      <c r="B13" s="10" t="s">
        <v>20</v>
      </c>
      <c r="C13" s="11" t="s">
        <v>21</v>
      </c>
      <c r="D13" s="11"/>
      <c r="F13" s="10" t="s">
        <v>22</v>
      </c>
      <c r="G13" s="13" t="n">
        <v>45964</v>
      </c>
      <c r="H13" s="13"/>
    </row>
    <row r="14" customFormat="false" ht="19.5" hidden="false" customHeight="true" outlineLevel="0" collapsed="false">
      <c r="B14" s="10" t="s">
        <v>23</v>
      </c>
      <c r="C14" s="11" t="s">
        <v>24</v>
      </c>
      <c r="D14" s="11"/>
      <c r="F14" s="10" t="s">
        <v>25</v>
      </c>
      <c r="G14" s="11" t="s">
        <v>26</v>
      </c>
      <c r="H14" s="11"/>
    </row>
    <row r="16" customFormat="false" ht="18.75" hidden="false" customHeight="true" outlineLevel="0" collapsed="false">
      <c r="B16" s="8" t="s">
        <v>27</v>
      </c>
    </row>
    <row r="17" customFormat="false" ht="27" hidden="false" customHeight="true" outlineLevel="0" collapsed="false">
      <c r="B17" s="14" t="s">
        <v>28</v>
      </c>
      <c r="C17" s="15" t="s">
        <v>29</v>
      </c>
      <c r="D17" s="15"/>
      <c r="E17" s="15"/>
      <c r="F17" s="15"/>
      <c r="G17" s="15"/>
      <c r="H17" s="15"/>
    </row>
    <row r="18" customFormat="false" ht="27" hidden="false" customHeight="true" outlineLevel="0" collapsed="false">
      <c r="B18" s="16" t="s">
        <v>30</v>
      </c>
      <c r="C18" s="17" t="s">
        <v>31</v>
      </c>
      <c r="D18" s="17"/>
      <c r="E18" s="17"/>
      <c r="F18" s="17"/>
      <c r="G18" s="17"/>
      <c r="H18" s="17"/>
    </row>
    <row r="19" customFormat="false" ht="27" hidden="false" customHeight="true" outlineLevel="0" collapsed="false">
      <c r="B19" s="18" t="s">
        <v>32</v>
      </c>
      <c r="C19" s="19" t="s">
        <v>33</v>
      </c>
      <c r="D19" s="19"/>
      <c r="E19" s="19"/>
      <c r="F19" s="19"/>
      <c r="G19" s="19"/>
      <c r="H19" s="19"/>
    </row>
    <row r="20" customFormat="false" ht="27" hidden="false" customHeight="true" outlineLevel="0" collapsed="false">
      <c r="B20" s="16" t="s">
        <v>34</v>
      </c>
      <c r="C20" s="17" t="s">
        <v>35</v>
      </c>
      <c r="D20" s="17"/>
      <c r="E20" s="17"/>
      <c r="F20" s="17"/>
      <c r="G20" s="17"/>
      <c r="H20" s="17"/>
    </row>
    <row r="21" customFormat="false" ht="27" hidden="false" customHeight="true" outlineLevel="0" collapsed="false">
      <c r="B21" s="18" t="s">
        <v>36</v>
      </c>
      <c r="C21" s="19" t="s">
        <v>37</v>
      </c>
      <c r="D21" s="19"/>
      <c r="E21" s="19"/>
      <c r="F21" s="19"/>
      <c r="G21" s="19"/>
      <c r="H21" s="19"/>
    </row>
    <row r="22" customFormat="false" ht="27" hidden="false" customHeight="true" outlineLevel="0" collapsed="false">
      <c r="B22" s="16" t="s">
        <v>38</v>
      </c>
      <c r="C22" s="17" t="s">
        <v>39</v>
      </c>
      <c r="D22" s="17"/>
      <c r="E22" s="17"/>
      <c r="F22" s="17"/>
      <c r="G22" s="17"/>
      <c r="H22" s="17"/>
    </row>
    <row r="23" customFormat="false" ht="27" hidden="false" customHeight="true" outlineLevel="0" collapsed="false">
      <c r="B23" s="18" t="s">
        <v>40</v>
      </c>
      <c r="C23" s="19" t="s">
        <v>41</v>
      </c>
      <c r="D23" s="19"/>
      <c r="E23" s="19"/>
      <c r="F23" s="19"/>
      <c r="G23" s="19"/>
      <c r="H23" s="19"/>
    </row>
    <row r="24" customFormat="false" ht="27" hidden="false" customHeight="true" outlineLevel="0" collapsed="false">
      <c r="B24" s="16" t="s">
        <v>42</v>
      </c>
      <c r="C24" s="17" t="s">
        <v>43</v>
      </c>
      <c r="D24" s="17"/>
      <c r="E24" s="17"/>
      <c r="F24" s="17"/>
      <c r="G24" s="17"/>
      <c r="H24" s="17"/>
    </row>
    <row r="25" customFormat="false" ht="27" hidden="false" customHeight="true" outlineLevel="0" collapsed="false">
      <c r="B25" s="20" t="s">
        <v>44</v>
      </c>
      <c r="C25" s="21" t="s">
        <v>45</v>
      </c>
      <c r="D25" s="21"/>
      <c r="E25" s="21"/>
      <c r="F25" s="21"/>
      <c r="G25" s="21"/>
      <c r="H25" s="21"/>
    </row>
    <row r="27" customFormat="false" ht="21.75" hidden="false" customHeight="true" outlineLevel="0" collapsed="false">
      <c r="B27" s="22" t="s">
        <v>46</v>
      </c>
      <c r="C27" s="22"/>
      <c r="D27" s="22"/>
      <c r="E27" s="22"/>
      <c r="F27" s="22"/>
      <c r="G27" s="22"/>
      <c r="H27" s="22"/>
    </row>
    <row r="29" customFormat="false" ht="18.75" hidden="false" customHeight="true" outlineLevel="0" collapsed="false">
      <c r="B29" s="8" t="s">
        <v>47</v>
      </c>
    </row>
    <row r="30" customFormat="false" ht="16.5" hidden="false" customHeight="true" outlineLevel="0" collapsed="false">
      <c r="B30" s="23" t="s">
        <v>48</v>
      </c>
      <c r="C30" s="24" t="s">
        <v>49</v>
      </c>
      <c r="D30" s="24"/>
      <c r="E30" s="24"/>
      <c r="F30" s="24"/>
      <c r="G30" s="24"/>
      <c r="H30" s="24"/>
    </row>
    <row r="31" customFormat="false" ht="16.5" hidden="false" customHeight="true" outlineLevel="0" collapsed="false">
      <c r="B31" s="25" t="s">
        <v>50</v>
      </c>
      <c r="C31" s="24" t="s">
        <v>51</v>
      </c>
      <c r="D31" s="24"/>
      <c r="E31" s="24"/>
      <c r="F31" s="24"/>
      <c r="G31" s="24"/>
      <c r="H31" s="24"/>
    </row>
    <row r="32" customFormat="false" ht="16.5" hidden="false" customHeight="true" outlineLevel="0" collapsed="false">
      <c r="B32" s="26" t="s">
        <v>52</v>
      </c>
      <c r="C32" s="24" t="s">
        <v>53</v>
      </c>
      <c r="D32" s="24"/>
      <c r="E32" s="24"/>
      <c r="F32" s="24"/>
      <c r="G32" s="24"/>
      <c r="H32" s="24"/>
    </row>
    <row r="34" customFormat="false" ht="18.75" hidden="false" customHeight="true" outlineLevel="0" collapsed="false">
      <c r="B34" s="8" t="s">
        <v>54</v>
      </c>
    </row>
    <row r="35" customFormat="false" ht="19.5" hidden="false" customHeight="true" outlineLevel="0" collapsed="false">
      <c r="B35" s="27" t="s">
        <v>55</v>
      </c>
      <c r="C35" s="27"/>
      <c r="D35" s="27"/>
      <c r="E35" s="27"/>
      <c r="F35" s="27"/>
      <c r="G35" s="27"/>
      <c r="H35" s="27"/>
    </row>
    <row r="36" customFormat="false" ht="42" hidden="false" customHeight="true" outlineLevel="0" collapsed="false">
      <c r="B36" s="28" t="s">
        <v>56</v>
      </c>
      <c r="C36" s="28"/>
      <c r="D36" s="28"/>
      <c r="E36" s="28"/>
      <c r="F36" s="28"/>
      <c r="G36" s="28"/>
      <c r="H36" s="28"/>
    </row>
    <row r="37" customFormat="false" ht="30.75" hidden="false" customHeight="true" outlineLevel="0" collapsed="false">
      <c r="B37" s="28" t="s">
        <v>57</v>
      </c>
      <c r="C37" s="28"/>
      <c r="D37" s="28"/>
      <c r="E37" s="28"/>
      <c r="F37" s="28"/>
      <c r="G37" s="28"/>
      <c r="H37" s="28"/>
    </row>
    <row r="38" customFormat="false" ht="30.75" hidden="false" customHeight="true" outlineLevel="0" collapsed="false">
      <c r="B38" s="28" t="s">
        <v>58</v>
      </c>
      <c r="C38" s="28"/>
      <c r="D38" s="28"/>
      <c r="E38" s="28"/>
      <c r="F38" s="28"/>
      <c r="G38" s="28"/>
      <c r="H38" s="28"/>
    </row>
    <row r="39" customFormat="false" ht="19.5" hidden="false" customHeight="true" outlineLevel="0" collapsed="false">
      <c r="B39" s="29" t="s">
        <v>59</v>
      </c>
      <c r="C39" s="29"/>
      <c r="D39" s="29"/>
      <c r="E39" s="29"/>
      <c r="F39" s="29"/>
      <c r="G39" s="29"/>
      <c r="H39" s="29"/>
    </row>
    <row r="41" customFormat="false" ht="12.75" hidden="false" customHeight="true" outlineLevel="0" collapsed="false">
      <c r="A41" s="30" t="s">
        <v>60</v>
      </c>
      <c r="B41" s="30"/>
      <c r="C41" s="30"/>
      <c r="D41" s="30"/>
      <c r="E41" s="30"/>
      <c r="F41" s="30"/>
      <c r="G41" s="30"/>
      <c r="H41" s="30"/>
      <c r="I41" s="30"/>
    </row>
  </sheetData>
  <sheetProtection sheet="true" formatCells="false" formatColumns="false" formatRows="false" insertRows="false" sort="false" autoFilter="false"/>
  <mergeCells count="34">
    <mergeCell ref="C2:I2"/>
    <mergeCell ref="C3:I3"/>
    <mergeCell ref="F7:H7"/>
    <mergeCell ref="C9:D9"/>
    <mergeCell ref="G9:H9"/>
    <mergeCell ref="C10:D10"/>
    <mergeCell ref="G10:H10"/>
    <mergeCell ref="C11:D11"/>
    <mergeCell ref="G11:H11"/>
    <mergeCell ref="C12:D12"/>
    <mergeCell ref="G12:H12"/>
    <mergeCell ref="C13:D13"/>
    <mergeCell ref="G13:H13"/>
    <mergeCell ref="C14:D14"/>
    <mergeCell ref="G14:H14"/>
    <mergeCell ref="C17:H17"/>
    <mergeCell ref="C18:H18"/>
    <mergeCell ref="C19:H19"/>
    <mergeCell ref="C20:H20"/>
    <mergeCell ref="C21:H21"/>
    <mergeCell ref="C22:H22"/>
    <mergeCell ref="C23:H23"/>
    <mergeCell ref="C24:H24"/>
    <mergeCell ref="C25:H25"/>
    <mergeCell ref="B27:H27"/>
    <mergeCell ref="C30:H30"/>
    <mergeCell ref="C31:H31"/>
    <mergeCell ref="C32:H32"/>
    <mergeCell ref="B35:H35"/>
    <mergeCell ref="B36:H36"/>
    <mergeCell ref="B37:H37"/>
    <mergeCell ref="B38:H38"/>
    <mergeCell ref="B39:H39"/>
    <mergeCell ref="A41:I41"/>
  </mergeCells>
  <dataValidations count="1">
    <dataValidation allowBlank="true" error="Select a value from the list, or add the option on the Lists &amp; Settings sheet." errorStyle="stop" errorTitle="Value not in list" operator="between" showDropDown="false" showErrorMessage="true" showInputMessage="false" sqref="G9" type="list">
      <formula1>List_ContractType</formula1>
      <formula2>0</formula2>
    </dataValidation>
  </dataValidations>
  <hyperlinks>
    <hyperlink ref="A2" r:id="rId1" display=" "/>
    <hyperlink ref="A41"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0" pageOrder="downThenOver" orientation="portrait" blackAndWhite="false" draft="false" cellComments="none" horizontalDpi="300" verticalDpi="300" copies="1"/>
  <headerFooter differentFirst="false" differentOddEven="false">
    <oddHeader>&amp;L&amp;"Arial,Regular"&amp;8&amp;K1d3245Mastt  ·  Variation Template (AU)  ·  Cover Instructions&amp;R&amp;"Arial,Regular"&amp;8&amp;K8e98a2&amp;A</oddHeader>
    <oddFooter>&amp;L&amp;"Arial,Regular"&amp;7&amp;K8e98a2Mastt template  ·  mastt.com  ·  © 2026 Mastt&amp;R&amp;"Arial,Regular"&amp;7&amp;K8e98a2Page &amp;P of &amp;N</oddFooter>
  </headerFooter>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S21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9" topLeftCell="C10" activePane="bottomRight" state="frozen"/>
      <selection pane="topLeft" activeCell="A1" activeCellId="0" sqref="A1"/>
      <selection pane="topRight" activeCell="C1" activeCellId="0" sqref="C1"/>
      <selection pane="bottomLeft" activeCell="A10" activeCellId="0" sqref="A10"/>
      <selection pane="bottomRight" activeCell="A1" activeCellId="0" sqref="A1"/>
    </sheetView>
  </sheetViews>
  <sheetFormatPr defaultColWidth="8.6796875" defaultRowHeight="15" zeroHeight="false" outlineLevelRow="0" outlineLevelCol="0"/>
  <cols>
    <col collapsed="false" customWidth="true" hidden="false" outlineLevel="0" max="1" min="1" style="1" width="11"/>
    <col collapsed="false" customWidth="true" hidden="false" outlineLevel="0" max="2" min="2" style="1" width="12"/>
    <col collapsed="false" customWidth="true" hidden="false" outlineLevel="0" max="3" min="3" style="1" width="15"/>
    <col collapsed="false" customWidth="true" hidden="false" outlineLevel="0" max="4" min="4" style="1" width="22"/>
    <col collapsed="false" customWidth="true" hidden="false" outlineLevel="0" max="5" min="5" style="1" width="44"/>
    <col collapsed="false" customWidth="true" hidden="false" outlineLevel="0" max="6" min="6" style="1" width="17"/>
    <col collapsed="false" customWidth="true" hidden="false" outlineLevel="0" max="7" min="7" style="1" width="13"/>
    <col collapsed="false" customWidth="true" hidden="false" outlineLevel="0" max="11" min="8" style="1" width="16"/>
    <col collapsed="false" customWidth="true" hidden="false" outlineLevel="0" max="12" min="12" style="1" width="15"/>
    <col collapsed="false" customWidth="true" hidden="false" outlineLevel="0" max="14" min="13" style="1" width="11"/>
    <col collapsed="false" customWidth="true" hidden="false" outlineLevel="0" max="15" min="15" style="1" width="13"/>
    <col collapsed="false" customWidth="true" hidden="false" outlineLevel="0" max="16" min="16" style="1" width="11"/>
    <col collapsed="false" customWidth="true" hidden="false" outlineLevel="0" max="17" min="17" style="1" width="24"/>
    <col collapsed="false" customWidth="true" hidden="false" outlineLevel="0" max="18" min="18" style="1" width="16"/>
    <col collapsed="false" customWidth="true" hidden="false" outlineLevel="0" max="19" min="19" style="1" width="44"/>
  </cols>
  <sheetData>
    <row r="1" customFormat="false" ht="4.5" hidden="false" customHeight="true" outlineLevel="0" collapsed="false">
      <c r="A1" s="2"/>
      <c r="B1" s="2"/>
      <c r="C1" s="2"/>
      <c r="D1" s="2"/>
      <c r="E1" s="2"/>
      <c r="F1" s="2"/>
      <c r="G1" s="2"/>
      <c r="H1" s="2"/>
      <c r="I1" s="2"/>
      <c r="J1" s="2"/>
      <c r="K1" s="2"/>
      <c r="L1" s="2"/>
      <c r="M1" s="2"/>
      <c r="N1" s="2"/>
      <c r="O1" s="2"/>
      <c r="P1" s="2"/>
      <c r="Q1" s="2"/>
      <c r="R1" s="2"/>
      <c r="S1" s="2"/>
    </row>
    <row r="2" customFormat="false" ht="27.75" hidden="false" customHeight="true" outlineLevel="0" collapsed="false">
      <c r="A2" s="3" t="s">
        <v>0</v>
      </c>
      <c r="B2" s="2"/>
      <c r="C2" s="2"/>
      <c r="D2" s="4" t="s">
        <v>1</v>
      </c>
      <c r="E2" s="4"/>
      <c r="F2" s="4"/>
      <c r="G2" s="4"/>
      <c r="H2" s="4"/>
      <c r="I2" s="4"/>
      <c r="J2" s="4"/>
      <c r="K2" s="4"/>
      <c r="L2" s="4"/>
      <c r="M2" s="4"/>
      <c r="N2" s="4"/>
      <c r="O2" s="4"/>
      <c r="P2" s="4"/>
      <c r="Q2" s="4"/>
      <c r="R2" s="4"/>
      <c r="S2" s="4"/>
    </row>
    <row r="3" customFormat="false" ht="12.75" hidden="false" customHeight="true" outlineLevel="0" collapsed="false">
      <c r="A3" s="2"/>
      <c r="B3" s="2"/>
      <c r="C3" s="2"/>
      <c r="D3" s="5" t="s">
        <v>61</v>
      </c>
      <c r="E3" s="5"/>
      <c r="F3" s="5"/>
      <c r="G3" s="5"/>
      <c r="H3" s="5"/>
      <c r="I3" s="5"/>
      <c r="J3" s="5"/>
      <c r="K3" s="5"/>
      <c r="L3" s="5"/>
      <c r="M3" s="5"/>
      <c r="N3" s="5"/>
      <c r="O3" s="5"/>
      <c r="P3" s="5"/>
      <c r="Q3" s="5"/>
      <c r="R3" s="5"/>
      <c r="S3" s="5"/>
    </row>
    <row r="4" customFormat="false" ht="6" hidden="false" customHeight="true" outlineLevel="0" collapsed="false">
      <c r="A4" s="2"/>
      <c r="B4" s="2"/>
      <c r="C4" s="2"/>
      <c r="D4" s="2"/>
      <c r="E4" s="2"/>
      <c r="F4" s="2"/>
      <c r="G4" s="2"/>
      <c r="H4" s="2"/>
      <c r="I4" s="2"/>
      <c r="J4" s="2"/>
      <c r="K4" s="2"/>
      <c r="L4" s="2"/>
      <c r="M4" s="2"/>
      <c r="N4" s="2"/>
      <c r="O4" s="2"/>
      <c r="P4" s="2"/>
      <c r="Q4" s="2"/>
      <c r="R4" s="2"/>
      <c r="S4" s="2"/>
    </row>
    <row r="5" customFormat="false" ht="3" hidden="false" customHeight="true" outlineLevel="0" collapsed="false">
      <c r="A5" s="6"/>
      <c r="B5" s="6"/>
      <c r="C5" s="6"/>
      <c r="D5" s="6"/>
      <c r="E5" s="6"/>
      <c r="F5" s="6"/>
      <c r="G5" s="6"/>
      <c r="H5" s="6"/>
      <c r="I5" s="6"/>
      <c r="J5" s="6"/>
      <c r="K5" s="6"/>
      <c r="L5" s="6"/>
      <c r="M5" s="6"/>
      <c r="N5" s="6"/>
      <c r="O5" s="6"/>
      <c r="P5" s="6"/>
      <c r="Q5" s="6"/>
      <c r="R5" s="6"/>
      <c r="S5" s="6"/>
    </row>
    <row r="6" customFormat="false" ht="6.75" hidden="false" customHeight="true" outlineLevel="0" collapsed="false">
      <c r="A6" s="7"/>
      <c r="B6" s="7"/>
      <c r="C6" s="7"/>
      <c r="D6" s="7"/>
      <c r="E6" s="7"/>
      <c r="F6" s="7"/>
      <c r="G6" s="7"/>
      <c r="H6" s="7"/>
      <c r="I6" s="7"/>
      <c r="J6" s="7"/>
      <c r="K6" s="7"/>
      <c r="L6" s="7"/>
      <c r="M6" s="7"/>
      <c r="N6" s="7"/>
      <c r="O6" s="7"/>
      <c r="P6" s="7"/>
      <c r="Q6" s="7"/>
      <c r="R6" s="7"/>
      <c r="S6" s="7"/>
    </row>
    <row r="7" customFormat="false" ht="15.75" hidden="false" customHeight="true" outlineLevel="0" collapsed="false">
      <c r="A7" s="31" t="str">
        <f aca="false">IF(Proj_Name="","Project: —  complete the Cover &amp; Instructions sheet","Project: "&amp;Proj_Name&amp;"   |   Contract: "&amp;Proj_ContractNo&amp;"   |   "&amp;Proj_ContractType)</f>
        <v>Project: Riverside Aquatic Centre Redevelopment   |   Contract: C-2451-02   |   AS 4000-1997</v>
      </c>
      <c r="B7" s="31"/>
      <c r="C7" s="31"/>
      <c r="D7" s="31"/>
      <c r="E7" s="31"/>
      <c r="F7" s="31"/>
      <c r="G7" s="31"/>
      <c r="H7" s="31"/>
      <c r="I7" s="32" t="s">
        <v>62</v>
      </c>
      <c r="J7" s="32"/>
      <c r="K7" s="32"/>
      <c r="L7" s="32"/>
      <c r="M7" s="32"/>
      <c r="N7" s="32"/>
      <c r="O7" s="32"/>
      <c r="P7" s="32"/>
      <c r="Q7" s="32"/>
      <c r="R7" s="32"/>
      <c r="S7" s="32"/>
    </row>
    <row r="8" customFormat="false" ht="19.5" hidden="false" customHeight="true" outlineLevel="0" collapsed="false">
      <c r="A8" s="33" t="str">
        <f aca="false">"TOTALS — reflect the current filter   ·   "&amp;SUBTOTAL(103,$A$10:$A$209)&amp;" variations listed"</f>
        <v>TOTALS — reflect the current filter   ·   10 variations listed</v>
      </c>
      <c r="B8" s="33"/>
      <c r="C8" s="33"/>
      <c r="D8" s="33"/>
      <c r="E8" s="33"/>
      <c r="F8" s="33"/>
      <c r="G8" s="33"/>
      <c r="H8" s="33"/>
      <c r="I8" s="34" t="n">
        <f aca="false">SUBTOTAL(109,$I$10:$I$209)</f>
        <v>413381</v>
      </c>
      <c r="J8" s="34" t="n">
        <f aca="false">SUBTOTAL(109,$J$10:$J$209)</f>
        <v>267653.5</v>
      </c>
      <c r="K8" s="34" t="n">
        <f aca="false">SUBTOTAL(109,$K$10:$K$209)</f>
        <v>188953.5</v>
      </c>
      <c r="L8" s="34" t="n">
        <f aca="false">SUBTOTAL(109,$L$10:$L$209)</f>
        <v>-80427.5</v>
      </c>
      <c r="M8" s="35" t="n">
        <f aca="false">SUBTOTAL(109,$M$10:$M$209)</f>
        <v>26</v>
      </c>
      <c r="N8" s="35" t="n">
        <f aca="false">SUBTOTAL(109,$N$10:$N$209)</f>
        <v>13</v>
      </c>
      <c r="O8" s="36"/>
      <c r="P8" s="36"/>
      <c r="Q8" s="36"/>
      <c r="R8" s="36"/>
      <c r="S8" s="36"/>
    </row>
    <row r="9" customFormat="false" ht="39.75" hidden="false" customHeight="true" outlineLevel="0" collapsed="false">
      <c r="A9" s="37" t="s">
        <v>63</v>
      </c>
      <c r="B9" s="37" t="s">
        <v>64</v>
      </c>
      <c r="C9" s="37" t="s">
        <v>65</v>
      </c>
      <c r="D9" s="37" t="s">
        <v>66</v>
      </c>
      <c r="E9" s="37" t="s">
        <v>67</v>
      </c>
      <c r="F9" s="37" t="s">
        <v>68</v>
      </c>
      <c r="G9" s="37" t="s">
        <v>69</v>
      </c>
      <c r="H9" s="37" t="s">
        <v>70</v>
      </c>
      <c r="I9" s="37" t="s">
        <v>71</v>
      </c>
      <c r="J9" s="37" t="s">
        <v>72</v>
      </c>
      <c r="K9" s="37" t="s">
        <v>73</v>
      </c>
      <c r="L9" s="37" t="s">
        <v>74</v>
      </c>
      <c r="M9" s="37" t="s">
        <v>75</v>
      </c>
      <c r="N9" s="37" t="s">
        <v>76</v>
      </c>
      <c r="O9" s="37" t="s">
        <v>77</v>
      </c>
      <c r="P9" s="37" t="s">
        <v>78</v>
      </c>
      <c r="Q9" s="37" t="s">
        <v>79</v>
      </c>
      <c r="R9" s="37" t="s">
        <v>80</v>
      </c>
      <c r="S9" s="37" t="s">
        <v>81</v>
      </c>
    </row>
    <row r="10" customFormat="false" ht="15" hidden="false" customHeight="true" outlineLevel="0" collapsed="false">
      <c r="A10" s="38" t="s">
        <v>82</v>
      </c>
      <c r="B10" s="39" t="n">
        <v>46065</v>
      </c>
      <c r="C10" s="38" t="s">
        <v>83</v>
      </c>
      <c r="D10" s="40" t="s">
        <v>84</v>
      </c>
      <c r="E10" s="40" t="s">
        <v>85</v>
      </c>
      <c r="F10" s="40" t="s">
        <v>86</v>
      </c>
      <c r="G10" s="38" t="s">
        <v>87</v>
      </c>
      <c r="H10" s="38" t="s">
        <v>88</v>
      </c>
      <c r="I10" s="41" t="n">
        <v>144781</v>
      </c>
      <c r="J10" s="41" t="n">
        <v>125803.5</v>
      </c>
      <c r="K10" s="41" t="n">
        <v>125803.5</v>
      </c>
      <c r="L10" s="42" t="n">
        <f aca="false">IF($J10="","",N($J10)-N($I10))</f>
        <v>-18977.5</v>
      </c>
      <c r="M10" s="43" t="n">
        <v>5</v>
      </c>
      <c r="N10" s="43" t="n">
        <v>3</v>
      </c>
      <c r="O10" s="39" t="n">
        <v>46087</v>
      </c>
      <c r="P10" s="38" t="s">
        <v>89</v>
      </c>
      <c r="Q10" s="40" t="s">
        <v>90</v>
      </c>
      <c r="R10" s="40" t="s">
        <v>91</v>
      </c>
      <c r="S10" s="44" t="s">
        <v>92</v>
      </c>
    </row>
    <row r="11" customFormat="false" ht="15" hidden="false" customHeight="true" outlineLevel="0" collapsed="false">
      <c r="A11" s="38" t="s">
        <v>93</v>
      </c>
      <c r="B11" s="39" t="n">
        <v>46073</v>
      </c>
      <c r="C11" s="38" t="s">
        <v>94</v>
      </c>
      <c r="D11" s="40" t="s">
        <v>95</v>
      </c>
      <c r="E11" s="40" t="s">
        <v>96</v>
      </c>
      <c r="F11" s="40" t="s">
        <v>97</v>
      </c>
      <c r="G11" s="38" t="s">
        <v>98</v>
      </c>
      <c r="H11" s="38" t="s">
        <v>88</v>
      </c>
      <c r="I11" s="41" t="n">
        <v>96300</v>
      </c>
      <c r="J11" s="41" t="n">
        <v>78450</v>
      </c>
      <c r="K11" s="41" t="n">
        <v>78450</v>
      </c>
      <c r="L11" s="42" t="n">
        <f aca="false">IF($J11="","",N($J11)-N($I11))</f>
        <v>-17850</v>
      </c>
      <c r="M11" s="43" t="n">
        <v>12</v>
      </c>
      <c r="N11" s="43" t="n">
        <v>8</v>
      </c>
      <c r="O11" s="39" t="n">
        <v>46099</v>
      </c>
      <c r="P11" s="38" t="s">
        <v>99</v>
      </c>
      <c r="Q11" s="40" t="s">
        <v>100</v>
      </c>
      <c r="R11" s="40" t="s">
        <v>91</v>
      </c>
      <c r="S11" s="44" t="s">
        <v>101</v>
      </c>
    </row>
    <row r="12" customFormat="false" ht="15" hidden="false" customHeight="true" outlineLevel="0" collapsed="false">
      <c r="A12" s="38" t="s">
        <v>102</v>
      </c>
      <c r="B12" s="39" t="n">
        <v>46084</v>
      </c>
      <c r="C12" s="38" t="s">
        <v>103</v>
      </c>
      <c r="D12" s="40" t="s">
        <v>104</v>
      </c>
      <c r="E12" s="40" t="s">
        <v>105</v>
      </c>
      <c r="F12" s="40" t="s">
        <v>106</v>
      </c>
      <c r="G12" s="38" t="s">
        <v>107</v>
      </c>
      <c r="H12" s="38" t="s">
        <v>88</v>
      </c>
      <c r="I12" s="41" t="n">
        <v>63900</v>
      </c>
      <c r="J12" s="41" t="n">
        <v>61200</v>
      </c>
      <c r="K12" s="41" t="n">
        <v>61200</v>
      </c>
      <c r="L12" s="42" t="n">
        <f aca="false">IF($J12="","",N($J12)-N($I12))</f>
        <v>-2700</v>
      </c>
      <c r="M12" s="43" t="n">
        <v>0</v>
      </c>
      <c r="N12" s="43" t="n">
        <v>0</v>
      </c>
      <c r="O12" s="39" t="n">
        <v>46108</v>
      </c>
      <c r="P12" s="38" t="s">
        <v>108</v>
      </c>
      <c r="Q12" s="40" t="s">
        <v>109</v>
      </c>
      <c r="R12" s="40" t="s">
        <v>110</v>
      </c>
      <c r="S12" s="44" t="s">
        <v>111</v>
      </c>
    </row>
    <row r="13" customFormat="false" ht="15" hidden="false" customHeight="true" outlineLevel="0" collapsed="false">
      <c r="A13" s="38" t="s">
        <v>112</v>
      </c>
      <c r="B13" s="39" t="n">
        <v>46092</v>
      </c>
      <c r="C13" s="38" t="s">
        <v>83</v>
      </c>
      <c r="D13" s="40" t="s">
        <v>113</v>
      </c>
      <c r="E13" s="40" t="s">
        <v>114</v>
      </c>
      <c r="F13" s="40" t="s">
        <v>115</v>
      </c>
      <c r="G13" s="38" t="s">
        <v>87</v>
      </c>
      <c r="H13" s="38" t="s">
        <v>88</v>
      </c>
      <c r="I13" s="41" t="n">
        <v>-84000</v>
      </c>
      <c r="J13" s="41" t="n">
        <v>-76500</v>
      </c>
      <c r="K13" s="41" t="n">
        <v>-76500</v>
      </c>
      <c r="L13" s="42" t="n">
        <f aca="false">IF($J13="","",N($J13)-N($I13))</f>
        <v>7500</v>
      </c>
      <c r="M13" s="43" t="n">
        <v>0</v>
      </c>
      <c r="N13" s="43" t="n">
        <v>0</v>
      </c>
      <c r="O13" s="39" t="n">
        <v>46114</v>
      </c>
      <c r="P13" s="38" t="s">
        <v>116</v>
      </c>
      <c r="Q13" s="40" t="s">
        <v>117</v>
      </c>
      <c r="R13" s="40" t="s">
        <v>91</v>
      </c>
      <c r="S13" s="44" t="s">
        <v>118</v>
      </c>
    </row>
    <row r="14" customFormat="false" ht="15" hidden="false" customHeight="true" outlineLevel="0" collapsed="false">
      <c r="A14" s="38" t="s">
        <v>119</v>
      </c>
      <c r="B14" s="39" t="n">
        <v>46105</v>
      </c>
      <c r="C14" s="38" t="s">
        <v>120</v>
      </c>
      <c r="D14" s="40" t="s">
        <v>121</v>
      </c>
      <c r="E14" s="40" t="s">
        <v>122</v>
      </c>
      <c r="F14" s="40" t="s">
        <v>123</v>
      </c>
      <c r="G14" s="38" t="s">
        <v>124</v>
      </c>
      <c r="H14" s="38" t="s">
        <v>125</v>
      </c>
      <c r="I14" s="41" t="n">
        <v>41250</v>
      </c>
      <c r="J14" s="41" t="n">
        <v>28900</v>
      </c>
      <c r="K14" s="41"/>
      <c r="L14" s="42" t="n">
        <f aca="false">IF($J14="","",N($J14)-N($I14))</f>
        <v>-12350</v>
      </c>
      <c r="M14" s="43" t="n">
        <v>3</v>
      </c>
      <c r="N14" s="43"/>
      <c r="O14" s="39"/>
      <c r="P14" s="38"/>
      <c r="Q14" s="40" t="s">
        <v>126</v>
      </c>
      <c r="R14" s="40" t="s">
        <v>91</v>
      </c>
      <c r="S14" s="44" t="s">
        <v>127</v>
      </c>
    </row>
    <row r="15" customFormat="false" ht="15" hidden="false" customHeight="true" outlineLevel="0" collapsed="false">
      <c r="A15" s="38" t="s">
        <v>128</v>
      </c>
      <c r="B15" s="39" t="n">
        <v>46114</v>
      </c>
      <c r="C15" s="38" t="s">
        <v>94</v>
      </c>
      <c r="D15" s="40" t="s">
        <v>129</v>
      </c>
      <c r="E15" s="40" t="s">
        <v>130</v>
      </c>
      <c r="F15" s="40" t="s">
        <v>131</v>
      </c>
      <c r="G15" s="38" t="s">
        <v>87</v>
      </c>
      <c r="H15" s="38" t="s">
        <v>132</v>
      </c>
      <c r="I15" s="41" t="n">
        <v>37800</v>
      </c>
      <c r="J15" s="41" t="n">
        <v>34600</v>
      </c>
      <c r="K15" s="41"/>
      <c r="L15" s="42" t="n">
        <f aca="false">IF($J15="","",N($J15)-N($I15))</f>
        <v>-3200</v>
      </c>
      <c r="M15" s="43" t="n">
        <v>2</v>
      </c>
      <c r="N15" s="43" t="n">
        <v>2</v>
      </c>
      <c r="O15" s="39"/>
      <c r="P15" s="38"/>
      <c r="Q15" s="40" t="s">
        <v>133</v>
      </c>
      <c r="R15" s="40" t="s">
        <v>91</v>
      </c>
      <c r="S15" s="44" t="s">
        <v>134</v>
      </c>
    </row>
    <row r="16" customFormat="false" ht="15" hidden="false" customHeight="true" outlineLevel="0" collapsed="false">
      <c r="A16" s="38" t="s">
        <v>135</v>
      </c>
      <c r="B16" s="39" t="n">
        <v>46121</v>
      </c>
      <c r="C16" s="38" t="s">
        <v>103</v>
      </c>
      <c r="D16" s="40" t="s">
        <v>136</v>
      </c>
      <c r="E16" s="40" t="s">
        <v>137</v>
      </c>
      <c r="F16" s="40" t="s">
        <v>138</v>
      </c>
      <c r="G16" s="38" t="s">
        <v>139</v>
      </c>
      <c r="H16" s="38" t="s">
        <v>140</v>
      </c>
      <c r="I16" s="41" t="n">
        <v>52400</v>
      </c>
      <c r="J16" s="41"/>
      <c r="K16" s="41"/>
      <c r="L16" s="42" t="str">
        <f aca="false">IF($J16="","",N($J16)-N($I16))</f>
        <v/>
      </c>
      <c r="M16" s="43" t="n">
        <v>4</v>
      </c>
      <c r="N16" s="43"/>
      <c r="O16" s="39"/>
      <c r="P16" s="38"/>
      <c r="Q16" s="40" t="s">
        <v>141</v>
      </c>
      <c r="R16" s="40" t="s">
        <v>110</v>
      </c>
      <c r="S16" s="44" t="s">
        <v>142</v>
      </c>
    </row>
    <row r="17" customFormat="false" ht="15" hidden="false" customHeight="true" outlineLevel="0" collapsed="false">
      <c r="A17" s="38" t="s">
        <v>143</v>
      </c>
      <c r="B17" s="39" t="n">
        <v>46127</v>
      </c>
      <c r="C17" s="38" t="s">
        <v>94</v>
      </c>
      <c r="D17" s="40" t="s">
        <v>144</v>
      </c>
      <c r="E17" s="40" t="s">
        <v>145</v>
      </c>
      <c r="F17" s="40" t="s">
        <v>146</v>
      </c>
      <c r="G17" s="38" t="s">
        <v>147</v>
      </c>
      <c r="H17" s="38" t="s">
        <v>125</v>
      </c>
      <c r="I17" s="41" t="n">
        <v>18650</v>
      </c>
      <c r="J17" s="41" t="n">
        <v>15200</v>
      </c>
      <c r="K17" s="41"/>
      <c r="L17" s="42" t="n">
        <f aca="false">IF($J17="","",N($J17)-N($I17))</f>
        <v>-3450</v>
      </c>
      <c r="M17" s="43" t="n">
        <v>0</v>
      </c>
      <c r="N17" s="43"/>
      <c r="O17" s="39"/>
      <c r="P17" s="38"/>
      <c r="Q17" s="40" t="s">
        <v>117</v>
      </c>
      <c r="R17" s="40" t="s">
        <v>148</v>
      </c>
      <c r="S17" s="44" t="s">
        <v>149</v>
      </c>
    </row>
    <row r="18" customFormat="false" ht="15" hidden="false" customHeight="true" outlineLevel="0" collapsed="false">
      <c r="A18" s="38" t="s">
        <v>150</v>
      </c>
      <c r="B18" s="39" t="n">
        <v>46134</v>
      </c>
      <c r="C18" s="38" t="s">
        <v>94</v>
      </c>
      <c r="D18" s="40" t="s">
        <v>151</v>
      </c>
      <c r="E18" s="40" t="s">
        <v>152</v>
      </c>
      <c r="F18" s="40" t="s">
        <v>153</v>
      </c>
      <c r="G18" s="38" t="s">
        <v>87</v>
      </c>
      <c r="H18" s="38" t="s">
        <v>154</v>
      </c>
      <c r="I18" s="41" t="n">
        <v>29400</v>
      </c>
      <c r="J18" s="41" t="n">
        <v>0</v>
      </c>
      <c r="K18" s="41"/>
      <c r="L18" s="42" t="n">
        <f aca="false">IF($J18="","",N($J18)-N($I18))</f>
        <v>-29400</v>
      </c>
      <c r="M18" s="43" t="n">
        <v>0</v>
      </c>
      <c r="N18" s="43"/>
      <c r="O18" s="39"/>
      <c r="P18" s="38"/>
      <c r="Q18" s="40" t="s">
        <v>117</v>
      </c>
      <c r="R18" s="40" t="s">
        <v>110</v>
      </c>
      <c r="S18" s="44" t="s">
        <v>155</v>
      </c>
    </row>
    <row r="19" customFormat="false" ht="15" hidden="false" customHeight="true" outlineLevel="0" collapsed="false">
      <c r="A19" s="38" t="s">
        <v>156</v>
      </c>
      <c r="B19" s="39" t="n">
        <v>46142</v>
      </c>
      <c r="C19" s="38" t="s">
        <v>83</v>
      </c>
      <c r="D19" s="40" t="s">
        <v>84</v>
      </c>
      <c r="E19" s="40" t="s">
        <v>157</v>
      </c>
      <c r="F19" s="40" t="s">
        <v>158</v>
      </c>
      <c r="G19" s="38" t="s">
        <v>87</v>
      </c>
      <c r="H19" s="38" t="s">
        <v>159</v>
      </c>
      <c r="I19" s="41" t="n">
        <v>12900</v>
      </c>
      <c r="J19" s="41"/>
      <c r="K19" s="41"/>
      <c r="L19" s="42" t="str">
        <f aca="false">IF($J19="","",N($J19)-N($I19))</f>
        <v/>
      </c>
      <c r="M19" s="43" t="n">
        <v>0</v>
      </c>
      <c r="N19" s="43"/>
      <c r="O19" s="39"/>
      <c r="P19" s="38"/>
      <c r="Q19" s="40" t="s">
        <v>133</v>
      </c>
      <c r="R19" s="40" t="s">
        <v>91</v>
      </c>
      <c r="S19" s="44" t="s">
        <v>160</v>
      </c>
    </row>
    <row r="20" customFormat="false" ht="15" hidden="false" customHeight="true" outlineLevel="0" collapsed="false">
      <c r="A20" s="45"/>
      <c r="B20" s="46"/>
      <c r="C20" s="45"/>
      <c r="D20" s="47"/>
      <c r="E20" s="47"/>
      <c r="F20" s="47"/>
      <c r="G20" s="45"/>
      <c r="H20" s="45"/>
      <c r="I20" s="48"/>
      <c r="J20" s="48"/>
      <c r="K20" s="48"/>
      <c r="L20" s="49" t="str">
        <f aca="false">IF($J20="","",N($J20)-N($I20))</f>
        <v/>
      </c>
      <c r="M20" s="50"/>
      <c r="N20" s="50"/>
      <c r="O20" s="46"/>
      <c r="P20" s="45"/>
      <c r="Q20" s="47"/>
      <c r="R20" s="47"/>
      <c r="S20" s="47"/>
    </row>
    <row r="21" customFormat="false" ht="15" hidden="false" customHeight="true" outlineLevel="0" collapsed="false">
      <c r="A21" s="45"/>
      <c r="B21" s="46"/>
      <c r="C21" s="45"/>
      <c r="D21" s="47"/>
      <c r="E21" s="47"/>
      <c r="F21" s="47"/>
      <c r="G21" s="45"/>
      <c r="H21" s="45"/>
      <c r="I21" s="48"/>
      <c r="J21" s="48"/>
      <c r="K21" s="48"/>
      <c r="L21" s="49" t="str">
        <f aca="false">IF($J21="","",N($J21)-N($I21))</f>
        <v/>
      </c>
      <c r="M21" s="50"/>
      <c r="N21" s="50"/>
      <c r="O21" s="46"/>
      <c r="P21" s="45"/>
      <c r="Q21" s="47"/>
      <c r="R21" s="47"/>
      <c r="S21" s="47"/>
    </row>
    <row r="22" customFormat="false" ht="15" hidden="false" customHeight="true" outlineLevel="0" collapsed="false">
      <c r="A22" s="45"/>
      <c r="B22" s="46"/>
      <c r="C22" s="45"/>
      <c r="D22" s="47"/>
      <c r="E22" s="47"/>
      <c r="F22" s="47"/>
      <c r="G22" s="45"/>
      <c r="H22" s="45"/>
      <c r="I22" s="48"/>
      <c r="J22" s="48"/>
      <c r="K22" s="48"/>
      <c r="L22" s="49" t="str">
        <f aca="false">IF($J22="","",N($J22)-N($I22))</f>
        <v/>
      </c>
      <c r="M22" s="50"/>
      <c r="N22" s="50"/>
      <c r="O22" s="46"/>
      <c r="P22" s="45"/>
      <c r="Q22" s="47"/>
      <c r="R22" s="47"/>
      <c r="S22" s="47"/>
    </row>
    <row r="23" customFormat="false" ht="15" hidden="false" customHeight="true" outlineLevel="0" collapsed="false">
      <c r="A23" s="45"/>
      <c r="B23" s="46"/>
      <c r="C23" s="45"/>
      <c r="D23" s="47"/>
      <c r="E23" s="47"/>
      <c r="F23" s="47"/>
      <c r="G23" s="45"/>
      <c r="H23" s="45"/>
      <c r="I23" s="48"/>
      <c r="J23" s="48"/>
      <c r="K23" s="48"/>
      <c r="L23" s="49" t="str">
        <f aca="false">IF($J23="","",N($J23)-N($I23))</f>
        <v/>
      </c>
      <c r="M23" s="50"/>
      <c r="N23" s="50"/>
      <c r="O23" s="46"/>
      <c r="P23" s="45"/>
      <c r="Q23" s="47"/>
      <c r="R23" s="47"/>
      <c r="S23" s="47"/>
    </row>
    <row r="24" customFormat="false" ht="15" hidden="false" customHeight="true" outlineLevel="0" collapsed="false">
      <c r="A24" s="45"/>
      <c r="B24" s="46"/>
      <c r="C24" s="45"/>
      <c r="D24" s="47"/>
      <c r="E24" s="47"/>
      <c r="F24" s="47"/>
      <c r="G24" s="45"/>
      <c r="H24" s="45"/>
      <c r="I24" s="48"/>
      <c r="J24" s="48"/>
      <c r="K24" s="48"/>
      <c r="L24" s="49" t="str">
        <f aca="false">IF($J24="","",N($J24)-N($I24))</f>
        <v/>
      </c>
      <c r="M24" s="50"/>
      <c r="N24" s="50"/>
      <c r="O24" s="46"/>
      <c r="P24" s="45"/>
      <c r="Q24" s="47"/>
      <c r="R24" s="47"/>
      <c r="S24" s="47"/>
    </row>
    <row r="25" customFormat="false" ht="15" hidden="false" customHeight="true" outlineLevel="0" collapsed="false">
      <c r="A25" s="45"/>
      <c r="B25" s="46"/>
      <c r="C25" s="45"/>
      <c r="D25" s="47"/>
      <c r="E25" s="47"/>
      <c r="F25" s="47"/>
      <c r="G25" s="45"/>
      <c r="H25" s="45"/>
      <c r="I25" s="48"/>
      <c r="J25" s="48"/>
      <c r="K25" s="48"/>
      <c r="L25" s="49" t="str">
        <f aca="false">IF($J25="","",N($J25)-N($I25))</f>
        <v/>
      </c>
      <c r="M25" s="50"/>
      <c r="N25" s="50"/>
      <c r="O25" s="46"/>
      <c r="P25" s="45"/>
      <c r="Q25" s="47"/>
      <c r="R25" s="47"/>
      <c r="S25" s="47"/>
    </row>
    <row r="26" customFormat="false" ht="15" hidden="false" customHeight="true" outlineLevel="0" collapsed="false">
      <c r="A26" s="45"/>
      <c r="B26" s="46"/>
      <c r="C26" s="45"/>
      <c r="D26" s="47"/>
      <c r="E26" s="47"/>
      <c r="F26" s="47"/>
      <c r="G26" s="45"/>
      <c r="H26" s="45"/>
      <c r="I26" s="48"/>
      <c r="J26" s="48"/>
      <c r="K26" s="48"/>
      <c r="L26" s="49" t="str">
        <f aca="false">IF($J26="","",N($J26)-N($I26))</f>
        <v/>
      </c>
      <c r="M26" s="50"/>
      <c r="N26" s="50"/>
      <c r="O26" s="46"/>
      <c r="P26" s="45"/>
      <c r="Q26" s="47"/>
      <c r="R26" s="47"/>
      <c r="S26" s="47"/>
    </row>
    <row r="27" customFormat="false" ht="15" hidden="false" customHeight="true" outlineLevel="0" collapsed="false">
      <c r="A27" s="45"/>
      <c r="B27" s="46"/>
      <c r="C27" s="45"/>
      <c r="D27" s="47"/>
      <c r="E27" s="47"/>
      <c r="F27" s="47"/>
      <c r="G27" s="45"/>
      <c r="H27" s="45"/>
      <c r="I27" s="48"/>
      <c r="J27" s="48"/>
      <c r="K27" s="48"/>
      <c r="L27" s="49" t="str">
        <f aca="false">IF($J27="","",N($J27)-N($I27))</f>
        <v/>
      </c>
      <c r="M27" s="50"/>
      <c r="N27" s="50"/>
      <c r="O27" s="46"/>
      <c r="P27" s="45"/>
      <c r="Q27" s="47"/>
      <c r="R27" s="47"/>
      <c r="S27" s="47"/>
    </row>
    <row r="28" customFormat="false" ht="15" hidden="false" customHeight="true" outlineLevel="0" collapsed="false">
      <c r="A28" s="45"/>
      <c r="B28" s="46"/>
      <c r="C28" s="45"/>
      <c r="D28" s="47"/>
      <c r="E28" s="47"/>
      <c r="F28" s="47"/>
      <c r="G28" s="45"/>
      <c r="H28" s="45"/>
      <c r="I28" s="48"/>
      <c r="J28" s="48"/>
      <c r="K28" s="48"/>
      <c r="L28" s="49" t="str">
        <f aca="false">IF($J28="","",N($J28)-N($I28))</f>
        <v/>
      </c>
      <c r="M28" s="50"/>
      <c r="N28" s="50"/>
      <c r="O28" s="46"/>
      <c r="P28" s="45"/>
      <c r="Q28" s="47"/>
      <c r="R28" s="47"/>
      <c r="S28" s="47"/>
    </row>
    <row r="29" customFormat="false" ht="15" hidden="false" customHeight="true" outlineLevel="0" collapsed="false">
      <c r="A29" s="45"/>
      <c r="B29" s="46"/>
      <c r="C29" s="45"/>
      <c r="D29" s="47"/>
      <c r="E29" s="47"/>
      <c r="F29" s="47"/>
      <c r="G29" s="45"/>
      <c r="H29" s="45"/>
      <c r="I29" s="48"/>
      <c r="J29" s="48"/>
      <c r="K29" s="48"/>
      <c r="L29" s="49" t="str">
        <f aca="false">IF($J29="","",N($J29)-N($I29))</f>
        <v/>
      </c>
      <c r="M29" s="50"/>
      <c r="N29" s="50"/>
      <c r="O29" s="46"/>
      <c r="P29" s="45"/>
      <c r="Q29" s="47"/>
      <c r="R29" s="47"/>
      <c r="S29" s="47"/>
    </row>
    <row r="30" customFormat="false" ht="15" hidden="false" customHeight="true" outlineLevel="0" collapsed="false">
      <c r="A30" s="45"/>
      <c r="B30" s="46"/>
      <c r="C30" s="45"/>
      <c r="D30" s="47"/>
      <c r="E30" s="47"/>
      <c r="F30" s="47"/>
      <c r="G30" s="45"/>
      <c r="H30" s="45"/>
      <c r="I30" s="48"/>
      <c r="J30" s="48"/>
      <c r="K30" s="48"/>
      <c r="L30" s="49" t="str">
        <f aca="false">IF($J30="","",N($J30)-N($I30))</f>
        <v/>
      </c>
      <c r="M30" s="50"/>
      <c r="N30" s="50"/>
      <c r="O30" s="46"/>
      <c r="P30" s="45"/>
      <c r="Q30" s="47"/>
      <c r="R30" s="47"/>
      <c r="S30" s="47"/>
    </row>
    <row r="31" customFormat="false" ht="15" hidden="false" customHeight="true" outlineLevel="0" collapsed="false">
      <c r="A31" s="45"/>
      <c r="B31" s="46"/>
      <c r="C31" s="45"/>
      <c r="D31" s="47"/>
      <c r="E31" s="47"/>
      <c r="F31" s="47"/>
      <c r="G31" s="45"/>
      <c r="H31" s="45"/>
      <c r="I31" s="48"/>
      <c r="J31" s="48"/>
      <c r="K31" s="48"/>
      <c r="L31" s="49" t="str">
        <f aca="false">IF($J31="","",N($J31)-N($I31))</f>
        <v/>
      </c>
      <c r="M31" s="50"/>
      <c r="N31" s="50"/>
      <c r="O31" s="46"/>
      <c r="P31" s="45"/>
      <c r="Q31" s="47"/>
      <c r="R31" s="47"/>
      <c r="S31" s="47"/>
    </row>
    <row r="32" customFormat="false" ht="15" hidden="false" customHeight="true" outlineLevel="0" collapsed="false">
      <c r="A32" s="45"/>
      <c r="B32" s="46"/>
      <c r="C32" s="45"/>
      <c r="D32" s="47"/>
      <c r="E32" s="47"/>
      <c r="F32" s="47"/>
      <c r="G32" s="45"/>
      <c r="H32" s="45"/>
      <c r="I32" s="48"/>
      <c r="J32" s="48"/>
      <c r="K32" s="48"/>
      <c r="L32" s="49" t="str">
        <f aca="false">IF($J32="","",N($J32)-N($I32))</f>
        <v/>
      </c>
      <c r="M32" s="50"/>
      <c r="N32" s="50"/>
      <c r="O32" s="46"/>
      <c r="P32" s="45"/>
      <c r="Q32" s="47"/>
      <c r="R32" s="47"/>
      <c r="S32" s="47"/>
    </row>
    <row r="33" customFormat="false" ht="15" hidden="false" customHeight="true" outlineLevel="0" collapsed="false">
      <c r="A33" s="45"/>
      <c r="B33" s="46"/>
      <c r="C33" s="45"/>
      <c r="D33" s="47"/>
      <c r="E33" s="47"/>
      <c r="F33" s="47"/>
      <c r="G33" s="45"/>
      <c r="H33" s="45"/>
      <c r="I33" s="48"/>
      <c r="J33" s="48"/>
      <c r="K33" s="48"/>
      <c r="L33" s="49" t="str">
        <f aca="false">IF($J33="","",N($J33)-N($I33))</f>
        <v/>
      </c>
      <c r="M33" s="50"/>
      <c r="N33" s="50"/>
      <c r="O33" s="46"/>
      <c r="P33" s="45"/>
      <c r="Q33" s="47"/>
      <c r="R33" s="47"/>
      <c r="S33" s="47"/>
    </row>
    <row r="34" customFormat="false" ht="15" hidden="false" customHeight="true" outlineLevel="0" collapsed="false">
      <c r="A34" s="45"/>
      <c r="B34" s="46"/>
      <c r="C34" s="45"/>
      <c r="D34" s="47"/>
      <c r="E34" s="47"/>
      <c r="F34" s="47"/>
      <c r="G34" s="45"/>
      <c r="H34" s="45"/>
      <c r="I34" s="48"/>
      <c r="J34" s="48"/>
      <c r="K34" s="48"/>
      <c r="L34" s="49" t="str">
        <f aca="false">IF($J34="","",N($J34)-N($I34))</f>
        <v/>
      </c>
      <c r="M34" s="50"/>
      <c r="N34" s="50"/>
      <c r="O34" s="46"/>
      <c r="P34" s="45"/>
      <c r="Q34" s="47"/>
      <c r="R34" s="47"/>
      <c r="S34" s="47"/>
    </row>
    <row r="35" customFormat="false" ht="15" hidden="false" customHeight="true" outlineLevel="0" collapsed="false">
      <c r="A35" s="45"/>
      <c r="B35" s="46"/>
      <c r="C35" s="45"/>
      <c r="D35" s="47"/>
      <c r="E35" s="47"/>
      <c r="F35" s="47"/>
      <c r="G35" s="45"/>
      <c r="H35" s="45"/>
      <c r="I35" s="48"/>
      <c r="J35" s="48"/>
      <c r="K35" s="48"/>
      <c r="L35" s="49" t="str">
        <f aca="false">IF($J35="","",N($J35)-N($I35))</f>
        <v/>
      </c>
      <c r="M35" s="50"/>
      <c r="N35" s="50"/>
      <c r="O35" s="46"/>
      <c r="P35" s="45"/>
      <c r="Q35" s="47"/>
      <c r="R35" s="47"/>
      <c r="S35" s="47"/>
    </row>
    <row r="36" customFormat="false" ht="15" hidden="false" customHeight="true" outlineLevel="0" collapsed="false">
      <c r="A36" s="45"/>
      <c r="B36" s="46"/>
      <c r="C36" s="45"/>
      <c r="D36" s="47"/>
      <c r="E36" s="47"/>
      <c r="F36" s="47"/>
      <c r="G36" s="45"/>
      <c r="H36" s="45"/>
      <c r="I36" s="48"/>
      <c r="J36" s="48"/>
      <c r="K36" s="48"/>
      <c r="L36" s="49" t="str">
        <f aca="false">IF($J36="","",N($J36)-N($I36))</f>
        <v/>
      </c>
      <c r="M36" s="50"/>
      <c r="N36" s="50"/>
      <c r="O36" s="46"/>
      <c r="P36" s="45"/>
      <c r="Q36" s="47"/>
      <c r="R36" s="47"/>
      <c r="S36" s="47"/>
    </row>
    <row r="37" customFormat="false" ht="15" hidden="false" customHeight="true" outlineLevel="0" collapsed="false">
      <c r="A37" s="45"/>
      <c r="B37" s="46"/>
      <c r="C37" s="45"/>
      <c r="D37" s="47"/>
      <c r="E37" s="47"/>
      <c r="F37" s="47"/>
      <c r="G37" s="45"/>
      <c r="H37" s="45"/>
      <c r="I37" s="48"/>
      <c r="J37" s="48"/>
      <c r="K37" s="48"/>
      <c r="L37" s="49" t="str">
        <f aca="false">IF($J37="","",N($J37)-N($I37))</f>
        <v/>
      </c>
      <c r="M37" s="50"/>
      <c r="N37" s="50"/>
      <c r="O37" s="46"/>
      <c r="P37" s="45"/>
      <c r="Q37" s="47"/>
      <c r="R37" s="47"/>
      <c r="S37" s="47"/>
    </row>
    <row r="38" customFormat="false" ht="15" hidden="false" customHeight="true" outlineLevel="0" collapsed="false">
      <c r="A38" s="45"/>
      <c r="B38" s="46"/>
      <c r="C38" s="45"/>
      <c r="D38" s="47"/>
      <c r="E38" s="47"/>
      <c r="F38" s="47"/>
      <c r="G38" s="45"/>
      <c r="H38" s="45"/>
      <c r="I38" s="48"/>
      <c r="J38" s="48"/>
      <c r="K38" s="48"/>
      <c r="L38" s="49" t="str">
        <f aca="false">IF($J38="","",N($J38)-N($I38))</f>
        <v/>
      </c>
      <c r="M38" s="50"/>
      <c r="N38" s="50"/>
      <c r="O38" s="46"/>
      <c r="P38" s="45"/>
      <c r="Q38" s="47"/>
      <c r="R38" s="47"/>
      <c r="S38" s="47"/>
    </row>
    <row r="39" customFormat="false" ht="15" hidden="false" customHeight="true" outlineLevel="0" collapsed="false">
      <c r="A39" s="45"/>
      <c r="B39" s="46"/>
      <c r="C39" s="45"/>
      <c r="D39" s="47"/>
      <c r="E39" s="47"/>
      <c r="F39" s="47"/>
      <c r="G39" s="45"/>
      <c r="H39" s="45"/>
      <c r="I39" s="48"/>
      <c r="J39" s="48"/>
      <c r="K39" s="48"/>
      <c r="L39" s="49" t="str">
        <f aca="false">IF($J39="","",N($J39)-N($I39))</f>
        <v/>
      </c>
      <c r="M39" s="50"/>
      <c r="N39" s="50"/>
      <c r="O39" s="46"/>
      <c r="P39" s="45"/>
      <c r="Q39" s="47"/>
      <c r="R39" s="47"/>
      <c r="S39" s="47"/>
    </row>
    <row r="40" customFormat="false" ht="15" hidden="false" customHeight="true" outlineLevel="0" collapsed="false">
      <c r="A40" s="45"/>
      <c r="B40" s="46"/>
      <c r="C40" s="45"/>
      <c r="D40" s="47"/>
      <c r="E40" s="47"/>
      <c r="F40" s="47"/>
      <c r="G40" s="45"/>
      <c r="H40" s="45"/>
      <c r="I40" s="48"/>
      <c r="J40" s="48"/>
      <c r="K40" s="48"/>
      <c r="L40" s="49" t="str">
        <f aca="false">IF($J40="","",N($J40)-N($I40))</f>
        <v/>
      </c>
      <c r="M40" s="50"/>
      <c r="N40" s="50"/>
      <c r="O40" s="46"/>
      <c r="P40" s="45"/>
      <c r="Q40" s="47"/>
      <c r="R40" s="47"/>
      <c r="S40" s="47"/>
    </row>
    <row r="41" customFormat="false" ht="15" hidden="false" customHeight="true" outlineLevel="0" collapsed="false">
      <c r="A41" s="45"/>
      <c r="B41" s="46"/>
      <c r="C41" s="45"/>
      <c r="D41" s="47"/>
      <c r="E41" s="47"/>
      <c r="F41" s="47"/>
      <c r="G41" s="45"/>
      <c r="H41" s="45"/>
      <c r="I41" s="48"/>
      <c r="J41" s="48"/>
      <c r="K41" s="48"/>
      <c r="L41" s="49" t="str">
        <f aca="false">IF($J41="","",N($J41)-N($I41))</f>
        <v/>
      </c>
      <c r="M41" s="50"/>
      <c r="N41" s="50"/>
      <c r="O41" s="46"/>
      <c r="P41" s="45"/>
      <c r="Q41" s="47"/>
      <c r="R41" s="47"/>
      <c r="S41" s="47"/>
    </row>
    <row r="42" customFormat="false" ht="15" hidden="false" customHeight="true" outlineLevel="0" collapsed="false">
      <c r="A42" s="45"/>
      <c r="B42" s="46"/>
      <c r="C42" s="45"/>
      <c r="D42" s="47"/>
      <c r="E42" s="47"/>
      <c r="F42" s="47"/>
      <c r="G42" s="45"/>
      <c r="H42" s="45"/>
      <c r="I42" s="48"/>
      <c r="J42" s="48"/>
      <c r="K42" s="48"/>
      <c r="L42" s="49" t="str">
        <f aca="false">IF($J42="","",N($J42)-N($I42))</f>
        <v/>
      </c>
      <c r="M42" s="50"/>
      <c r="N42" s="50"/>
      <c r="O42" s="46"/>
      <c r="P42" s="45"/>
      <c r="Q42" s="47"/>
      <c r="R42" s="47"/>
      <c r="S42" s="47"/>
    </row>
    <row r="43" customFormat="false" ht="15" hidden="false" customHeight="true" outlineLevel="0" collapsed="false">
      <c r="A43" s="45"/>
      <c r="B43" s="46"/>
      <c r="C43" s="45"/>
      <c r="D43" s="47"/>
      <c r="E43" s="47"/>
      <c r="F43" s="47"/>
      <c r="G43" s="45"/>
      <c r="H43" s="45"/>
      <c r="I43" s="48"/>
      <c r="J43" s="48"/>
      <c r="K43" s="48"/>
      <c r="L43" s="49" t="str">
        <f aca="false">IF($J43="","",N($J43)-N($I43))</f>
        <v/>
      </c>
      <c r="M43" s="50"/>
      <c r="N43" s="50"/>
      <c r="O43" s="46"/>
      <c r="P43" s="45"/>
      <c r="Q43" s="47"/>
      <c r="R43" s="47"/>
      <c r="S43" s="47"/>
    </row>
    <row r="44" customFormat="false" ht="15" hidden="false" customHeight="true" outlineLevel="0" collapsed="false">
      <c r="A44" s="45"/>
      <c r="B44" s="46"/>
      <c r="C44" s="45"/>
      <c r="D44" s="47"/>
      <c r="E44" s="47"/>
      <c r="F44" s="47"/>
      <c r="G44" s="45"/>
      <c r="H44" s="45"/>
      <c r="I44" s="48"/>
      <c r="J44" s="48"/>
      <c r="K44" s="48"/>
      <c r="L44" s="49" t="str">
        <f aca="false">IF($J44="","",N($J44)-N($I44))</f>
        <v/>
      </c>
      <c r="M44" s="50"/>
      <c r="N44" s="50"/>
      <c r="O44" s="46"/>
      <c r="P44" s="45"/>
      <c r="Q44" s="47"/>
      <c r="R44" s="47"/>
      <c r="S44" s="47"/>
    </row>
    <row r="45" customFormat="false" ht="15" hidden="false" customHeight="true" outlineLevel="0" collapsed="false">
      <c r="A45" s="45"/>
      <c r="B45" s="46"/>
      <c r="C45" s="45"/>
      <c r="D45" s="47"/>
      <c r="E45" s="47"/>
      <c r="F45" s="47"/>
      <c r="G45" s="45"/>
      <c r="H45" s="45"/>
      <c r="I45" s="48"/>
      <c r="J45" s="48"/>
      <c r="K45" s="48"/>
      <c r="L45" s="49" t="str">
        <f aca="false">IF($J45="","",N($J45)-N($I45))</f>
        <v/>
      </c>
      <c r="M45" s="50"/>
      <c r="N45" s="50"/>
      <c r="O45" s="46"/>
      <c r="P45" s="45"/>
      <c r="Q45" s="47"/>
      <c r="R45" s="47"/>
      <c r="S45" s="47"/>
    </row>
    <row r="46" customFormat="false" ht="15" hidden="false" customHeight="true" outlineLevel="0" collapsed="false">
      <c r="A46" s="45"/>
      <c r="B46" s="46"/>
      <c r="C46" s="45"/>
      <c r="D46" s="47"/>
      <c r="E46" s="47"/>
      <c r="F46" s="47"/>
      <c r="G46" s="45"/>
      <c r="H46" s="45"/>
      <c r="I46" s="48"/>
      <c r="J46" s="48"/>
      <c r="K46" s="48"/>
      <c r="L46" s="49" t="str">
        <f aca="false">IF($J46="","",N($J46)-N($I46))</f>
        <v/>
      </c>
      <c r="M46" s="50"/>
      <c r="N46" s="50"/>
      <c r="O46" s="46"/>
      <c r="P46" s="45"/>
      <c r="Q46" s="47"/>
      <c r="R46" s="47"/>
      <c r="S46" s="47"/>
    </row>
    <row r="47" customFormat="false" ht="15" hidden="false" customHeight="true" outlineLevel="0" collapsed="false">
      <c r="A47" s="45"/>
      <c r="B47" s="46"/>
      <c r="C47" s="45"/>
      <c r="D47" s="47"/>
      <c r="E47" s="47"/>
      <c r="F47" s="47"/>
      <c r="G47" s="45"/>
      <c r="H47" s="45"/>
      <c r="I47" s="48"/>
      <c r="J47" s="48"/>
      <c r="K47" s="48"/>
      <c r="L47" s="49" t="str">
        <f aca="false">IF($J47="","",N($J47)-N($I47))</f>
        <v/>
      </c>
      <c r="M47" s="50"/>
      <c r="N47" s="50"/>
      <c r="O47" s="46"/>
      <c r="P47" s="45"/>
      <c r="Q47" s="47"/>
      <c r="R47" s="47"/>
      <c r="S47" s="47"/>
    </row>
    <row r="48" customFormat="false" ht="15" hidden="false" customHeight="true" outlineLevel="0" collapsed="false">
      <c r="A48" s="45"/>
      <c r="B48" s="46"/>
      <c r="C48" s="45"/>
      <c r="D48" s="47"/>
      <c r="E48" s="47"/>
      <c r="F48" s="47"/>
      <c r="G48" s="45"/>
      <c r="H48" s="45"/>
      <c r="I48" s="48"/>
      <c r="J48" s="48"/>
      <c r="K48" s="48"/>
      <c r="L48" s="49" t="str">
        <f aca="false">IF($J48="","",N($J48)-N($I48))</f>
        <v/>
      </c>
      <c r="M48" s="50"/>
      <c r="N48" s="50"/>
      <c r="O48" s="46"/>
      <c r="P48" s="45"/>
      <c r="Q48" s="47"/>
      <c r="R48" s="47"/>
      <c r="S48" s="47"/>
    </row>
    <row r="49" customFormat="false" ht="15" hidden="false" customHeight="true" outlineLevel="0" collapsed="false">
      <c r="A49" s="45"/>
      <c r="B49" s="46"/>
      <c r="C49" s="45"/>
      <c r="D49" s="47"/>
      <c r="E49" s="47"/>
      <c r="F49" s="47"/>
      <c r="G49" s="45"/>
      <c r="H49" s="45"/>
      <c r="I49" s="48"/>
      <c r="J49" s="48"/>
      <c r="K49" s="48"/>
      <c r="L49" s="49" t="str">
        <f aca="false">IF($J49="","",N($J49)-N($I49))</f>
        <v/>
      </c>
      <c r="M49" s="50"/>
      <c r="N49" s="50"/>
      <c r="O49" s="46"/>
      <c r="P49" s="45"/>
      <c r="Q49" s="47"/>
      <c r="R49" s="47"/>
      <c r="S49" s="47"/>
    </row>
    <row r="50" customFormat="false" ht="15" hidden="false" customHeight="true" outlineLevel="0" collapsed="false">
      <c r="A50" s="45"/>
      <c r="B50" s="46"/>
      <c r="C50" s="45"/>
      <c r="D50" s="47"/>
      <c r="E50" s="47"/>
      <c r="F50" s="47"/>
      <c r="G50" s="45"/>
      <c r="H50" s="45"/>
      <c r="I50" s="48"/>
      <c r="J50" s="48"/>
      <c r="K50" s="48"/>
      <c r="L50" s="49" t="str">
        <f aca="false">IF($J50="","",N($J50)-N($I50))</f>
        <v/>
      </c>
      <c r="M50" s="50"/>
      <c r="N50" s="50"/>
      <c r="O50" s="46"/>
      <c r="P50" s="45"/>
      <c r="Q50" s="47"/>
      <c r="R50" s="47"/>
      <c r="S50" s="47"/>
    </row>
    <row r="51" customFormat="false" ht="15" hidden="false" customHeight="true" outlineLevel="0" collapsed="false">
      <c r="A51" s="45"/>
      <c r="B51" s="46"/>
      <c r="C51" s="45"/>
      <c r="D51" s="47"/>
      <c r="E51" s="47"/>
      <c r="F51" s="47"/>
      <c r="G51" s="45"/>
      <c r="H51" s="45"/>
      <c r="I51" s="48"/>
      <c r="J51" s="48"/>
      <c r="K51" s="48"/>
      <c r="L51" s="49" t="str">
        <f aca="false">IF($J51="","",N($J51)-N($I51))</f>
        <v/>
      </c>
      <c r="M51" s="50"/>
      <c r="N51" s="50"/>
      <c r="O51" s="46"/>
      <c r="P51" s="45"/>
      <c r="Q51" s="47"/>
      <c r="R51" s="47"/>
      <c r="S51" s="47"/>
    </row>
    <row r="52" customFormat="false" ht="15" hidden="false" customHeight="true" outlineLevel="0" collapsed="false">
      <c r="A52" s="45"/>
      <c r="B52" s="46"/>
      <c r="C52" s="45"/>
      <c r="D52" s="47"/>
      <c r="E52" s="47"/>
      <c r="F52" s="47"/>
      <c r="G52" s="45"/>
      <c r="H52" s="45"/>
      <c r="I52" s="48"/>
      <c r="J52" s="48"/>
      <c r="K52" s="48"/>
      <c r="L52" s="49" t="str">
        <f aca="false">IF($J52="","",N($J52)-N($I52))</f>
        <v/>
      </c>
      <c r="M52" s="50"/>
      <c r="N52" s="50"/>
      <c r="O52" s="46"/>
      <c r="P52" s="45"/>
      <c r="Q52" s="47"/>
      <c r="R52" s="47"/>
      <c r="S52" s="47"/>
    </row>
    <row r="53" customFormat="false" ht="15" hidden="false" customHeight="true" outlineLevel="0" collapsed="false">
      <c r="A53" s="45"/>
      <c r="B53" s="46"/>
      <c r="C53" s="45"/>
      <c r="D53" s="47"/>
      <c r="E53" s="47"/>
      <c r="F53" s="47"/>
      <c r="G53" s="45"/>
      <c r="H53" s="45"/>
      <c r="I53" s="48"/>
      <c r="J53" s="48"/>
      <c r="K53" s="48"/>
      <c r="L53" s="49" t="str">
        <f aca="false">IF($J53="","",N($J53)-N($I53))</f>
        <v/>
      </c>
      <c r="M53" s="50"/>
      <c r="N53" s="50"/>
      <c r="O53" s="46"/>
      <c r="P53" s="45"/>
      <c r="Q53" s="47"/>
      <c r="R53" s="47"/>
      <c r="S53" s="47"/>
    </row>
    <row r="54" customFormat="false" ht="15" hidden="false" customHeight="true" outlineLevel="0" collapsed="false">
      <c r="A54" s="45"/>
      <c r="B54" s="46"/>
      <c r="C54" s="45"/>
      <c r="D54" s="47"/>
      <c r="E54" s="47"/>
      <c r="F54" s="47"/>
      <c r="G54" s="45"/>
      <c r="H54" s="45"/>
      <c r="I54" s="48"/>
      <c r="J54" s="48"/>
      <c r="K54" s="48"/>
      <c r="L54" s="49" t="str">
        <f aca="false">IF($J54="","",N($J54)-N($I54))</f>
        <v/>
      </c>
      <c r="M54" s="50"/>
      <c r="N54" s="50"/>
      <c r="O54" s="46"/>
      <c r="P54" s="45"/>
      <c r="Q54" s="47"/>
      <c r="R54" s="47"/>
      <c r="S54" s="47"/>
    </row>
    <row r="55" customFormat="false" ht="15" hidden="false" customHeight="true" outlineLevel="0" collapsed="false">
      <c r="A55" s="45"/>
      <c r="B55" s="46"/>
      <c r="C55" s="45"/>
      <c r="D55" s="47"/>
      <c r="E55" s="47"/>
      <c r="F55" s="47"/>
      <c r="G55" s="45"/>
      <c r="H55" s="45"/>
      <c r="I55" s="48"/>
      <c r="J55" s="48"/>
      <c r="K55" s="48"/>
      <c r="L55" s="49" t="str">
        <f aca="false">IF($J55="","",N($J55)-N($I55))</f>
        <v/>
      </c>
      <c r="M55" s="50"/>
      <c r="N55" s="50"/>
      <c r="O55" s="46"/>
      <c r="P55" s="45"/>
      <c r="Q55" s="47"/>
      <c r="R55" s="47"/>
      <c r="S55" s="47"/>
    </row>
    <row r="56" customFormat="false" ht="15" hidden="false" customHeight="true" outlineLevel="0" collapsed="false">
      <c r="A56" s="45"/>
      <c r="B56" s="46"/>
      <c r="C56" s="45"/>
      <c r="D56" s="47"/>
      <c r="E56" s="47"/>
      <c r="F56" s="47"/>
      <c r="G56" s="45"/>
      <c r="H56" s="45"/>
      <c r="I56" s="48"/>
      <c r="J56" s="48"/>
      <c r="K56" s="48"/>
      <c r="L56" s="49" t="str">
        <f aca="false">IF($J56="","",N($J56)-N($I56))</f>
        <v/>
      </c>
      <c r="M56" s="50"/>
      <c r="N56" s="50"/>
      <c r="O56" s="46"/>
      <c r="P56" s="45"/>
      <c r="Q56" s="47"/>
      <c r="R56" s="47"/>
      <c r="S56" s="47"/>
    </row>
    <row r="57" customFormat="false" ht="15" hidden="false" customHeight="true" outlineLevel="0" collapsed="false">
      <c r="A57" s="45"/>
      <c r="B57" s="46"/>
      <c r="C57" s="45"/>
      <c r="D57" s="47"/>
      <c r="E57" s="47"/>
      <c r="F57" s="47"/>
      <c r="G57" s="45"/>
      <c r="H57" s="45"/>
      <c r="I57" s="48"/>
      <c r="J57" s="48"/>
      <c r="K57" s="48"/>
      <c r="L57" s="49" t="str">
        <f aca="false">IF($J57="","",N($J57)-N($I57))</f>
        <v/>
      </c>
      <c r="M57" s="50"/>
      <c r="N57" s="50"/>
      <c r="O57" s="46"/>
      <c r="P57" s="45"/>
      <c r="Q57" s="47"/>
      <c r="R57" s="47"/>
      <c r="S57" s="47"/>
    </row>
    <row r="58" customFormat="false" ht="15" hidden="false" customHeight="true" outlineLevel="0" collapsed="false">
      <c r="A58" s="45"/>
      <c r="B58" s="46"/>
      <c r="C58" s="45"/>
      <c r="D58" s="47"/>
      <c r="E58" s="47"/>
      <c r="F58" s="47"/>
      <c r="G58" s="45"/>
      <c r="H58" s="45"/>
      <c r="I58" s="48"/>
      <c r="J58" s="48"/>
      <c r="K58" s="48"/>
      <c r="L58" s="49" t="str">
        <f aca="false">IF($J58="","",N($J58)-N($I58))</f>
        <v/>
      </c>
      <c r="M58" s="50"/>
      <c r="N58" s="50"/>
      <c r="O58" s="46"/>
      <c r="P58" s="45"/>
      <c r="Q58" s="47"/>
      <c r="R58" s="47"/>
      <c r="S58" s="47"/>
    </row>
    <row r="59" customFormat="false" ht="15" hidden="false" customHeight="true" outlineLevel="0" collapsed="false">
      <c r="A59" s="45"/>
      <c r="B59" s="46"/>
      <c r="C59" s="45"/>
      <c r="D59" s="47"/>
      <c r="E59" s="47"/>
      <c r="F59" s="47"/>
      <c r="G59" s="45"/>
      <c r="H59" s="45"/>
      <c r="I59" s="48"/>
      <c r="J59" s="48"/>
      <c r="K59" s="48"/>
      <c r="L59" s="49" t="str">
        <f aca="false">IF($J59="","",N($J59)-N($I59))</f>
        <v/>
      </c>
      <c r="M59" s="50"/>
      <c r="N59" s="50"/>
      <c r="O59" s="46"/>
      <c r="P59" s="45"/>
      <c r="Q59" s="47"/>
      <c r="R59" s="47"/>
      <c r="S59" s="47"/>
    </row>
    <row r="60" customFormat="false" ht="15" hidden="false" customHeight="true" outlineLevel="0" collapsed="false">
      <c r="A60" s="45"/>
      <c r="B60" s="46"/>
      <c r="C60" s="45"/>
      <c r="D60" s="47"/>
      <c r="E60" s="47"/>
      <c r="F60" s="47"/>
      <c r="G60" s="45"/>
      <c r="H60" s="45"/>
      <c r="I60" s="48"/>
      <c r="J60" s="48"/>
      <c r="K60" s="48"/>
      <c r="L60" s="49" t="str">
        <f aca="false">IF($J60="","",N($J60)-N($I60))</f>
        <v/>
      </c>
      <c r="M60" s="50"/>
      <c r="N60" s="50"/>
      <c r="O60" s="46"/>
      <c r="P60" s="45"/>
      <c r="Q60" s="47"/>
      <c r="R60" s="47"/>
      <c r="S60" s="47"/>
    </row>
    <row r="61" customFormat="false" ht="15" hidden="false" customHeight="true" outlineLevel="0" collapsed="false">
      <c r="A61" s="45"/>
      <c r="B61" s="46"/>
      <c r="C61" s="45"/>
      <c r="D61" s="47"/>
      <c r="E61" s="47"/>
      <c r="F61" s="47"/>
      <c r="G61" s="45"/>
      <c r="H61" s="45"/>
      <c r="I61" s="48"/>
      <c r="J61" s="48"/>
      <c r="K61" s="48"/>
      <c r="L61" s="49" t="str">
        <f aca="false">IF($J61="","",N($J61)-N($I61))</f>
        <v/>
      </c>
      <c r="M61" s="50"/>
      <c r="N61" s="50"/>
      <c r="O61" s="46"/>
      <c r="P61" s="45"/>
      <c r="Q61" s="47"/>
      <c r="R61" s="47"/>
      <c r="S61" s="47"/>
    </row>
    <row r="62" customFormat="false" ht="15" hidden="false" customHeight="true" outlineLevel="0" collapsed="false">
      <c r="A62" s="45"/>
      <c r="B62" s="46"/>
      <c r="C62" s="45"/>
      <c r="D62" s="47"/>
      <c r="E62" s="47"/>
      <c r="F62" s="47"/>
      <c r="G62" s="45"/>
      <c r="H62" s="45"/>
      <c r="I62" s="48"/>
      <c r="J62" s="48"/>
      <c r="K62" s="48"/>
      <c r="L62" s="49" t="str">
        <f aca="false">IF($J62="","",N($J62)-N($I62))</f>
        <v/>
      </c>
      <c r="M62" s="50"/>
      <c r="N62" s="50"/>
      <c r="O62" s="46"/>
      <c r="P62" s="45"/>
      <c r="Q62" s="47"/>
      <c r="R62" s="47"/>
      <c r="S62" s="47"/>
    </row>
    <row r="63" customFormat="false" ht="15" hidden="false" customHeight="true" outlineLevel="0" collapsed="false">
      <c r="A63" s="45"/>
      <c r="B63" s="46"/>
      <c r="C63" s="45"/>
      <c r="D63" s="47"/>
      <c r="E63" s="47"/>
      <c r="F63" s="47"/>
      <c r="G63" s="45"/>
      <c r="H63" s="45"/>
      <c r="I63" s="48"/>
      <c r="J63" s="48"/>
      <c r="K63" s="48"/>
      <c r="L63" s="49" t="str">
        <f aca="false">IF($J63="","",N($J63)-N($I63))</f>
        <v/>
      </c>
      <c r="M63" s="50"/>
      <c r="N63" s="50"/>
      <c r="O63" s="46"/>
      <c r="P63" s="45"/>
      <c r="Q63" s="47"/>
      <c r="R63" s="47"/>
      <c r="S63" s="47"/>
    </row>
    <row r="64" customFormat="false" ht="15" hidden="false" customHeight="true" outlineLevel="0" collapsed="false">
      <c r="A64" s="45"/>
      <c r="B64" s="46"/>
      <c r="C64" s="45"/>
      <c r="D64" s="47"/>
      <c r="E64" s="47"/>
      <c r="F64" s="47"/>
      <c r="G64" s="45"/>
      <c r="H64" s="45"/>
      <c r="I64" s="48"/>
      <c r="J64" s="48"/>
      <c r="K64" s="48"/>
      <c r="L64" s="49" t="str">
        <f aca="false">IF($J64="","",N($J64)-N($I64))</f>
        <v/>
      </c>
      <c r="M64" s="50"/>
      <c r="N64" s="50"/>
      <c r="O64" s="46"/>
      <c r="P64" s="45"/>
      <c r="Q64" s="47"/>
      <c r="R64" s="47"/>
      <c r="S64" s="47"/>
    </row>
    <row r="65" customFormat="false" ht="15" hidden="false" customHeight="true" outlineLevel="0" collapsed="false">
      <c r="A65" s="45"/>
      <c r="B65" s="46"/>
      <c r="C65" s="45"/>
      <c r="D65" s="47"/>
      <c r="E65" s="47"/>
      <c r="F65" s="47"/>
      <c r="G65" s="45"/>
      <c r="H65" s="45"/>
      <c r="I65" s="48"/>
      <c r="J65" s="48"/>
      <c r="K65" s="48"/>
      <c r="L65" s="49" t="str">
        <f aca="false">IF($J65="","",N($J65)-N($I65))</f>
        <v/>
      </c>
      <c r="M65" s="50"/>
      <c r="N65" s="50"/>
      <c r="O65" s="46"/>
      <c r="P65" s="45"/>
      <c r="Q65" s="47"/>
      <c r="R65" s="47"/>
      <c r="S65" s="47"/>
    </row>
    <row r="66" customFormat="false" ht="15" hidden="false" customHeight="true" outlineLevel="0" collapsed="false">
      <c r="A66" s="45"/>
      <c r="B66" s="46"/>
      <c r="C66" s="45"/>
      <c r="D66" s="47"/>
      <c r="E66" s="47"/>
      <c r="F66" s="47"/>
      <c r="G66" s="45"/>
      <c r="H66" s="45"/>
      <c r="I66" s="48"/>
      <c r="J66" s="48"/>
      <c r="K66" s="48"/>
      <c r="L66" s="49" t="str">
        <f aca="false">IF($J66="","",N($J66)-N($I66))</f>
        <v/>
      </c>
      <c r="M66" s="50"/>
      <c r="N66" s="50"/>
      <c r="O66" s="46"/>
      <c r="P66" s="45"/>
      <c r="Q66" s="47"/>
      <c r="R66" s="47"/>
      <c r="S66" s="47"/>
    </row>
    <row r="67" customFormat="false" ht="15" hidden="false" customHeight="true" outlineLevel="0" collapsed="false">
      <c r="A67" s="45"/>
      <c r="B67" s="46"/>
      <c r="C67" s="45"/>
      <c r="D67" s="47"/>
      <c r="E67" s="47"/>
      <c r="F67" s="47"/>
      <c r="G67" s="45"/>
      <c r="H67" s="45"/>
      <c r="I67" s="48"/>
      <c r="J67" s="48"/>
      <c r="K67" s="48"/>
      <c r="L67" s="49" t="str">
        <f aca="false">IF($J67="","",N($J67)-N($I67))</f>
        <v/>
      </c>
      <c r="M67" s="50"/>
      <c r="N67" s="50"/>
      <c r="O67" s="46"/>
      <c r="P67" s="45"/>
      <c r="Q67" s="47"/>
      <c r="R67" s="47"/>
      <c r="S67" s="47"/>
    </row>
    <row r="68" customFormat="false" ht="15" hidden="false" customHeight="true" outlineLevel="0" collapsed="false">
      <c r="A68" s="45"/>
      <c r="B68" s="46"/>
      <c r="C68" s="45"/>
      <c r="D68" s="47"/>
      <c r="E68" s="47"/>
      <c r="F68" s="47"/>
      <c r="G68" s="45"/>
      <c r="H68" s="45"/>
      <c r="I68" s="48"/>
      <c r="J68" s="48"/>
      <c r="K68" s="48"/>
      <c r="L68" s="49" t="str">
        <f aca="false">IF($J68="","",N($J68)-N($I68))</f>
        <v/>
      </c>
      <c r="M68" s="50"/>
      <c r="N68" s="50"/>
      <c r="O68" s="46"/>
      <c r="P68" s="45"/>
      <c r="Q68" s="47"/>
      <c r="R68" s="47"/>
      <c r="S68" s="47"/>
    </row>
    <row r="69" customFormat="false" ht="15" hidden="false" customHeight="true" outlineLevel="0" collapsed="false">
      <c r="A69" s="45"/>
      <c r="B69" s="46"/>
      <c r="C69" s="45"/>
      <c r="D69" s="47"/>
      <c r="E69" s="47"/>
      <c r="F69" s="47"/>
      <c r="G69" s="45"/>
      <c r="H69" s="45"/>
      <c r="I69" s="48"/>
      <c r="J69" s="48"/>
      <c r="K69" s="48"/>
      <c r="L69" s="49" t="str">
        <f aca="false">IF($J69="","",N($J69)-N($I69))</f>
        <v/>
      </c>
      <c r="M69" s="50"/>
      <c r="N69" s="50"/>
      <c r="O69" s="46"/>
      <c r="P69" s="45"/>
      <c r="Q69" s="47"/>
      <c r="R69" s="47"/>
      <c r="S69" s="47"/>
    </row>
    <row r="70" customFormat="false" ht="15" hidden="false" customHeight="true" outlineLevel="0" collapsed="false">
      <c r="A70" s="45"/>
      <c r="B70" s="46"/>
      <c r="C70" s="45"/>
      <c r="D70" s="47"/>
      <c r="E70" s="47"/>
      <c r="F70" s="47"/>
      <c r="G70" s="45"/>
      <c r="H70" s="45"/>
      <c r="I70" s="48"/>
      <c r="J70" s="48"/>
      <c r="K70" s="48"/>
      <c r="L70" s="49" t="str">
        <f aca="false">IF($J70="","",N($J70)-N($I70))</f>
        <v/>
      </c>
      <c r="M70" s="50"/>
      <c r="N70" s="50"/>
      <c r="O70" s="46"/>
      <c r="P70" s="45"/>
      <c r="Q70" s="47"/>
      <c r="R70" s="47"/>
      <c r="S70" s="47"/>
    </row>
    <row r="71" customFormat="false" ht="15" hidden="false" customHeight="true" outlineLevel="0" collapsed="false">
      <c r="A71" s="45"/>
      <c r="B71" s="46"/>
      <c r="C71" s="45"/>
      <c r="D71" s="47"/>
      <c r="E71" s="47"/>
      <c r="F71" s="47"/>
      <c r="G71" s="45"/>
      <c r="H71" s="45"/>
      <c r="I71" s="48"/>
      <c r="J71" s="48"/>
      <c r="K71" s="48"/>
      <c r="L71" s="49" t="str">
        <f aca="false">IF($J71="","",N($J71)-N($I71))</f>
        <v/>
      </c>
      <c r="M71" s="50"/>
      <c r="N71" s="50"/>
      <c r="O71" s="46"/>
      <c r="P71" s="45"/>
      <c r="Q71" s="47"/>
      <c r="R71" s="47"/>
      <c r="S71" s="47"/>
    </row>
    <row r="72" customFormat="false" ht="15" hidden="false" customHeight="true" outlineLevel="0" collapsed="false">
      <c r="A72" s="45"/>
      <c r="B72" s="46"/>
      <c r="C72" s="45"/>
      <c r="D72" s="47"/>
      <c r="E72" s="47"/>
      <c r="F72" s="47"/>
      <c r="G72" s="45"/>
      <c r="H72" s="45"/>
      <c r="I72" s="48"/>
      <c r="J72" s="48"/>
      <c r="K72" s="48"/>
      <c r="L72" s="49" t="str">
        <f aca="false">IF($J72="","",N($J72)-N($I72))</f>
        <v/>
      </c>
      <c r="M72" s="50"/>
      <c r="N72" s="50"/>
      <c r="O72" s="46"/>
      <c r="P72" s="45"/>
      <c r="Q72" s="47"/>
      <c r="R72" s="47"/>
      <c r="S72" s="47"/>
    </row>
    <row r="73" customFormat="false" ht="15" hidden="false" customHeight="true" outlineLevel="0" collapsed="false">
      <c r="A73" s="45"/>
      <c r="B73" s="46"/>
      <c r="C73" s="45"/>
      <c r="D73" s="47"/>
      <c r="E73" s="47"/>
      <c r="F73" s="47"/>
      <c r="G73" s="45"/>
      <c r="H73" s="45"/>
      <c r="I73" s="48"/>
      <c r="J73" s="48"/>
      <c r="K73" s="48"/>
      <c r="L73" s="49" t="str">
        <f aca="false">IF($J73="","",N($J73)-N($I73))</f>
        <v/>
      </c>
      <c r="M73" s="50"/>
      <c r="N73" s="50"/>
      <c r="O73" s="46"/>
      <c r="P73" s="45"/>
      <c r="Q73" s="47"/>
      <c r="R73" s="47"/>
      <c r="S73" s="47"/>
    </row>
    <row r="74" customFormat="false" ht="15" hidden="false" customHeight="true" outlineLevel="0" collapsed="false">
      <c r="A74" s="45"/>
      <c r="B74" s="46"/>
      <c r="C74" s="45"/>
      <c r="D74" s="47"/>
      <c r="E74" s="47"/>
      <c r="F74" s="47"/>
      <c r="G74" s="45"/>
      <c r="H74" s="45"/>
      <c r="I74" s="48"/>
      <c r="J74" s="48"/>
      <c r="K74" s="48"/>
      <c r="L74" s="49" t="str">
        <f aca="false">IF($J74="","",N($J74)-N($I74))</f>
        <v/>
      </c>
      <c r="M74" s="50"/>
      <c r="N74" s="50"/>
      <c r="O74" s="46"/>
      <c r="P74" s="45"/>
      <c r="Q74" s="47"/>
      <c r="R74" s="47"/>
      <c r="S74" s="47"/>
    </row>
    <row r="75" customFormat="false" ht="15" hidden="false" customHeight="true" outlineLevel="0" collapsed="false">
      <c r="A75" s="45"/>
      <c r="B75" s="46"/>
      <c r="C75" s="45"/>
      <c r="D75" s="47"/>
      <c r="E75" s="47"/>
      <c r="F75" s="47"/>
      <c r="G75" s="45"/>
      <c r="H75" s="45"/>
      <c r="I75" s="48"/>
      <c r="J75" s="48"/>
      <c r="K75" s="48"/>
      <c r="L75" s="49" t="str">
        <f aca="false">IF($J75="","",N($J75)-N($I75))</f>
        <v/>
      </c>
      <c r="M75" s="50"/>
      <c r="N75" s="50"/>
      <c r="O75" s="46"/>
      <c r="P75" s="45"/>
      <c r="Q75" s="47"/>
      <c r="R75" s="47"/>
      <c r="S75" s="47"/>
    </row>
    <row r="76" customFormat="false" ht="15" hidden="false" customHeight="true" outlineLevel="0" collapsed="false">
      <c r="A76" s="45"/>
      <c r="B76" s="46"/>
      <c r="C76" s="45"/>
      <c r="D76" s="47"/>
      <c r="E76" s="47"/>
      <c r="F76" s="47"/>
      <c r="G76" s="45"/>
      <c r="H76" s="45"/>
      <c r="I76" s="48"/>
      <c r="J76" s="48"/>
      <c r="K76" s="48"/>
      <c r="L76" s="49" t="str">
        <f aca="false">IF($J76="","",N($J76)-N($I76))</f>
        <v/>
      </c>
      <c r="M76" s="50"/>
      <c r="N76" s="50"/>
      <c r="O76" s="46"/>
      <c r="P76" s="45"/>
      <c r="Q76" s="47"/>
      <c r="R76" s="47"/>
      <c r="S76" s="47"/>
    </row>
    <row r="77" customFormat="false" ht="15" hidden="false" customHeight="true" outlineLevel="0" collapsed="false">
      <c r="A77" s="45"/>
      <c r="B77" s="46"/>
      <c r="C77" s="45"/>
      <c r="D77" s="47"/>
      <c r="E77" s="47"/>
      <c r="F77" s="47"/>
      <c r="G77" s="45"/>
      <c r="H77" s="45"/>
      <c r="I77" s="48"/>
      <c r="J77" s="48"/>
      <c r="K77" s="48"/>
      <c r="L77" s="49" t="str">
        <f aca="false">IF($J77="","",N($J77)-N($I77))</f>
        <v/>
      </c>
      <c r="M77" s="50"/>
      <c r="N77" s="50"/>
      <c r="O77" s="46"/>
      <c r="P77" s="45"/>
      <c r="Q77" s="47"/>
      <c r="R77" s="47"/>
      <c r="S77" s="47"/>
    </row>
    <row r="78" customFormat="false" ht="15" hidden="false" customHeight="true" outlineLevel="0" collapsed="false">
      <c r="A78" s="45"/>
      <c r="B78" s="46"/>
      <c r="C78" s="45"/>
      <c r="D78" s="47"/>
      <c r="E78" s="47"/>
      <c r="F78" s="47"/>
      <c r="G78" s="45"/>
      <c r="H78" s="45"/>
      <c r="I78" s="48"/>
      <c r="J78" s="48"/>
      <c r="K78" s="48"/>
      <c r="L78" s="49" t="str">
        <f aca="false">IF($J78="","",N($J78)-N($I78))</f>
        <v/>
      </c>
      <c r="M78" s="50"/>
      <c r="N78" s="50"/>
      <c r="O78" s="46"/>
      <c r="P78" s="45"/>
      <c r="Q78" s="47"/>
      <c r="R78" s="47"/>
      <c r="S78" s="47"/>
    </row>
    <row r="79" customFormat="false" ht="15" hidden="false" customHeight="true" outlineLevel="0" collapsed="false">
      <c r="A79" s="45"/>
      <c r="B79" s="46"/>
      <c r="C79" s="45"/>
      <c r="D79" s="47"/>
      <c r="E79" s="47"/>
      <c r="F79" s="47"/>
      <c r="G79" s="45"/>
      <c r="H79" s="45"/>
      <c r="I79" s="48"/>
      <c r="J79" s="48"/>
      <c r="K79" s="48"/>
      <c r="L79" s="49" t="str">
        <f aca="false">IF($J79="","",N($J79)-N($I79))</f>
        <v/>
      </c>
      <c r="M79" s="50"/>
      <c r="N79" s="50"/>
      <c r="O79" s="46"/>
      <c r="P79" s="45"/>
      <c r="Q79" s="47"/>
      <c r="R79" s="47"/>
      <c r="S79" s="47"/>
    </row>
    <row r="80" customFormat="false" ht="15" hidden="false" customHeight="true" outlineLevel="0" collapsed="false">
      <c r="A80" s="45"/>
      <c r="B80" s="46"/>
      <c r="C80" s="45"/>
      <c r="D80" s="47"/>
      <c r="E80" s="47"/>
      <c r="F80" s="47"/>
      <c r="G80" s="45"/>
      <c r="H80" s="45"/>
      <c r="I80" s="48"/>
      <c r="J80" s="48"/>
      <c r="K80" s="48"/>
      <c r="L80" s="49" t="str">
        <f aca="false">IF($J80="","",N($J80)-N($I80))</f>
        <v/>
      </c>
      <c r="M80" s="50"/>
      <c r="N80" s="50"/>
      <c r="O80" s="46"/>
      <c r="P80" s="45"/>
      <c r="Q80" s="47"/>
      <c r="R80" s="47"/>
      <c r="S80" s="47"/>
    </row>
    <row r="81" customFormat="false" ht="15" hidden="false" customHeight="true" outlineLevel="0" collapsed="false">
      <c r="A81" s="45"/>
      <c r="B81" s="46"/>
      <c r="C81" s="45"/>
      <c r="D81" s="47"/>
      <c r="E81" s="47"/>
      <c r="F81" s="47"/>
      <c r="G81" s="45"/>
      <c r="H81" s="45"/>
      <c r="I81" s="48"/>
      <c r="J81" s="48"/>
      <c r="K81" s="48"/>
      <c r="L81" s="49" t="str">
        <f aca="false">IF($J81="","",N($J81)-N($I81))</f>
        <v/>
      </c>
      <c r="M81" s="50"/>
      <c r="N81" s="50"/>
      <c r="O81" s="46"/>
      <c r="P81" s="45"/>
      <c r="Q81" s="47"/>
      <c r="R81" s="47"/>
      <c r="S81" s="47"/>
    </row>
    <row r="82" customFormat="false" ht="15" hidden="false" customHeight="true" outlineLevel="0" collapsed="false">
      <c r="A82" s="45"/>
      <c r="B82" s="46"/>
      <c r="C82" s="45"/>
      <c r="D82" s="47"/>
      <c r="E82" s="47"/>
      <c r="F82" s="47"/>
      <c r="G82" s="45"/>
      <c r="H82" s="45"/>
      <c r="I82" s="48"/>
      <c r="J82" s="48"/>
      <c r="K82" s="48"/>
      <c r="L82" s="49" t="str">
        <f aca="false">IF($J82="","",N($J82)-N($I82))</f>
        <v/>
      </c>
      <c r="M82" s="50"/>
      <c r="N82" s="50"/>
      <c r="O82" s="46"/>
      <c r="P82" s="45"/>
      <c r="Q82" s="47"/>
      <c r="R82" s="47"/>
      <c r="S82" s="47"/>
    </row>
    <row r="83" customFormat="false" ht="15" hidden="false" customHeight="true" outlineLevel="0" collapsed="false">
      <c r="A83" s="45"/>
      <c r="B83" s="46"/>
      <c r="C83" s="45"/>
      <c r="D83" s="47"/>
      <c r="E83" s="47"/>
      <c r="F83" s="47"/>
      <c r="G83" s="45"/>
      <c r="H83" s="45"/>
      <c r="I83" s="48"/>
      <c r="J83" s="48"/>
      <c r="K83" s="48"/>
      <c r="L83" s="49" t="str">
        <f aca="false">IF($J83="","",N($J83)-N($I83))</f>
        <v/>
      </c>
      <c r="M83" s="50"/>
      <c r="N83" s="50"/>
      <c r="O83" s="46"/>
      <c r="P83" s="45"/>
      <c r="Q83" s="47"/>
      <c r="R83" s="47"/>
      <c r="S83" s="47"/>
    </row>
    <row r="84" customFormat="false" ht="15" hidden="false" customHeight="true" outlineLevel="0" collapsed="false">
      <c r="A84" s="45"/>
      <c r="B84" s="46"/>
      <c r="C84" s="45"/>
      <c r="D84" s="47"/>
      <c r="E84" s="47"/>
      <c r="F84" s="47"/>
      <c r="G84" s="45"/>
      <c r="H84" s="45"/>
      <c r="I84" s="48"/>
      <c r="J84" s="48"/>
      <c r="K84" s="48"/>
      <c r="L84" s="49" t="str">
        <f aca="false">IF($J84="","",N($J84)-N($I84))</f>
        <v/>
      </c>
      <c r="M84" s="50"/>
      <c r="N84" s="50"/>
      <c r="O84" s="46"/>
      <c r="P84" s="45"/>
      <c r="Q84" s="47"/>
      <c r="R84" s="47"/>
      <c r="S84" s="47"/>
    </row>
    <row r="85" customFormat="false" ht="15" hidden="false" customHeight="true" outlineLevel="0" collapsed="false">
      <c r="A85" s="45"/>
      <c r="B85" s="46"/>
      <c r="C85" s="45"/>
      <c r="D85" s="47"/>
      <c r="E85" s="47"/>
      <c r="F85" s="47"/>
      <c r="G85" s="45"/>
      <c r="H85" s="45"/>
      <c r="I85" s="48"/>
      <c r="J85" s="48"/>
      <c r="K85" s="48"/>
      <c r="L85" s="49" t="str">
        <f aca="false">IF($J85="","",N($J85)-N($I85))</f>
        <v/>
      </c>
      <c r="M85" s="50"/>
      <c r="N85" s="50"/>
      <c r="O85" s="46"/>
      <c r="P85" s="45"/>
      <c r="Q85" s="47"/>
      <c r="R85" s="47"/>
      <c r="S85" s="47"/>
    </row>
    <row r="86" customFormat="false" ht="15" hidden="false" customHeight="true" outlineLevel="0" collapsed="false">
      <c r="A86" s="45"/>
      <c r="B86" s="46"/>
      <c r="C86" s="45"/>
      <c r="D86" s="47"/>
      <c r="E86" s="47"/>
      <c r="F86" s="47"/>
      <c r="G86" s="45"/>
      <c r="H86" s="45"/>
      <c r="I86" s="48"/>
      <c r="J86" s="48"/>
      <c r="K86" s="48"/>
      <c r="L86" s="49" t="str">
        <f aca="false">IF($J86="","",N($J86)-N($I86))</f>
        <v/>
      </c>
      <c r="M86" s="50"/>
      <c r="N86" s="50"/>
      <c r="O86" s="46"/>
      <c r="P86" s="45"/>
      <c r="Q86" s="47"/>
      <c r="R86" s="47"/>
      <c r="S86" s="47"/>
    </row>
    <row r="87" customFormat="false" ht="15" hidden="false" customHeight="true" outlineLevel="0" collapsed="false">
      <c r="A87" s="45"/>
      <c r="B87" s="46"/>
      <c r="C87" s="45"/>
      <c r="D87" s="47"/>
      <c r="E87" s="47"/>
      <c r="F87" s="47"/>
      <c r="G87" s="45"/>
      <c r="H87" s="45"/>
      <c r="I87" s="48"/>
      <c r="J87" s="48"/>
      <c r="K87" s="48"/>
      <c r="L87" s="49" t="str">
        <f aca="false">IF($J87="","",N($J87)-N($I87))</f>
        <v/>
      </c>
      <c r="M87" s="50"/>
      <c r="N87" s="50"/>
      <c r="O87" s="46"/>
      <c r="P87" s="45"/>
      <c r="Q87" s="47"/>
      <c r="R87" s="47"/>
      <c r="S87" s="47"/>
    </row>
    <row r="88" customFormat="false" ht="15" hidden="false" customHeight="true" outlineLevel="0" collapsed="false">
      <c r="A88" s="45"/>
      <c r="B88" s="46"/>
      <c r="C88" s="45"/>
      <c r="D88" s="47"/>
      <c r="E88" s="47"/>
      <c r="F88" s="47"/>
      <c r="G88" s="45"/>
      <c r="H88" s="45"/>
      <c r="I88" s="48"/>
      <c r="J88" s="48"/>
      <c r="K88" s="48"/>
      <c r="L88" s="49" t="str">
        <f aca="false">IF($J88="","",N($J88)-N($I88))</f>
        <v/>
      </c>
      <c r="M88" s="50"/>
      <c r="N88" s="50"/>
      <c r="O88" s="46"/>
      <c r="P88" s="45"/>
      <c r="Q88" s="47"/>
      <c r="R88" s="47"/>
      <c r="S88" s="47"/>
    </row>
    <row r="89" customFormat="false" ht="15" hidden="false" customHeight="true" outlineLevel="0" collapsed="false">
      <c r="A89" s="45"/>
      <c r="B89" s="46"/>
      <c r="C89" s="45"/>
      <c r="D89" s="47"/>
      <c r="E89" s="47"/>
      <c r="F89" s="47"/>
      <c r="G89" s="45"/>
      <c r="H89" s="45"/>
      <c r="I89" s="48"/>
      <c r="J89" s="48"/>
      <c r="K89" s="48"/>
      <c r="L89" s="49" t="str">
        <f aca="false">IF($J89="","",N($J89)-N($I89))</f>
        <v/>
      </c>
      <c r="M89" s="50"/>
      <c r="N89" s="50"/>
      <c r="O89" s="46"/>
      <c r="P89" s="45"/>
      <c r="Q89" s="47"/>
      <c r="R89" s="47"/>
      <c r="S89" s="47"/>
    </row>
    <row r="90" customFormat="false" ht="15" hidden="false" customHeight="true" outlineLevel="0" collapsed="false">
      <c r="A90" s="45"/>
      <c r="B90" s="46"/>
      <c r="C90" s="45"/>
      <c r="D90" s="47"/>
      <c r="E90" s="47"/>
      <c r="F90" s="47"/>
      <c r="G90" s="45"/>
      <c r="H90" s="45"/>
      <c r="I90" s="48"/>
      <c r="J90" s="48"/>
      <c r="K90" s="48"/>
      <c r="L90" s="49" t="str">
        <f aca="false">IF($J90="","",N($J90)-N($I90))</f>
        <v/>
      </c>
      <c r="M90" s="50"/>
      <c r="N90" s="50"/>
      <c r="O90" s="46"/>
      <c r="P90" s="45"/>
      <c r="Q90" s="47"/>
      <c r="R90" s="47"/>
      <c r="S90" s="47"/>
    </row>
    <row r="91" customFormat="false" ht="15" hidden="false" customHeight="true" outlineLevel="0" collapsed="false">
      <c r="A91" s="45"/>
      <c r="B91" s="46"/>
      <c r="C91" s="45"/>
      <c r="D91" s="47"/>
      <c r="E91" s="47"/>
      <c r="F91" s="47"/>
      <c r="G91" s="45"/>
      <c r="H91" s="45"/>
      <c r="I91" s="48"/>
      <c r="J91" s="48"/>
      <c r="K91" s="48"/>
      <c r="L91" s="49" t="str">
        <f aca="false">IF($J91="","",N($J91)-N($I91))</f>
        <v/>
      </c>
      <c r="M91" s="50"/>
      <c r="N91" s="50"/>
      <c r="O91" s="46"/>
      <c r="P91" s="45"/>
      <c r="Q91" s="47"/>
      <c r="R91" s="47"/>
      <c r="S91" s="47"/>
    </row>
    <row r="92" customFormat="false" ht="15" hidden="false" customHeight="true" outlineLevel="0" collapsed="false">
      <c r="A92" s="45"/>
      <c r="B92" s="46"/>
      <c r="C92" s="45"/>
      <c r="D92" s="47"/>
      <c r="E92" s="47"/>
      <c r="F92" s="47"/>
      <c r="G92" s="45"/>
      <c r="H92" s="45"/>
      <c r="I92" s="48"/>
      <c r="J92" s="48"/>
      <c r="K92" s="48"/>
      <c r="L92" s="49" t="str">
        <f aca="false">IF($J92="","",N($J92)-N($I92))</f>
        <v/>
      </c>
      <c r="M92" s="50"/>
      <c r="N92" s="50"/>
      <c r="O92" s="46"/>
      <c r="P92" s="45"/>
      <c r="Q92" s="47"/>
      <c r="R92" s="47"/>
      <c r="S92" s="47"/>
    </row>
    <row r="93" customFormat="false" ht="15" hidden="false" customHeight="true" outlineLevel="0" collapsed="false">
      <c r="A93" s="45"/>
      <c r="B93" s="46"/>
      <c r="C93" s="45"/>
      <c r="D93" s="47"/>
      <c r="E93" s="47"/>
      <c r="F93" s="47"/>
      <c r="G93" s="45"/>
      <c r="H93" s="45"/>
      <c r="I93" s="48"/>
      <c r="J93" s="48"/>
      <c r="K93" s="48"/>
      <c r="L93" s="49" t="str">
        <f aca="false">IF($J93="","",N($J93)-N($I93))</f>
        <v/>
      </c>
      <c r="M93" s="50"/>
      <c r="N93" s="50"/>
      <c r="O93" s="46"/>
      <c r="P93" s="45"/>
      <c r="Q93" s="47"/>
      <c r="R93" s="47"/>
      <c r="S93" s="47"/>
    </row>
    <row r="94" customFormat="false" ht="15" hidden="false" customHeight="true" outlineLevel="0" collapsed="false">
      <c r="A94" s="45"/>
      <c r="B94" s="46"/>
      <c r="C94" s="45"/>
      <c r="D94" s="47"/>
      <c r="E94" s="47"/>
      <c r="F94" s="47"/>
      <c r="G94" s="45"/>
      <c r="H94" s="45"/>
      <c r="I94" s="48"/>
      <c r="J94" s="48"/>
      <c r="K94" s="48"/>
      <c r="L94" s="49" t="str">
        <f aca="false">IF($J94="","",N($J94)-N($I94))</f>
        <v/>
      </c>
      <c r="M94" s="50"/>
      <c r="N94" s="50"/>
      <c r="O94" s="46"/>
      <c r="P94" s="45"/>
      <c r="Q94" s="47"/>
      <c r="R94" s="47"/>
      <c r="S94" s="47"/>
    </row>
    <row r="95" customFormat="false" ht="15" hidden="false" customHeight="true" outlineLevel="0" collapsed="false">
      <c r="A95" s="45"/>
      <c r="B95" s="46"/>
      <c r="C95" s="45"/>
      <c r="D95" s="47"/>
      <c r="E95" s="47"/>
      <c r="F95" s="47"/>
      <c r="G95" s="45"/>
      <c r="H95" s="45"/>
      <c r="I95" s="48"/>
      <c r="J95" s="48"/>
      <c r="K95" s="48"/>
      <c r="L95" s="49" t="str">
        <f aca="false">IF($J95="","",N($J95)-N($I95))</f>
        <v/>
      </c>
      <c r="M95" s="50"/>
      <c r="N95" s="50"/>
      <c r="O95" s="46"/>
      <c r="P95" s="45"/>
      <c r="Q95" s="47"/>
      <c r="R95" s="47"/>
      <c r="S95" s="47"/>
    </row>
    <row r="96" customFormat="false" ht="15" hidden="false" customHeight="true" outlineLevel="0" collapsed="false">
      <c r="A96" s="45"/>
      <c r="B96" s="46"/>
      <c r="C96" s="45"/>
      <c r="D96" s="47"/>
      <c r="E96" s="47"/>
      <c r="F96" s="47"/>
      <c r="G96" s="45"/>
      <c r="H96" s="45"/>
      <c r="I96" s="48"/>
      <c r="J96" s="48"/>
      <c r="K96" s="48"/>
      <c r="L96" s="49" t="str">
        <f aca="false">IF($J96="","",N($J96)-N($I96))</f>
        <v/>
      </c>
      <c r="M96" s="50"/>
      <c r="N96" s="50"/>
      <c r="O96" s="46"/>
      <c r="P96" s="45"/>
      <c r="Q96" s="47"/>
      <c r="R96" s="47"/>
      <c r="S96" s="47"/>
    </row>
    <row r="97" customFormat="false" ht="15" hidden="false" customHeight="true" outlineLevel="0" collapsed="false">
      <c r="A97" s="45"/>
      <c r="B97" s="46"/>
      <c r="C97" s="45"/>
      <c r="D97" s="47"/>
      <c r="E97" s="47"/>
      <c r="F97" s="47"/>
      <c r="G97" s="45"/>
      <c r="H97" s="45"/>
      <c r="I97" s="48"/>
      <c r="J97" s="48"/>
      <c r="K97" s="48"/>
      <c r="L97" s="49" t="str">
        <f aca="false">IF($J97="","",N($J97)-N($I97))</f>
        <v/>
      </c>
      <c r="M97" s="50"/>
      <c r="N97" s="50"/>
      <c r="O97" s="46"/>
      <c r="P97" s="45"/>
      <c r="Q97" s="47"/>
      <c r="R97" s="47"/>
      <c r="S97" s="47"/>
    </row>
    <row r="98" customFormat="false" ht="15" hidden="false" customHeight="true" outlineLevel="0" collapsed="false">
      <c r="A98" s="45"/>
      <c r="B98" s="46"/>
      <c r="C98" s="45"/>
      <c r="D98" s="47"/>
      <c r="E98" s="47"/>
      <c r="F98" s="47"/>
      <c r="G98" s="45"/>
      <c r="H98" s="45"/>
      <c r="I98" s="48"/>
      <c r="J98" s="48"/>
      <c r="K98" s="48"/>
      <c r="L98" s="49" t="str">
        <f aca="false">IF($J98="","",N($J98)-N($I98))</f>
        <v/>
      </c>
      <c r="M98" s="50"/>
      <c r="N98" s="50"/>
      <c r="O98" s="46"/>
      <c r="P98" s="45"/>
      <c r="Q98" s="47"/>
      <c r="R98" s="47"/>
      <c r="S98" s="47"/>
    </row>
    <row r="99" customFormat="false" ht="15" hidden="false" customHeight="true" outlineLevel="0" collapsed="false">
      <c r="A99" s="45"/>
      <c r="B99" s="46"/>
      <c r="C99" s="45"/>
      <c r="D99" s="47"/>
      <c r="E99" s="47"/>
      <c r="F99" s="47"/>
      <c r="G99" s="45"/>
      <c r="H99" s="45"/>
      <c r="I99" s="48"/>
      <c r="J99" s="48"/>
      <c r="K99" s="48"/>
      <c r="L99" s="49" t="str">
        <f aca="false">IF($J99="","",N($J99)-N($I99))</f>
        <v/>
      </c>
      <c r="M99" s="50"/>
      <c r="N99" s="50"/>
      <c r="O99" s="46"/>
      <c r="P99" s="45"/>
      <c r="Q99" s="47"/>
      <c r="R99" s="47"/>
      <c r="S99" s="47"/>
    </row>
    <row r="100" customFormat="false" ht="15" hidden="false" customHeight="true" outlineLevel="0" collapsed="false">
      <c r="A100" s="45"/>
      <c r="B100" s="46"/>
      <c r="C100" s="45"/>
      <c r="D100" s="47"/>
      <c r="E100" s="47"/>
      <c r="F100" s="47"/>
      <c r="G100" s="45"/>
      <c r="H100" s="45"/>
      <c r="I100" s="48"/>
      <c r="J100" s="48"/>
      <c r="K100" s="48"/>
      <c r="L100" s="49" t="str">
        <f aca="false">IF($J100="","",N($J100)-N($I100))</f>
        <v/>
      </c>
      <c r="M100" s="50"/>
      <c r="N100" s="50"/>
      <c r="O100" s="46"/>
      <c r="P100" s="45"/>
      <c r="Q100" s="47"/>
      <c r="R100" s="47"/>
      <c r="S100" s="47"/>
    </row>
    <row r="101" customFormat="false" ht="15" hidden="false" customHeight="true" outlineLevel="0" collapsed="false">
      <c r="A101" s="45"/>
      <c r="B101" s="46"/>
      <c r="C101" s="45"/>
      <c r="D101" s="47"/>
      <c r="E101" s="47"/>
      <c r="F101" s="47"/>
      <c r="G101" s="45"/>
      <c r="H101" s="45"/>
      <c r="I101" s="48"/>
      <c r="J101" s="48"/>
      <c r="K101" s="48"/>
      <c r="L101" s="49" t="str">
        <f aca="false">IF($J101="","",N($J101)-N($I101))</f>
        <v/>
      </c>
      <c r="M101" s="50"/>
      <c r="N101" s="50"/>
      <c r="O101" s="46"/>
      <c r="P101" s="45"/>
      <c r="Q101" s="47"/>
      <c r="R101" s="47"/>
      <c r="S101" s="47"/>
    </row>
    <row r="102" customFormat="false" ht="15" hidden="false" customHeight="true" outlineLevel="0" collapsed="false">
      <c r="A102" s="45"/>
      <c r="B102" s="46"/>
      <c r="C102" s="45"/>
      <c r="D102" s="47"/>
      <c r="E102" s="47"/>
      <c r="F102" s="47"/>
      <c r="G102" s="45"/>
      <c r="H102" s="45"/>
      <c r="I102" s="48"/>
      <c r="J102" s="48"/>
      <c r="K102" s="48"/>
      <c r="L102" s="49" t="str">
        <f aca="false">IF($J102="","",N($J102)-N($I102))</f>
        <v/>
      </c>
      <c r="M102" s="50"/>
      <c r="N102" s="50"/>
      <c r="O102" s="46"/>
      <c r="P102" s="45"/>
      <c r="Q102" s="47"/>
      <c r="R102" s="47"/>
      <c r="S102" s="47"/>
    </row>
    <row r="103" customFormat="false" ht="15" hidden="false" customHeight="true" outlineLevel="0" collapsed="false">
      <c r="A103" s="45"/>
      <c r="B103" s="46"/>
      <c r="C103" s="45"/>
      <c r="D103" s="47"/>
      <c r="E103" s="47"/>
      <c r="F103" s="47"/>
      <c r="G103" s="45"/>
      <c r="H103" s="45"/>
      <c r="I103" s="48"/>
      <c r="J103" s="48"/>
      <c r="K103" s="48"/>
      <c r="L103" s="49" t="str">
        <f aca="false">IF($J103="","",N($J103)-N($I103))</f>
        <v/>
      </c>
      <c r="M103" s="50"/>
      <c r="N103" s="50"/>
      <c r="O103" s="46"/>
      <c r="P103" s="45"/>
      <c r="Q103" s="47"/>
      <c r="R103" s="47"/>
      <c r="S103" s="47"/>
    </row>
    <row r="104" customFormat="false" ht="15" hidden="false" customHeight="true" outlineLevel="0" collapsed="false">
      <c r="A104" s="45"/>
      <c r="B104" s="46"/>
      <c r="C104" s="45"/>
      <c r="D104" s="47"/>
      <c r="E104" s="47"/>
      <c r="F104" s="47"/>
      <c r="G104" s="45"/>
      <c r="H104" s="45"/>
      <c r="I104" s="48"/>
      <c r="J104" s="48"/>
      <c r="K104" s="48"/>
      <c r="L104" s="49" t="str">
        <f aca="false">IF($J104="","",N($J104)-N($I104))</f>
        <v/>
      </c>
      <c r="M104" s="50"/>
      <c r="N104" s="50"/>
      <c r="O104" s="46"/>
      <c r="P104" s="45"/>
      <c r="Q104" s="47"/>
      <c r="R104" s="47"/>
      <c r="S104" s="47"/>
    </row>
    <row r="105" customFormat="false" ht="15" hidden="false" customHeight="true" outlineLevel="0" collapsed="false">
      <c r="A105" s="45"/>
      <c r="B105" s="46"/>
      <c r="C105" s="45"/>
      <c r="D105" s="47"/>
      <c r="E105" s="47"/>
      <c r="F105" s="47"/>
      <c r="G105" s="45"/>
      <c r="H105" s="45"/>
      <c r="I105" s="48"/>
      <c r="J105" s="48"/>
      <c r="K105" s="48"/>
      <c r="L105" s="49" t="str">
        <f aca="false">IF($J105="","",N($J105)-N($I105))</f>
        <v/>
      </c>
      <c r="M105" s="50"/>
      <c r="N105" s="50"/>
      <c r="O105" s="46"/>
      <c r="P105" s="45"/>
      <c r="Q105" s="47"/>
      <c r="R105" s="47"/>
      <c r="S105" s="47"/>
    </row>
    <row r="106" customFormat="false" ht="15" hidden="false" customHeight="true" outlineLevel="0" collapsed="false">
      <c r="A106" s="45"/>
      <c r="B106" s="46"/>
      <c r="C106" s="45"/>
      <c r="D106" s="47"/>
      <c r="E106" s="47"/>
      <c r="F106" s="47"/>
      <c r="G106" s="45"/>
      <c r="H106" s="45"/>
      <c r="I106" s="48"/>
      <c r="J106" s="48"/>
      <c r="K106" s="48"/>
      <c r="L106" s="49" t="str">
        <f aca="false">IF($J106="","",N($J106)-N($I106))</f>
        <v/>
      </c>
      <c r="M106" s="50"/>
      <c r="N106" s="50"/>
      <c r="O106" s="46"/>
      <c r="P106" s="45"/>
      <c r="Q106" s="47"/>
      <c r="R106" s="47"/>
      <c r="S106" s="47"/>
    </row>
    <row r="107" customFormat="false" ht="15" hidden="false" customHeight="true" outlineLevel="0" collapsed="false">
      <c r="A107" s="45"/>
      <c r="B107" s="46"/>
      <c r="C107" s="45"/>
      <c r="D107" s="47"/>
      <c r="E107" s="47"/>
      <c r="F107" s="47"/>
      <c r="G107" s="45"/>
      <c r="H107" s="45"/>
      <c r="I107" s="48"/>
      <c r="J107" s="48"/>
      <c r="K107" s="48"/>
      <c r="L107" s="49" t="str">
        <f aca="false">IF($J107="","",N($J107)-N($I107))</f>
        <v/>
      </c>
      <c r="M107" s="50"/>
      <c r="N107" s="50"/>
      <c r="O107" s="46"/>
      <c r="P107" s="45"/>
      <c r="Q107" s="47"/>
      <c r="R107" s="47"/>
      <c r="S107" s="47"/>
    </row>
    <row r="108" customFormat="false" ht="15" hidden="false" customHeight="true" outlineLevel="0" collapsed="false">
      <c r="A108" s="45"/>
      <c r="B108" s="46"/>
      <c r="C108" s="45"/>
      <c r="D108" s="47"/>
      <c r="E108" s="47"/>
      <c r="F108" s="47"/>
      <c r="G108" s="45"/>
      <c r="H108" s="45"/>
      <c r="I108" s="48"/>
      <c r="J108" s="48"/>
      <c r="K108" s="48"/>
      <c r="L108" s="49" t="str">
        <f aca="false">IF($J108="","",N($J108)-N($I108))</f>
        <v/>
      </c>
      <c r="M108" s="50"/>
      <c r="N108" s="50"/>
      <c r="O108" s="46"/>
      <c r="P108" s="45"/>
      <c r="Q108" s="47"/>
      <c r="R108" s="47"/>
      <c r="S108" s="47"/>
    </row>
    <row r="109" customFormat="false" ht="15" hidden="false" customHeight="true" outlineLevel="0" collapsed="false">
      <c r="A109" s="45"/>
      <c r="B109" s="46"/>
      <c r="C109" s="45"/>
      <c r="D109" s="47"/>
      <c r="E109" s="47"/>
      <c r="F109" s="47"/>
      <c r="G109" s="45"/>
      <c r="H109" s="45"/>
      <c r="I109" s="48"/>
      <c r="J109" s="48"/>
      <c r="K109" s="48"/>
      <c r="L109" s="49" t="str">
        <f aca="false">IF($J109="","",N($J109)-N($I109))</f>
        <v/>
      </c>
      <c r="M109" s="50"/>
      <c r="N109" s="50"/>
      <c r="O109" s="46"/>
      <c r="P109" s="45"/>
      <c r="Q109" s="47"/>
      <c r="R109" s="47"/>
      <c r="S109" s="47"/>
    </row>
    <row r="110" customFormat="false" ht="15" hidden="false" customHeight="true" outlineLevel="0" collapsed="false">
      <c r="A110" s="45"/>
      <c r="B110" s="46"/>
      <c r="C110" s="45"/>
      <c r="D110" s="47"/>
      <c r="E110" s="47"/>
      <c r="F110" s="47"/>
      <c r="G110" s="45"/>
      <c r="H110" s="45"/>
      <c r="I110" s="48"/>
      <c r="J110" s="48"/>
      <c r="K110" s="48"/>
      <c r="L110" s="49" t="str">
        <f aca="false">IF($J110="","",N($J110)-N($I110))</f>
        <v/>
      </c>
      <c r="M110" s="50"/>
      <c r="N110" s="50"/>
      <c r="O110" s="46"/>
      <c r="P110" s="45"/>
      <c r="Q110" s="47"/>
      <c r="R110" s="47"/>
      <c r="S110" s="47"/>
    </row>
    <row r="111" customFormat="false" ht="15" hidden="false" customHeight="true" outlineLevel="0" collapsed="false">
      <c r="A111" s="45"/>
      <c r="B111" s="46"/>
      <c r="C111" s="45"/>
      <c r="D111" s="47"/>
      <c r="E111" s="47"/>
      <c r="F111" s="47"/>
      <c r="G111" s="45"/>
      <c r="H111" s="45"/>
      <c r="I111" s="48"/>
      <c r="J111" s="48"/>
      <c r="K111" s="48"/>
      <c r="L111" s="49" t="str">
        <f aca="false">IF($J111="","",N($J111)-N($I111))</f>
        <v/>
      </c>
      <c r="M111" s="50"/>
      <c r="N111" s="50"/>
      <c r="O111" s="46"/>
      <c r="P111" s="45"/>
      <c r="Q111" s="47"/>
      <c r="R111" s="47"/>
      <c r="S111" s="47"/>
    </row>
    <row r="112" customFormat="false" ht="15" hidden="false" customHeight="true" outlineLevel="0" collapsed="false">
      <c r="A112" s="45"/>
      <c r="B112" s="46"/>
      <c r="C112" s="45"/>
      <c r="D112" s="47"/>
      <c r="E112" s="47"/>
      <c r="F112" s="47"/>
      <c r="G112" s="45"/>
      <c r="H112" s="45"/>
      <c r="I112" s="48"/>
      <c r="J112" s="48"/>
      <c r="K112" s="48"/>
      <c r="L112" s="49" t="str">
        <f aca="false">IF($J112="","",N($J112)-N($I112))</f>
        <v/>
      </c>
      <c r="M112" s="50"/>
      <c r="N112" s="50"/>
      <c r="O112" s="46"/>
      <c r="P112" s="45"/>
      <c r="Q112" s="47"/>
      <c r="R112" s="47"/>
      <c r="S112" s="47"/>
    </row>
    <row r="113" customFormat="false" ht="15" hidden="false" customHeight="true" outlineLevel="0" collapsed="false">
      <c r="A113" s="45"/>
      <c r="B113" s="46"/>
      <c r="C113" s="45"/>
      <c r="D113" s="47"/>
      <c r="E113" s="47"/>
      <c r="F113" s="47"/>
      <c r="G113" s="45"/>
      <c r="H113" s="45"/>
      <c r="I113" s="48"/>
      <c r="J113" s="48"/>
      <c r="K113" s="48"/>
      <c r="L113" s="49" t="str">
        <f aca="false">IF($J113="","",N($J113)-N($I113))</f>
        <v/>
      </c>
      <c r="M113" s="50"/>
      <c r="N113" s="50"/>
      <c r="O113" s="46"/>
      <c r="P113" s="45"/>
      <c r="Q113" s="47"/>
      <c r="R113" s="47"/>
      <c r="S113" s="47"/>
    </row>
    <row r="114" customFormat="false" ht="15" hidden="false" customHeight="true" outlineLevel="0" collapsed="false">
      <c r="A114" s="45"/>
      <c r="B114" s="46"/>
      <c r="C114" s="45"/>
      <c r="D114" s="47"/>
      <c r="E114" s="47"/>
      <c r="F114" s="47"/>
      <c r="G114" s="45"/>
      <c r="H114" s="45"/>
      <c r="I114" s="48"/>
      <c r="J114" s="48"/>
      <c r="K114" s="48"/>
      <c r="L114" s="49" t="str">
        <f aca="false">IF($J114="","",N($J114)-N($I114))</f>
        <v/>
      </c>
      <c r="M114" s="50"/>
      <c r="N114" s="50"/>
      <c r="O114" s="46"/>
      <c r="P114" s="45"/>
      <c r="Q114" s="47"/>
      <c r="R114" s="47"/>
      <c r="S114" s="47"/>
    </row>
    <row r="115" customFormat="false" ht="15" hidden="false" customHeight="true" outlineLevel="0" collapsed="false">
      <c r="A115" s="45"/>
      <c r="B115" s="46"/>
      <c r="C115" s="45"/>
      <c r="D115" s="47"/>
      <c r="E115" s="47"/>
      <c r="F115" s="47"/>
      <c r="G115" s="45"/>
      <c r="H115" s="45"/>
      <c r="I115" s="48"/>
      <c r="J115" s="48"/>
      <c r="K115" s="48"/>
      <c r="L115" s="49" t="str">
        <f aca="false">IF($J115="","",N($J115)-N($I115))</f>
        <v/>
      </c>
      <c r="M115" s="50"/>
      <c r="N115" s="50"/>
      <c r="O115" s="46"/>
      <c r="P115" s="45"/>
      <c r="Q115" s="47"/>
      <c r="R115" s="47"/>
      <c r="S115" s="47"/>
    </row>
    <row r="116" customFormat="false" ht="15" hidden="false" customHeight="true" outlineLevel="0" collapsed="false">
      <c r="A116" s="45"/>
      <c r="B116" s="46"/>
      <c r="C116" s="45"/>
      <c r="D116" s="47"/>
      <c r="E116" s="47"/>
      <c r="F116" s="47"/>
      <c r="G116" s="45"/>
      <c r="H116" s="45"/>
      <c r="I116" s="48"/>
      <c r="J116" s="48"/>
      <c r="K116" s="48"/>
      <c r="L116" s="49" t="str">
        <f aca="false">IF($J116="","",N($J116)-N($I116))</f>
        <v/>
      </c>
      <c r="M116" s="50"/>
      <c r="N116" s="50"/>
      <c r="O116" s="46"/>
      <c r="P116" s="45"/>
      <c r="Q116" s="47"/>
      <c r="R116" s="47"/>
      <c r="S116" s="47"/>
    </row>
    <row r="117" customFormat="false" ht="15" hidden="false" customHeight="true" outlineLevel="0" collapsed="false">
      <c r="A117" s="45"/>
      <c r="B117" s="46"/>
      <c r="C117" s="45"/>
      <c r="D117" s="47"/>
      <c r="E117" s="47"/>
      <c r="F117" s="47"/>
      <c r="G117" s="45"/>
      <c r="H117" s="45"/>
      <c r="I117" s="48"/>
      <c r="J117" s="48"/>
      <c r="K117" s="48"/>
      <c r="L117" s="49" t="str">
        <f aca="false">IF($J117="","",N($J117)-N($I117))</f>
        <v/>
      </c>
      <c r="M117" s="50"/>
      <c r="N117" s="50"/>
      <c r="O117" s="46"/>
      <c r="P117" s="45"/>
      <c r="Q117" s="47"/>
      <c r="R117" s="47"/>
      <c r="S117" s="47"/>
    </row>
    <row r="118" customFormat="false" ht="15" hidden="false" customHeight="true" outlineLevel="0" collapsed="false">
      <c r="A118" s="45"/>
      <c r="B118" s="46"/>
      <c r="C118" s="45"/>
      <c r="D118" s="47"/>
      <c r="E118" s="47"/>
      <c r="F118" s="47"/>
      <c r="G118" s="45"/>
      <c r="H118" s="45"/>
      <c r="I118" s="48"/>
      <c r="J118" s="48"/>
      <c r="K118" s="48"/>
      <c r="L118" s="49" t="str">
        <f aca="false">IF($J118="","",N($J118)-N($I118))</f>
        <v/>
      </c>
      <c r="M118" s="50"/>
      <c r="N118" s="50"/>
      <c r="O118" s="46"/>
      <c r="P118" s="45"/>
      <c r="Q118" s="47"/>
      <c r="R118" s="47"/>
      <c r="S118" s="47"/>
    </row>
    <row r="119" customFormat="false" ht="15" hidden="false" customHeight="true" outlineLevel="0" collapsed="false">
      <c r="A119" s="45"/>
      <c r="B119" s="46"/>
      <c r="C119" s="45"/>
      <c r="D119" s="47"/>
      <c r="E119" s="47"/>
      <c r="F119" s="47"/>
      <c r="G119" s="45"/>
      <c r="H119" s="45"/>
      <c r="I119" s="48"/>
      <c r="J119" s="48"/>
      <c r="K119" s="48"/>
      <c r="L119" s="49" t="str">
        <f aca="false">IF($J119="","",N($J119)-N($I119))</f>
        <v/>
      </c>
      <c r="M119" s="50"/>
      <c r="N119" s="50"/>
      <c r="O119" s="46"/>
      <c r="P119" s="45"/>
      <c r="Q119" s="47"/>
      <c r="R119" s="47"/>
      <c r="S119" s="47"/>
    </row>
    <row r="120" customFormat="false" ht="15" hidden="false" customHeight="true" outlineLevel="0" collapsed="false">
      <c r="A120" s="45"/>
      <c r="B120" s="46"/>
      <c r="C120" s="45"/>
      <c r="D120" s="47"/>
      <c r="E120" s="47"/>
      <c r="F120" s="47"/>
      <c r="G120" s="45"/>
      <c r="H120" s="45"/>
      <c r="I120" s="48"/>
      <c r="J120" s="48"/>
      <c r="K120" s="48"/>
      <c r="L120" s="49" t="str">
        <f aca="false">IF($J120="","",N($J120)-N($I120))</f>
        <v/>
      </c>
      <c r="M120" s="50"/>
      <c r="N120" s="50"/>
      <c r="O120" s="46"/>
      <c r="P120" s="45"/>
      <c r="Q120" s="47"/>
      <c r="R120" s="47"/>
      <c r="S120" s="47"/>
    </row>
    <row r="121" customFormat="false" ht="15" hidden="false" customHeight="true" outlineLevel="0" collapsed="false">
      <c r="A121" s="45"/>
      <c r="B121" s="46"/>
      <c r="C121" s="45"/>
      <c r="D121" s="47"/>
      <c r="E121" s="47"/>
      <c r="F121" s="47"/>
      <c r="G121" s="45"/>
      <c r="H121" s="45"/>
      <c r="I121" s="48"/>
      <c r="J121" s="48"/>
      <c r="K121" s="48"/>
      <c r="L121" s="49" t="str">
        <f aca="false">IF($J121="","",N($J121)-N($I121))</f>
        <v/>
      </c>
      <c r="M121" s="50"/>
      <c r="N121" s="50"/>
      <c r="O121" s="46"/>
      <c r="P121" s="45"/>
      <c r="Q121" s="47"/>
      <c r="R121" s="47"/>
      <c r="S121" s="47"/>
    </row>
    <row r="122" customFormat="false" ht="15" hidden="false" customHeight="true" outlineLevel="0" collapsed="false">
      <c r="A122" s="45"/>
      <c r="B122" s="46"/>
      <c r="C122" s="45"/>
      <c r="D122" s="47"/>
      <c r="E122" s="47"/>
      <c r="F122" s="47"/>
      <c r="G122" s="45"/>
      <c r="H122" s="45"/>
      <c r="I122" s="48"/>
      <c r="J122" s="48"/>
      <c r="K122" s="48"/>
      <c r="L122" s="49" t="str">
        <f aca="false">IF($J122="","",N($J122)-N($I122))</f>
        <v/>
      </c>
      <c r="M122" s="50"/>
      <c r="N122" s="50"/>
      <c r="O122" s="46"/>
      <c r="P122" s="45"/>
      <c r="Q122" s="47"/>
      <c r="R122" s="47"/>
      <c r="S122" s="47"/>
    </row>
    <row r="123" customFormat="false" ht="15" hidden="false" customHeight="true" outlineLevel="0" collapsed="false">
      <c r="A123" s="45"/>
      <c r="B123" s="46"/>
      <c r="C123" s="45"/>
      <c r="D123" s="47"/>
      <c r="E123" s="47"/>
      <c r="F123" s="47"/>
      <c r="G123" s="45"/>
      <c r="H123" s="45"/>
      <c r="I123" s="48"/>
      <c r="J123" s="48"/>
      <c r="K123" s="48"/>
      <c r="L123" s="49" t="str">
        <f aca="false">IF($J123="","",N($J123)-N($I123))</f>
        <v/>
      </c>
      <c r="M123" s="50"/>
      <c r="N123" s="50"/>
      <c r="O123" s="46"/>
      <c r="P123" s="45"/>
      <c r="Q123" s="47"/>
      <c r="R123" s="47"/>
      <c r="S123" s="47"/>
    </row>
    <row r="124" customFormat="false" ht="15" hidden="false" customHeight="true" outlineLevel="0" collapsed="false">
      <c r="A124" s="45"/>
      <c r="B124" s="46"/>
      <c r="C124" s="45"/>
      <c r="D124" s="47"/>
      <c r="E124" s="47"/>
      <c r="F124" s="47"/>
      <c r="G124" s="45"/>
      <c r="H124" s="45"/>
      <c r="I124" s="48"/>
      <c r="J124" s="48"/>
      <c r="K124" s="48"/>
      <c r="L124" s="49" t="str">
        <f aca="false">IF($J124="","",N($J124)-N($I124))</f>
        <v/>
      </c>
      <c r="M124" s="50"/>
      <c r="N124" s="50"/>
      <c r="O124" s="46"/>
      <c r="P124" s="45"/>
      <c r="Q124" s="47"/>
      <c r="R124" s="47"/>
      <c r="S124" s="47"/>
    </row>
    <row r="125" customFormat="false" ht="15" hidden="false" customHeight="true" outlineLevel="0" collapsed="false">
      <c r="A125" s="45"/>
      <c r="B125" s="46"/>
      <c r="C125" s="45"/>
      <c r="D125" s="47"/>
      <c r="E125" s="47"/>
      <c r="F125" s="47"/>
      <c r="G125" s="45"/>
      <c r="H125" s="45"/>
      <c r="I125" s="48"/>
      <c r="J125" s="48"/>
      <c r="K125" s="48"/>
      <c r="L125" s="49" t="str">
        <f aca="false">IF($J125="","",N($J125)-N($I125))</f>
        <v/>
      </c>
      <c r="M125" s="50"/>
      <c r="N125" s="50"/>
      <c r="O125" s="46"/>
      <c r="P125" s="45"/>
      <c r="Q125" s="47"/>
      <c r="R125" s="47"/>
      <c r="S125" s="47"/>
    </row>
    <row r="126" customFormat="false" ht="15" hidden="false" customHeight="true" outlineLevel="0" collapsed="false">
      <c r="A126" s="45"/>
      <c r="B126" s="46"/>
      <c r="C126" s="45"/>
      <c r="D126" s="47"/>
      <c r="E126" s="47"/>
      <c r="F126" s="47"/>
      <c r="G126" s="45"/>
      <c r="H126" s="45"/>
      <c r="I126" s="48"/>
      <c r="J126" s="48"/>
      <c r="K126" s="48"/>
      <c r="L126" s="49" t="str">
        <f aca="false">IF($J126="","",N($J126)-N($I126))</f>
        <v/>
      </c>
      <c r="M126" s="50"/>
      <c r="N126" s="50"/>
      <c r="O126" s="46"/>
      <c r="P126" s="45"/>
      <c r="Q126" s="47"/>
      <c r="R126" s="47"/>
      <c r="S126" s="47"/>
    </row>
    <row r="127" customFormat="false" ht="15" hidden="false" customHeight="true" outlineLevel="0" collapsed="false">
      <c r="A127" s="45"/>
      <c r="B127" s="46"/>
      <c r="C127" s="45"/>
      <c r="D127" s="47"/>
      <c r="E127" s="47"/>
      <c r="F127" s="47"/>
      <c r="G127" s="45"/>
      <c r="H127" s="45"/>
      <c r="I127" s="48"/>
      <c r="J127" s="48"/>
      <c r="K127" s="48"/>
      <c r="L127" s="49" t="str">
        <f aca="false">IF($J127="","",N($J127)-N($I127))</f>
        <v/>
      </c>
      <c r="M127" s="50"/>
      <c r="N127" s="50"/>
      <c r="O127" s="46"/>
      <c r="P127" s="45"/>
      <c r="Q127" s="47"/>
      <c r="R127" s="47"/>
      <c r="S127" s="47"/>
    </row>
    <row r="128" customFormat="false" ht="15" hidden="false" customHeight="true" outlineLevel="0" collapsed="false">
      <c r="A128" s="45"/>
      <c r="B128" s="46"/>
      <c r="C128" s="45"/>
      <c r="D128" s="47"/>
      <c r="E128" s="47"/>
      <c r="F128" s="47"/>
      <c r="G128" s="45"/>
      <c r="H128" s="45"/>
      <c r="I128" s="48"/>
      <c r="J128" s="48"/>
      <c r="K128" s="48"/>
      <c r="L128" s="49" t="str">
        <f aca="false">IF($J128="","",N($J128)-N($I128))</f>
        <v/>
      </c>
      <c r="M128" s="50"/>
      <c r="N128" s="50"/>
      <c r="O128" s="46"/>
      <c r="P128" s="45"/>
      <c r="Q128" s="47"/>
      <c r="R128" s="47"/>
      <c r="S128" s="47"/>
    </row>
    <row r="129" customFormat="false" ht="15" hidden="false" customHeight="true" outlineLevel="0" collapsed="false">
      <c r="A129" s="45"/>
      <c r="B129" s="46"/>
      <c r="C129" s="45"/>
      <c r="D129" s="47"/>
      <c r="E129" s="47"/>
      <c r="F129" s="47"/>
      <c r="G129" s="45"/>
      <c r="H129" s="45"/>
      <c r="I129" s="48"/>
      <c r="J129" s="48"/>
      <c r="K129" s="48"/>
      <c r="L129" s="49" t="str">
        <f aca="false">IF($J129="","",N($J129)-N($I129))</f>
        <v/>
      </c>
      <c r="M129" s="50"/>
      <c r="N129" s="50"/>
      <c r="O129" s="46"/>
      <c r="P129" s="45"/>
      <c r="Q129" s="47"/>
      <c r="R129" s="47"/>
      <c r="S129" s="47"/>
    </row>
    <row r="130" customFormat="false" ht="15" hidden="false" customHeight="true" outlineLevel="0" collapsed="false">
      <c r="A130" s="45"/>
      <c r="B130" s="46"/>
      <c r="C130" s="45"/>
      <c r="D130" s="47"/>
      <c r="E130" s="47"/>
      <c r="F130" s="47"/>
      <c r="G130" s="45"/>
      <c r="H130" s="45"/>
      <c r="I130" s="48"/>
      <c r="J130" s="48"/>
      <c r="K130" s="48"/>
      <c r="L130" s="49" t="str">
        <f aca="false">IF($J130="","",N($J130)-N($I130))</f>
        <v/>
      </c>
      <c r="M130" s="50"/>
      <c r="N130" s="50"/>
      <c r="O130" s="46"/>
      <c r="P130" s="45"/>
      <c r="Q130" s="47"/>
      <c r="R130" s="47"/>
      <c r="S130" s="47"/>
    </row>
    <row r="131" customFormat="false" ht="15" hidden="false" customHeight="true" outlineLevel="0" collapsed="false">
      <c r="A131" s="45"/>
      <c r="B131" s="46"/>
      <c r="C131" s="45"/>
      <c r="D131" s="47"/>
      <c r="E131" s="47"/>
      <c r="F131" s="47"/>
      <c r="G131" s="45"/>
      <c r="H131" s="45"/>
      <c r="I131" s="48"/>
      <c r="J131" s="48"/>
      <c r="K131" s="48"/>
      <c r="L131" s="49" t="str">
        <f aca="false">IF($J131="","",N($J131)-N($I131))</f>
        <v/>
      </c>
      <c r="M131" s="50"/>
      <c r="N131" s="50"/>
      <c r="O131" s="46"/>
      <c r="P131" s="45"/>
      <c r="Q131" s="47"/>
      <c r="R131" s="47"/>
      <c r="S131" s="47"/>
    </row>
    <row r="132" customFormat="false" ht="15" hidden="false" customHeight="true" outlineLevel="0" collapsed="false">
      <c r="A132" s="45"/>
      <c r="B132" s="46"/>
      <c r="C132" s="45"/>
      <c r="D132" s="47"/>
      <c r="E132" s="47"/>
      <c r="F132" s="47"/>
      <c r="G132" s="45"/>
      <c r="H132" s="45"/>
      <c r="I132" s="48"/>
      <c r="J132" s="48"/>
      <c r="K132" s="48"/>
      <c r="L132" s="49" t="str">
        <f aca="false">IF($J132="","",N($J132)-N($I132))</f>
        <v/>
      </c>
      <c r="M132" s="50"/>
      <c r="N132" s="50"/>
      <c r="O132" s="46"/>
      <c r="P132" s="45"/>
      <c r="Q132" s="47"/>
      <c r="R132" s="47"/>
      <c r="S132" s="47"/>
    </row>
    <row r="133" customFormat="false" ht="15" hidden="false" customHeight="true" outlineLevel="0" collapsed="false">
      <c r="A133" s="45"/>
      <c r="B133" s="46"/>
      <c r="C133" s="45"/>
      <c r="D133" s="47"/>
      <c r="E133" s="47"/>
      <c r="F133" s="47"/>
      <c r="G133" s="45"/>
      <c r="H133" s="45"/>
      <c r="I133" s="48"/>
      <c r="J133" s="48"/>
      <c r="K133" s="48"/>
      <c r="L133" s="49" t="str">
        <f aca="false">IF($J133="","",N($J133)-N($I133))</f>
        <v/>
      </c>
      <c r="M133" s="50"/>
      <c r="N133" s="50"/>
      <c r="O133" s="46"/>
      <c r="P133" s="45"/>
      <c r="Q133" s="47"/>
      <c r="R133" s="47"/>
      <c r="S133" s="47"/>
    </row>
    <row r="134" customFormat="false" ht="15" hidden="false" customHeight="true" outlineLevel="0" collapsed="false">
      <c r="A134" s="45"/>
      <c r="B134" s="46"/>
      <c r="C134" s="45"/>
      <c r="D134" s="47"/>
      <c r="E134" s="47"/>
      <c r="F134" s="47"/>
      <c r="G134" s="45"/>
      <c r="H134" s="45"/>
      <c r="I134" s="48"/>
      <c r="J134" s="48"/>
      <c r="K134" s="48"/>
      <c r="L134" s="49" t="str">
        <f aca="false">IF($J134="","",N($J134)-N($I134))</f>
        <v/>
      </c>
      <c r="M134" s="50"/>
      <c r="N134" s="50"/>
      <c r="O134" s="46"/>
      <c r="P134" s="45"/>
      <c r="Q134" s="47"/>
      <c r="R134" s="47"/>
      <c r="S134" s="47"/>
    </row>
    <row r="135" customFormat="false" ht="15" hidden="false" customHeight="true" outlineLevel="0" collapsed="false">
      <c r="A135" s="45"/>
      <c r="B135" s="46"/>
      <c r="C135" s="45"/>
      <c r="D135" s="47"/>
      <c r="E135" s="47"/>
      <c r="F135" s="47"/>
      <c r="G135" s="45"/>
      <c r="H135" s="45"/>
      <c r="I135" s="48"/>
      <c r="J135" s="48"/>
      <c r="K135" s="48"/>
      <c r="L135" s="49" t="str">
        <f aca="false">IF($J135="","",N($J135)-N($I135))</f>
        <v/>
      </c>
      <c r="M135" s="50"/>
      <c r="N135" s="50"/>
      <c r="O135" s="46"/>
      <c r="P135" s="45"/>
      <c r="Q135" s="47"/>
      <c r="R135" s="47"/>
      <c r="S135" s="47"/>
    </row>
    <row r="136" customFormat="false" ht="15" hidden="false" customHeight="true" outlineLevel="0" collapsed="false">
      <c r="A136" s="45"/>
      <c r="B136" s="46"/>
      <c r="C136" s="45"/>
      <c r="D136" s="47"/>
      <c r="E136" s="47"/>
      <c r="F136" s="47"/>
      <c r="G136" s="45"/>
      <c r="H136" s="45"/>
      <c r="I136" s="48"/>
      <c r="J136" s="48"/>
      <c r="K136" s="48"/>
      <c r="L136" s="49" t="str">
        <f aca="false">IF($J136="","",N($J136)-N($I136))</f>
        <v/>
      </c>
      <c r="M136" s="50"/>
      <c r="N136" s="50"/>
      <c r="O136" s="46"/>
      <c r="P136" s="45"/>
      <c r="Q136" s="47"/>
      <c r="R136" s="47"/>
      <c r="S136" s="47"/>
    </row>
    <row r="137" customFormat="false" ht="15" hidden="false" customHeight="true" outlineLevel="0" collapsed="false">
      <c r="A137" s="45"/>
      <c r="B137" s="46"/>
      <c r="C137" s="45"/>
      <c r="D137" s="47"/>
      <c r="E137" s="47"/>
      <c r="F137" s="47"/>
      <c r="G137" s="45"/>
      <c r="H137" s="45"/>
      <c r="I137" s="48"/>
      <c r="J137" s="48"/>
      <c r="K137" s="48"/>
      <c r="L137" s="49" t="str">
        <f aca="false">IF($J137="","",N($J137)-N($I137))</f>
        <v/>
      </c>
      <c r="M137" s="50"/>
      <c r="N137" s="50"/>
      <c r="O137" s="46"/>
      <c r="P137" s="45"/>
      <c r="Q137" s="47"/>
      <c r="R137" s="47"/>
      <c r="S137" s="47"/>
    </row>
    <row r="138" customFormat="false" ht="15" hidden="false" customHeight="true" outlineLevel="0" collapsed="false">
      <c r="A138" s="45"/>
      <c r="B138" s="46"/>
      <c r="C138" s="45"/>
      <c r="D138" s="47"/>
      <c r="E138" s="47"/>
      <c r="F138" s="47"/>
      <c r="G138" s="45"/>
      <c r="H138" s="45"/>
      <c r="I138" s="48"/>
      <c r="J138" s="48"/>
      <c r="K138" s="48"/>
      <c r="L138" s="49" t="str">
        <f aca="false">IF($J138="","",N($J138)-N($I138))</f>
        <v/>
      </c>
      <c r="M138" s="50"/>
      <c r="N138" s="50"/>
      <c r="O138" s="46"/>
      <c r="P138" s="45"/>
      <c r="Q138" s="47"/>
      <c r="R138" s="47"/>
      <c r="S138" s="47"/>
    </row>
    <row r="139" customFormat="false" ht="15" hidden="false" customHeight="true" outlineLevel="0" collapsed="false">
      <c r="A139" s="45"/>
      <c r="B139" s="46"/>
      <c r="C139" s="45"/>
      <c r="D139" s="47"/>
      <c r="E139" s="47"/>
      <c r="F139" s="47"/>
      <c r="G139" s="45"/>
      <c r="H139" s="45"/>
      <c r="I139" s="48"/>
      <c r="J139" s="48"/>
      <c r="K139" s="48"/>
      <c r="L139" s="49" t="str">
        <f aca="false">IF($J139="","",N($J139)-N($I139))</f>
        <v/>
      </c>
      <c r="M139" s="50"/>
      <c r="N139" s="50"/>
      <c r="O139" s="46"/>
      <c r="P139" s="45"/>
      <c r="Q139" s="47"/>
      <c r="R139" s="47"/>
      <c r="S139" s="47"/>
    </row>
    <row r="140" customFormat="false" ht="15" hidden="false" customHeight="true" outlineLevel="0" collapsed="false">
      <c r="A140" s="45"/>
      <c r="B140" s="46"/>
      <c r="C140" s="45"/>
      <c r="D140" s="47"/>
      <c r="E140" s="47"/>
      <c r="F140" s="47"/>
      <c r="G140" s="45"/>
      <c r="H140" s="45"/>
      <c r="I140" s="48"/>
      <c r="J140" s="48"/>
      <c r="K140" s="48"/>
      <c r="L140" s="49" t="str">
        <f aca="false">IF($J140="","",N($J140)-N($I140))</f>
        <v/>
      </c>
      <c r="M140" s="50"/>
      <c r="N140" s="50"/>
      <c r="O140" s="46"/>
      <c r="P140" s="45"/>
      <c r="Q140" s="47"/>
      <c r="R140" s="47"/>
      <c r="S140" s="47"/>
    </row>
    <row r="141" customFormat="false" ht="15" hidden="false" customHeight="true" outlineLevel="0" collapsed="false">
      <c r="A141" s="45"/>
      <c r="B141" s="46"/>
      <c r="C141" s="45"/>
      <c r="D141" s="47"/>
      <c r="E141" s="47"/>
      <c r="F141" s="47"/>
      <c r="G141" s="45"/>
      <c r="H141" s="45"/>
      <c r="I141" s="48"/>
      <c r="J141" s="48"/>
      <c r="K141" s="48"/>
      <c r="L141" s="49" t="str">
        <f aca="false">IF($J141="","",N($J141)-N($I141))</f>
        <v/>
      </c>
      <c r="M141" s="50"/>
      <c r="N141" s="50"/>
      <c r="O141" s="46"/>
      <c r="P141" s="45"/>
      <c r="Q141" s="47"/>
      <c r="R141" s="47"/>
      <c r="S141" s="47"/>
    </row>
    <row r="142" customFormat="false" ht="15" hidden="false" customHeight="true" outlineLevel="0" collapsed="false">
      <c r="A142" s="45"/>
      <c r="B142" s="46"/>
      <c r="C142" s="45"/>
      <c r="D142" s="47"/>
      <c r="E142" s="47"/>
      <c r="F142" s="47"/>
      <c r="G142" s="45"/>
      <c r="H142" s="45"/>
      <c r="I142" s="48"/>
      <c r="J142" s="48"/>
      <c r="K142" s="48"/>
      <c r="L142" s="49" t="str">
        <f aca="false">IF($J142="","",N($J142)-N($I142))</f>
        <v/>
      </c>
      <c r="M142" s="50"/>
      <c r="N142" s="50"/>
      <c r="O142" s="46"/>
      <c r="P142" s="45"/>
      <c r="Q142" s="47"/>
      <c r="R142" s="47"/>
      <c r="S142" s="47"/>
    </row>
    <row r="143" customFormat="false" ht="15" hidden="false" customHeight="true" outlineLevel="0" collapsed="false">
      <c r="A143" s="45"/>
      <c r="B143" s="46"/>
      <c r="C143" s="45"/>
      <c r="D143" s="47"/>
      <c r="E143" s="47"/>
      <c r="F143" s="47"/>
      <c r="G143" s="45"/>
      <c r="H143" s="45"/>
      <c r="I143" s="48"/>
      <c r="J143" s="48"/>
      <c r="K143" s="48"/>
      <c r="L143" s="49" t="str">
        <f aca="false">IF($J143="","",N($J143)-N($I143))</f>
        <v/>
      </c>
      <c r="M143" s="50"/>
      <c r="N143" s="50"/>
      <c r="O143" s="46"/>
      <c r="P143" s="45"/>
      <c r="Q143" s="47"/>
      <c r="R143" s="47"/>
      <c r="S143" s="47"/>
    </row>
    <row r="144" customFormat="false" ht="15" hidden="false" customHeight="true" outlineLevel="0" collapsed="false">
      <c r="A144" s="45"/>
      <c r="B144" s="46"/>
      <c r="C144" s="45"/>
      <c r="D144" s="47"/>
      <c r="E144" s="47"/>
      <c r="F144" s="47"/>
      <c r="G144" s="45"/>
      <c r="H144" s="45"/>
      <c r="I144" s="48"/>
      <c r="J144" s="48"/>
      <c r="K144" s="48"/>
      <c r="L144" s="49" t="str">
        <f aca="false">IF($J144="","",N($J144)-N($I144))</f>
        <v/>
      </c>
      <c r="M144" s="50"/>
      <c r="N144" s="50"/>
      <c r="O144" s="46"/>
      <c r="P144" s="45"/>
      <c r="Q144" s="47"/>
      <c r="R144" s="47"/>
      <c r="S144" s="47"/>
    </row>
    <row r="145" customFormat="false" ht="15" hidden="false" customHeight="true" outlineLevel="0" collapsed="false">
      <c r="A145" s="45"/>
      <c r="B145" s="46"/>
      <c r="C145" s="45"/>
      <c r="D145" s="47"/>
      <c r="E145" s="47"/>
      <c r="F145" s="47"/>
      <c r="G145" s="45"/>
      <c r="H145" s="45"/>
      <c r="I145" s="48"/>
      <c r="J145" s="48"/>
      <c r="K145" s="48"/>
      <c r="L145" s="49" t="str">
        <f aca="false">IF($J145="","",N($J145)-N($I145))</f>
        <v/>
      </c>
      <c r="M145" s="50"/>
      <c r="N145" s="50"/>
      <c r="O145" s="46"/>
      <c r="P145" s="45"/>
      <c r="Q145" s="47"/>
      <c r="R145" s="47"/>
      <c r="S145" s="47"/>
    </row>
    <row r="146" customFormat="false" ht="15" hidden="false" customHeight="true" outlineLevel="0" collapsed="false">
      <c r="A146" s="45"/>
      <c r="B146" s="46"/>
      <c r="C146" s="45"/>
      <c r="D146" s="47"/>
      <c r="E146" s="47"/>
      <c r="F146" s="47"/>
      <c r="G146" s="45"/>
      <c r="H146" s="45"/>
      <c r="I146" s="48"/>
      <c r="J146" s="48"/>
      <c r="K146" s="48"/>
      <c r="L146" s="49" t="str">
        <f aca="false">IF($J146="","",N($J146)-N($I146))</f>
        <v/>
      </c>
      <c r="M146" s="50"/>
      <c r="N146" s="50"/>
      <c r="O146" s="46"/>
      <c r="P146" s="45"/>
      <c r="Q146" s="47"/>
      <c r="R146" s="47"/>
      <c r="S146" s="47"/>
    </row>
    <row r="147" customFormat="false" ht="15" hidden="false" customHeight="true" outlineLevel="0" collapsed="false">
      <c r="A147" s="45"/>
      <c r="B147" s="46"/>
      <c r="C147" s="45"/>
      <c r="D147" s="47"/>
      <c r="E147" s="47"/>
      <c r="F147" s="47"/>
      <c r="G147" s="45"/>
      <c r="H147" s="45"/>
      <c r="I147" s="48"/>
      <c r="J147" s="48"/>
      <c r="K147" s="48"/>
      <c r="L147" s="49" t="str">
        <f aca="false">IF($J147="","",N($J147)-N($I147))</f>
        <v/>
      </c>
      <c r="M147" s="50"/>
      <c r="N147" s="50"/>
      <c r="O147" s="46"/>
      <c r="P147" s="45"/>
      <c r="Q147" s="47"/>
      <c r="R147" s="47"/>
      <c r="S147" s="47"/>
    </row>
    <row r="148" customFormat="false" ht="15" hidden="false" customHeight="true" outlineLevel="0" collapsed="false">
      <c r="A148" s="45"/>
      <c r="B148" s="46"/>
      <c r="C148" s="45"/>
      <c r="D148" s="47"/>
      <c r="E148" s="47"/>
      <c r="F148" s="47"/>
      <c r="G148" s="45"/>
      <c r="H148" s="45"/>
      <c r="I148" s="48"/>
      <c r="J148" s="48"/>
      <c r="K148" s="48"/>
      <c r="L148" s="49" t="str">
        <f aca="false">IF($J148="","",N($J148)-N($I148))</f>
        <v/>
      </c>
      <c r="M148" s="50"/>
      <c r="N148" s="50"/>
      <c r="O148" s="46"/>
      <c r="P148" s="45"/>
      <c r="Q148" s="47"/>
      <c r="R148" s="47"/>
      <c r="S148" s="47"/>
    </row>
    <row r="149" customFormat="false" ht="15" hidden="false" customHeight="true" outlineLevel="0" collapsed="false">
      <c r="A149" s="45"/>
      <c r="B149" s="46"/>
      <c r="C149" s="45"/>
      <c r="D149" s="47"/>
      <c r="E149" s="47"/>
      <c r="F149" s="47"/>
      <c r="G149" s="45"/>
      <c r="H149" s="45"/>
      <c r="I149" s="48"/>
      <c r="J149" s="48"/>
      <c r="K149" s="48"/>
      <c r="L149" s="49" t="str">
        <f aca="false">IF($J149="","",N($J149)-N($I149))</f>
        <v/>
      </c>
      <c r="M149" s="50"/>
      <c r="N149" s="50"/>
      <c r="O149" s="46"/>
      <c r="P149" s="45"/>
      <c r="Q149" s="47"/>
      <c r="R149" s="47"/>
      <c r="S149" s="47"/>
    </row>
    <row r="150" customFormat="false" ht="15" hidden="false" customHeight="true" outlineLevel="0" collapsed="false">
      <c r="A150" s="45"/>
      <c r="B150" s="46"/>
      <c r="C150" s="45"/>
      <c r="D150" s="47"/>
      <c r="E150" s="47"/>
      <c r="F150" s="47"/>
      <c r="G150" s="45"/>
      <c r="H150" s="45"/>
      <c r="I150" s="48"/>
      <c r="J150" s="48"/>
      <c r="K150" s="48"/>
      <c r="L150" s="49" t="str">
        <f aca="false">IF($J150="","",N($J150)-N($I150))</f>
        <v/>
      </c>
      <c r="M150" s="50"/>
      <c r="N150" s="50"/>
      <c r="O150" s="46"/>
      <c r="P150" s="45"/>
      <c r="Q150" s="47"/>
      <c r="R150" s="47"/>
      <c r="S150" s="47"/>
    </row>
    <row r="151" customFormat="false" ht="15" hidden="false" customHeight="true" outlineLevel="0" collapsed="false">
      <c r="A151" s="45"/>
      <c r="B151" s="46"/>
      <c r="C151" s="45"/>
      <c r="D151" s="47"/>
      <c r="E151" s="47"/>
      <c r="F151" s="47"/>
      <c r="G151" s="45"/>
      <c r="H151" s="45"/>
      <c r="I151" s="48"/>
      <c r="J151" s="48"/>
      <c r="K151" s="48"/>
      <c r="L151" s="49" t="str">
        <f aca="false">IF($J151="","",N($J151)-N($I151))</f>
        <v/>
      </c>
      <c r="M151" s="50"/>
      <c r="N151" s="50"/>
      <c r="O151" s="46"/>
      <c r="P151" s="45"/>
      <c r="Q151" s="47"/>
      <c r="R151" s="47"/>
      <c r="S151" s="47"/>
    </row>
    <row r="152" customFormat="false" ht="15" hidden="false" customHeight="true" outlineLevel="0" collapsed="false">
      <c r="A152" s="45"/>
      <c r="B152" s="46"/>
      <c r="C152" s="45"/>
      <c r="D152" s="47"/>
      <c r="E152" s="47"/>
      <c r="F152" s="47"/>
      <c r="G152" s="45"/>
      <c r="H152" s="45"/>
      <c r="I152" s="48"/>
      <c r="J152" s="48"/>
      <c r="K152" s="48"/>
      <c r="L152" s="49" t="str">
        <f aca="false">IF($J152="","",N($J152)-N($I152))</f>
        <v/>
      </c>
      <c r="M152" s="50"/>
      <c r="N152" s="50"/>
      <c r="O152" s="46"/>
      <c r="P152" s="45"/>
      <c r="Q152" s="47"/>
      <c r="R152" s="47"/>
      <c r="S152" s="47"/>
    </row>
    <row r="153" customFormat="false" ht="15" hidden="false" customHeight="true" outlineLevel="0" collapsed="false">
      <c r="A153" s="45"/>
      <c r="B153" s="46"/>
      <c r="C153" s="45"/>
      <c r="D153" s="47"/>
      <c r="E153" s="47"/>
      <c r="F153" s="47"/>
      <c r="G153" s="45"/>
      <c r="H153" s="45"/>
      <c r="I153" s="48"/>
      <c r="J153" s="48"/>
      <c r="K153" s="48"/>
      <c r="L153" s="49" t="str">
        <f aca="false">IF($J153="","",N($J153)-N($I153))</f>
        <v/>
      </c>
      <c r="M153" s="50"/>
      <c r="N153" s="50"/>
      <c r="O153" s="46"/>
      <c r="P153" s="45"/>
      <c r="Q153" s="47"/>
      <c r="R153" s="47"/>
      <c r="S153" s="47"/>
    </row>
    <row r="154" customFormat="false" ht="15" hidden="false" customHeight="true" outlineLevel="0" collapsed="false">
      <c r="A154" s="45"/>
      <c r="B154" s="46"/>
      <c r="C154" s="45"/>
      <c r="D154" s="47"/>
      <c r="E154" s="47"/>
      <c r="F154" s="47"/>
      <c r="G154" s="45"/>
      <c r="H154" s="45"/>
      <c r="I154" s="48"/>
      <c r="J154" s="48"/>
      <c r="K154" s="48"/>
      <c r="L154" s="49" t="str">
        <f aca="false">IF($J154="","",N($J154)-N($I154))</f>
        <v/>
      </c>
      <c r="M154" s="50"/>
      <c r="N154" s="50"/>
      <c r="O154" s="46"/>
      <c r="P154" s="45"/>
      <c r="Q154" s="47"/>
      <c r="R154" s="47"/>
      <c r="S154" s="47"/>
    </row>
    <row r="155" customFormat="false" ht="15" hidden="false" customHeight="true" outlineLevel="0" collapsed="false">
      <c r="A155" s="45"/>
      <c r="B155" s="46"/>
      <c r="C155" s="45"/>
      <c r="D155" s="47"/>
      <c r="E155" s="47"/>
      <c r="F155" s="47"/>
      <c r="G155" s="45"/>
      <c r="H155" s="45"/>
      <c r="I155" s="48"/>
      <c r="J155" s="48"/>
      <c r="K155" s="48"/>
      <c r="L155" s="49" t="str">
        <f aca="false">IF($J155="","",N($J155)-N($I155))</f>
        <v/>
      </c>
      <c r="M155" s="50"/>
      <c r="N155" s="50"/>
      <c r="O155" s="46"/>
      <c r="P155" s="45"/>
      <c r="Q155" s="47"/>
      <c r="R155" s="47"/>
      <c r="S155" s="47"/>
    </row>
    <row r="156" customFormat="false" ht="15" hidden="false" customHeight="true" outlineLevel="0" collapsed="false">
      <c r="A156" s="45"/>
      <c r="B156" s="46"/>
      <c r="C156" s="45"/>
      <c r="D156" s="47"/>
      <c r="E156" s="47"/>
      <c r="F156" s="47"/>
      <c r="G156" s="45"/>
      <c r="H156" s="45"/>
      <c r="I156" s="48"/>
      <c r="J156" s="48"/>
      <c r="K156" s="48"/>
      <c r="L156" s="49" t="str">
        <f aca="false">IF($J156="","",N($J156)-N($I156))</f>
        <v/>
      </c>
      <c r="M156" s="50"/>
      <c r="N156" s="50"/>
      <c r="O156" s="46"/>
      <c r="P156" s="45"/>
      <c r="Q156" s="47"/>
      <c r="R156" s="47"/>
      <c r="S156" s="47"/>
    </row>
    <row r="157" customFormat="false" ht="15" hidden="false" customHeight="true" outlineLevel="0" collapsed="false">
      <c r="A157" s="45"/>
      <c r="B157" s="46"/>
      <c r="C157" s="45"/>
      <c r="D157" s="47"/>
      <c r="E157" s="47"/>
      <c r="F157" s="47"/>
      <c r="G157" s="45"/>
      <c r="H157" s="45"/>
      <c r="I157" s="48"/>
      <c r="J157" s="48"/>
      <c r="K157" s="48"/>
      <c r="L157" s="49" t="str">
        <f aca="false">IF($J157="","",N($J157)-N($I157))</f>
        <v/>
      </c>
      <c r="M157" s="50"/>
      <c r="N157" s="50"/>
      <c r="O157" s="46"/>
      <c r="P157" s="45"/>
      <c r="Q157" s="47"/>
      <c r="R157" s="47"/>
      <c r="S157" s="47"/>
    </row>
    <row r="158" customFormat="false" ht="15" hidden="false" customHeight="true" outlineLevel="0" collapsed="false">
      <c r="A158" s="45"/>
      <c r="B158" s="46"/>
      <c r="C158" s="45"/>
      <c r="D158" s="47"/>
      <c r="E158" s="47"/>
      <c r="F158" s="47"/>
      <c r="G158" s="45"/>
      <c r="H158" s="45"/>
      <c r="I158" s="48"/>
      <c r="J158" s="48"/>
      <c r="K158" s="48"/>
      <c r="L158" s="49" t="str">
        <f aca="false">IF($J158="","",N($J158)-N($I158))</f>
        <v/>
      </c>
      <c r="M158" s="50"/>
      <c r="N158" s="50"/>
      <c r="O158" s="46"/>
      <c r="P158" s="45"/>
      <c r="Q158" s="47"/>
      <c r="R158" s="47"/>
      <c r="S158" s="47"/>
    </row>
    <row r="159" customFormat="false" ht="15" hidden="false" customHeight="true" outlineLevel="0" collapsed="false">
      <c r="A159" s="45"/>
      <c r="B159" s="46"/>
      <c r="C159" s="45"/>
      <c r="D159" s="47"/>
      <c r="E159" s="47"/>
      <c r="F159" s="47"/>
      <c r="G159" s="45"/>
      <c r="H159" s="45"/>
      <c r="I159" s="48"/>
      <c r="J159" s="48"/>
      <c r="K159" s="48"/>
      <c r="L159" s="49" t="str">
        <f aca="false">IF($J159="","",N($J159)-N($I159))</f>
        <v/>
      </c>
      <c r="M159" s="50"/>
      <c r="N159" s="50"/>
      <c r="O159" s="46"/>
      <c r="P159" s="45"/>
      <c r="Q159" s="47"/>
      <c r="R159" s="47"/>
      <c r="S159" s="47"/>
    </row>
    <row r="160" customFormat="false" ht="15" hidden="false" customHeight="true" outlineLevel="0" collapsed="false">
      <c r="A160" s="45"/>
      <c r="B160" s="46"/>
      <c r="C160" s="45"/>
      <c r="D160" s="47"/>
      <c r="E160" s="47"/>
      <c r="F160" s="47"/>
      <c r="G160" s="45"/>
      <c r="H160" s="45"/>
      <c r="I160" s="48"/>
      <c r="J160" s="48"/>
      <c r="K160" s="48"/>
      <c r="L160" s="49" t="str">
        <f aca="false">IF($J160="","",N($J160)-N($I160))</f>
        <v/>
      </c>
      <c r="M160" s="50"/>
      <c r="N160" s="50"/>
      <c r="O160" s="46"/>
      <c r="P160" s="45"/>
      <c r="Q160" s="47"/>
      <c r="R160" s="47"/>
      <c r="S160" s="47"/>
    </row>
    <row r="161" customFormat="false" ht="15" hidden="false" customHeight="true" outlineLevel="0" collapsed="false">
      <c r="A161" s="45"/>
      <c r="B161" s="46"/>
      <c r="C161" s="45"/>
      <c r="D161" s="47"/>
      <c r="E161" s="47"/>
      <c r="F161" s="47"/>
      <c r="G161" s="45"/>
      <c r="H161" s="45"/>
      <c r="I161" s="48"/>
      <c r="J161" s="48"/>
      <c r="K161" s="48"/>
      <c r="L161" s="49" t="str">
        <f aca="false">IF($J161="","",N($J161)-N($I161))</f>
        <v/>
      </c>
      <c r="M161" s="50"/>
      <c r="N161" s="50"/>
      <c r="O161" s="46"/>
      <c r="P161" s="45"/>
      <c r="Q161" s="47"/>
      <c r="R161" s="47"/>
      <c r="S161" s="47"/>
    </row>
    <row r="162" customFormat="false" ht="15" hidden="false" customHeight="true" outlineLevel="0" collapsed="false">
      <c r="A162" s="45"/>
      <c r="B162" s="46"/>
      <c r="C162" s="45"/>
      <c r="D162" s="47"/>
      <c r="E162" s="47"/>
      <c r="F162" s="47"/>
      <c r="G162" s="45"/>
      <c r="H162" s="45"/>
      <c r="I162" s="48"/>
      <c r="J162" s="48"/>
      <c r="K162" s="48"/>
      <c r="L162" s="49" t="str">
        <f aca="false">IF($J162="","",N($J162)-N($I162))</f>
        <v/>
      </c>
      <c r="M162" s="50"/>
      <c r="N162" s="50"/>
      <c r="O162" s="46"/>
      <c r="P162" s="45"/>
      <c r="Q162" s="47"/>
      <c r="R162" s="47"/>
      <c r="S162" s="47"/>
    </row>
    <row r="163" customFormat="false" ht="15" hidden="false" customHeight="true" outlineLevel="0" collapsed="false">
      <c r="A163" s="45"/>
      <c r="B163" s="46"/>
      <c r="C163" s="45"/>
      <c r="D163" s="47"/>
      <c r="E163" s="47"/>
      <c r="F163" s="47"/>
      <c r="G163" s="45"/>
      <c r="H163" s="45"/>
      <c r="I163" s="48"/>
      <c r="J163" s="48"/>
      <c r="K163" s="48"/>
      <c r="L163" s="49" t="str">
        <f aca="false">IF($J163="","",N($J163)-N($I163))</f>
        <v/>
      </c>
      <c r="M163" s="50"/>
      <c r="N163" s="50"/>
      <c r="O163" s="46"/>
      <c r="P163" s="45"/>
      <c r="Q163" s="47"/>
      <c r="R163" s="47"/>
      <c r="S163" s="47"/>
    </row>
    <row r="164" customFormat="false" ht="15" hidden="false" customHeight="true" outlineLevel="0" collapsed="false">
      <c r="A164" s="45"/>
      <c r="B164" s="46"/>
      <c r="C164" s="45"/>
      <c r="D164" s="47"/>
      <c r="E164" s="47"/>
      <c r="F164" s="47"/>
      <c r="G164" s="45"/>
      <c r="H164" s="45"/>
      <c r="I164" s="48"/>
      <c r="J164" s="48"/>
      <c r="K164" s="48"/>
      <c r="L164" s="49" t="str">
        <f aca="false">IF($J164="","",N($J164)-N($I164))</f>
        <v/>
      </c>
      <c r="M164" s="50"/>
      <c r="N164" s="50"/>
      <c r="O164" s="46"/>
      <c r="P164" s="45"/>
      <c r="Q164" s="47"/>
      <c r="R164" s="47"/>
      <c r="S164" s="47"/>
    </row>
    <row r="165" customFormat="false" ht="15" hidden="false" customHeight="true" outlineLevel="0" collapsed="false">
      <c r="A165" s="45"/>
      <c r="B165" s="46"/>
      <c r="C165" s="45"/>
      <c r="D165" s="47"/>
      <c r="E165" s="47"/>
      <c r="F165" s="47"/>
      <c r="G165" s="45"/>
      <c r="H165" s="45"/>
      <c r="I165" s="48"/>
      <c r="J165" s="48"/>
      <c r="K165" s="48"/>
      <c r="L165" s="49" t="str">
        <f aca="false">IF($J165="","",N($J165)-N($I165))</f>
        <v/>
      </c>
      <c r="M165" s="50"/>
      <c r="N165" s="50"/>
      <c r="O165" s="46"/>
      <c r="P165" s="45"/>
      <c r="Q165" s="47"/>
      <c r="R165" s="47"/>
      <c r="S165" s="47"/>
    </row>
    <row r="166" customFormat="false" ht="15" hidden="false" customHeight="true" outlineLevel="0" collapsed="false">
      <c r="A166" s="45"/>
      <c r="B166" s="46"/>
      <c r="C166" s="45"/>
      <c r="D166" s="47"/>
      <c r="E166" s="47"/>
      <c r="F166" s="47"/>
      <c r="G166" s="45"/>
      <c r="H166" s="45"/>
      <c r="I166" s="48"/>
      <c r="J166" s="48"/>
      <c r="K166" s="48"/>
      <c r="L166" s="49" t="str">
        <f aca="false">IF($J166="","",N($J166)-N($I166))</f>
        <v/>
      </c>
      <c r="M166" s="50"/>
      <c r="N166" s="50"/>
      <c r="O166" s="46"/>
      <c r="P166" s="45"/>
      <c r="Q166" s="47"/>
      <c r="R166" s="47"/>
      <c r="S166" s="47"/>
    </row>
    <row r="167" customFormat="false" ht="15" hidden="false" customHeight="true" outlineLevel="0" collapsed="false">
      <c r="A167" s="45"/>
      <c r="B167" s="46"/>
      <c r="C167" s="45"/>
      <c r="D167" s="47"/>
      <c r="E167" s="47"/>
      <c r="F167" s="47"/>
      <c r="G167" s="45"/>
      <c r="H167" s="45"/>
      <c r="I167" s="48"/>
      <c r="J167" s="48"/>
      <c r="K167" s="48"/>
      <c r="L167" s="49" t="str">
        <f aca="false">IF($J167="","",N($J167)-N($I167))</f>
        <v/>
      </c>
      <c r="M167" s="50"/>
      <c r="N167" s="50"/>
      <c r="O167" s="46"/>
      <c r="P167" s="45"/>
      <c r="Q167" s="47"/>
      <c r="R167" s="47"/>
      <c r="S167" s="47"/>
    </row>
    <row r="168" customFormat="false" ht="15" hidden="false" customHeight="true" outlineLevel="0" collapsed="false">
      <c r="A168" s="45"/>
      <c r="B168" s="46"/>
      <c r="C168" s="45"/>
      <c r="D168" s="47"/>
      <c r="E168" s="47"/>
      <c r="F168" s="47"/>
      <c r="G168" s="45"/>
      <c r="H168" s="45"/>
      <c r="I168" s="48"/>
      <c r="J168" s="48"/>
      <c r="K168" s="48"/>
      <c r="L168" s="49" t="str">
        <f aca="false">IF($J168="","",N($J168)-N($I168))</f>
        <v/>
      </c>
      <c r="M168" s="50"/>
      <c r="N168" s="50"/>
      <c r="O168" s="46"/>
      <c r="P168" s="45"/>
      <c r="Q168" s="47"/>
      <c r="R168" s="47"/>
      <c r="S168" s="47"/>
    </row>
    <row r="169" customFormat="false" ht="15" hidden="false" customHeight="true" outlineLevel="0" collapsed="false">
      <c r="A169" s="45"/>
      <c r="B169" s="46"/>
      <c r="C169" s="45"/>
      <c r="D169" s="47"/>
      <c r="E169" s="47"/>
      <c r="F169" s="47"/>
      <c r="G169" s="45"/>
      <c r="H169" s="45"/>
      <c r="I169" s="48"/>
      <c r="J169" s="48"/>
      <c r="K169" s="48"/>
      <c r="L169" s="49" t="str">
        <f aca="false">IF($J169="","",N($J169)-N($I169))</f>
        <v/>
      </c>
      <c r="M169" s="50"/>
      <c r="N169" s="50"/>
      <c r="O169" s="46"/>
      <c r="P169" s="45"/>
      <c r="Q169" s="47"/>
      <c r="R169" s="47"/>
      <c r="S169" s="47"/>
    </row>
    <row r="170" customFormat="false" ht="15" hidden="false" customHeight="true" outlineLevel="0" collapsed="false">
      <c r="A170" s="45"/>
      <c r="B170" s="46"/>
      <c r="C170" s="45"/>
      <c r="D170" s="47"/>
      <c r="E170" s="47"/>
      <c r="F170" s="47"/>
      <c r="G170" s="45"/>
      <c r="H170" s="45"/>
      <c r="I170" s="48"/>
      <c r="J170" s="48"/>
      <c r="K170" s="48"/>
      <c r="L170" s="49" t="str">
        <f aca="false">IF($J170="","",N($J170)-N($I170))</f>
        <v/>
      </c>
      <c r="M170" s="50"/>
      <c r="N170" s="50"/>
      <c r="O170" s="46"/>
      <c r="P170" s="45"/>
      <c r="Q170" s="47"/>
      <c r="R170" s="47"/>
      <c r="S170" s="47"/>
    </row>
    <row r="171" customFormat="false" ht="15" hidden="false" customHeight="true" outlineLevel="0" collapsed="false">
      <c r="A171" s="45"/>
      <c r="B171" s="46"/>
      <c r="C171" s="45"/>
      <c r="D171" s="47"/>
      <c r="E171" s="47"/>
      <c r="F171" s="47"/>
      <c r="G171" s="45"/>
      <c r="H171" s="45"/>
      <c r="I171" s="48"/>
      <c r="J171" s="48"/>
      <c r="K171" s="48"/>
      <c r="L171" s="49" t="str">
        <f aca="false">IF($J171="","",N($J171)-N($I171))</f>
        <v/>
      </c>
      <c r="M171" s="50"/>
      <c r="N171" s="50"/>
      <c r="O171" s="46"/>
      <c r="P171" s="45"/>
      <c r="Q171" s="47"/>
      <c r="R171" s="47"/>
      <c r="S171" s="47"/>
    </row>
    <row r="172" customFormat="false" ht="15" hidden="false" customHeight="true" outlineLevel="0" collapsed="false">
      <c r="A172" s="45"/>
      <c r="B172" s="46"/>
      <c r="C172" s="45"/>
      <c r="D172" s="47"/>
      <c r="E172" s="47"/>
      <c r="F172" s="47"/>
      <c r="G172" s="45"/>
      <c r="H172" s="45"/>
      <c r="I172" s="48"/>
      <c r="J172" s="48"/>
      <c r="K172" s="48"/>
      <c r="L172" s="49" t="str">
        <f aca="false">IF($J172="","",N($J172)-N($I172))</f>
        <v/>
      </c>
      <c r="M172" s="50"/>
      <c r="N172" s="50"/>
      <c r="O172" s="46"/>
      <c r="P172" s="45"/>
      <c r="Q172" s="47"/>
      <c r="R172" s="47"/>
      <c r="S172" s="47"/>
    </row>
    <row r="173" customFormat="false" ht="15" hidden="false" customHeight="true" outlineLevel="0" collapsed="false">
      <c r="A173" s="45"/>
      <c r="B173" s="46"/>
      <c r="C173" s="45"/>
      <c r="D173" s="47"/>
      <c r="E173" s="47"/>
      <c r="F173" s="47"/>
      <c r="G173" s="45"/>
      <c r="H173" s="45"/>
      <c r="I173" s="48"/>
      <c r="J173" s="48"/>
      <c r="K173" s="48"/>
      <c r="L173" s="49" t="str">
        <f aca="false">IF($J173="","",N($J173)-N($I173))</f>
        <v/>
      </c>
      <c r="M173" s="50"/>
      <c r="N173" s="50"/>
      <c r="O173" s="46"/>
      <c r="P173" s="45"/>
      <c r="Q173" s="47"/>
      <c r="R173" s="47"/>
      <c r="S173" s="47"/>
    </row>
    <row r="174" customFormat="false" ht="15" hidden="false" customHeight="true" outlineLevel="0" collapsed="false">
      <c r="A174" s="45"/>
      <c r="B174" s="46"/>
      <c r="C174" s="45"/>
      <c r="D174" s="47"/>
      <c r="E174" s="47"/>
      <c r="F174" s="47"/>
      <c r="G174" s="45"/>
      <c r="H174" s="45"/>
      <c r="I174" s="48"/>
      <c r="J174" s="48"/>
      <c r="K174" s="48"/>
      <c r="L174" s="49" t="str">
        <f aca="false">IF($J174="","",N($J174)-N($I174))</f>
        <v/>
      </c>
      <c r="M174" s="50"/>
      <c r="N174" s="50"/>
      <c r="O174" s="46"/>
      <c r="P174" s="45"/>
      <c r="Q174" s="47"/>
      <c r="R174" s="47"/>
      <c r="S174" s="47"/>
    </row>
    <row r="175" customFormat="false" ht="15" hidden="false" customHeight="true" outlineLevel="0" collapsed="false">
      <c r="A175" s="45"/>
      <c r="B175" s="46"/>
      <c r="C175" s="45"/>
      <c r="D175" s="47"/>
      <c r="E175" s="47"/>
      <c r="F175" s="47"/>
      <c r="G175" s="45"/>
      <c r="H175" s="45"/>
      <c r="I175" s="48"/>
      <c r="J175" s="48"/>
      <c r="K175" s="48"/>
      <c r="L175" s="49" t="str">
        <f aca="false">IF($J175="","",N($J175)-N($I175))</f>
        <v/>
      </c>
      <c r="M175" s="50"/>
      <c r="N175" s="50"/>
      <c r="O175" s="46"/>
      <c r="P175" s="45"/>
      <c r="Q175" s="47"/>
      <c r="R175" s="47"/>
      <c r="S175" s="47"/>
    </row>
    <row r="176" customFormat="false" ht="15" hidden="false" customHeight="true" outlineLevel="0" collapsed="false">
      <c r="A176" s="45"/>
      <c r="B176" s="46"/>
      <c r="C176" s="45"/>
      <c r="D176" s="47"/>
      <c r="E176" s="47"/>
      <c r="F176" s="47"/>
      <c r="G176" s="45"/>
      <c r="H176" s="45"/>
      <c r="I176" s="48"/>
      <c r="J176" s="48"/>
      <c r="K176" s="48"/>
      <c r="L176" s="49" t="str">
        <f aca="false">IF($J176="","",N($J176)-N($I176))</f>
        <v/>
      </c>
      <c r="M176" s="50"/>
      <c r="N176" s="50"/>
      <c r="O176" s="46"/>
      <c r="P176" s="45"/>
      <c r="Q176" s="47"/>
      <c r="R176" s="47"/>
      <c r="S176" s="47"/>
    </row>
    <row r="177" customFormat="false" ht="15" hidden="false" customHeight="true" outlineLevel="0" collapsed="false">
      <c r="A177" s="45"/>
      <c r="B177" s="46"/>
      <c r="C177" s="45"/>
      <c r="D177" s="47"/>
      <c r="E177" s="47"/>
      <c r="F177" s="47"/>
      <c r="G177" s="45"/>
      <c r="H177" s="45"/>
      <c r="I177" s="48"/>
      <c r="J177" s="48"/>
      <c r="K177" s="48"/>
      <c r="L177" s="49" t="str">
        <f aca="false">IF($J177="","",N($J177)-N($I177))</f>
        <v/>
      </c>
      <c r="M177" s="50"/>
      <c r="N177" s="50"/>
      <c r="O177" s="46"/>
      <c r="P177" s="45"/>
      <c r="Q177" s="47"/>
      <c r="R177" s="47"/>
      <c r="S177" s="47"/>
    </row>
    <row r="178" customFormat="false" ht="15" hidden="false" customHeight="true" outlineLevel="0" collapsed="false">
      <c r="A178" s="45"/>
      <c r="B178" s="46"/>
      <c r="C178" s="45"/>
      <c r="D178" s="47"/>
      <c r="E178" s="47"/>
      <c r="F178" s="47"/>
      <c r="G178" s="45"/>
      <c r="H178" s="45"/>
      <c r="I178" s="48"/>
      <c r="J178" s="48"/>
      <c r="K178" s="48"/>
      <c r="L178" s="49" t="str">
        <f aca="false">IF($J178="","",N($J178)-N($I178))</f>
        <v/>
      </c>
      <c r="M178" s="50"/>
      <c r="N178" s="50"/>
      <c r="O178" s="46"/>
      <c r="P178" s="45"/>
      <c r="Q178" s="47"/>
      <c r="R178" s="47"/>
      <c r="S178" s="47"/>
    </row>
    <row r="179" customFormat="false" ht="15" hidden="false" customHeight="true" outlineLevel="0" collapsed="false">
      <c r="A179" s="45"/>
      <c r="B179" s="46"/>
      <c r="C179" s="45"/>
      <c r="D179" s="47"/>
      <c r="E179" s="47"/>
      <c r="F179" s="47"/>
      <c r="G179" s="45"/>
      <c r="H179" s="45"/>
      <c r="I179" s="48"/>
      <c r="J179" s="48"/>
      <c r="K179" s="48"/>
      <c r="L179" s="49" t="str">
        <f aca="false">IF($J179="","",N($J179)-N($I179))</f>
        <v/>
      </c>
      <c r="M179" s="50"/>
      <c r="N179" s="50"/>
      <c r="O179" s="46"/>
      <c r="P179" s="45"/>
      <c r="Q179" s="47"/>
      <c r="R179" s="47"/>
      <c r="S179" s="47"/>
    </row>
    <row r="180" customFormat="false" ht="15" hidden="false" customHeight="true" outlineLevel="0" collapsed="false">
      <c r="A180" s="45"/>
      <c r="B180" s="46"/>
      <c r="C180" s="45"/>
      <c r="D180" s="47"/>
      <c r="E180" s="47"/>
      <c r="F180" s="47"/>
      <c r="G180" s="45"/>
      <c r="H180" s="45"/>
      <c r="I180" s="48"/>
      <c r="J180" s="48"/>
      <c r="K180" s="48"/>
      <c r="L180" s="49" t="str">
        <f aca="false">IF($J180="","",N($J180)-N($I180))</f>
        <v/>
      </c>
      <c r="M180" s="50"/>
      <c r="N180" s="50"/>
      <c r="O180" s="46"/>
      <c r="P180" s="45"/>
      <c r="Q180" s="47"/>
      <c r="R180" s="47"/>
      <c r="S180" s="47"/>
    </row>
    <row r="181" customFormat="false" ht="15" hidden="false" customHeight="true" outlineLevel="0" collapsed="false">
      <c r="A181" s="45"/>
      <c r="B181" s="46"/>
      <c r="C181" s="45"/>
      <c r="D181" s="47"/>
      <c r="E181" s="47"/>
      <c r="F181" s="47"/>
      <c r="G181" s="45"/>
      <c r="H181" s="45"/>
      <c r="I181" s="48"/>
      <c r="J181" s="48"/>
      <c r="K181" s="48"/>
      <c r="L181" s="49" t="str">
        <f aca="false">IF($J181="","",N($J181)-N($I181))</f>
        <v/>
      </c>
      <c r="M181" s="50"/>
      <c r="N181" s="50"/>
      <c r="O181" s="46"/>
      <c r="P181" s="45"/>
      <c r="Q181" s="47"/>
      <c r="R181" s="47"/>
      <c r="S181" s="47"/>
    </row>
    <row r="182" customFormat="false" ht="15" hidden="false" customHeight="true" outlineLevel="0" collapsed="false">
      <c r="A182" s="45"/>
      <c r="B182" s="46"/>
      <c r="C182" s="45"/>
      <c r="D182" s="47"/>
      <c r="E182" s="47"/>
      <c r="F182" s="47"/>
      <c r="G182" s="45"/>
      <c r="H182" s="45"/>
      <c r="I182" s="48"/>
      <c r="J182" s="48"/>
      <c r="K182" s="48"/>
      <c r="L182" s="49" t="str">
        <f aca="false">IF($J182="","",N($J182)-N($I182))</f>
        <v/>
      </c>
      <c r="M182" s="50"/>
      <c r="N182" s="50"/>
      <c r="O182" s="46"/>
      <c r="P182" s="45"/>
      <c r="Q182" s="47"/>
      <c r="R182" s="47"/>
      <c r="S182" s="47"/>
    </row>
    <row r="183" customFormat="false" ht="15" hidden="false" customHeight="true" outlineLevel="0" collapsed="false">
      <c r="A183" s="45"/>
      <c r="B183" s="46"/>
      <c r="C183" s="45"/>
      <c r="D183" s="47"/>
      <c r="E183" s="47"/>
      <c r="F183" s="47"/>
      <c r="G183" s="45"/>
      <c r="H183" s="45"/>
      <c r="I183" s="48"/>
      <c r="J183" s="48"/>
      <c r="K183" s="48"/>
      <c r="L183" s="49" t="str">
        <f aca="false">IF($J183="","",N($J183)-N($I183))</f>
        <v/>
      </c>
      <c r="M183" s="50"/>
      <c r="N183" s="50"/>
      <c r="O183" s="46"/>
      <c r="P183" s="45"/>
      <c r="Q183" s="47"/>
      <c r="R183" s="47"/>
      <c r="S183" s="47"/>
    </row>
    <row r="184" customFormat="false" ht="15" hidden="false" customHeight="true" outlineLevel="0" collapsed="false">
      <c r="A184" s="45"/>
      <c r="B184" s="46"/>
      <c r="C184" s="45"/>
      <c r="D184" s="47"/>
      <c r="E184" s="47"/>
      <c r="F184" s="47"/>
      <c r="G184" s="45"/>
      <c r="H184" s="45"/>
      <c r="I184" s="48"/>
      <c r="J184" s="48"/>
      <c r="K184" s="48"/>
      <c r="L184" s="49" t="str">
        <f aca="false">IF($J184="","",N($J184)-N($I184))</f>
        <v/>
      </c>
      <c r="M184" s="50"/>
      <c r="N184" s="50"/>
      <c r="O184" s="46"/>
      <c r="P184" s="45"/>
      <c r="Q184" s="47"/>
      <c r="R184" s="47"/>
      <c r="S184" s="47"/>
    </row>
    <row r="185" customFormat="false" ht="15" hidden="false" customHeight="true" outlineLevel="0" collapsed="false">
      <c r="A185" s="45"/>
      <c r="B185" s="46"/>
      <c r="C185" s="45"/>
      <c r="D185" s="47"/>
      <c r="E185" s="47"/>
      <c r="F185" s="47"/>
      <c r="G185" s="45"/>
      <c r="H185" s="45"/>
      <c r="I185" s="48"/>
      <c r="J185" s="48"/>
      <c r="K185" s="48"/>
      <c r="L185" s="49" t="str">
        <f aca="false">IF($J185="","",N($J185)-N($I185))</f>
        <v/>
      </c>
      <c r="M185" s="50"/>
      <c r="N185" s="50"/>
      <c r="O185" s="46"/>
      <c r="P185" s="45"/>
      <c r="Q185" s="47"/>
      <c r="R185" s="47"/>
      <c r="S185" s="47"/>
    </row>
    <row r="186" customFormat="false" ht="15" hidden="false" customHeight="true" outlineLevel="0" collapsed="false">
      <c r="A186" s="45"/>
      <c r="B186" s="46"/>
      <c r="C186" s="45"/>
      <c r="D186" s="47"/>
      <c r="E186" s="47"/>
      <c r="F186" s="47"/>
      <c r="G186" s="45"/>
      <c r="H186" s="45"/>
      <c r="I186" s="48"/>
      <c r="J186" s="48"/>
      <c r="K186" s="48"/>
      <c r="L186" s="49" t="str">
        <f aca="false">IF($J186="","",N($J186)-N($I186))</f>
        <v/>
      </c>
      <c r="M186" s="50"/>
      <c r="N186" s="50"/>
      <c r="O186" s="46"/>
      <c r="P186" s="45"/>
      <c r="Q186" s="47"/>
      <c r="R186" s="47"/>
      <c r="S186" s="47"/>
    </row>
    <row r="187" customFormat="false" ht="15" hidden="false" customHeight="true" outlineLevel="0" collapsed="false">
      <c r="A187" s="45"/>
      <c r="B187" s="46"/>
      <c r="C187" s="45"/>
      <c r="D187" s="47"/>
      <c r="E187" s="47"/>
      <c r="F187" s="47"/>
      <c r="G187" s="45"/>
      <c r="H187" s="45"/>
      <c r="I187" s="48"/>
      <c r="J187" s="48"/>
      <c r="K187" s="48"/>
      <c r="L187" s="49" t="str">
        <f aca="false">IF($J187="","",N($J187)-N($I187))</f>
        <v/>
      </c>
      <c r="M187" s="50"/>
      <c r="N187" s="50"/>
      <c r="O187" s="46"/>
      <c r="P187" s="45"/>
      <c r="Q187" s="47"/>
      <c r="R187" s="47"/>
      <c r="S187" s="47"/>
    </row>
    <row r="188" customFormat="false" ht="15" hidden="false" customHeight="true" outlineLevel="0" collapsed="false">
      <c r="A188" s="45"/>
      <c r="B188" s="46"/>
      <c r="C188" s="45"/>
      <c r="D188" s="47"/>
      <c r="E188" s="47"/>
      <c r="F188" s="47"/>
      <c r="G188" s="45"/>
      <c r="H188" s="45"/>
      <c r="I188" s="48"/>
      <c r="J188" s="48"/>
      <c r="K188" s="48"/>
      <c r="L188" s="49" t="str">
        <f aca="false">IF($J188="","",N($J188)-N($I188))</f>
        <v/>
      </c>
      <c r="M188" s="50"/>
      <c r="N188" s="50"/>
      <c r="O188" s="46"/>
      <c r="P188" s="45"/>
      <c r="Q188" s="47"/>
      <c r="R188" s="47"/>
      <c r="S188" s="47"/>
    </row>
    <row r="189" customFormat="false" ht="15" hidden="false" customHeight="true" outlineLevel="0" collapsed="false">
      <c r="A189" s="45"/>
      <c r="B189" s="46"/>
      <c r="C189" s="45"/>
      <c r="D189" s="47"/>
      <c r="E189" s="47"/>
      <c r="F189" s="47"/>
      <c r="G189" s="45"/>
      <c r="H189" s="45"/>
      <c r="I189" s="48"/>
      <c r="J189" s="48"/>
      <c r="K189" s="48"/>
      <c r="L189" s="49" t="str">
        <f aca="false">IF($J189="","",N($J189)-N($I189))</f>
        <v/>
      </c>
      <c r="M189" s="50"/>
      <c r="N189" s="50"/>
      <c r="O189" s="46"/>
      <c r="P189" s="45"/>
      <c r="Q189" s="47"/>
      <c r="R189" s="47"/>
      <c r="S189" s="47"/>
    </row>
    <row r="190" customFormat="false" ht="15" hidden="false" customHeight="true" outlineLevel="0" collapsed="false">
      <c r="A190" s="45"/>
      <c r="B190" s="46"/>
      <c r="C190" s="45"/>
      <c r="D190" s="47"/>
      <c r="E190" s="47"/>
      <c r="F190" s="47"/>
      <c r="G190" s="45"/>
      <c r="H190" s="45"/>
      <c r="I190" s="48"/>
      <c r="J190" s="48"/>
      <c r="K190" s="48"/>
      <c r="L190" s="49" t="str">
        <f aca="false">IF($J190="","",N($J190)-N($I190))</f>
        <v/>
      </c>
      <c r="M190" s="50"/>
      <c r="N190" s="50"/>
      <c r="O190" s="46"/>
      <c r="P190" s="45"/>
      <c r="Q190" s="47"/>
      <c r="R190" s="47"/>
      <c r="S190" s="47"/>
    </row>
    <row r="191" customFormat="false" ht="15" hidden="false" customHeight="true" outlineLevel="0" collapsed="false">
      <c r="A191" s="45"/>
      <c r="B191" s="46"/>
      <c r="C191" s="45"/>
      <c r="D191" s="47"/>
      <c r="E191" s="47"/>
      <c r="F191" s="47"/>
      <c r="G191" s="45"/>
      <c r="H191" s="45"/>
      <c r="I191" s="48"/>
      <c r="J191" s="48"/>
      <c r="K191" s="48"/>
      <c r="L191" s="49" t="str">
        <f aca="false">IF($J191="","",N($J191)-N($I191))</f>
        <v/>
      </c>
      <c r="M191" s="50"/>
      <c r="N191" s="50"/>
      <c r="O191" s="46"/>
      <c r="P191" s="45"/>
      <c r="Q191" s="47"/>
      <c r="R191" s="47"/>
      <c r="S191" s="47"/>
    </row>
    <row r="192" customFormat="false" ht="15" hidden="false" customHeight="true" outlineLevel="0" collapsed="false">
      <c r="A192" s="45"/>
      <c r="B192" s="46"/>
      <c r="C192" s="45"/>
      <c r="D192" s="47"/>
      <c r="E192" s="47"/>
      <c r="F192" s="47"/>
      <c r="G192" s="45"/>
      <c r="H192" s="45"/>
      <c r="I192" s="48"/>
      <c r="J192" s="48"/>
      <c r="K192" s="48"/>
      <c r="L192" s="49" t="str">
        <f aca="false">IF($J192="","",N($J192)-N($I192))</f>
        <v/>
      </c>
      <c r="M192" s="50"/>
      <c r="N192" s="50"/>
      <c r="O192" s="46"/>
      <c r="P192" s="45"/>
      <c r="Q192" s="47"/>
      <c r="R192" s="47"/>
      <c r="S192" s="47"/>
    </row>
    <row r="193" customFormat="false" ht="15" hidden="false" customHeight="true" outlineLevel="0" collapsed="false">
      <c r="A193" s="45"/>
      <c r="B193" s="46"/>
      <c r="C193" s="45"/>
      <c r="D193" s="47"/>
      <c r="E193" s="47"/>
      <c r="F193" s="47"/>
      <c r="G193" s="45"/>
      <c r="H193" s="45"/>
      <c r="I193" s="48"/>
      <c r="J193" s="48"/>
      <c r="K193" s="48"/>
      <c r="L193" s="49" t="str">
        <f aca="false">IF($J193="","",N($J193)-N($I193))</f>
        <v/>
      </c>
      <c r="M193" s="50"/>
      <c r="N193" s="50"/>
      <c r="O193" s="46"/>
      <c r="P193" s="45"/>
      <c r="Q193" s="47"/>
      <c r="R193" s="47"/>
      <c r="S193" s="47"/>
    </row>
    <row r="194" customFormat="false" ht="15" hidden="false" customHeight="true" outlineLevel="0" collapsed="false">
      <c r="A194" s="45"/>
      <c r="B194" s="46"/>
      <c r="C194" s="45"/>
      <c r="D194" s="47"/>
      <c r="E194" s="47"/>
      <c r="F194" s="47"/>
      <c r="G194" s="45"/>
      <c r="H194" s="45"/>
      <c r="I194" s="48"/>
      <c r="J194" s="48"/>
      <c r="K194" s="48"/>
      <c r="L194" s="49" t="str">
        <f aca="false">IF($J194="","",N($J194)-N($I194))</f>
        <v/>
      </c>
      <c r="M194" s="50"/>
      <c r="N194" s="50"/>
      <c r="O194" s="46"/>
      <c r="P194" s="45"/>
      <c r="Q194" s="47"/>
      <c r="R194" s="47"/>
      <c r="S194" s="47"/>
    </row>
    <row r="195" customFormat="false" ht="15" hidden="false" customHeight="true" outlineLevel="0" collapsed="false">
      <c r="A195" s="45"/>
      <c r="B195" s="46"/>
      <c r="C195" s="45"/>
      <c r="D195" s="47"/>
      <c r="E195" s="47"/>
      <c r="F195" s="47"/>
      <c r="G195" s="45"/>
      <c r="H195" s="45"/>
      <c r="I195" s="48"/>
      <c r="J195" s="48"/>
      <c r="K195" s="48"/>
      <c r="L195" s="49" t="str">
        <f aca="false">IF($J195="","",N($J195)-N($I195))</f>
        <v/>
      </c>
      <c r="M195" s="50"/>
      <c r="N195" s="50"/>
      <c r="O195" s="46"/>
      <c r="P195" s="45"/>
      <c r="Q195" s="47"/>
      <c r="R195" s="47"/>
      <c r="S195" s="47"/>
    </row>
    <row r="196" customFormat="false" ht="15" hidden="false" customHeight="true" outlineLevel="0" collapsed="false">
      <c r="A196" s="45"/>
      <c r="B196" s="46"/>
      <c r="C196" s="45"/>
      <c r="D196" s="47"/>
      <c r="E196" s="47"/>
      <c r="F196" s="47"/>
      <c r="G196" s="45"/>
      <c r="H196" s="45"/>
      <c r="I196" s="48"/>
      <c r="J196" s="48"/>
      <c r="K196" s="48"/>
      <c r="L196" s="49" t="str">
        <f aca="false">IF($J196="","",N($J196)-N($I196))</f>
        <v/>
      </c>
      <c r="M196" s="50"/>
      <c r="N196" s="50"/>
      <c r="O196" s="46"/>
      <c r="P196" s="45"/>
      <c r="Q196" s="47"/>
      <c r="R196" s="47"/>
      <c r="S196" s="47"/>
    </row>
    <row r="197" customFormat="false" ht="15" hidden="false" customHeight="true" outlineLevel="0" collapsed="false">
      <c r="A197" s="45"/>
      <c r="B197" s="46"/>
      <c r="C197" s="45"/>
      <c r="D197" s="47"/>
      <c r="E197" s="47"/>
      <c r="F197" s="47"/>
      <c r="G197" s="45"/>
      <c r="H197" s="45"/>
      <c r="I197" s="48"/>
      <c r="J197" s="48"/>
      <c r="K197" s="48"/>
      <c r="L197" s="49" t="str">
        <f aca="false">IF($J197="","",N($J197)-N($I197))</f>
        <v/>
      </c>
      <c r="M197" s="50"/>
      <c r="N197" s="50"/>
      <c r="O197" s="46"/>
      <c r="P197" s="45"/>
      <c r="Q197" s="47"/>
      <c r="R197" s="47"/>
      <c r="S197" s="47"/>
    </row>
    <row r="198" customFormat="false" ht="15" hidden="false" customHeight="true" outlineLevel="0" collapsed="false">
      <c r="A198" s="45"/>
      <c r="B198" s="46"/>
      <c r="C198" s="45"/>
      <c r="D198" s="47"/>
      <c r="E198" s="47"/>
      <c r="F198" s="47"/>
      <c r="G198" s="45"/>
      <c r="H198" s="45"/>
      <c r="I198" s="48"/>
      <c r="J198" s="48"/>
      <c r="K198" s="48"/>
      <c r="L198" s="49" t="str">
        <f aca="false">IF($J198="","",N($J198)-N($I198))</f>
        <v/>
      </c>
      <c r="M198" s="50"/>
      <c r="N198" s="50"/>
      <c r="O198" s="46"/>
      <c r="P198" s="45"/>
      <c r="Q198" s="47"/>
      <c r="R198" s="47"/>
      <c r="S198" s="47"/>
    </row>
    <row r="199" customFormat="false" ht="15" hidden="false" customHeight="true" outlineLevel="0" collapsed="false">
      <c r="A199" s="45"/>
      <c r="B199" s="46"/>
      <c r="C199" s="45"/>
      <c r="D199" s="47"/>
      <c r="E199" s="47"/>
      <c r="F199" s="47"/>
      <c r="G199" s="45"/>
      <c r="H199" s="45"/>
      <c r="I199" s="48"/>
      <c r="J199" s="48"/>
      <c r="K199" s="48"/>
      <c r="L199" s="49" t="str">
        <f aca="false">IF($J199="","",N($J199)-N($I199))</f>
        <v/>
      </c>
      <c r="M199" s="50"/>
      <c r="N199" s="50"/>
      <c r="O199" s="46"/>
      <c r="P199" s="45"/>
      <c r="Q199" s="47"/>
      <c r="R199" s="47"/>
      <c r="S199" s="47"/>
    </row>
    <row r="200" customFormat="false" ht="15" hidden="false" customHeight="true" outlineLevel="0" collapsed="false">
      <c r="A200" s="45"/>
      <c r="B200" s="46"/>
      <c r="C200" s="45"/>
      <c r="D200" s="47"/>
      <c r="E200" s="47"/>
      <c r="F200" s="47"/>
      <c r="G200" s="45"/>
      <c r="H200" s="45"/>
      <c r="I200" s="48"/>
      <c r="J200" s="48"/>
      <c r="K200" s="48"/>
      <c r="L200" s="49" t="str">
        <f aca="false">IF($J200="","",N($J200)-N($I200))</f>
        <v/>
      </c>
      <c r="M200" s="50"/>
      <c r="N200" s="50"/>
      <c r="O200" s="46"/>
      <c r="P200" s="45"/>
      <c r="Q200" s="47"/>
      <c r="R200" s="47"/>
      <c r="S200" s="47"/>
    </row>
    <row r="201" customFormat="false" ht="15" hidden="false" customHeight="true" outlineLevel="0" collapsed="false">
      <c r="A201" s="45"/>
      <c r="B201" s="46"/>
      <c r="C201" s="45"/>
      <c r="D201" s="47"/>
      <c r="E201" s="47"/>
      <c r="F201" s="47"/>
      <c r="G201" s="45"/>
      <c r="H201" s="45"/>
      <c r="I201" s="48"/>
      <c r="J201" s="48"/>
      <c r="K201" s="48"/>
      <c r="L201" s="49" t="str">
        <f aca="false">IF($J201="","",N($J201)-N($I201))</f>
        <v/>
      </c>
      <c r="M201" s="50"/>
      <c r="N201" s="50"/>
      <c r="O201" s="46"/>
      <c r="P201" s="45"/>
      <c r="Q201" s="47"/>
      <c r="R201" s="47"/>
      <c r="S201" s="47"/>
    </row>
    <row r="202" customFormat="false" ht="15" hidden="false" customHeight="true" outlineLevel="0" collapsed="false">
      <c r="A202" s="45"/>
      <c r="B202" s="46"/>
      <c r="C202" s="45"/>
      <c r="D202" s="47"/>
      <c r="E202" s="47"/>
      <c r="F202" s="47"/>
      <c r="G202" s="45"/>
      <c r="H202" s="45"/>
      <c r="I202" s="48"/>
      <c r="J202" s="48"/>
      <c r="K202" s="48"/>
      <c r="L202" s="49" t="str">
        <f aca="false">IF($J202="","",N($J202)-N($I202))</f>
        <v/>
      </c>
      <c r="M202" s="50"/>
      <c r="N202" s="50"/>
      <c r="O202" s="46"/>
      <c r="P202" s="45"/>
      <c r="Q202" s="47"/>
      <c r="R202" s="47"/>
      <c r="S202" s="47"/>
    </row>
    <row r="203" customFormat="false" ht="15" hidden="false" customHeight="true" outlineLevel="0" collapsed="false">
      <c r="A203" s="45"/>
      <c r="B203" s="46"/>
      <c r="C203" s="45"/>
      <c r="D203" s="47"/>
      <c r="E203" s="47"/>
      <c r="F203" s="47"/>
      <c r="G203" s="45"/>
      <c r="H203" s="45"/>
      <c r="I203" s="48"/>
      <c r="J203" s="48"/>
      <c r="K203" s="48"/>
      <c r="L203" s="49" t="str">
        <f aca="false">IF($J203="","",N($J203)-N($I203))</f>
        <v/>
      </c>
      <c r="M203" s="50"/>
      <c r="N203" s="50"/>
      <c r="O203" s="46"/>
      <c r="P203" s="45"/>
      <c r="Q203" s="47"/>
      <c r="R203" s="47"/>
      <c r="S203" s="47"/>
    </row>
    <row r="204" customFormat="false" ht="15" hidden="false" customHeight="true" outlineLevel="0" collapsed="false">
      <c r="A204" s="45"/>
      <c r="B204" s="46"/>
      <c r="C204" s="45"/>
      <c r="D204" s="47"/>
      <c r="E204" s="47"/>
      <c r="F204" s="47"/>
      <c r="G204" s="45"/>
      <c r="H204" s="45"/>
      <c r="I204" s="48"/>
      <c r="J204" s="48"/>
      <c r="K204" s="48"/>
      <c r="L204" s="49" t="str">
        <f aca="false">IF($J204="","",N($J204)-N($I204))</f>
        <v/>
      </c>
      <c r="M204" s="50"/>
      <c r="N204" s="50"/>
      <c r="O204" s="46"/>
      <c r="P204" s="45"/>
      <c r="Q204" s="47"/>
      <c r="R204" s="47"/>
      <c r="S204" s="47"/>
    </row>
    <row r="205" customFormat="false" ht="15" hidden="false" customHeight="true" outlineLevel="0" collapsed="false">
      <c r="A205" s="45"/>
      <c r="B205" s="46"/>
      <c r="C205" s="45"/>
      <c r="D205" s="47"/>
      <c r="E205" s="47"/>
      <c r="F205" s="47"/>
      <c r="G205" s="45"/>
      <c r="H205" s="45"/>
      <c r="I205" s="48"/>
      <c r="J205" s="48"/>
      <c r="K205" s="48"/>
      <c r="L205" s="49" t="str">
        <f aca="false">IF($J205="","",N($J205)-N($I205))</f>
        <v/>
      </c>
      <c r="M205" s="50"/>
      <c r="N205" s="50"/>
      <c r="O205" s="46"/>
      <c r="P205" s="45"/>
      <c r="Q205" s="47"/>
      <c r="R205" s="47"/>
      <c r="S205" s="47"/>
    </row>
    <row r="206" customFormat="false" ht="15" hidden="false" customHeight="true" outlineLevel="0" collapsed="false">
      <c r="A206" s="45"/>
      <c r="B206" s="46"/>
      <c r="C206" s="45"/>
      <c r="D206" s="47"/>
      <c r="E206" s="47"/>
      <c r="F206" s="47"/>
      <c r="G206" s="45"/>
      <c r="H206" s="45"/>
      <c r="I206" s="48"/>
      <c r="J206" s="48"/>
      <c r="K206" s="48"/>
      <c r="L206" s="49" t="str">
        <f aca="false">IF($J206="","",N($J206)-N($I206))</f>
        <v/>
      </c>
      <c r="M206" s="50"/>
      <c r="N206" s="50"/>
      <c r="O206" s="46"/>
      <c r="P206" s="45"/>
      <c r="Q206" s="47"/>
      <c r="R206" s="47"/>
      <c r="S206" s="47"/>
    </row>
    <row r="207" customFormat="false" ht="15" hidden="false" customHeight="true" outlineLevel="0" collapsed="false">
      <c r="A207" s="45"/>
      <c r="B207" s="46"/>
      <c r="C207" s="45"/>
      <c r="D207" s="47"/>
      <c r="E207" s="47"/>
      <c r="F207" s="47"/>
      <c r="G207" s="45"/>
      <c r="H207" s="45"/>
      <c r="I207" s="48"/>
      <c r="J207" s="48"/>
      <c r="K207" s="48"/>
      <c r="L207" s="49" t="str">
        <f aca="false">IF($J207="","",N($J207)-N($I207))</f>
        <v/>
      </c>
      <c r="M207" s="50"/>
      <c r="N207" s="50"/>
      <c r="O207" s="46"/>
      <c r="P207" s="45"/>
      <c r="Q207" s="47"/>
      <c r="R207" s="47"/>
      <c r="S207" s="47"/>
    </row>
    <row r="208" customFormat="false" ht="15" hidden="false" customHeight="true" outlineLevel="0" collapsed="false">
      <c r="A208" s="45"/>
      <c r="B208" s="46"/>
      <c r="C208" s="45"/>
      <c r="D208" s="47"/>
      <c r="E208" s="47"/>
      <c r="F208" s="47"/>
      <c r="G208" s="45"/>
      <c r="H208" s="45"/>
      <c r="I208" s="48"/>
      <c r="J208" s="48"/>
      <c r="K208" s="48"/>
      <c r="L208" s="49" t="str">
        <f aca="false">IF($J208="","",N($J208)-N($I208))</f>
        <v/>
      </c>
      <c r="M208" s="50"/>
      <c r="N208" s="50"/>
      <c r="O208" s="46"/>
      <c r="P208" s="45"/>
      <c r="Q208" s="47"/>
      <c r="R208" s="47"/>
      <c r="S208" s="47"/>
    </row>
    <row r="209" customFormat="false" ht="15" hidden="false" customHeight="true" outlineLevel="0" collapsed="false">
      <c r="A209" s="45"/>
      <c r="B209" s="46"/>
      <c r="C209" s="45"/>
      <c r="D209" s="47"/>
      <c r="E209" s="47"/>
      <c r="F209" s="47"/>
      <c r="G209" s="45"/>
      <c r="H209" s="45"/>
      <c r="I209" s="48"/>
      <c r="J209" s="48"/>
      <c r="K209" s="48"/>
      <c r="L209" s="49" t="str">
        <f aca="false">IF($J209="","",N($J209)-N($I209))</f>
        <v/>
      </c>
      <c r="M209" s="50"/>
      <c r="N209" s="50"/>
      <c r="O209" s="46"/>
      <c r="P209" s="45"/>
      <c r="Q209" s="47"/>
      <c r="R209" s="47"/>
      <c r="S209" s="47"/>
    </row>
    <row r="211" customFormat="false" ht="12.75" hidden="false" customHeight="true" outlineLevel="0" collapsed="false">
      <c r="A211" s="30" t="s">
        <v>60</v>
      </c>
      <c r="B211" s="30"/>
      <c r="C211" s="30"/>
      <c r="D211" s="30"/>
      <c r="E211" s="30"/>
      <c r="F211" s="30"/>
      <c r="G211" s="30"/>
      <c r="H211" s="30"/>
      <c r="I211" s="30"/>
      <c r="J211" s="30"/>
      <c r="K211" s="30"/>
      <c r="L211" s="30"/>
      <c r="M211" s="30"/>
      <c r="N211" s="30"/>
      <c r="O211" s="30"/>
      <c r="P211" s="30"/>
      <c r="Q211" s="30"/>
      <c r="R211" s="30"/>
      <c r="S211" s="30"/>
    </row>
  </sheetData>
  <sheetProtection sheet="true" formatCells="false" formatColumns="false" formatRows="false" insertRows="false" sort="false" autoFilter="false"/>
  <autoFilter ref="A9:S209"/>
  <mergeCells count="6">
    <mergeCell ref="D2:S2"/>
    <mergeCell ref="D3:S3"/>
    <mergeCell ref="A7:H7"/>
    <mergeCell ref="I7:S7"/>
    <mergeCell ref="A8:H8"/>
    <mergeCell ref="A211:S211"/>
  </mergeCells>
  <conditionalFormatting sqref="H10:H209">
    <cfRule type="expression" priority="2" aboveAverage="0" equalAverage="0" bottom="0" percent="0" rank="0" text="" dxfId="12">
      <formula>$H10="Draft"</formula>
    </cfRule>
    <cfRule type="expression" priority="3" aboveAverage="0" equalAverage="0" bottom="0" percent="0" rank="0" text="" dxfId="13">
      <formula>$H10="Submitted"</formula>
    </cfRule>
    <cfRule type="expression" priority="4" aboveAverage="0" equalAverage="0" bottom="0" percent="0" rank="0" text="" dxfId="14">
      <formula>$H10="Under Assessment"</formula>
    </cfRule>
    <cfRule type="expression" priority="5" aboveAverage="0" equalAverage="0" bottom="0" percent="0" rank="0" text="" dxfId="15">
      <formula>$H10="Recommended"</formula>
    </cfRule>
    <cfRule type="expression" priority="6" aboveAverage="0" equalAverage="0" bottom="0" percent="0" rank="0" text="" dxfId="16">
      <formula>$H10="Approved"</formula>
    </cfRule>
    <cfRule type="expression" priority="7" aboveAverage="0" equalAverage="0" bottom="0" percent="0" rank="0" text="" dxfId="17">
      <formula>$H10="Rejected"</formula>
    </cfRule>
    <cfRule type="expression" priority="8" aboveAverage="0" equalAverage="0" bottom="0" percent="0" rank="0" text="" dxfId="12">
      <formula>$H10="Withdrawn"</formula>
    </cfRule>
    <cfRule type="expression" priority="9" aboveAverage="0" equalAverage="0" bottom="0" percent="0" rank="0" text="" dxfId="15">
      <formula>$H10="On Hold"</formula>
    </cfRule>
  </conditionalFormatting>
  <conditionalFormatting sqref="L10:L209">
    <cfRule type="cellIs" priority="10" operator="lessThan" aboveAverage="0" equalAverage="0" bottom="0" percent="0" rank="0" text="" dxfId="18">
      <formula>0</formula>
    </cfRule>
    <cfRule type="cellIs" priority="11" operator="greaterThan" aboveAverage="0" equalAverage="0" bottom="0" percent="0" rank="0" text="" dxfId="15">
      <formula>0</formula>
    </cfRule>
  </conditionalFormatting>
  <conditionalFormatting sqref="K10:K209">
    <cfRule type="expression" priority="12" aboveAverage="0" equalAverage="0" bottom="0" percent="0" rank="0" text="" dxfId="19">
      <formula>AND($K10&lt;&gt;"",$H10&lt;&gt;"Approved")</formula>
    </cfRule>
    <cfRule type="expression" priority="13" aboveAverage="0" equalAverage="0" bottom="0" percent="0" rank="0" text="" dxfId="20">
      <formula>AND($H10="Approved",$K10="")</formula>
    </cfRule>
  </conditionalFormatting>
  <conditionalFormatting sqref="O10:P209">
    <cfRule type="expression" priority="14" aboveAverage="0" equalAverage="0" bottom="0" percent="0" rank="0" text="" dxfId="21">
      <formula>AND($H10="Approved",O10="")</formula>
    </cfRule>
  </conditionalFormatting>
  <conditionalFormatting sqref="A10:G209">
    <cfRule type="expression" priority="15" aboveAverage="0" equalAverage="0" bottom="0" percent="0" rank="0" text="" dxfId="22">
      <formula>OR($H10="Rejected",$H10="Withdrawn")</formula>
    </cfRule>
  </conditionalFormatting>
  <dataValidations count="7">
    <dataValidation allowBlank="true" error="Select a value from the list, or add the option on the Lists &amp; Settings sheet." errorStyle="stop" errorTitle="Value not in list" operator="between" showDropDown="false" showErrorMessage="true" showInputMessage="false" sqref="C10:C209" type="list">
      <formula1>List_RaisedBy</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D10:D209" type="list">
      <formula1>List_Origin</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H10:H209" type="list">
      <formula1>List_Status</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Q10:Q209" type="list">
      <formula1>List_CostCentre</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R10:R209" type="list">
      <formula1>List_Funding</formula1>
      <formula2>0</formula2>
    </dataValidation>
    <dataValidation allowBlank="true" error="Enter a valid date, formatted dd/mm/yyyy." errorStyle="stop" errorTitle="Enter a date" operator="between" showDropDown="false" showErrorMessage="false" showInputMessage="false" sqref="B10:B209 O10:O209" type="date">
      <formula1>DATE(2000,1,1)</formula1>
      <formula2>DATE(2100,12,31)</formula2>
    </dataValidation>
    <dataValidation allowBlank="true" error="Enter a number of days (zero or more)." errorStyle="stop" errorTitle="Days must be zero or more" operator="greaterThanOrEqual" showDropDown="false" showErrorMessage="false" showInputMessage="false" sqref="M10:N209" type="decimal">
      <formula1>0</formula1>
      <formula2>0</formula2>
    </dataValidation>
  </dataValidations>
  <hyperlinks>
    <hyperlink ref="A2" r:id="rId2" display=" "/>
    <hyperlink ref="A211" r:id="rId3" display="Mastt template  ·  mastt.com  ·  © 2026 Mastt"/>
  </hyperlinks>
  <printOptions headings="false" gridLines="false" gridLinesSet="true" horizontalCentered="true" verticalCentered="false"/>
  <pageMargins left="0.3" right="0.3" top="0.35" bottom="0.4" header="0.2" footer="0.2"/>
  <pageSetup paperSize="8" scale="100" fitToWidth="1" fitToHeight="0" pageOrder="downThenOver" orientation="landscape" blackAndWhite="false" draft="false" cellComments="none" horizontalDpi="300" verticalDpi="300" copies="1"/>
  <headerFooter differentFirst="false" differentOddEven="false">
    <oddHeader>&amp;L&amp;"Arial,Regular"&amp;8&amp;K1d3245Mastt  ·  Variation Template (AU)  ·  Variation Register&amp;R&amp;"Arial,Regular"&amp;8&amp;K8e98a2&amp;A</oddHeader>
    <oddFooter>&amp;L&amp;"Arial,Regular"&amp;7&amp;K8e98a2Mastt template  ·  mastt.com  ·  © 2026 Mastt&amp;R&amp;"Arial,Regular"&amp;7&amp;K8e98a2Page &amp;P of &amp;N</oddFooter>
  </headerFooter>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N8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13" min="2" style="1" width="12.61"/>
    <col collapsed="false" customWidth="true" hidden="false" outlineLevel="0" max="14" min="14" style="1" width="2.5"/>
  </cols>
  <sheetData>
    <row r="1" customFormat="false" ht="4.5" hidden="false" customHeight="true" outlineLevel="0" collapsed="false">
      <c r="A1" s="2"/>
      <c r="B1" s="2"/>
      <c r="C1" s="2"/>
      <c r="D1" s="2"/>
      <c r="E1" s="2"/>
      <c r="F1" s="2"/>
      <c r="G1" s="2"/>
      <c r="H1" s="2"/>
      <c r="I1" s="2"/>
      <c r="J1" s="2"/>
      <c r="K1" s="2"/>
      <c r="L1" s="2"/>
      <c r="M1" s="2"/>
      <c r="N1" s="2"/>
    </row>
    <row r="2" customFormat="false" ht="27.75" hidden="false" customHeight="true" outlineLevel="0" collapsed="false">
      <c r="A2" s="3" t="s">
        <v>0</v>
      </c>
      <c r="B2" s="2"/>
      <c r="C2" s="2"/>
      <c r="D2" s="4" t="s">
        <v>1</v>
      </c>
      <c r="E2" s="4"/>
      <c r="F2" s="4"/>
      <c r="G2" s="4"/>
      <c r="H2" s="4"/>
      <c r="I2" s="4"/>
      <c r="J2" s="4"/>
      <c r="K2" s="4"/>
      <c r="L2" s="4"/>
      <c r="M2" s="4"/>
      <c r="N2" s="4"/>
    </row>
    <row r="3" customFormat="false" ht="12.75" hidden="false" customHeight="true" outlineLevel="0" collapsed="false">
      <c r="A3" s="2"/>
      <c r="B3" s="2"/>
      <c r="C3" s="2"/>
      <c r="D3" s="5" t="s">
        <v>161</v>
      </c>
      <c r="E3" s="5"/>
      <c r="F3" s="5"/>
      <c r="G3" s="5"/>
      <c r="H3" s="5"/>
      <c r="I3" s="5"/>
      <c r="J3" s="5"/>
      <c r="K3" s="5"/>
      <c r="L3" s="5"/>
      <c r="M3" s="5"/>
      <c r="N3" s="5"/>
    </row>
    <row r="4" customFormat="false" ht="6" hidden="false" customHeight="true" outlineLevel="0" collapsed="false">
      <c r="A4" s="2"/>
      <c r="B4" s="2"/>
      <c r="C4" s="2"/>
      <c r="D4" s="2"/>
      <c r="E4" s="2"/>
      <c r="F4" s="2"/>
      <c r="G4" s="2"/>
      <c r="H4" s="2"/>
      <c r="I4" s="2"/>
      <c r="J4" s="2"/>
      <c r="K4" s="2"/>
      <c r="L4" s="2"/>
      <c r="M4" s="2"/>
      <c r="N4" s="2"/>
    </row>
    <row r="5" customFormat="false" ht="3" hidden="false" customHeight="true" outlineLevel="0" collapsed="false">
      <c r="A5" s="6"/>
      <c r="B5" s="6"/>
      <c r="C5" s="6"/>
      <c r="D5" s="6"/>
      <c r="E5" s="6"/>
      <c r="F5" s="6"/>
      <c r="G5" s="6"/>
      <c r="H5" s="6"/>
      <c r="I5" s="6"/>
      <c r="J5" s="6"/>
      <c r="K5" s="6"/>
      <c r="L5" s="6"/>
      <c r="M5" s="6"/>
      <c r="N5" s="6"/>
    </row>
    <row r="6" customFormat="false" ht="6.75" hidden="false" customHeight="true" outlineLevel="0" collapsed="false">
      <c r="A6" s="7"/>
      <c r="B6" s="7"/>
      <c r="C6" s="7"/>
      <c r="D6" s="7"/>
      <c r="E6" s="7"/>
      <c r="F6" s="7"/>
      <c r="G6" s="7"/>
      <c r="H6" s="7"/>
      <c r="I6" s="7"/>
      <c r="J6" s="7"/>
      <c r="K6" s="7"/>
      <c r="L6" s="7"/>
      <c r="M6" s="7"/>
      <c r="N6" s="7"/>
    </row>
    <row r="7" customFormat="false" ht="15.75" hidden="false" customHeight="true" outlineLevel="0" collapsed="false">
      <c r="B7" s="31" t="str">
        <f aca="false">IF(Proj_Name="","Project: —  complete the Cover &amp; Instructions sheet","Project: "&amp;Proj_Name&amp;"   |   Contract sum (excl GST): $"&amp;TEXT(Proj_ContractSum,"#,##0.00"))</f>
        <v>Project: Riverside Aquatic Centre Redevelopment   |   Contract sum (excl GST): $28,450,000.00</v>
      </c>
      <c r="C7" s="31"/>
      <c r="D7" s="31"/>
      <c r="E7" s="31"/>
      <c r="F7" s="31"/>
      <c r="G7" s="31"/>
      <c r="H7" s="31"/>
      <c r="I7" s="32" t="s">
        <v>162</v>
      </c>
      <c r="J7" s="32"/>
      <c r="K7" s="32"/>
      <c r="L7" s="32"/>
      <c r="M7" s="32"/>
    </row>
    <row r="9" customFormat="false" ht="18.75" hidden="false" customHeight="true" outlineLevel="0" collapsed="false">
      <c r="B9" s="8" t="s">
        <v>163</v>
      </c>
    </row>
    <row r="10" customFormat="false" ht="13.5" hidden="false" customHeight="true" outlineLevel="0" collapsed="false">
      <c r="B10" s="51" t="s">
        <v>164</v>
      </c>
      <c r="C10" s="51"/>
      <c r="D10" s="51"/>
      <c r="E10" s="51" t="s">
        <v>165</v>
      </c>
      <c r="F10" s="51"/>
      <c r="G10" s="51"/>
      <c r="H10" s="51" t="s">
        <v>166</v>
      </c>
      <c r="I10" s="51"/>
      <c r="J10" s="51"/>
      <c r="K10" s="51" t="s">
        <v>167</v>
      </c>
      <c r="L10" s="51"/>
      <c r="M10" s="51"/>
    </row>
    <row r="11" customFormat="false" ht="24.75" hidden="false" customHeight="true" outlineLevel="0" collapsed="false">
      <c r="B11" s="52" t="n">
        <f aca="false">COUNTIF(Reg_VarNo,"?*")</f>
        <v>10</v>
      </c>
      <c r="C11" s="52"/>
      <c r="D11" s="52"/>
      <c r="E11" s="53" t="n">
        <f aca="false">SUMIFS(Reg_Approved,Reg_Status,"Approved")</f>
        <v>188953.5</v>
      </c>
      <c r="F11" s="53"/>
      <c r="G11" s="53"/>
      <c r="H11" s="53" t="n">
        <f aca="false">SUMPRODUCT((Reg_Status&lt;&gt;"Approved")*(Reg_Status&lt;&gt;"Rejected")*(Reg_Status&lt;&gt;"Withdrawn")*(Reg_VarNo&lt;&gt;"")*(Reg_Assessed+(Reg_Assessed=0)*Reg_Claimed))</f>
        <v>144000</v>
      </c>
      <c r="I11" s="53"/>
      <c r="J11" s="53"/>
      <c r="K11" s="53" t="n">
        <f aca="false">SUMIFS(Reg_Claimed,Reg_Status,"Rejected")+SUMIFS(Reg_Claimed,Reg_Status,"Withdrawn")</f>
        <v>29400</v>
      </c>
      <c r="L11" s="53"/>
      <c r="M11" s="53"/>
    </row>
    <row r="12" customFormat="false" ht="12.75" hidden="false" customHeight="true" outlineLevel="0" collapsed="false">
      <c r="B12" s="54" t="str">
        <f aca="false">"Approved "&amp;COUNTIFS(Reg_Status,"Approved",Reg_VarNo,"?*")&amp;"   ·   Pending "&amp;SUMPRODUCT((Reg_Status&lt;&gt;"Approved")*(Reg_Status&lt;&gt;"Rejected")*(Reg_Status&lt;&gt;"Withdrawn")*(Reg_VarNo&lt;&gt;""))&amp;"   ·   Rejected/withdrawn "&amp;(COUNTIFS(Reg_Status,"Rejected",Reg_VarNo,"?*")+COUNTIFS(Reg_Status,"Withdrawn",Reg_VarNo,"?*"))</f>
        <v>Approved 4   ·   Pending 5   ·   Rejected/withdrawn 1</v>
      </c>
      <c r="C12" s="54"/>
      <c r="D12" s="54"/>
      <c r="E12" s="54" t="str">
        <f aca="false">COUNTIFS(Reg_Status,"Approved",Reg_VarNo,"?*")&amp;" variation(s) approved and instructed"</f>
        <v>4 variation(s) approved and instructed</v>
      </c>
      <c r="F12" s="54"/>
      <c r="G12" s="54"/>
      <c r="H12" s="54" t="str">
        <f aca="false">SUMPRODUCT((Reg_Status&lt;&gt;"Approved")*(Reg_Status&lt;&gt;"Rejected")*(Reg_Status&lt;&gt;"Withdrawn")*(Reg_VarNo&lt;&gt;""))&amp;" variation(s) open  ·  assessed value where assessed, else claimed"</f>
        <v>5 variation(s) open  ·  assessed value where assessed, else claimed</v>
      </c>
      <c r="I12" s="54"/>
      <c r="J12" s="54"/>
      <c r="K12" s="54" t="str">
        <f aca="false">(COUNTIFS(Reg_Status,"Rejected",Reg_VarNo,"?*")+COUNTIFS(Reg_Status,"Withdrawn",Reg_VarNo,"?*"))&amp;" variation(s)  ·  value as claimed by the Contractor"</f>
        <v>1 variation(s)  ·  value as claimed by the Contractor</v>
      </c>
      <c r="L12" s="54"/>
      <c r="M12" s="54"/>
    </row>
    <row r="13" customFormat="false" ht="6" hidden="false" customHeight="true" outlineLevel="0" collapsed="false"/>
    <row r="14" customFormat="false" ht="13.5" hidden="false" customHeight="true" outlineLevel="0" collapsed="false">
      <c r="B14" s="51" t="s">
        <v>168</v>
      </c>
      <c r="C14" s="51"/>
      <c r="D14" s="51"/>
      <c r="E14" s="51" t="s">
        <v>169</v>
      </c>
      <c r="F14" s="51"/>
      <c r="G14" s="51"/>
      <c r="H14" s="51" t="s">
        <v>170</v>
      </c>
      <c r="I14" s="51"/>
      <c r="J14" s="51"/>
      <c r="K14" s="51" t="s">
        <v>171</v>
      </c>
      <c r="L14" s="51"/>
      <c r="M14" s="51"/>
    </row>
    <row r="15" customFormat="false" ht="24.75" hidden="false" customHeight="true" outlineLevel="0" collapsed="false">
      <c r="B15" s="53" t="n">
        <f aca="false">SUM(Reg_Claimed)</f>
        <v>413381</v>
      </c>
      <c r="C15" s="53"/>
      <c r="D15" s="53"/>
      <c r="E15" s="53" t="n">
        <f aca="false">(SUMPRODUCT((Reg_Assessed&lt;&gt;"")*(Reg_VarNo&lt;&gt;"")*Reg_Claimed))-(SUM(Reg_Assessed))</f>
        <v>80427.5</v>
      </c>
      <c r="F15" s="53"/>
      <c r="G15" s="53"/>
      <c r="H15" s="55" t="n">
        <f aca="false">IF(N(Proj_ContractSum)=0,"—",(SUMIFS(Reg_Approved,Reg_Status,"Approved"))/Proj_ContractSum)</f>
        <v>0.0066415992970123</v>
      </c>
      <c r="I15" s="55"/>
      <c r="J15" s="55"/>
      <c r="K15" s="52" t="n">
        <f aca="false">SUM(Reg_EOT)</f>
        <v>13</v>
      </c>
      <c r="L15" s="52"/>
      <c r="M15" s="52"/>
    </row>
    <row r="16" customFormat="false" ht="12.75" hidden="false" customHeight="true" outlineLevel="0" collapsed="false">
      <c r="B16" s="54" t="str">
        <f aca="false">"Total approved  $"&amp;TEXT(SUMIFS(Reg_Approved,Reg_Status,"Approved"),"#,##0.00")</f>
        <v>Total approved  $188,953.50</v>
      </c>
      <c r="C16" s="54"/>
      <c r="D16" s="54"/>
      <c r="E16" s="54" t="str">
        <f aca="false">"Claimed less assessed, on variations assessed to date"</f>
        <v>Claimed less assessed, on variations assessed to date</v>
      </c>
      <c r="F16" s="54"/>
      <c r="G16" s="54"/>
      <c r="H16" s="54" t="str">
        <f aca="false">"Contract sum (excl GST)  $"&amp;TEXT(Proj_ContractSum,"#,##0.00")</f>
        <v>Contract sum (excl GST)  $28,450,000.00</v>
      </c>
      <c r="I16" s="54"/>
      <c r="J16" s="54"/>
      <c r="K16" s="54" t="str">
        <f aca="false">"Days claimed to date  "&amp;SUM(Reg_DaysClaimed)</f>
        <v>Days claimed to date  26</v>
      </c>
      <c r="L16" s="54"/>
      <c r="M16" s="54"/>
    </row>
    <row r="17" customFormat="false" ht="9.75" hidden="false" customHeight="true" outlineLevel="0" collapsed="false"/>
    <row r="18" customFormat="false" ht="18.75" hidden="false" customHeight="true" outlineLevel="0" collapsed="false">
      <c r="B18" s="8" t="s">
        <v>172</v>
      </c>
      <c r="H18" s="32" t="s">
        <v>173</v>
      </c>
      <c r="I18" s="32"/>
      <c r="J18" s="32"/>
      <c r="K18" s="32"/>
      <c r="L18" s="32"/>
      <c r="M18" s="32"/>
    </row>
    <row r="19" customFormat="false" ht="16.5" hidden="false" customHeight="true" outlineLevel="0" collapsed="false">
      <c r="B19" s="56" t="s">
        <v>174</v>
      </c>
      <c r="C19" s="56"/>
      <c r="D19" s="56"/>
      <c r="E19" s="57" t="n">
        <v>1250000</v>
      </c>
      <c r="F19" s="57"/>
      <c r="H19" s="58" t="s">
        <v>175</v>
      </c>
      <c r="I19" s="58"/>
      <c r="J19" s="58"/>
      <c r="K19" s="58"/>
      <c r="L19" s="58"/>
      <c r="M19" s="58"/>
    </row>
    <row r="20" customFormat="false" ht="16.5" hidden="false" customHeight="true" outlineLevel="0" collapsed="false">
      <c r="B20" s="59" t="s">
        <v>176</v>
      </c>
      <c r="C20" s="59"/>
      <c r="D20" s="59"/>
      <c r="E20" s="60" t="n">
        <f aca="false">SUMIFS(Reg_Approved,Reg_Status,"Approved",Reg_Funding,"Contingency")</f>
        <v>127753.5</v>
      </c>
      <c r="F20" s="60"/>
      <c r="H20" s="58"/>
      <c r="I20" s="58"/>
      <c r="J20" s="58"/>
      <c r="K20" s="58"/>
      <c r="L20" s="58"/>
      <c r="M20" s="58"/>
    </row>
    <row r="21" customFormat="false" ht="16.5" hidden="false" customHeight="true" outlineLevel="0" collapsed="false">
      <c r="B21" s="56" t="s">
        <v>177</v>
      </c>
      <c r="C21" s="56"/>
      <c r="D21" s="56"/>
      <c r="E21" s="60" t="n">
        <f aca="false">SUMPRODUCT((Reg_Status&lt;&gt;"Approved")*(Reg_Status&lt;&gt;"Rejected")*(Reg_Status&lt;&gt;"Withdrawn")*(Reg_VarNo&lt;&gt;"")*(Reg_Funding="Contingency")*(Reg_Assessed+(Reg_Assessed=0)*Reg_Claimed))</f>
        <v>76400</v>
      </c>
      <c r="F21" s="60"/>
      <c r="H21" s="58"/>
      <c r="I21" s="58"/>
      <c r="J21" s="58"/>
      <c r="K21" s="58"/>
      <c r="L21" s="58"/>
      <c r="M21" s="58"/>
    </row>
    <row r="22" customFormat="false" ht="16.5" hidden="false" customHeight="true" outlineLevel="0" collapsed="false">
      <c r="B22" s="61" t="s">
        <v>178</v>
      </c>
      <c r="C22" s="61"/>
      <c r="D22" s="61"/>
      <c r="E22" s="62" t="n">
        <f aca="false">$E$19-$E$20-$E$21</f>
        <v>1045846.5</v>
      </c>
      <c r="F22" s="62"/>
      <c r="H22" s="58"/>
      <c r="I22" s="58"/>
      <c r="J22" s="58"/>
      <c r="K22" s="58"/>
      <c r="L22" s="58"/>
      <c r="M22" s="58"/>
    </row>
    <row r="23" customFormat="false" ht="16.5" hidden="false" customHeight="true" outlineLevel="0" collapsed="false">
      <c r="B23" s="63" t="s">
        <v>179</v>
      </c>
      <c r="C23" s="63"/>
      <c r="D23" s="63"/>
      <c r="E23" s="64" t="n">
        <f aca="false">IF(N($E$19)=0,"—",$E$22/$E$19)</f>
        <v>0.8366772</v>
      </c>
      <c r="F23" s="64"/>
      <c r="H23" s="58"/>
      <c r="I23" s="58"/>
      <c r="J23" s="58"/>
      <c r="K23" s="58"/>
      <c r="L23" s="58"/>
      <c r="M23" s="58"/>
    </row>
    <row r="24" customFormat="false" ht="18.75" hidden="false" customHeight="true" outlineLevel="0" collapsed="false">
      <c r="B24" s="65" t="str">
        <f aca="false">IF(N($E$19)=0,"Enter the contingency allowance to activate this tracker",IF($E$22&lt;0,"WARNING — CONTINGENCY EXCEEDED BY $"&amp;TEXT(-$E$22,"#,##0.00"),IF($E$23&lt;0.15,"CAUTION — less than 15% of the contingency allowance remains","Within allowance — $"&amp;TEXT($E$22,"#,##0.00")&amp;" remaining")))</f>
        <v>Within allowance — $1,045,846.50 remaining</v>
      </c>
      <c r="C24" s="65"/>
      <c r="D24" s="65"/>
      <c r="E24" s="65"/>
      <c r="F24" s="65"/>
      <c r="H24" s="58"/>
      <c r="I24" s="58"/>
      <c r="J24" s="58"/>
      <c r="K24" s="58"/>
      <c r="L24" s="58"/>
      <c r="M24" s="58"/>
    </row>
    <row r="26" customFormat="false" ht="18.75" hidden="false" customHeight="true" outlineLevel="0" collapsed="false">
      <c r="B26" s="8" t="s">
        <v>180</v>
      </c>
      <c r="H26" s="8" t="s">
        <v>181</v>
      </c>
    </row>
    <row r="27" customFormat="false" ht="25.5" hidden="false" customHeight="true" outlineLevel="0" collapsed="false">
      <c r="B27" s="66" t="s">
        <v>70</v>
      </c>
      <c r="C27" s="66"/>
      <c r="D27" s="66" t="s">
        <v>182</v>
      </c>
      <c r="E27" s="66" t="s">
        <v>183</v>
      </c>
      <c r="F27" s="66" t="s">
        <v>184</v>
      </c>
      <c r="G27" s="66" t="s">
        <v>185</v>
      </c>
      <c r="H27" s="66" t="s">
        <v>66</v>
      </c>
      <c r="I27" s="66"/>
      <c r="J27" s="66"/>
      <c r="K27" s="66" t="s">
        <v>182</v>
      </c>
      <c r="L27" s="66" t="s">
        <v>183</v>
      </c>
      <c r="M27" s="66" t="s">
        <v>185</v>
      </c>
    </row>
    <row r="28" customFormat="false" ht="15" hidden="false" customHeight="true" outlineLevel="0" collapsed="false">
      <c r="B28" s="67" t="s">
        <v>186</v>
      </c>
      <c r="C28" s="67"/>
      <c r="D28" s="68" t="n">
        <f aca="false">COUNTIFS(Reg_Status,$B28,Reg_VarNo,"?*")</f>
        <v>0</v>
      </c>
      <c r="E28" s="69" t="n">
        <f aca="false">SUMIFS(Reg_Claimed,Reg_Status,$B28)</f>
        <v>0</v>
      </c>
      <c r="F28" s="69" t="n">
        <f aca="false">SUMIFS(Reg_Assessed,Reg_Status,$B28)</f>
        <v>0</v>
      </c>
      <c r="G28" s="69" t="n">
        <f aca="false">SUMIFS(Reg_Approved,Reg_Status,$B28)</f>
        <v>0</v>
      </c>
      <c r="H28" s="67" t="s">
        <v>84</v>
      </c>
      <c r="I28" s="67"/>
      <c r="J28" s="67"/>
      <c r="K28" s="68" t="n">
        <f aca="false">COUNTIFS(Reg_Origin,$H28,Reg_VarNo,"?*")</f>
        <v>2</v>
      </c>
      <c r="L28" s="69" t="n">
        <f aca="false">SUMIFS(Reg_Claimed,Reg_Origin,$H28)</f>
        <v>157681</v>
      </c>
      <c r="M28" s="69" t="n">
        <f aca="false">SUMIFS(Reg_Approved,Reg_Origin,$H28)</f>
        <v>125803.5</v>
      </c>
    </row>
    <row r="29" customFormat="false" ht="15" hidden="false" customHeight="true" outlineLevel="0" collapsed="false">
      <c r="B29" s="70" t="s">
        <v>140</v>
      </c>
      <c r="C29" s="70"/>
      <c r="D29" s="71" t="n">
        <f aca="false">COUNTIFS(Reg_Status,$B29,Reg_VarNo,"?*")</f>
        <v>1</v>
      </c>
      <c r="E29" s="72" t="n">
        <f aca="false">SUMIFS(Reg_Claimed,Reg_Status,$B29)</f>
        <v>52400</v>
      </c>
      <c r="F29" s="72" t="n">
        <f aca="false">SUMIFS(Reg_Assessed,Reg_Status,$B29)</f>
        <v>0</v>
      </c>
      <c r="G29" s="72" t="n">
        <f aca="false">SUMIFS(Reg_Approved,Reg_Status,$B29)</f>
        <v>0</v>
      </c>
      <c r="H29" s="70" t="s">
        <v>151</v>
      </c>
      <c r="I29" s="70"/>
      <c r="J29" s="70"/>
      <c r="K29" s="71" t="n">
        <f aca="false">COUNTIFS(Reg_Origin,$H29,Reg_VarNo,"?*")</f>
        <v>1</v>
      </c>
      <c r="L29" s="72" t="n">
        <f aca="false">SUMIFS(Reg_Claimed,Reg_Origin,$H29)</f>
        <v>29400</v>
      </c>
      <c r="M29" s="72" t="n">
        <f aca="false">SUMIFS(Reg_Approved,Reg_Origin,$H29)</f>
        <v>0</v>
      </c>
    </row>
    <row r="30" customFormat="false" ht="15" hidden="false" customHeight="true" outlineLevel="0" collapsed="false">
      <c r="B30" s="67" t="s">
        <v>125</v>
      </c>
      <c r="C30" s="67"/>
      <c r="D30" s="68" t="n">
        <f aca="false">COUNTIFS(Reg_Status,$B30,Reg_VarNo,"?*")</f>
        <v>2</v>
      </c>
      <c r="E30" s="69" t="n">
        <f aca="false">SUMIFS(Reg_Claimed,Reg_Status,$B30)</f>
        <v>59900</v>
      </c>
      <c r="F30" s="69" t="n">
        <f aca="false">SUMIFS(Reg_Assessed,Reg_Status,$B30)</f>
        <v>44100</v>
      </c>
      <c r="G30" s="69" t="n">
        <f aca="false">SUMIFS(Reg_Approved,Reg_Status,$B30)</f>
        <v>0</v>
      </c>
      <c r="H30" s="67" t="s">
        <v>113</v>
      </c>
      <c r="I30" s="67"/>
      <c r="J30" s="67"/>
      <c r="K30" s="68" t="n">
        <f aca="false">COUNTIFS(Reg_Origin,$H30,Reg_VarNo,"?*")</f>
        <v>1</v>
      </c>
      <c r="L30" s="69" t="n">
        <f aca="false">SUMIFS(Reg_Claimed,Reg_Origin,$H30)</f>
        <v>-84000</v>
      </c>
      <c r="M30" s="69" t="n">
        <f aca="false">SUMIFS(Reg_Approved,Reg_Origin,$H30)</f>
        <v>-76500</v>
      </c>
    </row>
    <row r="31" customFormat="false" ht="15" hidden="false" customHeight="true" outlineLevel="0" collapsed="false">
      <c r="B31" s="70" t="s">
        <v>132</v>
      </c>
      <c r="C31" s="70"/>
      <c r="D31" s="71" t="n">
        <f aca="false">COUNTIFS(Reg_Status,$B31,Reg_VarNo,"?*")</f>
        <v>1</v>
      </c>
      <c r="E31" s="72" t="n">
        <f aca="false">SUMIFS(Reg_Claimed,Reg_Status,$B31)</f>
        <v>37800</v>
      </c>
      <c r="F31" s="72" t="n">
        <f aca="false">SUMIFS(Reg_Assessed,Reg_Status,$B31)</f>
        <v>34600</v>
      </c>
      <c r="G31" s="72" t="n">
        <f aca="false">SUMIFS(Reg_Approved,Reg_Status,$B31)</f>
        <v>0</v>
      </c>
      <c r="H31" s="70" t="s">
        <v>95</v>
      </c>
      <c r="I31" s="70"/>
      <c r="J31" s="70"/>
      <c r="K31" s="71" t="n">
        <f aca="false">COUNTIFS(Reg_Origin,$H31,Reg_VarNo,"?*")</f>
        <v>1</v>
      </c>
      <c r="L31" s="72" t="n">
        <f aca="false">SUMIFS(Reg_Claimed,Reg_Origin,$H31)</f>
        <v>96300</v>
      </c>
      <c r="M31" s="72" t="n">
        <f aca="false">SUMIFS(Reg_Approved,Reg_Origin,$H31)</f>
        <v>78450</v>
      </c>
    </row>
    <row r="32" customFormat="false" ht="15" hidden="false" customHeight="true" outlineLevel="0" collapsed="false">
      <c r="B32" s="67" t="s">
        <v>88</v>
      </c>
      <c r="C32" s="67"/>
      <c r="D32" s="68" t="n">
        <f aca="false">COUNTIFS(Reg_Status,$B32,Reg_VarNo,"?*")</f>
        <v>4</v>
      </c>
      <c r="E32" s="69" t="n">
        <f aca="false">SUMIFS(Reg_Claimed,Reg_Status,$B32)</f>
        <v>220981</v>
      </c>
      <c r="F32" s="69" t="n">
        <f aca="false">SUMIFS(Reg_Assessed,Reg_Status,$B32)</f>
        <v>188953.5</v>
      </c>
      <c r="G32" s="69" t="n">
        <f aca="false">SUMIFS(Reg_Approved,Reg_Status,$B32)</f>
        <v>188953.5</v>
      </c>
      <c r="H32" s="67" t="s">
        <v>104</v>
      </c>
      <c r="I32" s="67"/>
      <c r="J32" s="67"/>
      <c r="K32" s="68" t="n">
        <f aca="false">COUNTIFS(Reg_Origin,$H32,Reg_VarNo,"?*")</f>
        <v>1</v>
      </c>
      <c r="L32" s="69" t="n">
        <f aca="false">SUMIFS(Reg_Claimed,Reg_Origin,$H32)</f>
        <v>63900</v>
      </c>
      <c r="M32" s="69" t="n">
        <f aca="false">SUMIFS(Reg_Approved,Reg_Origin,$H32)</f>
        <v>61200</v>
      </c>
    </row>
    <row r="33" customFormat="false" ht="15" hidden="false" customHeight="true" outlineLevel="0" collapsed="false">
      <c r="B33" s="70" t="s">
        <v>154</v>
      </c>
      <c r="C33" s="70"/>
      <c r="D33" s="71" t="n">
        <f aca="false">COUNTIFS(Reg_Status,$B33,Reg_VarNo,"?*")</f>
        <v>1</v>
      </c>
      <c r="E33" s="72" t="n">
        <f aca="false">SUMIFS(Reg_Claimed,Reg_Status,$B33)</f>
        <v>29400</v>
      </c>
      <c r="F33" s="72" t="n">
        <f aca="false">SUMIFS(Reg_Assessed,Reg_Status,$B33)</f>
        <v>0</v>
      </c>
      <c r="G33" s="72" t="n">
        <f aca="false">SUMIFS(Reg_Approved,Reg_Status,$B33)</f>
        <v>0</v>
      </c>
      <c r="H33" s="70" t="s">
        <v>136</v>
      </c>
      <c r="I33" s="70"/>
      <c r="J33" s="70"/>
      <c r="K33" s="71" t="n">
        <f aca="false">COUNTIFS(Reg_Origin,$H33,Reg_VarNo,"?*")</f>
        <v>1</v>
      </c>
      <c r="L33" s="72" t="n">
        <f aca="false">SUMIFS(Reg_Claimed,Reg_Origin,$H33)</f>
        <v>52400</v>
      </c>
      <c r="M33" s="72" t="n">
        <f aca="false">SUMIFS(Reg_Approved,Reg_Origin,$H33)</f>
        <v>0</v>
      </c>
    </row>
    <row r="34" customFormat="false" ht="15" hidden="false" customHeight="true" outlineLevel="0" collapsed="false">
      <c r="B34" s="67" t="s">
        <v>187</v>
      </c>
      <c r="C34" s="67"/>
      <c r="D34" s="68" t="n">
        <f aca="false">COUNTIFS(Reg_Status,$B34,Reg_VarNo,"?*")</f>
        <v>0</v>
      </c>
      <c r="E34" s="69" t="n">
        <f aca="false">SUMIFS(Reg_Claimed,Reg_Status,$B34)</f>
        <v>0</v>
      </c>
      <c r="F34" s="69" t="n">
        <f aca="false">SUMIFS(Reg_Assessed,Reg_Status,$B34)</f>
        <v>0</v>
      </c>
      <c r="G34" s="69" t="n">
        <f aca="false">SUMIFS(Reg_Approved,Reg_Status,$B34)</f>
        <v>0</v>
      </c>
      <c r="H34" s="67" t="s">
        <v>121</v>
      </c>
      <c r="I34" s="67"/>
      <c r="J34" s="67"/>
      <c r="K34" s="68" t="n">
        <f aca="false">COUNTIFS(Reg_Origin,$H34,Reg_VarNo,"?*")</f>
        <v>1</v>
      </c>
      <c r="L34" s="69" t="n">
        <f aca="false">SUMIFS(Reg_Claimed,Reg_Origin,$H34)</f>
        <v>41250</v>
      </c>
      <c r="M34" s="69" t="n">
        <f aca="false">SUMIFS(Reg_Approved,Reg_Origin,$H34)</f>
        <v>0</v>
      </c>
    </row>
    <row r="35" customFormat="false" ht="15" hidden="false" customHeight="true" outlineLevel="0" collapsed="false">
      <c r="B35" s="70" t="s">
        <v>159</v>
      </c>
      <c r="C35" s="70"/>
      <c r="D35" s="71" t="n">
        <f aca="false">COUNTIFS(Reg_Status,$B35,Reg_VarNo,"?*")</f>
        <v>1</v>
      </c>
      <c r="E35" s="72" t="n">
        <f aca="false">SUMIFS(Reg_Claimed,Reg_Status,$B35)</f>
        <v>12900</v>
      </c>
      <c r="F35" s="72" t="n">
        <f aca="false">SUMIFS(Reg_Assessed,Reg_Status,$B35)</f>
        <v>0</v>
      </c>
      <c r="G35" s="72" t="n">
        <f aca="false">SUMIFS(Reg_Approved,Reg_Status,$B35)</f>
        <v>0</v>
      </c>
      <c r="H35" s="70" t="s">
        <v>129</v>
      </c>
      <c r="I35" s="70"/>
      <c r="J35" s="70"/>
      <c r="K35" s="71" t="n">
        <f aca="false">COUNTIFS(Reg_Origin,$H35,Reg_VarNo,"?*")</f>
        <v>1</v>
      </c>
      <c r="L35" s="72" t="n">
        <f aca="false">SUMIFS(Reg_Claimed,Reg_Origin,$H35)</f>
        <v>37800</v>
      </c>
      <c r="M35" s="72" t="n">
        <f aca="false">SUMIFS(Reg_Approved,Reg_Origin,$H35)</f>
        <v>0</v>
      </c>
    </row>
    <row r="36" customFormat="false" ht="15" hidden="false" customHeight="true" outlineLevel="0" collapsed="false">
      <c r="B36" s="33" t="s">
        <v>188</v>
      </c>
      <c r="C36" s="33"/>
      <c r="D36" s="73" t="n">
        <f aca="false">SUM(D28:D35)</f>
        <v>10</v>
      </c>
      <c r="E36" s="74" t="n">
        <f aca="false">SUM(E28:E35)</f>
        <v>413381</v>
      </c>
      <c r="F36" s="74" t="n">
        <f aca="false">SUM(F28:F35)</f>
        <v>267653.5</v>
      </c>
      <c r="G36" s="74" t="n">
        <f aca="false">SUM(G28:G35)</f>
        <v>188953.5</v>
      </c>
      <c r="H36" s="67" t="s">
        <v>144</v>
      </c>
      <c r="I36" s="67"/>
      <c r="J36" s="67"/>
      <c r="K36" s="68" t="n">
        <f aca="false">COUNTIFS(Reg_Origin,$H36,Reg_VarNo,"?*")</f>
        <v>1</v>
      </c>
      <c r="L36" s="69" t="n">
        <f aca="false">SUMIFS(Reg_Claimed,Reg_Origin,$H36)</f>
        <v>18650</v>
      </c>
      <c r="M36" s="69" t="n">
        <f aca="false">SUMIFS(Reg_Approved,Reg_Origin,$H36)</f>
        <v>0</v>
      </c>
    </row>
    <row r="37" customFormat="false" ht="15" hidden="false" customHeight="true" outlineLevel="0" collapsed="false">
      <c r="H37" s="70" t="s">
        <v>189</v>
      </c>
      <c r="I37" s="70"/>
      <c r="J37" s="70"/>
      <c r="K37" s="71" t="n">
        <f aca="false">COUNTIFS(Reg_Origin,$H37,Reg_VarNo,"?*")</f>
        <v>0</v>
      </c>
      <c r="L37" s="72" t="n">
        <f aca="false">SUMIFS(Reg_Claimed,Reg_Origin,$H37)</f>
        <v>0</v>
      </c>
      <c r="M37" s="72" t="n">
        <f aca="false">SUMIFS(Reg_Approved,Reg_Origin,$H37)</f>
        <v>0</v>
      </c>
    </row>
    <row r="38" customFormat="false" ht="15" hidden="false" customHeight="false" outlineLevel="0" collapsed="false">
      <c r="H38" s="33" t="s">
        <v>188</v>
      </c>
      <c r="I38" s="33"/>
      <c r="J38" s="33"/>
      <c r="K38" s="73" t="n">
        <f aca="false">SUM(K28:K37)</f>
        <v>10</v>
      </c>
      <c r="L38" s="74" t="n">
        <f aca="false">SUM(L28:L37)</f>
        <v>413381</v>
      </c>
      <c r="M38" s="74" t="n">
        <f aca="false">SUM(M28:M37)</f>
        <v>188953.5</v>
      </c>
    </row>
    <row r="40" customFormat="false" ht="18.75" hidden="false" customHeight="true" outlineLevel="0" collapsed="false">
      <c r="B40" s="8" t="s">
        <v>190</v>
      </c>
      <c r="H40" s="8" t="s">
        <v>191</v>
      </c>
    </row>
    <row r="41" customFormat="false" ht="25.5" hidden="false" customHeight="true" outlineLevel="0" collapsed="false">
      <c r="B41" s="66" t="s">
        <v>192</v>
      </c>
      <c r="C41" s="66"/>
      <c r="D41" s="66"/>
      <c r="E41" s="66" t="s">
        <v>182</v>
      </c>
      <c r="F41" s="66" t="s">
        <v>185</v>
      </c>
      <c r="G41" s="66" t="s">
        <v>193</v>
      </c>
    </row>
    <row r="42" customFormat="false" ht="15" hidden="false" customHeight="true" outlineLevel="0" collapsed="false">
      <c r="B42" s="67" t="s">
        <v>194</v>
      </c>
      <c r="C42" s="67"/>
      <c r="D42" s="67"/>
      <c r="E42" s="68" t="n">
        <f aca="false">COUNTIFS(Reg_CostCentre,$B42,Reg_VarNo,"?*")</f>
        <v>0</v>
      </c>
      <c r="F42" s="69" t="n">
        <f aca="false">SUMIFS(Reg_Approved,Reg_CostCentre,$B42,Reg_Status,"Approved")</f>
        <v>0</v>
      </c>
      <c r="G42" s="69" t="n">
        <f aca="false">SUMPRODUCT((Reg_CostCentre=$B42)*(Reg_Status&lt;&gt;"Approved")*(Reg_Status&lt;&gt;"Rejected")*(Reg_Status&lt;&gt;"Withdrawn")*(Reg_VarNo&lt;&gt;"")*(Reg_Assessed+(Reg_Assessed=0)*Reg_Claimed))</f>
        <v>0</v>
      </c>
    </row>
    <row r="43" customFormat="false" ht="15" hidden="false" customHeight="true" outlineLevel="0" collapsed="false">
      <c r="B43" s="70" t="s">
        <v>100</v>
      </c>
      <c r="C43" s="70"/>
      <c r="D43" s="70"/>
      <c r="E43" s="71" t="n">
        <f aca="false">COUNTIFS(Reg_CostCentre,$B43,Reg_VarNo,"?*")</f>
        <v>1</v>
      </c>
      <c r="F43" s="72" t="n">
        <f aca="false">SUMIFS(Reg_Approved,Reg_CostCentre,$B43,Reg_Status,"Approved")</f>
        <v>78450</v>
      </c>
      <c r="G43" s="72" t="n">
        <f aca="false">SUMPRODUCT((Reg_CostCentre=$B43)*(Reg_Status&lt;&gt;"Approved")*(Reg_Status&lt;&gt;"Rejected")*(Reg_Status&lt;&gt;"Withdrawn")*(Reg_VarNo&lt;&gt;"")*(Reg_Assessed+(Reg_Assessed=0)*Reg_Claimed))</f>
        <v>0</v>
      </c>
    </row>
    <row r="44" customFormat="false" ht="15" hidden="false" customHeight="true" outlineLevel="0" collapsed="false">
      <c r="B44" s="67" t="s">
        <v>126</v>
      </c>
      <c r="C44" s="67"/>
      <c r="D44" s="67"/>
      <c r="E44" s="68" t="n">
        <f aca="false">COUNTIFS(Reg_CostCentre,$B44,Reg_VarNo,"?*")</f>
        <v>1</v>
      </c>
      <c r="F44" s="69" t="n">
        <f aca="false">SUMIFS(Reg_Approved,Reg_CostCentre,$B44,Reg_Status,"Approved")</f>
        <v>0</v>
      </c>
      <c r="G44" s="69" t="n">
        <f aca="false">SUMPRODUCT((Reg_CostCentre=$B44)*(Reg_Status&lt;&gt;"Approved")*(Reg_Status&lt;&gt;"Rejected")*(Reg_Status&lt;&gt;"Withdrawn")*(Reg_VarNo&lt;&gt;"")*(Reg_Assessed+(Reg_Assessed=0)*Reg_Claimed))</f>
        <v>28900</v>
      </c>
    </row>
    <row r="45" customFormat="false" ht="15" hidden="false" customHeight="true" outlineLevel="0" collapsed="false">
      <c r="B45" s="70" t="s">
        <v>195</v>
      </c>
      <c r="C45" s="70"/>
      <c r="D45" s="70"/>
      <c r="E45" s="71" t="n">
        <f aca="false">COUNTIFS(Reg_CostCentre,$B45,Reg_VarNo,"?*")</f>
        <v>0</v>
      </c>
      <c r="F45" s="72" t="n">
        <f aca="false">SUMIFS(Reg_Approved,Reg_CostCentre,$B45,Reg_Status,"Approved")</f>
        <v>0</v>
      </c>
      <c r="G45" s="72" t="n">
        <f aca="false">SUMPRODUCT((Reg_CostCentre=$B45)*(Reg_Status&lt;&gt;"Approved")*(Reg_Status&lt;&gt;"Rejected")*(Reg_Status&lt;&gt;"Withdrawn")*(Reg_VarNo&lt;&gt;"")*(Reg_Assessed+(Reg_Assessed=0)*Reg_Claimed))</f>
        <v>0</v>
      </c>
    </row>
    <row r="46" customFormat="false" ht="15" hidden="false" customHeight="true" outlineLevel="0" collapsed="false">
      <c r="B46" s="67" t="s">
        <v>196</v>
      </c>
      <c r="C46" s="67"/>
      <c r="D46" s="67"/>
      <c r="E46" s="68" t="n">
        <f aca="false">COUNTIFS(Reg_CostCentre,$B46,Reg_VarNo,"?*")</f>
        <v>0</v>
      </c>
      <c r="F46" s="69" t="n">
        <f aca="false">SUMIFS(Reg_Approved,Reg_CostCentre,$B46,Reg_Status,"Approved")</f>
        <v>0</v>
      </c>
      <c r="G46" s="69" t="n">
        <f aca="false">SUMPRODUCT((Reg_CostCentre=$B46)*(Reg_Status&lt;&gt;"Approved")*(Reg_Status&lt;&gt;"Rejected")*(Reg_Status&lt;&gt;"Withdrawn")*(Reg_VarNo&lt;&gt;"")*(Reg_Assessed+(Reg_Assessed=0)*Reg_Claimed))</f>
        <v>0</v>
      </c>
    </row>
    <row r="47" customFormat="false" ht="15" hidden="false" customHeight="true" outlineLevel="0" collapsed="false">
      <c r="B47" s="70" t="s">
        <v>90</v>
      </c>
      <c r="C47" s="70"/>
      <c r="D47" s="70"/>
      <c r="E47" s="71" t="n">
        <f aca="false">COUNTIFS(Reg_CostCentre,$B47,Reg_VarNo,"?*")</f>
        <v>1</v>
      </c>
      <c r="F47" s="72" t="n">
        <f aca="false">SUMIFS(Reg_Approved,Reg_CostCentre,$B47,Reg_Status,"Approved")</f>
        <v>125803.5</v>
      </c>
      <c r="G47" s="72" t="n">
        <f aca="false">SUMPRODUCT((Reg_CostCentre=$B47)*(Reg_Status&lt;&gt;"Approved")*(Reg_Status&lt;&gt;"Rejected")*(Reg_Status&lt;&gt;"Withdrawn")*(Reg_VarNo&lt;&gt;"")*(Reg_Assessed+(Reg_Assessed=0)*Reg_Claimed))</f>
        <v>0</v>
      </c>
    </row>
    <row r="48" customFormat="false" ht="15" hidden="false" customHeight="true" outlineLevel="0" collapsed="false">
      <c r="B48" s="67" t="s">
        <v>197</v>
      </c>
      <c r="C48" s="67"/>
      <c r="D48" s="67"/>
      <c r="E48" s="68" t="n">
        <f aca="false">COUNTIFS(Reg_CostCentre,$B48,Reg_VarNo,"?*")</f>
        <v>0</v>
      </c>
      <c r="F48" s="69" t="n">
        <f aca="false">SUMIFS(Reg_Approved,Reg_CostCentre,$B48,Reg_Status,"Approved")</f>
        <v>0</v>
      </c>
      <c r="G48" s="69" t="n">
        <f aca="false">SUMPRODUCT((Reg_CostCentre=$B48)*(Reg_Status&lt;&gt;"Approved")*(Reg_Status&lt;&gt;"Rejected")*(Reg_Status&lt;&gt;"Withdrawn")*(Reg_VarNo&lt;&gt;"")*(Reg_Assessed+(Reg_Assessed=0)*Reg_Claimed))</f>
        <v>0</v>
      </c>
    </row>
    <row r="49" customFormat="false" ht="15" hidden="false" customHeight="true" outlineLevel="0" collapsed="false">
      <c r="B49" s="70" t="s">
        <v>109</v>
      </c>
      <c r="C49" s="70"/>
      <c r="D49" s="70"/>
      <c r="E49" s="71" t="n">
        <f aca="false">COUNTIFS(Reg_CostCentre,$B49,Reg_VarNo,"?*")</f>
        <v>1</v>
      </c>
      <c r="F49" s="72" t="n">
        <f aca="false">SUMIFS(Reg_Approved,Reg_CostCentre,$B49,Reg_Status,"Approved")</f>
        <v>61200</v>
      </c>
      <c r="G49" s="72" t="n">
        <f aca="false">SUMPRODUCT((Reg_CostCentre=$B49)*(Reg_Status&lt;&gt;"Approved")*(Reg_Status&lt;&gt;"Rejected")*(Reg_Status&lt;&gt;"Withdrawn")*(Reg_VarNo&lt;&gt;"")*(Reg_Assessed+(Reg_Assessed=0)*Reg_Claimed))</f>
        <v>0</v>
      </c>
    </row>
    <row r="50" customFormat="false" ht="15" hidden="false" customHeight="true" outlineLevel="0" collapsed="false">
      <c r="B50" s="67" t="s">
        <v>133</v>
      </c>
      <c r="C50" s="67"/>
      <c r="D50" s="67"/>
      <c r="E50" s="68" t="n">
        <f aca="false">COUNTIFS(Reg_CostCentre,$B50,Reg_VarNo,"?*")</f>
        <v>2</v>
      </c>
      <c r="F50" s="69" t="n">
        <f aca="false">SUMIFS(Reg_Approved,Reg_CostCentre,$B50,Reg_Status,"Approved")</f>
        <v>0</v>
      </c>
      <c r="G50" s="69" t="n">
        <f aca="false">SUMPRODUCT((Reg_CostCentre=$B50)*(Reg_Status&lt;&gt;"Approved")*(Reg_Status&lt;&gt;"Rejected")*(Reg_Status&lt;&gt;"Withdrawn")*(Reg_VarNo&lt;&gt;"")*(Reg_Assessed+(Reg_Assessed=0)*Reg_Claimed))</f>
        <v>47500</v>
      </c>
    </row>
    <row r="51" customFormat="false" ht="15" hidden="false" customHeight="true" outlineLevel="0" collapsed="false">
      <c r="B51" s="70" t="s">
        <v>141</v>
      </c>
      <c r="C51" s="70"/>
      <c r="D51" s="70"/>
      <c r="E51" s="71" t="n">
        <f aca="false">COUNTIFS(Reg_CostCentre,$B51,Reg_VarNo,"?*")</f>
        <v>1</v>
      </c>
      <c r="F51" s="72" t="n">
        <f aca="false">SUMIFS(Reg_Approved,Reg_CostCentre,$B51,Reg_Status,"Approved")</f>
        <v>0</v>
      </c>
      <c r="G51" s="72" t="n">
        <f aca="false">SUMPRODUCT((Reg_CostCentre=$B51)*(Reg_Status&lt;&gt;"Approved")*(Reg_Status&lt;&gt;"Rejected")*(Reg_Status&lt;&gt;"Withdrawn")*(Reg_VarNo&lt;&gt;"")*(Reg_Assessed+(Reg_Assessed=0)*Reg_Claimed))</f>
        <v>52400</v>
      </c>
    </row>
    <row r="52" customFormat="false" ht="15" hidden="false" customHeight="true" outlineLevel="0" collapsed="false">
      <c r="B52" s="67" t="s">
        <v>117</v>
      </c>
      <c r="C52" s="67"/>
      <c r="D52" s="67"/>
      <c r="E52" s="68" t="n">
        <f aca="false">COUNTIFS(Reg_CostCentre,$B52,Reg_VarNo,"?*")</f>
        <v>3</v>
      </c>
      <c r="F52" s="69" t="n">
        <f aca="false">SUMIFS(Reg_Approved,Reg_CostCentre,$B52,Reg_Status,"Approved")</f>
        <v>-76500</v>
      </c>
      <c r="G52" s="69" t="n">
        <f aca="false">SUMPRODUCT((Reg_CostCentre=$B52)*(Reg_Status&lt;&gt;"Approved")*(Reg_Status&lt;&gt;"Rejected")*(Reg_Status&lt;&gt;"Withdrawn")*(Reg_VarNo&lt;&gt;"")*(Reg_Assessed+(Reg_Assessed=0)*Reg_Claimed))</f>
        <v>15200</v>
      </c>
    </row>
    <row r="53" customFormat="false" ht="15" hidden="false" customHeight="true" outlineLevel="0" collapsed="false">
      <c r="B53" s="70" t="s">
        <v>198</v>
      </c>
      <c r="C53" s="70"/>
      <c r="D53" s="70"/>
      <c r="E53" s="71" t="n">
        <f aca="false">COUNTIFS(Reg_CostCentre,$B53,Reg_VarNo,"?*")</f>
        <v>0</v>
      </c>
      <c r="F53" s="72" t="n">
        <f aca="false">SUMIFS(Reg_Approved,Reg_CostCentre,$B53,Reg_Status,"Approved")</f>
        <v>0</v>
      </c>
      <c r="G53" s="72" t="n">
        <f aca="false">SUMPRODUCT((Reg_CostCentre=$B53)*(Reg_Status&lt;&gt;"Approved")*(Reg_Status&lt;&gt;"Rejected")*(Reg_Status&lt;&gt;"Withdrawn")*(Reg_VarNo&lt;&gt;"")*(Reg_Assessed+(Reg_Assessed=0)*Reg_Claimed))</f>
        <v>0</v>
      </c>
    </row>
    <row r="54" customFormat="false" ht="15" hidden="false" customHeight="true" outlineLevel="0" collapsed="false">
      <c r="B54" s="67" t="s">
        <v>199</v>
      </c>
      <c r="C54" s="67"/>
      <c r="D54" s="67"/>
      <c r="E54" s="68" t="n">
        <f aca="false">COUNTIFS(Reg_CostCentre,$B54,Reg_VarNo,"?*")</f>
        <v>0</v>
      </c>
      <c r="F54" s="69" t="n">
        <f aca="false">SUMIFS(Reg_Approved,Reg_CostCentre,$B54,Reg_Status,"Approved")</f>
        <v>0</v>
      </c>
      <c r="G54" s="69" t="n">
        <f aca="false">SUMPRODUCT((Reg_CostCentre=$B54)*(Reg_Status&lt;&gt;"Approved")*(Reg_Status&lt;&gt;"Rejected")*(Reg_Status&lt;&gt;"Withdrawn")*(Reg_VarNo&lt;&gt;"")*(Reg_Assessed+(Reg_Assessed=0)*Reg_Claimed))</f>
        <v>0</v>
      </c>
    </row>
    <row r="55" customFormat="false" ht="15" hidden="false" customHeight="true" outlineLevel="0" collapsed="false">
      <c r="B55" s="70" t="s">
        <v>189</v>
      </c>
      <c r="C55" s="70"/>
      <c r="D55" s="70"/>
      <c r="E55" s="71" t="n">
        <f aca="false">COUNTIFS(Reg_CostCentre,$B55,Reg_VarNo,"?*")</f>
        <v>0</v>
      </c>
      <c r="F55" s="72" t="n">
        <f aca="false">SUMIFS(Reg_Approved,Reg_CostCentre,$B55,Reg_Status,"Approved")</f>
        <v>0</v>
      </c>
      <c r="G55" s="72" t="n">
        <f aca="false">SUMPRODUCT((Reg_CostCentre=$B55)*(Reg_Status&lt;&gt;"Approved")*(Reg_Status&lt;&gt;"Rejected")*(Reg_Status&lt;&gt;"Withdrawn")*(Reg_VarNo&lt;&gt;"")*(Reg_Assessed+(Reg_Assessed=0)*Reg_Claimed))</f>
        <v>0</v>
      </c>
    </row>
    <row r="56" customFormat="false" ht="15" hidden="false" customHeight="false" outlineLevel="0" collapsed="false">
      <c r="B56" s="33" t="s">
        <v>188</v>
      </c>
      <c r="C56" s="33"/>
      <c r="D56" s="33"/>
      <c r="E56" s="73" t="n">
        <f aca="false">SUM(E42:E55)</f>
        <v>10</v>
      </c>
      <c r="F56" s="74" t="n">
        <f aca="false">SUM(F42:F55)</f>
        <v>188953.5</v>
      </c>
      <c r="G56" s="74" t="n">
        <f aca="false">SUM(G42:G55)</f>
        <v>144000</v>
      </c>
    </row>
    <row r="58" customFormat="false" ht="18.75" hidden="false" customHeight="true" outlineLevel="0" collapsed="false">
      <c r="B58" s="8" t="s">
        <v>200</v>
      </c>
    </row>
    <row r="81" customFormat="false" ht="12.75" hidden="false" customHeight="true" outlineLevel="0" collapsed="false">
      <c r="A81" s="30" t="s">
        <v>60</v>
      </c>
      <c r="B81" s="30"/>
      <c r="C81" s="30"/>
      <c r="D81" s="30"/>
      <c r="E81" s="30"/>
      <c r="F81" s="30"/>
      <c r="G81" s="30"/>
      <c r="H81" s="30"/>
      <c r="I81" s="30"/>
      <c r="J81" s="30"/>
      <c r="K81" s="30"/>
      <c r="L81" s="30"/>
      <c r="M81" s="30"/>
      <c r="N81" s="30"/>
    </row>
  </sheetData>
  <sheetProtection sheet="true" formatCells="false" formatColumns="false" formatRows="false" insertRows="false" sort="false" autoFilter="false"/>
  <mergeCells count="80">
    <mergeCell ref="D2:N2"/>
    <mergeCell ref="D3:N3"/>
    <mergeCell ref="B7:H7"/>
    <mergeCell ref="I7:M7"/>
    <mergeCell ref="B10:D10"/>
    <mergeCell ref="E10:G10"/>
    <mergeCell ref="H10:J10"/>
    <mergeCell ref="K10:M10"/>
    <mergeCell ref="B11:D11"/>
    <mergeCell ref="E11:G11"/>
    <mergeCell ref="H11:J11"/>
    <mergeCell ref="K11:M11"/>
    <mergeCell ref="B12:D12"/>
    <mergeCell ref="E12:G12"/>
    <mergeCell ref="H12:J12"/>
    <mergeCell ref="K12:M12"/>
    <mergeCell ref="B14:D14"/>
    <mergeCell ref="E14:G14"/>
    <mergeCell ref="H14:J14"/>
    <mergeCell ref="K14:M14"/>
    <mergeCell ref="B15:D15"/>
    <mergeCell ref="E15:G15"/>
    <mergeCell ref="H15:J15"/>
    <mergeCell ref="K15:M15"/>
    <mergeCell ref="B16:D16"/>
    <mergeCell ref="E16:G16"/>
    <mergeCell ref="H16:J16"/>
    <mergeCell ref="K16:M16"/>
    <mergeCell ref="H18:M18"/>
    <mergeCell ref="B19:D19"/>
    <mergeCell ref="E19:F19"/>
    <mergeCell ref="H19:M24"/>
    <mergeCell ref="B20:D20"/>
    <mergeCell ref="E20:F20"/>
    <mergeCell ref="B21:D21"/>
    <mergeCell ref="E21:F21"/>
    <mergeCell ref="B22:D22"/>
    <mergeCell ref="E22:F22"/>
    <mergeCell ref="B23:D23"/>
    <mergeCell ref="E23:F23"/>
    <mergeCell ref="B24:F24"/>
    <mergeCell ref="B27:C27"/>
    <mergeCell ref="H27:J27"/>
    <mergeCell ref="B28:C28"/>
    <mergeCell ref="H28:J28"/>
    <mergeCell ref="B29:C29"/>
    <mergeCell ref="H29:J29"/>
    <mergeCell ref="B30:C30"/>
    <mergeCell ref="H30:J30"/>
    <mergeCell ref="B31:C31"/>
    <mergeCell ref="H31:J31"/>
    <mergeCell ref="B32:C32"/>
    <mergeCell ref="H32:J32"/>
    <mergeCell ref="B33:C33"/>
    <mergeCell ref="H33:J33"/>
    <mergeCell ref="B34:C34"/>
    <mergeCell ref="H34:J34"/>
    <mergeCell ref="B35:C35"/>
    <mergeCell ref="H35:J35"/>
    <mergeCell ref="B36:C36"/>
    <mergeCell ref="H36:J36"/>
    <mergeCell ref="H37:J37"/>
    <mergeCell ref="H38:J38"/>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 ref="B56:D56"/>
    <mergeCell ref="A81:N81"/>
  </mergeCells>
  <conditionalFormatting sqref="B24:F24">
    <cfRule type="expression" priority="2" aboveAverage="0" equalAverage="0" bottom="0" percent="0" rank="0" text="" dxfId="18">
      <formula>$E$22&lt;0</formula>
    </cfRule>
    <cfRule type="expression" priority="3" aboveAverage="0" equalAverage="0" bottom="0" percent="0" rank="0" text="" dxfId="20">
      <formula>AND($E$22&gt;=0,$E$23&lt;0.15)</formula>
    </cfRule>
  </conditionalFormatting>
  <hyperlinks>
    <hyperlink ref="A2" r:id="rId1" display=" "/>
    <hyperlink ref="A81"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0" pageOrder="downThenOver" orientation="landscape" blackAndWhite="false" draft="false" cellComments="none" horizontalDpi="300" verticalDpi="300" copies="1"/>
  <headerFooter differentFirst="false" differentOddEven="false">
    <oddHeader>&amp;L&amp;"Arial,Regular"&amp;8&amp;K1d3245Mastt  ·  Variation Template (AU)  ·  Variation Dashboard&amp;R&amp;"Arial,Regular"&amp;8&amp;K8e98a2&amp;A</oddHeader>
    <oddFooter>&amp;L&amp;"Arial,Regular"&amp;7&amp;K8e98a2Mastt template  ·  mastt.com  ·  © 2026 Mastt&amp;R&amp;"Arial,Regular"&amp;7&amp;K8e98a2Page &amp;P of &amp;N</oddFooter>
  </headerFooter>
  <rowBreaks count="1" manualBreakCount="1">
    <brk id="39" man="true" max="16383" min="0"/>
  </rowBreaks>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5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21"/>
    <col collapsed="false" customWidth="true" hidden="false" outlineLevel="0" max="3" min="3" style="1" width="17"/>
    <col collapsed="false" customWidth="true" hidden="false" outlineLevel="0" max="4" min="4" style="1" width="15.51"/>
    <col collapsed="false" customWidth="true" hidden="false" outlineLevel="0" max="5" min="5" style="1" width="18.5"/>
    <col collapsed="false" customWidth="true" hidden="false" outlineLevel="0" max="7" min="6" style="1" width="19"/>
    <col collapsed="false" customWidth="true" hidden="false" outlineLevel="0" max="8" min="8" style="1" width="2.5"/>
  </cols>
  <sheetData>
    <row r="1" customFormat="false" ht="4.5" hidden="false" customHeight="true" outlineLevel="0" collapsed="false">
      <c r="A1" s="2"/>
      <c r="B1" s="2"/>
      <c r="C1" s="2"/>
      <c r="D1" s="2"/>
      <c r="E1" s="2"/>
      <c r="F1" s="2"/>
      <c r="G1" s="2"/>
      <c r="H1" s="2"/>
    </row>
    <row r="2" customFormat="false" ht="27.75" hidden="false" customHeight="true" outlineLevel="0" collapsed="false">
      <c r="A2" s="3" t="s">
        <v>0</v>
      </c>
      <c r="B2" s="2"/>
      <c r="C2" s="2"/>
      <c r="D2" s="4" t="s">
        <v>1</v>
      </c>
      <c r="E2" s="4"/>
      <c r="F2" s="4"/>
      <c r="G2" s="4"/>
      <c r="H2" s="4"/>
    </row>
    <row r="3" customFormat="false" ht="12.75" hidden="false" customHeight="true" outlineLevel="0" collapsed="false">
      <c r="A3" s="2"/>
      <c r="B3" s="2"/>
      <c r="C3" s="2"/>
      <c r="D3" s="5" t="s">
        <v>201</v>
      </c>
      <c r="E3" s="5"/>
      <c r="F3" s="5"/>
      <c r="G3" s="5"/>
      <c r="H3" s="5"/>
    </row>
    <row r="4" customFormat="false" ht="6" hidden="false" customHeight="true" outlineLevel="0" collapsed="false">
      <c r="A4" s="2"/>
      <c r="B4" s="2"/>
      <c r="C4" s="2"/>
      <c r="D4" s="2"/>
      <c r="E4" s="2"/>
      <c r="F4" s="2"/>
      <c r="G4" s="2"/>
      <c r="H4" s="2"/>
    </row>
    <row r="5" customFormat="false" ht="3" hidden="false" customHeight="true" outlineLevel="0" collapsed="false">
      <c r="A5" s="6"/>
      <c r="B5" s="6"/>
      <c r="C5" s="6"/>
      <c r="D5" s="6"/>
      <c r="E5" s="6"/>
      <c r="F5" s="6"/>
      <c r="G5" s="6"/>
      <c r="H5" s="6"/>
    </row>
    <row r="6" customFormat="false" ht="6.75" hidden="false" customHeight="true" outlineLevel="0" collapsed="false">
      <c r="A6" s="7"/>
      <c r="B6" s="7"/>
      <c r="C6" s="7"/>
      <c r="D6" s="7"/>
      <c r="E6" s="7"/>
      <c r="F6" s="7"/>
      <c r="G6" s="7"/>
      <c r="H6" s="7"/>
    </row>
    <row r="7" customFormat="false" ht="21.75" hidden="false" customHeight="true" outlineLevel="0" collapsed="false">
      <c r="B7" s="75" t="s">
        <v>202</v>
      </c>
      <c r="C7" s="75"/>
      <c r="D7" s="75"/>
      <c r="E7" s="75"/>
      <c r="F7" s="75"/>
      <c r="G7" s="75"/>
    </row>
    <row r="8" customFormat="false" ht="16.5" hidden="false" customHeight="true" outlineLevel="0" collapsed="false">
      <c r="B8" s="8" t="s">
        <v>203</v>
      </c>
    </row>
    <row r="9" customFormat="false" ht="16.5" hidden="false" customHeight="true" outlineLevel="0" collapsed="false">
      <c r="B9" s="10" t="s">
        <v>204</v>
      </c>
      <c r="C9" s="76" t="str">
        <f aca="false">Proj_Name</f>
        <v>Riverside Aquatic Centre Redevelopment</v>
      </c>
      <c r="D9" s="76"/>
      <c r="E9" s="76"/>
      <c r="F9" s="10" t="s">
        <v>205</v>
      </c>
      <c r="G9" s="77" t="str">
        <f aca="false">VP_VarNo</f>
        <v>VAR-001</v>
      </c>
    </row>
    <row r="10" customFormat="false" ht="16.5" hidden="false" customHeight="true" outlineLevel="0" collapsed="false">
      <c r="B10" s="10" t="s">
        <v>9</v>
      </c>
      <c r="C10" s="76" t="str">
        <f aca="false">Proj_Number&amp;"   |   Contract "&amp;Proj_ContractNo</f>
        <v>P-2451   |   Contract C-2451-02</v>
      </c>
      <c r="D10" s="76"/>
      <c r="E10" s="76"/>
      <c r="F10" s="10" t="s">
        <v>206</v>
      </c>
      <c r="G10" s="13" t="n">
        <v>46065</v>
      </c>
    </row>
    <row r="11" customFormat="false" ht="16.5" hidden="false" customHeight="true" outlineLevel="0" collapsed="false">
      <c r="B11" s="10" t="s">
        <v>13</v>
      </c>
      <c r="C11" s="76" t="str">
        <f aca="false">Proj_Principal</f>
        <v>Marra Shire Council</v>
      </c>
      <c r="D11" s="76"/>
      <c r="E11" s="76"/>
      <c r="F11" s="10" t="s">
        <v>207</v>
      </c>
      <c r="G11" s="11" t="s">
        <v>83</v>
      </c>
    </row>
    <row r="12" customFormat="false" ht="16.5" hidden="false" customHeight="true" outlineLevel="0" collapsed="false">
      <c r="B12" s="10" t="s">
        <v>17</v>
      </c>
      <c r="C12" s="76" t="str">
        <f aca="false">Proj_Contractor&amp;"   ABN "&amp;Proj_ContractorABN</f>
        <v>Hallmark Constructions Pty Ltd   ABN 51 824 753 556</v>
      </c>
      <c r="D12" s="76"/>
      <c r="E12" s="76"/>
      <c r="F12" s="10" t="s">
        <v>208</v>
      </c>
      <c r="G12" s="11" t="s">
        <v>84</v>
      </c>
    </row>
    <row r="13" customFormat="false" ht="16.5" hidden="false" customHeight="true" outlineLevel="0" collapsed="false">
      <c r="B13" s="10" t="s">
        <v>11</v>
      </c>
      <c r="C13" s="76" t="str">
        <f aca="false">Proj_Superintendent&amp;"   |   "&amp;Proj_ContractType</f>
        <v>K. Rahman — Mastt Advisory   |   AS 4000-1997</v>
      </c>
      <c r="D13" s="76"/>
      <c r="E13" s="76"/>
      <c r="F13" s="10" t="s">
        <v>209</v>
      </c>
      <c r="G13" s="11" t="s">
        <v>87</v>
      </c>
    </row>
    <row r="14" customFormat="false" ht="16.5" hidden="false" customHeight="true" outlineLevel="0" collapsed="false">
      <c r="B14" s="10" t="s">
        <v>210</v>
      </c>
      <c r="C14" s="11" t="s">
        <v>211</v>
      </c>
      <c r="D14" s="11"/>
      <c r="E14" s="11"/>
      <c r="F14" s="10" t="s">
        <v>212</v>
      </c>
      <c r="G14" s="11" t="s">
        <v>86</v>
      </c>
    </row>
    <row r="16" customFormat="false" ht="16.5" hidden="false" customHeight="true" outlineLevel="0" collapsed="false">
      <c r="B16" s="8" t="s">
        <v>213</v>
      </c>
    </row>
    <row r="17" customFormat="false" ht="15" hidden="false" customHeight="true" outlineLevel="0" collapsed="false">
      <c r="B17" s="78" t="s">
        <v>214</v>
      </c>
      <c r="C17" s="78"/>
      <c r="D17" s="78"/>
      <c r="E17" s="78"/>
      <c r="F17" s="78"/>
      <c r="G17" s="78"/>
    </row>
    <row r="18" customFormat="false" ht="15" hidden="false" customHeight="true" outlineLevel="0" collapsed="false">
      <c r="B18" s="78"/>
      <c r="C18" s="78"/>
      <c r="D18" s="78"/>
      <c r="E18" s="78"/>
      <c r="F18" s="78"/>
      <c r="G18" s="78"/>
    </row>
    <row r="19" customFormat="false" ht="15" hidden="false" customHeight="true" outlineLevel="0" collapsed="false">
      <c r="B19" s="78"/>
      <c r="C19" s="78"/>
      <c r="D19" s="78"/>
      <c r="E19" s="78"/>
      <c r="F19" s="78"/>
      <c r="G19" s="78"/>
    </row>
    <row r="21" customFormat="false" ht="16.5" hidden="false" customHeight="true" outlineLevel="0" collapsed="false">
      <c r="B21" s="8" t="s">
        <v>215</v>
      </c>
    </row>
    <row r="22" customFormat="false" ht="15" hidden="false" customHeight="true" outlineLevel="0" collapsed="false">
      <c r="B22" s="78" t="s">
        <v>216</v>
      </c>
      <c r="C22" s="78"/>
      <c r="D22" s="78"/>
      <c r="E22" s="78"/>
      <c r="F22" s="78"/>
      <c r="G22" s="78"/>
    </row>
    <row r="23" customFormat="false" ht="15" hidden="false" customHeight="true" outlineLevel="0" collapsed="false">
      <c r="B23" s="78"/>
      <c r="C23" s="78"/>
      <c r="D23" s="78"/>
      <c r="E23" s="78"/>
      <c r="F23" s="78"/>
      <c r="G23" s="78"/>
    </row>
    <row r="24" customFormat="false" ht="15" hidden="false" customHeight="true" outlineLevel="0" collapsed="false">
      <c r="B24" s="78"/>
      <c r="C24" s="78"/>
      <c r="D24" s="78"/>
      <c r="E24" s="78"/>
      <c r="F24" s="78"/>
      <c r="G24" s="78"/>
    </row>
    <row r="26" customFormat="false" ht="16.5" hidden="false" customHeight="true" outlineLevel="0" collapsed="false">
      <c r="B26" s="8" t="s">
        <v>217</v>
      </c>
    </row>
    <row r="27" customFormat="false" ht="15.75" hidden="false" customHeight="true" outlineLevel="0" collapsed="false">
      <c r="B27" s="79" t="s">
        <v>218</v>
      </c>
      <c r="C27" s="79"/>
      <c r="D27" s="79" t="s">
        <v>219</v>
      </c>
      <c r="E27" s="79"/>
      <c r="F27" s="80" t="s">
        <v>220</v>
      </c>
      <c r="G27" s="80" t="s">
        <v>221</v>
      </c>
    </row>
    <row r="28" customFormat="false" ht="15" hidden="false" customHeight="true" outlineLevel="0" collapsed="false">
      <c r="B28" s="81" t="s">
        <v>222</v>
      </c>
      <c r="C28" s="81"/>
      <c r="D28" s="81" t="s">
        <v>223</v>
      </c>
      <c r="E28" s="81"/>
      <c r="F28" s="82" t="s">
        <v>224</v>
      </c>
      <c r="G28" s="83" t="n">
        <v>46050</v>
      </c>
    </row>
    <row r="29" customFormat="false" ht="15" hidden="false" customHeight="true" outlineLevel="0" collapsed="false">
      <c r="B29" s="81" t="s">
        <v>225</v>
      </c>
      <c r="C29" s="81"/>
      <c r="D29" s="81" t="s">
        <v>226</v>
      </c>
      <c r="E29" s="81"/>
      <c r="F29" s="82" t="s">
        <v>227</v>
      </c>
      <c r="G29" s="83" t="n">
        <v>46050</v>
      </c>
    </row>
    <row r="30" customFormat="false" ht="15" hidden="false" customHeight="true" outlineLevel="0" collapsed="false">
      <c r="B30" s="81" t="s">
        <v>228</v>
      </c>
      <c r="C30" s="81"/>
      <c r="D30" s="81" t="s">
        <v>229</v>
      </c>
      <c r="E30" s="81"/>
      <c r="F30" s="82" t="s">
        <v>224</v>
      </c>
      <c r="G30" s="83" t="n">
        <v>46050</v>
      </c>
    </row>
    <row r="31" customFormat="false" ht="15" hidden="false" customHeight="true" outlineLevel="0" collapsed="false">
      <c r="B31" s="81"/>
      <c r="C31" s="81"/>
      <c r="D31" s="81"/>
      <c r="E31" s="81"/>
      <c r="F31" s="82"/>
      <c r="G31" s="83"/>
    </row>
    <row r="33" customFormat="false" ht="16.5" hidden="false" customHeight="true" outlineLevel="0" collapsed="false">
      <c r="B33" s="8" t="s">
        <v>230</v>
      </c>
    </row>
    <row r="34" customFormat="false" ht="16.5" hidden="false" customHeight="true" outlineLevel="0" collapsed="false">
      <c r="B34" s="84" t="s">
        <v>231</v>
      </c>
      <c r="C34" s="84"/>
      <c r="D34" s="85" t="n">
        <v>5</v>
      </c>
      <c r="E34" s="86" t="s">
        <v>232</v>
      </c>
      <c r="F34" s="47" t="s">
        <v>233</v>
      </c>
      <c r="G34" s="47"/>
    </row>
    <row r="35" customFormat="false" ht="15" hidden="false" customHeight="true" outlineLevel="0" collapsed="false">
      <c r="B35" s="78" t="s">
        <v>234</v>
      </c>
      <c r="C35" s="78"/>
      <c r="D35" s="78"/>
      <c r="E35" s="78"/>
      <c r="F35" s="78"/>
      <c r="G35" s="78"/>
    </row>
    <row r="36" customFormat="false" ht="15" hidden="false" customHeight="true" outlineLevel="0" collapsed="false">
      <c r="B36" s="78"/>
      <c r="C36" s="78"/>
      <c r="D36" s="78"/>
      <c r="E36" s="78"/>
      <c r="F36" s="78"/>
      <c r="G36" s="78"/>
    </row>
    <row r="38" customFormat="false" ht="16.5" hidden="false" customHeight="true" outlineLevel="0" collapsed="false">
      <c r="B38" s="8" t="s">
        <v>235</v>
      </c>
    </row>
    <row r="39" customFormat="false" ht="25.5" hidden="false" customHeight="true" outlineLevel="0" collapsed="false">
      <c r="B39" s="87" t="s">
        <v>236</v>
      </c>
      <c r="C39" s="87"/>
      <c r="D39" s="87"/>
      <c r="E39" s="88" t="s">
        <v>237</v>
      </c>
      <c r="F39" s="88" t="s">
        <v>238</v>
      </c>
      <c r="G39" s="88" t="s">
        <v>239</v>
      </c>
    </row>
    <row r="40" customFormat="false" ht="15.75" hidden="false" customHeight="true" outlineLevel="0" collapsed="false">
      <c r="B40" s="67" t="s">
        <v>240</v>
      </c>
      <c r="C40" s="67"/>
      <c r="D40" s="67"/>
      <c r="E40" s="89" t="n">
        <f aca="false">VP_Claimed_ExGST</f>
        <v>144781</v>
      </c>
      <c r="F40" s="89" t="n">
        <f aca="false">VP_Assessed_ExGST</f>
        <v>125803.5</v>
      </c>
      <c r="G40" s="89" t="n">
        <f aca="false">$F40-$E40</f>
        <v>-18977.5</v>
      </c>
    </row>
    <row r="41" customFormat="false" ht="15.75" hidden="false" customHeight="true" outlineLevel="0" collapsed="false">
      <c r="B41" s="67" t="str">
        <f aca="false">" GST @ "&amp;TEXT(GST_Rate,"0.0%")</f>
        <v> GST @ 10.0%</v>
      </c>
      <c r="C41" s="67"/>
      <c r="D41" s="67"/>
      <c r="E41" s="89" t="n">
        <f aca="false">VP_GST_Claimed</f>
        <v>14478.1</v>
      </c>
      <c r="F41" s="89" t="n">
        <f aca="false">VP_GST_Assessed</f>
        <v>12580.35</v>
      </c>
      <c r="G41" s="89" t="n">
        <f aca="false">$F41-$E41</f>
        <v>-1897.75</v>
      </c>
    </row>
    <row r="42" customFormat="false" ht="24" hidden="false" customHeight="true" outlineLevel="0" collapsed="false">
      <c r="B42" s="90" t="s">
        <v>241</v>
      </c>
      <c r="C42" s="90"/>
      <c r="D42" s="90"/>
      <c r="E42" s="91" t="n">
        <f aca="false">VP_Claimed_InclGST</f>
        <v>159259.1</v>
      </c>
      <c r="F42" s="91" t="n">
        <f aca="false">VP_Assessed_InclGST</f>
        <v>138383.85</v>
      </c>
      <c r="G42" s="91" t="n">
        <f aca="false">$F42-$E42</f>
        <v>-20875.25</v>
      </c>
    </row>
    <row r="44" customFormat="false" ht="16.5" hidden="false" customHeight="true" outlineLevel="0" collapsed="false">
      <c r="B44" s="8" t="s">
        <v>242</v>
      </c>
    </row>
    <row r="45" customFormat="false" ht="15" hidden="false" customHeight="true" outlineLevel="0" collapsed="false">
      <c r="B45" s="81" t="s">
        <v>243</v>
      </c>
      <c r="C45" s="81"/>
      <c r="D45" s="81"/>
      <c r="E45" s="81"/>
      <c r="F45" s="81"/>
      <c r="G45" s="81"/>
    </row>
    <row r="46" customFormat="false" ht="15" hidden="false" customHeight="true" outlineLevel="0" collapsed="false">
      <c r="B46" s="81" t="s">
        <v>244</v>
      </c>
      <c r="C46" s="81"/>
      <c r="D46" s="81"/>
      <c r="E46" s="81"/>
      <c r="F46" s="81"/>
      <c r="G46" s="81"/>
    </row>
    <row r="47" customFormat="false" ht="15" hidden="false" customHeight="true" outlineLevel="0" collapsed="false">
      <c r="B47" s="81" t="s">
        <v>245</v>
      </c>
      <c r="C47" s="81"/>
      <c r="D47" s="81"/>
      <c r="E47" s="81"/>
      <c r="F47" s="81"/>
      <c r="G47" s="81"/>
    </row>
    <row r="49" customFormat="false" ht="16.5" hidden="false" customHeight="true" outlineLevel="0" collapsed="false">
      <c r="B49" s="8" t="s">
        <v>246</v>
      </c>
    </row>
    <row r="50" customFormat="false" ht="15.75" hidden="false" customHeight="true" outlineLevel="0" collapsed="false">
      <c r="B50" s="79" t="s">
        <v>247</v>
      </c>
      <c r="C50" s="79"/>
      <c r="D50" s="79" t="s">
        <v>248</v>
      </c>
      <c r="E50" s="79"/>
      <c r="F50" s="79" t="s">
        <v>249</v>
      </c>
      <c r="G50" s="79"/>
    </row>
    <row r="51" customFormat="false" ht="16.5" hidden="false" customHeight="true" outlineLevel="0" collapsed="false">
      <c r="B51" s="81"/>
      <c r="C51" s="81"/>
      <c r="D51" s="81"/>
      <c r="E51" s="81"/>
      <c r="F51" s="81"/>
      <c r="G51" s="81"/>
    </row>
    <row r="52" customFormat="false" ht="21" hidden="false" customHeight="true" outlineLevel="0" collapsed="false">
      <c r="B52" s="81"/>
      <c r="C52" s="81"/>
      <c r="D52" s="81"/>
      <c r="E52" s="81"/>
      <c r="F52" s="81"/>
      <c r="G52" s="81"/>
    </row>
    <row r="53" customFormat="false" ht="16.5" hidden="false" customHeight="true" outlineLevel="0" collapsed="false">
      <c r="B53" s="92"/>
      <c r="C53" s="92"/>
      <c r="D53" s="92"/>
      <c r="E53" s="92"/>
      <c r="F53" s="92"/>
      <c r="G53" s="92"/>
    </row>
    <row r="54" customFormat="false" ht="12.75" hidden="false" customHeight="true" outlineLevel="0" collapsed="false">
      <c r="B54" s="93" t="s">
        <v>250</v>
      </c>
      <c r="C54" s="93"/>
      <c r="D54" s="93"/>
      <c r="E54" s="93"/>
      <c r="F54" s="93"/>
      <c r="G54" s="93"/>
    </row>
    <row r="55" customFormat="false" ht="19.5" hidden="false" customHeight="true" outlineLevel="0" collapsed="false">
      <c r="B55" s="94" t="s">
        <v>251</v>
      </c>
      <c r="C55" s="94"/>
      <c r="D55" s="94"/>
      <c r="E55" s="94"/>
      <c r="F55" s="94"/>
      <c r="G55" s="94"/>
    </row>
    <row r="57" customFormat="false" ht="12.75" hidden="false" customHeight="true" outlineLevel="0" collapsed="false">
      <c r="A57" s="30" t="s">
        <v>60</v>
      </c>
      <c r="B57" s="30"/>
      <c r="C57" s="30"/>
      <c r="D57" s="30"/>
      <c r="E57" s="30"/>
      <c r="F57" s="30"/>
      <c r="G57" s="30"/>
      <c r="H57" s="30"/>
    </row>
  </sheetData>
  <sheetProtection sheet="true" formatCells="false" formatColumns="false" formatRows="false" insertRows="false" sort="false" autoFilter="false"/>
  <mergeCells count="46">
    <mergeCell ref="D2:H2"/>
    <mergeCell ref="D3:H3"/>
    <mergeCell ref="B7:G7"/>
    <mergeCell ref="C9:E9"/>
    <mergeCell ref="C10:E10"/>
    <mergeCell ref="C11:E11"/>
    <mergeCell ref="C12:E12"/>
    <mergeCell ref="C13:E13"/>
    <mergeCell ref="C14:E14"/>
    <mergeCell ref="B17:G19"/>
    <mergeCell ref="B22:G24"/>
    <mergeCell ref="B27:C27"/>
    <mergeCell ref="D27:E27"/>
    <mergeCell ref="B28:C28"/>
    <mergeCell ref="D28:E28"/>
    <mergeCell ref="B29:C29"/>
    <mergeCell ref="D29:E29"/>
    <mergeCell ref="B30:C30"/>
    <mergeCell ref="D30:E30"/>
    <mergeCell ref="B31:C31"/>
    <mergeCell ref="D31:E31"/>
    <mergeCell ref="B34:C34"/>
    <mergeCell ref="F34:G34"/>
    <mergeCell ref="B35:G36"/>
    <mergeCell ref="B39:D39"/>
    <mergeCell ref="B40:D40"/>
    <mergeCell ref="B41:D41"/>
    <mergeCell ref="B42:D42"/>
    <mergeCell ref="B45:G45"/>
    <mergeCell ref="B46:G46"/>
    <mergeCell ref="B47:G47"/>
    <mergeCell ref="B50:C50"/>
    <mergeCell ref="D50:E50"/>
    <mergeCell ref="F50:G50"/>
    <mergeCell ref="B51:C51"/>
    <mergeCell ref="D51:E51"/>
    <mergeCell ref="F51:G51"/>
    <mergeCell ref="B52:C52"/>
    <mergeCell ref="D52:E52"/>
    <mergeCell ref="F52:G52"/>
    <mergeCell ref="B53:C53"/>
    <mergeCell ref="D53:E53"/>
    <mergeCell ref="F53:G53"/>
    <mergeCell ref="B54:G54"/>
    <mergeCell ref="B55:G55"/>
    <mergeCell ref="A57:H57"/>
  </mergeCells>
  <dataValidations count="4">
    <dataValidation allowBlank="true" error="Select a value from the list, or add the option on the Lists &amp; Settings sheet." errorStyle="stop" errorTitle="Value not in list" operator="between" showDropDown="false" showErrorMessage="true" showInputMessage="false" sqref="G11" type="list">
      <formula1>List_RaisedBy</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G12" type="list">
      <formula1>List_Origin</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C14" type="list">
      <formula1>List_RequestType</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F34" type="list">
      <formula1>List_ProgrammeImpact</formula1>
      <formula2>0</formula2>
    </dataValidation>
  </dataValidations>
  <hyperlinks>
    <hyperlink ref="A2" r:id="rId1" display=" "/>
    <hyperlink ref="A57"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1" pageOrder="downThenOver" orientation="portrait" blackAndWhite="false" draft="false" cellComments="none" horizontalDpi="300" verticalDpi="300" copies="1"/>
  <headerFooter differentFirst="false" differentOddEven="false">
    <oddHeader>&amp;L&amp;"Arial,Regular"&amp;8&amp;K1d3245Mastt  ·  Variation Template (AU)  ·  Variation Request&amp;R&amp;"Arial,Regular"&amp;8&amp;K8e98a2&amp;A</oddHeader>
    <oddFooter>&amp;L&amp;"Arial,Regular"&amp;7&amp;K8e98a2Mastt template  ·  mastt.com  ·  © 2026 Mastt&amp;R&amp;"Arial,Regular"&amp;7&amp;K8e98a2Page &amp;P of &amp;N</oddFooter>
  </headerFooter>
  <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7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36"/>
    <col collapsed="false" customWidth="true" hidden="false" outlineLevel="0" max="3" min="3" style="1" width="9.52"/>
    <col collapsed="false" customWidth="true" hidden="false" outlineLevel="0" max="4" min="4" style="1" width="10"/>
    <col collapsed="false" customWidth="true" hidden="false" outlineLevel="0" max="5" min="5" style="1" width="12"/>
    <col collapsed="false" customWidth="true" hidden="false" outlineLevel="0" max="8" min="6" style="1" width="14"/>
    <col collapsed="false" customWidth="true" hidden="false" outlineLevel="0" max="9" min="9" style="1" width="2.5"/>
  </cols>
  <sheetData>
    <row r="1" customFormat="false" ht="4.5" hidden="false" customHeight="true" outlineLevel="0" collapsed="false">
      <c r="A1" s="2"/>
      <c r="B1" s="2"/>
      <c r="C1" s="2"/>
      <c r="D1" s="2"/>
      <c r="E1" s="2"/>
      <c r="F1" s="2"/>
      <c r="G1" s="2"/>
      <c r="H1" s="2"/>
      <c r="I1" s="2"/>
    </row>
    <row r="2" customFormat="false" ht="27.75" hidden="false" customHeight="true" outlineLevel="0" collapsed="false">
      <c r="A2" s="3" t="s">
        <v>0</v>
      </c>
      <c r="B2" s="2"/>
      <c r="C2" s="4" t="s">
        <v>1</v>
      </c>
      <c r="D2" s="4"/>
      <c r="E2" s="4"/>
      <c r="F2" s="4"/>
      <c r="G2" s="4"/>
      <c r="H2" s="4"/>
      <c r="I2" s="4"/>
    </row>
    <row r="3" customFormat="false" ht="12.75" hidden="false" customHeight="true" outlineLevel="0" collapsed="false">
      <c r="A3" s="2"/>
      <c r="B3" s="2"/>
      <c r="C3" s="5" t="s">
        <v>252</v>
      </c>
      <c r="D3" s="5"/>
      <c r="E3" s="5"/>
      <c r="F3" s="5"/>
      <c r="G3" s="5"/>
      <c r="H3" s="5"/>
      <c r="I3" s="5"/>
    </row>
    <row r="4" customFormat="false" ht="6" hidden="false" customHeight="true" outlineLevel="0" collapsed="false">
      <c r="A4" s="2"/>
      <c r="B4" s="2"/>
      <c r="C4" s="2"/>
      <c r="D4" s="2"/>
      <c r="E4" s="2"/>
      <c r="F4" s="2"/>
      <c r="G4" s="2"/>
      <c r="H4" s="2"/>
      <c r="I4" s="2"/>
    </row>
    <row r="5" customFormat="false" ht="3" hidden="false" customHeight="true" outlineLevel="0" collapsed="false">
      <c r="A5" s="6"/>
      <c r="B5" s="6"/>
      <c r="C5" s="6"/>
      <c r="D5" s="6"/>
      <c r="E5" s="6"/>
      <c r="F5" s="6"/>
      <c r="G5" s="6"/>
      <c r="H5" s="6"/>
      <c r="I5" s="6"/>
    </row>
    <row r="6" customFormat="false" ht="6.75" hidden="false" customHeight="true" outlineLevel="0" collapsed="false">
      <c r="A6" s="7"/>
      <c r="B6" s="7"/>
      <c r="C6" s="7"/>
      <c r="D6" s="7"/>
      <c r="E6" s="7"/>
      <c r="F6" s="7"/>
      <c r="G6" s="7"/>
      <c r="H6" s="7"/>
      <c r="I6" s="7"/>
    </row>
    <row r="7" customFormat="false" ht="21.75" hidden="false" customHeight="true" outlineLevel="0" collapsed="false">
      <c r="B7" s="75" t="s">
        <v>253</v>
      </c>
      <c r="C7" s="75"/>
      <c r="D7" s="75"/>
      <c r="E7" s="75"/>
      <c r="F7" s="75"/>
      <c r="G7" s="75"/>
      <c r="H7" s="75"/>
    </row>
    <row r="8" customFormat="false" ht="18" hidden="false" customHeight="true" outlineLevel="0" collapsed="false">
      <c r="B8" s="10" t="s">
        <v>205</v>
      </c>
      <c r="C8" s="95" t="s">
        <v>82</v>
      </c>
      <c r="D8" s="96" t="s">
        <v>254</v>
      </c>
      <c r="E8" s="11" t="s">
        <v>255</v>
      </c>
      <c r="F8" s="11"/>
      <c r="G8" s="11"/>
      <c r="H8" s="11"/>
    </row>
    <row r="9" customFormat="false" ht="24" hidden="false" customHeight="true" outlineLevel="0" collapsed="false">
      <c r="B9" s="97" t="s">
        <v>256</v>
      </c>
      <c r="C9" s="97"/>
      <c r="D9" s="97"/>
      <c r="E9" s="97"/>
      <c r="F9" s="97"/>
      <c r="G9" s="97"/>
      <c r="H9" s="97"/>
    </row>
    <row r="11" customFormat="false" ht="16.5" hidden="false" customHeight="true" outlineLevel="0" collapsed="false">
      <c r="B11" s="98" t="s">
        <v>257</v>
      </c>
      <c r="C11" s="98"/>
      <c r="D11" s="98"/>
      <c r="E11" s="98"/>
      <c r="F11" s="98"/>
      <c r="G11" s="98"/>
      <c r="H11" s="98"/>
    </row>
    <row r="12" customFormat="false" ht="24" hidden="false" customHeight="true" outlineLevel="0" collapsed="false">
      <c r="B12" s="99" t="s">
        <v>258</v>
      </c>
      <c r="C12" s="100" t="s">
        <v>259</v>
      </c>
      <c r="D12" s="100"/>
      <c r="E12" s="100" t="s">
        <v>260</v>
      </c>
      <c r="F12" s="100" t="s">
        <v>183</v>
      </c>
      <c r="G12" s="100" t="s">
        <v>184</v>
      </c>
      <c r="H12" s="100" t="s">
        <v>261</v>
      </c>
    </row>
    <row r="13" customFormat="false" ht="13.5" hidden="false" customHeight="true" outlineLevel="0" collapsed="false">
      <c r="B13" s="81" t="s">
        <v>262</v>
      </c>
      <c r="C13" s="101" t="n">
        <v>180</v>
      </c>
      <c r="D13" s="82" t="s">
        <v>263</v>
      </c>
      <c r="E13" s="102" t="n">
        <v>92</v>
      </c>
      <c r="F13" s="89" t="n">
        <f aca="false">IF(OR($C13="",$E13=""),"",ROUND($C13*$E13,2))</f>
        <v>16560</v>
      </c>
      <c r="G13" s="103"/>
      <c r="H13" s="103"/>
    </row>
    <row r="14" customFormat="false" ht="13.5" hidden="false" customHeight="true" outlineLevel="0" collapsed="false">
      <c r="B14" s="81" t="s">
        <v>264</v>
      </c>
      <c r="C14" s="101" t="n">
        <v>120</v>
      </c>
      <c r="D14" s="82" t="s">
        <v>263</v>
      </c>
      <c r="E14" s="102" t="n">
        <v>88</v>
      </c>
      <c r="F14" s="89" t="n">
        <f aca="false">IF(OR($C14="",$E14=""),"",ROUND($C14*$E14,2))</f>
        <v>10560</v>
      </c>
      <c r="G14" s="103"/>
      <c r="H14" s="103"/>
    </row>
    <row r="15" customFormat="false" ht="13.5" hidden="false" customHeight="true" outlineLevel="0" collapsed="false">
      <c r="B15" s="81" t="s">
        <v>265</v>
      </c>
      <c r="C15" s="101" t="n">
        <v>96</v>
      </c>
      <c r="D15" s="82" t="s">
        <v>263</v>
      </c>
      <c r="E15" s="102" t="n">
        <v>68</v>
      </c>
      <c r="F15" s="89" t="n">
        <f aca="false">IF(OR($C15="",$E15=""),"",ROUND($C15*$E15,2))</f>
        <v>6528</v>
      </c>
      <c r="G15" s="103"/>
      <c r="H15" s="103"/>
    </row>
    <row r="16" customFormat="false" ht="13.5" hidden="false" customHeight="true" outlineLevel="0" collapsed="false">
      <c r="B16" s="81" t="s">
        <v>266</v>
      </c>
      <c r="C16" s="101" t="n">
        <v>40</v>
      </c>
      <c r="D16" s="82" t="s">
        <v>263</v>
      </c>
      <c r="E16" s="102" t="n">
        <v>95</v>
      </c>
      <c r="F16" s="89" t="n">
        <f aca="false">IF(OR($C16="",$E16=""),"",ROUND($C16*$E16,2))</f>
        <v>3800</v>
      </c>
      <c r="G16" s="103"/>
      <c r="H16" s="103"/>
    </row>
    <row r="17" customFormat="false" ht="13.5" hidden="false" customHeight="true" outlineLevel="0" collapsed="false">
      <c r="B17" s="81" t="s">
        <v>267</v>
      </c>
      <c r="C17" s="101" t="n">
        <v>56</v>
      </c>
      <c r="D17" s="82" t="s">
        <v>263</v>
      </c>
      <c r="E17" s="102" t="n">
        <v>105</v>
      </c>
      <c r="F17" s="89" t="n">
        <f aca="false">IF(OR($C17="",$E17=""),"",ROUND($C17*$E17,2))</f>
        <v>5880</v>
      </c>
      <c r="G17" s="103"/>
      <c r="H17" s="103"/>
    </row>
    <row r="18" customFormat="false" ht="13.5" hidden="false" customHeight="true" outlineLevel="0" collapsed="false">
      <c r="B18" s="81"/>
      <c r="C18" s="101"/>
      <c r="D18" s="82"/>
      <c r="E18" s="102"/>
      <c r="F18" s="89" t="str">
        <f aca="false">IF(OR($C18="",$E18=""),"",ROUND($C18*$E18,2))</f>
        <v/>
      </c>
      <c r="G18" s="103"/>
      <c r="H18" s="103"/>
    </row>
    <row r="19" customFormat="false" ht="16.5" hidden="false" customHeight="true" outlineLevel="0" collapsed="false">
      <c r="B19" s="104" t="s">
        <v>268</v>
      </c>
      <c r="C19" s="104"/>
      <c r="D19" s="104"/>
      <c r="E19" s="104"/>
      <c r="F19" s="105" t="n">
        <f aca="false">SUM($F$13:$F$18)</f>
        <v>43328</v>
      </c>
      <c r="G19" s="106" t="n">
        <v>39850</v>
      </c>
      <c r="H19" s="105" t="n">
        <f aca="false">IF(AND($F19="",$G19=""),"",N($G19)-N($F19))</f>
        <v>-3478</v>
      </c>
    </row>
    <row r="21" customFormat="false" ht="16.5" hidden="false" customHeight="true" outlineLevel="0" collapsed="false">
      <c r="B21" s="98" t="s">
        <v>269</v>
      </c>
      <c r="C21" s="98"/>
      <c r="D21" s="98"/>
      <c r="E21" s="98"/>
      <c r="F21" s="98"/>
      <c r="G21" s="98"/>
      <c r="H21" s="98"/>
    </row>
    <row r="22" customFormat="false" ht="24" hidden="false" customHeight="true" outlineLevel="0" collapsed="false">
      <c r="B22" s="99" t="s">
        <v>270</v>
      </c>
      <c r="C22" s="100" t="s">
        <v>271</v>
      </c>
      <c r="D22" s="100" t="s">
        <v>272</v>
      </c>
      <c r="E22" s="100" t="s">
        <v>273</v>
      </c>
      <c r="F22" s="100" t="s">
        <v>183</v>
      </c>
      <c r="G22" s="100" t="s">
        <v>184</v>
      </c>
      <c r="H22" s="100" t="s">
        <v>261</v>
      </c>
    </row>
    <row r="23" customFormat="false" ht="13.5" hidden="false" customHeight="true" outlineLevel="0" collapsed="false">
      <c r="B23" s="81" t="s">
        <v>274</v>
      </c>
      <c r="C23" s="101" t="n">
        <v>420</v>
      </c>
      <c r="D23" s="82" t="s">
        <v>275</v>
      </c>
      <c r="E23" s="102" t="n">
        <v>84.5</v>
      </c>
      <c r="F23" s="89" t="n">
        <f aca="false">IF(OR($C23="",$E23=""),"",ROUND($C23*$E23,2))</f>
        <v>35490</v>
      </c>
      <c r="G23" s="103"/>
      <c r="H23" s="103"/>
    </row>
    <row r="24" customFormat="false" ht="13.5" hidden="false" customHeight="true" outlineLevel="0" collapsed="false">
      <c r="B24" s="81" t="s">
        <v>276</v>
      </c>
      <c r="C24" s="101" t="n">
        <v>420</v>
      </c>
      <c r="D24" s="82" t="s">
        <v>275</v>
      </c>
      <c r="E24" s="102" t="n">
        <v>18.2</v>
      </c>
      <c r="F24" s="89" t="n">
        <f aca="false">IF(OR($C24="",$E24=""),"",ROUND($C24*$E24,2))</f>
        <v>7644</v>
      </c>
      <c r="G24" s="103"/>
      <c r="H24" s="103"/>
    </row>
    <row r="25" customFormat="false" ht="13.5" hidden="false" customHeight="true" outlineLevel="0" collapsed="false">
      <c r="B25" s="81" t="s">
        <v>277</v>
      </c>
      <c r="C25" s="101" t="n">
        <v>420</v>
      </c>
      <c r="D25" s="82" t="s">
        <v>275</v>
      </c>
      <c r="E25" s="102" t="n">
        <v>9.4</v>
      </c>
      <c r="F25" s="89" t="n">
        <f aca="false">IF(OR($C25="",$E25=""),"",ROUND($C25*$E25,2))</f>
        <v>3948</v>
      </c>
      <c r="G25" s="103"/>
      <c r="H25" s="103"/>
    </row>
    <row r="26" customFormat="false" ht="13.5" hidden="false" customHeight="true" outlineLevel="0" collapsed="false">
      <c r="B26" s="81" t="s">
        <v>278</v>
      </c>
      <c r="C26" s="101" t="n">
        <v>1</v>
      </c>
      <c r="D26" s="82" t="s">
        <v>279</v>
      </c>
      <c r="E26" s="102" t="n">
        <v>2850</v>
      </c>
      <c r="F26" s="89" t="n">
        <f aca="false">IF(OR($C26="",$E26=""),"",ROUND($C26*$E26,2))</f>
        <v>2850</v>
      </c>
      <c r="G26" s="103"/>
      <c r="H26" s="103"/>
    </row>
    <row r="27" customFormat="false" ht="13.5" hidden="false" customHeight="true" outlineLevel="0" collapsed="false">
      <c r="B27" s="81" t="s">
        <v>280</v>
      </c>
      <c r="C27" s="101" t="n">
        <v>96</v>
      </c>
      <c r="D27" s="82" t="s">
        <v>281</v>
      </c>
      <c r="E27" s="102" t="n">
        <v>22</v>
      </c>
      <c r="F27" s="89" t="n">
        <f aca="false">IF(OR($C27="",$E27=""),"",ROUND($C27*$E27,2))</f>
        <v>2112</v>
      </c>
      <c r="G27" s="103"/>
      <c r="H27" s="103"/>
    </row>
    <row r="28" customFormat="false" ht="13.5" hidden="false" customHeight="true" outlineLevel="0" collapsed="false">
      <c r="B28" s="81" t="s">
        <v>282</v>
      </c>
      <c r="C28" s="101" t="n">
        <v>1</v>
      </c>
      <c r="D28" s="82" t="s">
        <v>279</v>
      </c>
      <c r="E28" s="102" t="n">
        <v>1450</v>
      </c>
      <c r="F28" s="89" t="n">
        <f aca="false">IF(OR($C28="",$E28=""),"",ROUND($C28*$E28,2))</f>
        <v>1450</v>
      </c>
      <c r="G28" s="103"/>
      <c r="H28" s="103"/>
    </row>
    <row r="29" customFormat="false" ht="13.5" hidden="false" customHeight="true" outlineLevel="0" collapsed="false">
      <c r="B29" s="81"/>
      <c r="C29" s="101"/>
      <c r="D29" s="82"/>
      <c r="E29" s="102"/>
      <c r="F29" s="89" t="str">
        <f aca="false">IF(OR($C29="",$E29=""),"",ROUND($C29*$E29,2))</f>
        <v/>
      </c>
      <c r="G29" s="103"/>
      <c r="H29" s="103"/>
    </row>
    <row r="30" customFormat="false" ht="16.5" hidden="false" customHeight="true" outlineLevel="0" collapsed="false">
      <c r="B30" s="104" t="s">
        <v>283</v>
      </c>
      <c r="C30" s="104"/>
      <c r="D30" s="104"/>
      <c r="E30" s="104"/>
      <c r="F30" s="105" t="n">
        <f aca="false">SUM($F$23:$F$29)</f>
        <v>53494</v>
      </c>
      <c r="G30" s="106" t="n">
        <v>51200</v>
      </c>
      <c r="H30" s="105" t="n">
        <f aca="false">IF(AND($F30="",$G30=""),"",N($G30)-N($F30))</f>
        <v>-2294</v>
      </c>
    </row>
    <row r="32" customFormat="false" ht="16.5" hidden="false" customHeight="true" outlineLevel="0" collapsed="false">
      <c r="B32" s="98" t="s">
        <v>284</v>
      </c>
      <c r="C32" s="98"/>
      <c r="D32" s="98"/>
      <c r="E32" s="98"/>
      <c r="F32" s="98"/>
      <c r="G32" s="98"/>
      <c r="H32" s="98"/>
    </row>
    <row r="33" customFormat="false" ht="24" hidden="false" customHeight="true" outlineLevel="0" collapsed="false">
      <c r="B33" s="99" t="s">
        <v>285</v>
      </c>
      <c r="C33" s="100" t="s">
        <v>286</v>
      </c>
      <c r="D33" s="100" t="s">
        <v>272</v>
      </c>
      <c r="E33" s="100" t="s">
        <v>273</v>
      </c>
      <c r="F33" s="100" t="s">
        <v>183</v>
      </c>
      <c r="G33" s="100" t="s">
        <v>184</v>
      </c>
      <c r="H33" s="100" t="s">
        <v>261</v>
      </c>
    </row>
    <row r="34" customFormat="false" ht="13.5" hidden="false" customHeight="true" outlineLevel="0" collapsed="false">
      <c r="B34" s="81" t="s">
        <v>287</v>
      </c>
      <c r="C34" s="101" t="n">
        <v>15</v>
      </c>
      <c r="D34" s="82" t="s">
        <v>288</v>
      </c>
      <c r="E34" s="102" t="n">
        <v>285</v>
      </c>
      <c r="F34" s="89" t="n">
        <f aca="false">IF(OR($C34="",$E34=""),"",ROUND($C34*$E34,2))</f>
        <v>4275</v>
      </c>
      <c r="G34" s="103"/>
      <c r="H34" s="103"/>
    </row>
    <row r="35" customFormat="false" ht="13.5" hidden="false" customHeight="true" outlineLevel="0" collapsed="false">
      <c r="B35" s="81" t="s">
        <v>289</v>
      </c>
      <c r="C35" s="101" t="n">
        <v>8</v>
      </c>
      <c r="D35" s="82" t="s">
        <v>288</v>
      </c>
      <c r="E35" s="102" t="n">
        <v>420</v>
      </c>
      <c r="F35" s="89" t="n">
        <f aca="false">IF(OR($C35="",$E35=""),"",ROUND($C35*$E35,2))</f>
        <v>3360</v>
      </c>
      <c r="G35" s="103"/>
      <c r="H35" s="103"/>
    </row>
    <row r="36" customFormat="false" ht="13.5" hidden="false" customHeight="true" outlineLevel="0" collapsed="false">
      <c r="B36" s="81" t="s">
        <v>290</v>
      </c>
      <c r="C36" s="101" t="n">
        <v>6</v>
      </c>
      <c r="D36" s="82" t="s">
        <v>291</v>
      </c>
      <c r="E36" s="102" t="n">
        <v>480</v>
      </c>
      <c r="F36" s="89" t="n">
        <f aca="false">IF(OR($C36="",$E36=""),"",ROUND($C36*$E36,2))</f>
        <v>2880</v>
      </c>
      <c r="G36" s="103"/>
      <c r="H36" s="103"/>
    </row>
    <row r="37" customFormat="false" ht="13.5" hidden="false" customHeight="true" outlineLevel="0" collapsed="false">
      <c r="B37" s="81" t="s">
        <v>292</v>
      </c>
      <c r="C37" s="101" t="n">
        <v>1</v>
      </c>
      <c r="D37" s="82" t="s">
        <v>279</v>
      </c>
      <c r="E37" s="102" t="n">
        <v>950</v>
      </c>
      <c r="F37" s="89" t="n">
        <f aca="false">IF(OR($C37="",$E37=""),"",ROUND($C37*$E37,2))</f>
        <v>950</v>
      </c>
      <c r="G37" s="103"/>
      <c r="H37" s="103"/>
    </row>
    <row r="38" customFormat="false" ht="13.5" hidden="false" customHeight="true" outlineLevel="0" collapsed="false">
      <c r="B38" s="81"/>
      <c r="C38" s="101"/>
      <c r="D38" s="82"/>
      <c r="E38" s="102"/>
      <c r="F38" s="89" t="str">
        <f aca="false">IF(OR($C38="",$E38=""),"",ROUND($C38*$E38,2))</f>
        <v/>
      </c>
      <c r="G38" s="103"/>
      <c r="H38" s="103"/>
    </row>
    <row r="39" customFormat="false" ht="16.5" hidden="false" customHeight="true" outlineLevel="0" collapsed="false">
      <c r="B39" s="104" t="s">
        <v>293</v>
      </c>
      <c r="C39" s="104"/>
      <c r="D39" s="104"/>
      <c r="E39" s="104"/>
      <c r="F39" s="105" t="n">
        <f aca="false">SUM($F$34:$F$38)</f>
        <v>11465</v>
      </c>
      <c r="G39" s="106" t="n">
        <v>9800</v>
      </c>
      <c r="H39" s="105" t="n">
        <f aca="false">IF(AND($F39="",$G39=""),"",N($G39)-N($F39))</f>
        <v>-1665</v>
      </c>
    </row>
    <row r="41" customFormat="false" ht="16.5" hidden="false" customHeight="true" outlineLevel="0" collapsed="false">
      <c r="B41" s="98" t="s">
        <v>294</v>
      </c>
      <c r="C41" s="98"/>
      <c r="D41" s="98"/>
      <c r="E41" s="98"/>
      <c r="F41" s="98"/>
      <c r="G41" s="98"/>
      <c r="H41" s="98"/>
    </row>
    <row r="42" customFormat="false" ht="24" hidden="false" customHeight="true" outlineLevel="0" collapsed="false">
      <c r="B42" s="99" t="s">
        <v>295</v>
      </c>
      <c r="C42" s="100" t="s">
        <v>296</v>
      </c>
      <c r="D42" s="100"/>
      <c r="E42" s="100" t="s">
        <v>297</v>
      </c>
      <c r="F42" s="100" t="s">
        <v>298</v>
      </c>
      <c r="G42" s="100" t="s">
        <v>184</v>
      </c>
      <c r="H42" s="100" t="s">
        <v>261</v>
      </c>
    </row>
    <row r="43" customFormat="false" ht="13.5" hidden="false" customHeight="true" outlineLevel="0" collapsed="false">
      <c r="B43" s="81" t="s">
        <v>299</v>
      </c>
      <c r="C43" s="81" t="s">
        <v>300</v>
      </c>
      <c r="D43" s="81"/>
      <c r="E43" s="82" t="s">
        <v>301</v>
      </c>
      <c r="F43" s="102" t="n">
        <v>6800</v>
      </c>
      <c r="G43" s="103"/>
      <c r="H43" s="103"/>
    </row>
    <row r="44" customFormat="false" ht="13.5" hidden="false" customHeight="true" outlineLevel="0" collapsed="false">
      <c r="B44" s="81" t="s">
        <v>302</v>
      </c>
      <c r="C44" s="81" t="s">
        <v>303</v>
      </c>
      <c r="D44" s="81"/>
      <c r="E44" s="82" t="s">
        <v>304</v>
      </c>
      <c r="F44" s="102" t="n">
        <v>9450</v>
      </c>
      <c r="G44" s="103"/>
      <c r="H44" s="103"/>
    </row>
    <row r="45" customFormat="false" ht="13.5" hidden="false" customHeight="true" outlineLevel="0" collapsed="false">
      <c r="B45" s="81" t="s">
        <v>305</v>
      </c>
      <c r="C45" s="81" t="s">
        <v>306</v>
      </c>
      <c r="D45" s="81"/>
      <c r="E45" s="82" t="s">
        <v>307</v>
      </c>
      <c r="F45" s="102" t="n">
        <v>7300</v>
      </c>
      <c r="G45" s="103"/>
      <c r="H45" s="103"/>
    </row>
    <row r="46" customFormat="false" ht="13.5" hidden="false" customHeight="true" outlineLevel="0" collapsed="false">
      <c r="B46" s="81"/>
      <c r="C46" s="81"/>
      <c r="D46" s="81"/>
      <c r="E46" s="82"/>
      <c r="F46" s="102"/>
      <c r="G46" s="103"/>
      <c r="H46" s="103"/>
    </row>
    <row r="47" customFormat="false" ht="16.5" hidden="false" customHeight="true" outlineLevel="0" collapsed="false">
      <c r="B47" s="104" t="s">
        <v>308</v>
      </c>
      <c r="C47" s="104"/>
      <c r="D47" s="104"/>
      <c r="E47" s="104"/>
      <c r="F47" s="105" t="n">
        <f aca="false">SUM($F$43:$F$46)</f>
        <v>23550</v>
      </c>
      <c r="G47" s="106" t="n">
        <v>22100</v>
      </c>
      <c r="H47" s="105" t="n">
        <f aca="false">IF(AND($F47="",$G47=""),"",N($G47)-N($F47))</f>
        <v>-1450</v>
      </c>
    </row>
    <row r="49" customFormat="false" ht="16.5" hidden="false" customHeight="true" outlineLevel="0" collapsed="false">
      <c r="B49" s="98" t="s">
        <v>309</v>
      </c>
      <c r="C49" s="98"/>
      <c r="D49" s="98"/>
      <c r="E49" s="98"/>
      <c r="F49" s="98"/>
      <c r="G49" s="98"/>
      <c r="H49" s="98"/>
    </row>
    <row r="50" customFormat="false" ht="24" hidden="false" customHeight="true" outlineLevel="0" collapsed="false">
      <c r="B50" s="99" t="s">
        <v>310</v>
      </c>
      <c r="C50" s="100" t="s">
        <v>271</v>
      </c>
      <c r="D50" s="100" t="s">
        <v>272</v>
      </c>
      <c r="E50" s="100" t="s">
        <v>273</v>
      </c>
      <c r="F50" s="100" t="s">
        <v>311</v>
      </c>
      <c r="G50" s="100" t="s">
        <v>184</v>
      </c>
      <c r="H50" s="100" t="s">
        <v>261</v>
      </c>
    </row>
    <row r="51" customFormat="false" ht="13.5" hidden="false" customHeight="true" outlineLevel="0" collapsed="false">
      <c r="B51" s="81" t="s">
        <v>312</v>
      </c>
      <c r="C51" s="101" t="n">
        <v>420</v>
      </c>
      <c r="D51" s="82" t="s">
        <v>275</v>
      </c>
      <c r="E51" s="102" t="n">
        <v>34.5</v>
      </c>
      <c r="F51" s="89" t="n">
        <f aca="false">IF(OR($C51="",$E51=""),"",ROUND($C51*$E51,2))</f>
        <v>14490</v>
      </c>
      <c r="G51" s="103"/>
      <c r="H51" s="103"/>
    </row>
    <row r="52" customFormat="false" ht="13.5" hidden="false" customHeight="true" outlineLevel="0" collapsed="false">
      <c r="B52" s="81" t="s">
        <v>313</v>
      </c>
      <c r="C52" s="101" t="n">
        <v>12</v>
      </c>
      <c r="D52" s="82" t="s">
        <v>182</v>
      </c>
      <c r="E52" s="102" t="n">
        <v>112.25</v>
      </c>
      <c r="F52" s="89" t="n">
        <f aca="false">IF(OR($C52="",$E52=""),"",ROUND($C52*$E52,2))</f>
        <v>1347</v>
      </c>
      <c r="G52" s="103"/>
      <c r="H52" s="103"/>
    </row>
    <row r="53" customFormat="false" ht="13.5" hidden="false" customHeight="true" outlineLevel="0" collapsed="false">
      <c r="B53" s="81"/>
      <c r="C53" s="101"/>
      <c r="D53" s="82"/>
      <c r="E53" s="102"/>
      <c r="F53" s="89" t="str">
        <f aca="false">IF(OR($C53="",$E53=""),"",ROUND($C53*$E53,2))</f>
        <v/>
      </c>
      <c r="G53" s="103"/>
      <c r="H53" s="103"/>
    </row>
    <row r="54" customFormat="false" ht="16.5" hidden="false" customHeight="true" outlineLevel="0" collapsed="false">
      <c r="B54" s="104" t="s">
        <v>314</v>
      </c>
      <c r="C54" s="104"/>
      <c r="D54" s="104"/>
      <c r="E54" s="104"/>
      <c r="F54" s="105" t="n">
        <f aca="false">SUM($F$51:$F$53)</f>
        <v>15837</v>
      </c>
      <c r="G54" s="106" t="n">
        <v>16950</v>
      </c>
      <c r="H54" s="105" t="n">
        <f aca="false">IF(AND($F54="",$G54=""),"",N($G54)-N($F54))</f>
        <v>1113</v>
      </c>
    </row>
    <row r="56" customFormat="false" ht="19.5" hidden="false" customHeight="true" outlineLevel="0" collapsed="false">
      <c r="B56" s="107" t="s">
        <v>315</v>
      </c>
      <c r="C56" s="107"/>
      <c r="D56" s="107"/>
      <c r="E56" s="107"/>
      <c r="F56" s="108" t="n">
        <f aca="false">$F$19+$F$30+$F$39+$F$47-$F$54</f>
        <v>116000</v>
      </c>
      <c r="G56" s="108" t="n">
        <f aca="false">$G$19+$G$30+$G$39+$G$47-$G$54</f>
        <v>106000</v>
      </c>
      <c r="H56" s="108" t="n">
        <f aca="false">$G$56-$F$56</f>
        <v>-10000</v>
      </c>
    </row>
    <row r="58" customFormat="false" ht="16.5" hidden="false" customHeight="true" outlineLevel="0" collapsed="false">
      <c r="B58" s="98" t="s">
        <v>316</v>
      </c>
      <c r="C58" s="98"/>
      <c r="D58" s="98"/>
      <c r="E58" s="98"/>
      <c r="F58" s="98"/>
      <c r="G58" s="98"/>
      <c r="H58" s="98"/>
    </row>
    <row r="59" customFormat="false" ht="25.5" hidden="false" customHeight="true" outlineLevel="0" collapsed="false">
      <c r="B59" s="109" t="s">
        <v>285</v>
      </c>
      <c r="C59" s="100" t="s">
        <v>317</v>
      </c>
      <c r="D59" s="100" t="s">
        <v>318</v>
      </c>
      <c r="E59" s="100" t="s">
        <v>319</v>
      </c>
      <c r="F59" s="100" t="s">
        <v>183</v>
      </c>
      <c r="G59" s="100" t="s">
        <v>184</v>
      </c>
      <c r="H59" s="100" t="s">
        <v>261</v>
      </c>
    </row>
    <row r="60" customFormat="false" ht="13.5" hidden="false" customHeight="true" outlineLevel="0" collapsed="false">
      <c r="B60" s="67" t="s">
        <v>320</v>
      </c>
      <c r="C60" s="110" t="s">
        <v>321</v>
      </c>
      <c r="D60" s="111" t="n">
        <v>0.1</v>
      </c>
      <c r="E60" s="111" t="n">
        <v>0.075</v>
      </c>
      <c r="F60" s="89" t="n">
        <f aca="false">IF($D60="","",ROUND($D60*$F$47,2))</f>
        <v>2355</v>
      </c>
      <c r="G60" s="89" t="n">
        <f aca="false">IF($E60="","",ROUND($E60*$G$47,2))</f>
        <v>1657.5</v>
      </c>
      <c r="H60" s="89" t="n">
        <f aca="false">IF(AND($F60="",$G60=""),"",N($G60)-N($F60))</f>
        <v>-697.5</v>
      </c>
    </row>
    <row r="61" customFormat="false" ht="13.5" hidden="false" customHeight="true" outlineLevel="0" collapsed="false">
      <c r="B61" s="67" t="s">
        <v>322</v>
      </c>
      <c r="C61" s="110" t="s">
        <v>323</v>
      </c>
      <c r="D61" s="111" t="n">
        <v>0.065</v>
      </c>
      <c r="E61" s="111" t="n">
        <v>0.05</v>
      </c>
      <c r="F61" s="89" t="n">
        <f aca="false">IF($D61="","",ROUND($D61*$F$56,2))</f>
        <v>7540</v>
      </c>
      <c r="G61" s="89" t="n">
        <f aca="false">IF($E61="","",ROUND($E61*$G$56,2))</f>
        <v>5300</v>
      </c>
      <c r="H61" s="89" t="n">
        <f aca="false">IF(AND($F61="",$G61=""),"",N($G61)-N($F61))</f>
        <v>-2240</v>
      </c>
    </row>
    <row r="62" customFormat="false" ht="13.5" hidden="false" customHeight="true" outlineLevel="0" collapsed="false">
      <c r="B62" s="67" t="s">
        <v>324</v>
      </c>
      <c r="C62" s="110" t="s">
        <v>323</v>
      </c>
      <c r="D62" s="111" t="n">
        <v>0.04</v>
      </c>
      <c r="E62" s="111" t="n">
        <v>0.03</v>
      </c>
      <c r="F62" s="89" t="n">
        <f aca="false">IF($D62="","",ROUND($D62*$F$56,2))</f>
        <v>4640</v>
      </c>
      <c r="G62" s="89" t="n">
        <f aca="false">IF($E62="","",ROUND($E62*$G$56,2))</f>
        <v>3180</v>
      </c>
      <c r="H62" s="89" t="n">
        <f aca="false">IF(AND($F62="",$G62=""),"",N($G62)-N($F62))</f>
        <v>-1460</v>
      </c>
    </row>
    <row r="63" customFormat="false" ht="13.5" hidden="false" customHeight="true" outlineLevel="0" collapsed="false">
      <c r="B63" s="67" t="s">
        <v>325</v>
      </c>
      <c r="C63" s="110" t="s">
        <v>323</v>
      </c>
      <c r="D63" s="111" t="n">
        <v>0.05</v>
      </c>
      <c r="E63" s="111" t="n">
        <v>0.05</v>
      </c>
      <c r="F63" s="89" t="n">
        <f aca="false">IF($D63="","",ROUND($D63*$F$56,2))</f>
        <v>5800</v>
      </c>
      <c r="G63" s="89" t="n">
        <f aca="false">IF($E63="","",ROUND($E63*$G$56,2))</f>
        <v>5300</v>
      </c>
      <c r="H63" s="89" t="n">
        <f aca="false">IF(AND($F63="",$G63=""),"",N($G63)-N($F63))</f>
        <v>-500</v>
      </c>
    </row>
    <row r="64" customFormat="false" ht="13.5" hidden="false" customHeight="true" outlineLevel="0" collapsed="false">
      <c r="B64" s="67" t="s">
        <v>326</v>
      </c>
      <c r="C64" s="110" t="s">
        <v>327</v>
      </c>
      <c r="D64" s="36"/>
      <c r="E64" s="36"/>
      <c r="F64" s="102" t="n">
        <v>4850</v>
      </c>
      <c r="G64" s="102" t="n">
        <v>3200</v>
      </c>
      <c r="H64" s="89" t="n">
        <f aca="false">IF(AND($F64="",$G64=""),"",N($G64)-N($F64))</f>
        <v>-1650</v>
      </c>
    </row>
    <row r="65" customFormat="false" ht="13.5" hidden="false" customHeight="true" outlineLevel="0" collapsed="false">
      <c r="B65" s="67" t="s">
        <v>328</v>
      </c>
      <c r="C65" s="110" t="s">
        <v>323</v>
      </c>
      <c r="D65" s="111" t="n">
        <v>0.011</v>
      </c>
      <c r="E65" s="111" t="n">
        <v>0.011</v>
      </c>
      <c r="F65" s="89" t="n">
        <f aca="false">IF($D65="","",ROUND($D65*$F$56,2))</f>
        <v>1276</v>
      </c>
      <c r="G65" s="89" t="n">
        <f aca="false">IF($E65="","",ROUND($E65*$G$56,2))</f>
        <v>1166</v>
      </c>
      <c r="H65" s="89" t="n">
        <f aca="false">IF(AND($F65="",$G65=""),"",N($G65)-N($F65))</f>
        <v>-110</v>
      </c>
    </row>
    <row r="66" customFormat="false" ht="13.5" hidden="false" customHeight="true" outlineLevel="0" collapsed="false">
      <c r="B66" s="67" t="s">
        <v>329</v>
      </c>
      <c r="C66" s="110" t="s">
        <v>323</v>
      </c>
      <c r="D66" s="111" t="n">
        <v>0.02</v>
      </c>
      <c r="E66" s="111" t="n">
        <v>0</v>
      </c>
      <c r="F66" s="89" t="n">
        <f aca="false">IF($D66="","",ROUND($D66*$F$56,2))</f>
        <v>2320</v>
      </c>
      <c r="G66" s="89" t="n">
        <f aca="false">IF($E66="","",ROUND($E66*$G$56,2))</f>
        <v>0</v>
      </c>
      <c r="H66" s="89" t="n">
        <f aca="false">IF(AND($F66="",$G66=""),"",N($G66)-N($F66))</f>
        <v>-2320</v>
      </c>
    </row>
    <row r="67" customFormat="false" ht="16.5" hidden="false" customHeight="true" outlineLevel="0" collapsed="false">
      <c r="B67" s="104" t="s">
        <v>330</v>
      </c>
      <c r="C67" s="104"/>
      <c r="D67" s="104"/>
      <c r="E67" s="104"/>
      <c r="F67" s="105" t="n">
        <f aca="false">SUM($F$60:$F$66)</f>
        <v>28781</v>
      </c>
      <c r="G67" s="105" t="n">
        <f aca="false">SUM($G$60:$G$66)</f>
        <v>19803.5</v>
      </c>
      <c r="H67" s="105" t="n">
        <f aca="false">IF(AND($F67="",$G67=""),"",N($G67)-N($F67))</f>
        <v>-8977.5</v>
      </c>
    </row>
    <row r="69" customFormat="false" ht="18" hidden="false" customHeight="true" outlineLevel="0" collapsed="false">
      <c r="B69" s="77" t="s">
        <v>331</v>
      </c>
      <c r="C69" s="77"/>
      <c r="D69" s="77"/>
      <c r="E69" s="77"/>
      <c r="F69" s="112" t="n">
        <f aca="false">$F$56+$F$67</f>
        <v>144781</v>
      </c>
      <c r="G69" s="112" t="n">
        <f aca="false">$G$56+$G$67</f>
        <v>125803.5</v>
      </c>
      <c r="H69" s="112" t="n">
        <f aca="false">$G$69-$F$69</f>
        <v>-18977.5</v>
      </c>
    </row>
    <row r="70" customFormat="false" ht="15.75" hidden="false" customHeight="true" outlineLevel="0" collapsed="false">
      <c r="B70" s="67" t="str">
        <f aca="false">" GST @ "&amp;TEXT(GST_Rate,"0.0%")&amp;"   (rate held on the Lists &amp; Settings sheet)"</f>
        <v> GST @ 10.0%   (rate held on the Lists &amp; Settings sheet)</v>
      </c>
      <c r="C70" s="67"/>
      <c r="D70" s="67"/>
      <c r="E70" s="67"/>
      <c r="F70" s="69" t="n">
        <f aca="false">ROUND($F$69*GST_Rate,2)</f>
        <v>14478.1</v>
      </c>
      <c r="G70" s="69" t="n">
        <f aca="false">ROUND($G$69*GST_Rate,2)</f>
        <v>12580.35</v>
      </c>
      <c r="H70" s="69" t="n">
        <f aca="false">$G$70-$F$70</f>
        <v>-1897.75</v>
      </c>
    </row>
    <row r="71" customFormat="false" ht="15" hidden="false" customHeight="true" outlineLevel="0" collapsed="false">
      <c r="B71" s="113" t="s">
        <v>332</v>
      </c>
      <c r="C71" s="113"/>
      <c r="D71" s="113"/>
      <c r="E71" s="113"/>
      <c r="F71" s="114" t="s">
        <v>333</v>
      </c>
      <c r="G71" s="114" t="s">
        <v>334</v>
      </c>
      <c r="H71" s="114" t="s">
        <v>239</v>
      </c>
    </row>
    <row r="72" customFormat="false" ht="24" hidden="false" customHeight="true" outlineLevel="0" collapsed="false">
      <c r="B72" s="115" t="s">
        <v>335</v>
      </c>
      <c r="C72" s="115"/>
      <c r="D72" s="115"/>
      <c r="E72" s="115"/>
      <c r="F72" s="116" t="n">
        <f aca="false">$F$69+$F$70</f>
        <v>159259.1</v>
      </c>
      <c r="G72" s="116" t="n">
        <f aca="false">$G$69+$G$70</f>
        <v>138383.85</v>
      </c>
      <c r="H72" s="116" t="n">
        <f aca="false">$G$72-$F$72</f>
        <v>-20875.25</v>
      </c>
    </row>
    <row r="74" customFormat="false" ht="15" hidden="false" customHeight="true" outlineLevel="0" collapsed="false">
      <c r="B74" s="117" t="s">
        <v>336</v>
      </c>
      <c r="C74" s="117"/>
      <c r="D74" s="117"/>
      <c r="E74" s="117"/>
      <c r="F74" s="117"/>
      <c r="G74" s="117"/>
      <c r="H74" s="117"/>
    </row>
    <row r="75" customFormat="false" ht="15" hidden="false" customHeight="true" outlineLevel="0" collapsed="false">
      <c r="B75" s="58" t="str">
        <f aca="false">" Enter on the Variation Register row for "&amp;$C$8&amp;" :   Contractor Claimed Amount  $"&amp;TEXT($F$69,"#,##0.00")&amp;"     ·     Assessed Amount  $"&amp;TEXT($G$69,"#,##0.00")&amp;"     (both excl GST).   To link them live instead, type  =VP_Claimed_ExGST  and  =VP_Assessed_ExGST into those two cells."</f>
        <v> Enter on the Variation Register row for VAR-001 :   Contractor Claimed Amount  $144,781.00     ·     Assessed Amount  $125,803.50     (both excl GST).   To link them live instead, type  =VP_Claimed_ExGST  and  =VP_Assessed_ExGST into those two cells.</v>
      </c>
      <c r="C75" s="58"/>
      <c r="D75" s="58"/>
      <c r="E75" s="58"/>
      <c r="F75" s="58"/>
      <c r="G75" s="58"/>
      <c r="H75" s="58"/>
    </row>
    <row r="76" customFormat="false" ht="15" hidden="false" customHeight="true" outlineLevel="0" collapsed="false">
      <c r="B76" s="58"/>
      <c r="C76" s="58"/>
      <c r="D76" s="58"/>
      <c r="E76" s="58"/>
      <c r="F76" s="58"/>
      <c r="G76" s="58"/>
      <c r="H76" s="58"/>
    </row>
    <row r="78" customFormat="false" ht="21.75" hidden="false" customHeight="true" outlineLevel="0" collapsed="false">
      <c r="B78" s="94" t="s">
        <v>337</v>
      </c>
      <c r="C78" s="94"/>
      <c r="D78" s="94"/>
      <c r="E78" s="94"/>
      <c r="F78" s="94"/>
      <c r="G78" s="94"/>
      <c r="H78" s="94"/>
    </row>
    <row r="79" customFormat="false" ht="12.75" hidden="false" customHeight="true" outlineLevel="0" collapsed="false">
      <c r="A79" s="30" t="s">
        <v>60</v>
      </c>
      <c r="B79" s="30"/>
      <c r="C79" s="30"/>
      <c r="D79" s="30"/>
      <c r="E79" s="30"/>
      <c r="F79" s="30"/>
      <c r="G79" s="30"/>
      <c r="H79" s="30"/>
      <c r="I79" s="30"/>
    </row>
  </sheetData>
  <sheetProtection sheet="true" formatCells="false" formatColumns="false" formatRows="false" insertRows="false" sort="false" autoFilter="false"/>
  <mergeCells count="30">
    <mergeCell ref="C2:I2"/>
    <mergeCell ref="C3:I3"/>
    <mergeCell ref="B7:H7"/>
    <mergeCell ref="E8:H8"/>
    <mergeCell ref="B9:H9"/>
    <mergeCell ref="B11:H11"/>
    <mergeCell ref="B19:E19"/>
    <mergeCell ref="B21:H21"/>
    <mergeCell ref="B30:E30"/>
    <mergeCell ref="B32:H32"/>
    <mergeCell ref="B39:E39"/>
    <mergeCell ref="B41:H41"/>
    <mergeCell ref="C43:D43"/>
    <mergeCell ref="C44:D44"/>
    <mergeCell ref="C45:D45"/>
    <mergeCell ref="C46:D46"/>
    <mergeCell ref="B47:E47"/>
    <mergeCell ref="B49:H49"/>
    <mergeCell ref="B54:E54"/>
    <mergeCell ref="B56:E56"/>
    <mergeCell ref="B58:H58"/>
    <mergeCell ref="B67:E67"/>
    <mergeCell ref="B69:E69"/>
    <mergeCell ref="B70:E70"/>
    <mergeCell ref="B71:E71"/>
    <mergeCell ref="B72:E72"/>
    <mergeCell ref="B74:H74"/>
    <mergeCell ref="B75:H76"/>
    <mergeCell ref="B78:H78"/>
    <mergeCell ref="A79:I79"/>
  </mergeCells>
  <hyperlinks>
    <hyperlink ref="A2" r:id="rId1" display=" "/>
    <hyperlink ref="A79"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1" pageOrder="downThenOver" orientation="portrait" blackAndWhite="false" draft="false" cellComments="none" horizontalDpi="300" verticalDpi="300" copies="1"/>
  <headerFooter differentFirst="false" differentOddEven="false">
    <oddHeader>&amp;L&amp;"Arial,Regular"&amp;8&amp;K1d3245Mastt  ·  Variation Template (AU)  ·  Variation Pricing&amp;R&amp;"Arial,Regular"&amp;8&amp;K8e98a2&amp;A</oddHeader>
    <oddFooter>&amp;L&amp;"Arial,Regular"&amp;7&amp;K8e98a2Mastt template  ·  mastt.com  ·  © 2026 Mastt&amp;R&amp;"Arial,Regular"&amp;7&amp;K8e98a2Page &amp;P of &amp;N</oddFooter>
  </headerFooter>
  <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7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40"/>
    <col collapsed="false" customWidth="true" hidden="false" outlineLevel="0" max="3" min="3" style="1" width="15"/>
    <col collapsed="false" customWidth="true" hidden="false" outlineLevel="0" max="4" min="4" style="1" width="14"/>
    <col collapsed="false" customWidth="true" hidden="false" outlineLevel="0" max="7" min="5" style="1" width="16"/>
    <col collapsed="false" customWidth="true" hidden="false" outlineLevel="0" max="8" min="8" style="1" width="2.5"/>
  </cols>
  <sheetData>
    <row r="1" customFormat="false" ht="4.5" hidden="false" customHeight="true" outlineLevel="0" collapsed="false">
      <c r="A1" s="2"/>
      <c r="B1" s="2"/>
      <c r="C1" s="2"/>
      <c r="D1" s="2"/>
      <c r="E1" s="2"/>
      <c r="F1" s="2"/>
      <c r="G1" s="2"/>
      <c r="H1" s="2"/>
    </row>
    <row r="2" customFormat="false" ht="27.75" hidden="false" customHeight="true" outlineLevel="0" collapsed="false">
      <c r="A2" s="3" t="s">
        <v>0</v>
      </c>
      <c r="B2" s="2"/>
      <c r="C2" s="4" t="s">
        <v>1</v>
      </c>
      <c r="D2" s="4"/>
      <c r="E2" s="4"/>
      <c r="F2" s="4"/>
      <c r="G2" s="4"/>
      <c r="H2" s="4"/>
    </row>
    <row r="3" customFormat="false" ht="12.75" hidden="false" customHeight="true" outlineLevel="0" collapsed="false">
      <c r="A3" s="2"/>
      <c r="B3" s="2"/>
      <c r="C3" s="5" t="s">
        <v>338</v>
      </c>
      <c r="D3" s="5"/>
      <c r="E3" s="5"/>
      <c r="F3" s="5"/>
      <c r="G3" s="5"/>
      <c r="H3" s="5"/>
    </row>
    <row r="4" customFormat="false" ht="6" hidden="false" customHeight="true" outlineLevel="0" collapsed="false">
      <c r="A4" s="2"/>
      <c r="B4" s="2"/>
      <c r="C4" s="2"/>
      <c r="D4" s="2"/>
      <c r="E4" s="2"/>
      <c r="F4" s="2"/>
      <c r="G4" s="2"/>
      <c r="H4" s="2"/>
    </row>
    <row r="5" customFormat="false" ht="3" hidden="false" customHeight="true" outlineLevel="0" collapsed="false">
      <c r="A5" s="6"/>
      <c r="B5" s="6"/>
      <c r="C5" s="6"/>
      <c r="D5" s="6"/>
      <c r="E5" s="6"/>
      <c r="F5" s="6"/>
      <c r="G5" s="6"/>
      <c r="H5" s="6"/>
    </row>
    <row r="6" customFormat="false" ht="6.75" hidden="false" customHeight="true" outlineLevel="0" collapsed="false">
      <c r="A6" s="7"/>
      <c r="B6" s="7"/>
      <c r="C6" s="7"/>
      <c r="D6" s="7"/>
      <c r="E6" s="7"/>
      <c r="F6" s="7"/>
      <c r="G6" s="7"/>
      <c r="H6" s="7"/>
    </row>
    <row r="7" customFormat="false" ht="21.75" hidden="false" customHeight="true" outlineLevel="0" collapsed="false">
      <c r="B7" s="75" t="s">
        <v>339</v>
      </c>
      <c r="C7" s="75"/>
      <c r="D7" s="75"/>
      <c r="E7" s="75"/>
      <c r="F7" s="75"/>
      <c r="G7" s="75"/>
    </row>
    <row r="8" customFormat="false" ht="16.5" hidden="false" customHeight="true" outlineLevel="0" collapsed="false">
      <c r="B8" s="10" t="s">
        <v>205</v>
      </c>
      <c r="C8" s="77" t="str">
        <f aca="false">VP_VarNo</f>
        <v>VAR-001</v>
      </c>
      <c r="D8" s="96" t="s">
        <v>254</v>
      </c>
      <c r="E8" s="76" t="str">
        <f aca="false">VP_Title</f>
        <v>Pool hall acoustic ceiling upgrade — SI-014</v>
      </c>
      <c r="F8" s="76"/>
      <c r="G8" s="76"/>
    </row>
    <row r="9" customFormat="false" ht="16.5" hidden="false" customHeight="true" outlineLevel="0" collapsed="false">
      <c r="B9" s="10" t="s">
        <v>340</v>
      </c>
      <c r="C9" s="118" t="str">
        <f aca="false">Proj_Name&amp;"  |  "&amp;Proj_ContractNo</f>
        <v>Riverside Aquatic Centre Redevelopment  |  C-2451-02</v>
      </c>
      <c r="D9" s="118"/>
      <c r="E9" s="118"/>
      <c r="F9" s="96" t="s">
        <v>341</v>
      </c>
      <c r="G9" s="119" t="n">
        <v>46083</v>
      </c>
    </row>
    <row r="11" customFormat="false" ht="18" hidden="false" customHeight="true" outlineLevel="0" collapsed="false">
      <c r="B11" s="8" t="s">
        <v>342</v>
      </c>
    </row>
    <row r="12" customFormat="false" ht="24" hidden="false" customHeight="true" outlineLevel="0" collapsed="false">
      <c r="B12" s="120" t="s">
        <v>343</v>
      </c>
      <c r="C12" s="88" t="s">
        <v>344</v>
      </c>
      <c r="D12" s="88" t="s">
        <v>221</v>
      </c>
      <c r="E12" s="87" t="s">
        <v>345</v>
      </c>
      <c r="F12" s="87"/>
      <c r="G12" s="87"/>
    </row>
    <row r="13" customFormat="false" ht="21.75" hidden="false" customHeight="true" outlineLevel="0" collapsed="false">
      <c r="B13" s="121" t="s">
        <v>346</v>
      </c>
      <c r="C13" s="122" t="s">
        <v>347</v>
      </c>
      <c r="D13" s="83"/>
      <c r="E13" s="81" t="s">
        <v>348</v>
      </c>
      <c r="F13" s="81"/>
      <c r="G13" s="81"/>
    </row>
    <row r="14" customFormat="false" ht="21.75" hidden="false" customHeight="true" outlineLevel="0" collapsed="false">
      <c r="B14" s="123" t="s">
        <v>349</v>
      </c>
      <c r="C14" s="122" t="s">
        <v>347</v>
      </c>
      <c r="D14" s="83" t="n">
        <v>46065</v>
      </c>
      <c r="E14" s="81" t="s">
        <v>350</v>
      </c>
      <c r="F14" s="81"/>
      <c r="G14" s="81"/>
    </row>
    <row r="15" customFormat="false" ht="21.75" hidden="false" customHeight="true" outlineLevel="0" collapsed="false">
      <c r="B15" s="121" t="s">
        <v>351</v>
      </c>
      <c r="C15" s="122" t="s">
        <v>352</v>
      </c>
      <c r="D15" s="83"/>
      <c r="E15" s="81" t="s">
        <v>353</v>
      </c>
      <c r="F15" s="81"/>
      <c r="G15" s="81"/>
    </row>
    <row r="16" customFormat="false" ht="21.75" hidden="false" customHeight="true" outlineLevel="0" collapsed="false">
      <c r="B16" s="123" t="s">
        <v>354</v>
      </c>
      <c r="C16" s="122" t="s">
        <v>355</v>
      </c>
      <c r="D16" s="83"/>
      <c r="E16" s="81" t="s">
        <v>356</v>
      </c>
      <c r="F16" s="81"/>
      <c r="G16" s="81"/>
    </row>
    <row r="17" customFormat="false" ht="21.75" hidden="false" customHeight="true" outlineLevel="0" collapsed="false">
      <c r="B17" s="121" t="s">
        <v>357</v>
      </c>
      <c r="C17" s="122" t="s">
        <v>347</v>
      </c>
      <c r="D17" s="83" t="n">
        <v>46071</v>
      </c>
      <c r="E17" s="81" t="s">
        <v>358</v>
      </c>
      <c r="F17" s="81"/>
      <c r="G17" s="81"/>
    </row>
    <row r="18" customFormat="false" ht="21.75" hidden="false" customHeight="true" outlineLevel="0" collapsed="false">
      <c r="B18" s="123" t="s">
        <v>359</v>
      </c>
      <c r="C18" s="122" t="s">
        <v>347</v>
      </c>
      <c r="D18" s="83"/>
      <c r="E18" s="81" t="s">
        <v>360</v>
      </c>
      <c r="F18" s="81"/>
      <c r="G18" s="81"/>
    </row>
    <row r="19" customFormat="false" ht="21.75" hidden="false" customHeight="true" outlineLevel="0" collapsed="false">
      <c r="B19" s="121" t="s">
        <v>361</v>
      </c>
      <c r="C19" s="122" t="s">
        <v>355</v>
      </c>
      <c r="D19" s="83"/>
      <c r="E19" s="81" t="s">
        <v>362</v>
      </c>
      <c r="F19" s="81"/>
      <c r="G19" s="81"/>
    </row>
    <row r="20" customFormat="false" ht="21.75" hidden="false" customHeight="true" outlineLevel="0" collapsed="false">
      <c r="B20" s="123" t="s">
        <v>363</v>
      </c>
      <c r="C20" s="122" t="s">
        <v>355</v>
      </c>
      <c r="D20" s="83"/>
      <c r="E20" s="81" t="s">
        <v>364</v>
      </c>
      <c r="F20" s="81"/>
      <c r="G20" s="81"/>
    </row>
    <row r="22" customFormat="false" ht="18" hidden="false" customHeight="true" outlineLevel="0" collapsed="false">
      <c r="B22" s="8" t="s">
        <v>365</v>
      </c>
    </row>
    <row r="23" customFormat="false" ht="16.5" hidden="false" customHeight="true" outlineLevel="0" collapsed="false">
      <c r="B23" s="67" t="s">
        <v>366</v>
      </c>
      <c r="C23" s="83" t="n">
        <v>46065</v>
      </c>
      <c r="F23" s="124" t="s">
        <v>367</v>
      </c>
      <c r="G23" s="124"/>
    </row>
    <row r="24" customFormat="false" ht="16.5" hidden="false" customHeight="true" outlineLevel="0" collapsed="false">
      <c r="B24" s="70" t="s">
        <v>368</v>
      </c>
      <c r="C24" s="83" t="n">
        <v>46071</v>
      </c>
      <c r="F24" s="124"/>
      <c r="G24" s="124"/>
    </row>
    <row r="25" customFormat="false" ht="16.5" hidden="false" customHeight="true" outlineLevel="0" collapsed="false">
      <c r="B25" s="67" t="s">
        <v>369</v>
      </c>
      <c r="C25" s="125" t="n">
        <v>28</v>
      </c>
      <c r="F25" s="124"/>
      <c r="G25" s="124"/>
    </row>
    <row r="26" customFormat="false" ht="16.5" hidden="false" customHeight="true" outlineLevel="0" collapsed="false">
      <c r="B26" s="70" t="s">
        <v>370</v>
      </c>
      <c r="C26" s="126" t="n">
        <f aca="false">IF(OR($C$23="",$C$24=""),"",$C$24-$C$23)</f>
        <v>6</v>
      </c>
      <c r="F26" s="124"/>
      <c r="G26" s="124"/>
    </row>
    <row r="27" customFormat="false" ht="16.5" hidden="false" customHeight="true" outlineLevel="0" collapsed="false">
      <c r="B27" s="67" t="s">
        <v>371</v>
      </c>
      <c r="C27" s="127" t="str">
        <f aca="false">IF(OR($C$23="",$C$24="",$C$25=""),"—",IF($C$26&lt;=$C$25,"YES — within time","NO — outside the "&amp;$C$25&amp;" day period; consider the time bar"))</f>
        <v>YES — within time</v>
      </c>
      <c r="D27" s="127"/>
      <c r="E27" s="127"/>
      <c r="F27" s="124"/>
      <c r="G27" s="124"/>
    </row>
    <row r="29" customFormat="false" ht="18" hidden="false" customHeight="true" outlineLevel="0" collapsed="false">
      <c r="B29" s="8" t="s">
        <v>372</v>
      </c>
    </row>
    <row r="30" customFormat="false" ht="18" hidden="false" customHeight="true" outlineLevel="0" collapsed="false">
      <c r="B30" s="67" t="s">
        <v>373</v>
      </c>
      <c r="C30" s="128" t="s">
        <v>374</v>
      </c>
      <c r="D30" s="128"/>
      <c r="E30" s="128"/>
      <c r="F30" s="32" t="s">
        <v>375</v>
      </c>
      <c r="G30" s="32"/>
    </row>
    <row r="31" customFormat="false" ht="15" hidden="false" customHeight="true" outlineLevel="0" collapsed="false">
      <c r="B31" s="78" t="s">
        <v>376</v>
      </c>
      <c r="C31" s="78"/>
      <c r="D31" s="78"/>
      <c r="E31" s="78"/>
      <c r="F31" s="78"/>
      <c r="G31" s="78"/>
    </row>
    <row r="32" customFormat="false" ht="15" hidden="false" customHeight="true" outlineLevel="0" collapsed="false">
      <c r="B32" s="78"/>
      <c r="C32" s="78"/>
      <c r="D32" s="78"/>
      <c r="E32" s="78"/>
      <c r="F32" s="78"/>
      <c r="G32" s="78"/>
    </row>
    <row r="34" customFormat="false" ht="18" hidden="false" customHeight="true" outlineLevel="0" collapsed="false">
      <c r="B34" s="8" t="s">
        <v>377</v>
      </c>
    </row>
    <row r="35" customFormat="false" ht="15" hidden="false" customHeight="true" outlineLevel="0" collapsed="false">
      <c r="B35" s="78" t="s">
        <v>378</v>
      </c>
      <c r="C35" s="78"/>
      <c r="D35" s="78"/>
      <c r="E35" s="78"/>
      <c r="F35" s="78"/>
      <c r="G35" s="78"/>
    </row>
    <row r="36" customFormat="false" ht="15" hidden="false" customHeight="true" outlineLevel="0" collapsed="false">
      <c r="B36" s="78"/>
      <c r="C36" s="78"/>
      <c r="D36" s="78"/>
      <c r="E36" s="78"/>
      <c r="F36" s="78"/>
      <c r="G36" s="78"/>
    </row>
    <row r="37" customFormat="false" ht="15" hidden="false" customHeight="true" outlineLevel="0" collapsed="false">
      <c r="B37" s="78"/>
      <c r="C37" s="78"/>
      <c r="D37" s="78"/>
      <c r="E37" s="78"/>
      <c r="F37" s="78"/>
      <c r="G37" s="78"/>
    </row>
    <row r="38" customFormat="false" ht="15" hidden="false" customHeight="true" outlineLevel="0" collapsed="false">
      <c r="B38" s="78"/>
      <c r="C38" s="78"/>
      <c r="D38" s="78"/>
      <c r="E38" s="78"/>
      <c r="F38" s="78"/>
      <c r="G38" s="78"/>
    </row>
    <row r="40" customFormat="false" ht="18" hidden="false" customHeight="true" outlineLevel="0" collapsed="false">
      <c r="B40" s="8" t="s">
        <v>379</v>
      </c>
    </row>
    <row r="41" customFormat="false" ht="24" hidden="false" customHeight="true" outlineLevel="0" collapsed="false">
      <c r="B41" s="88"/>
      <c r="C41" s="87"/>
      <c r="D41" s="87"/>
      <c r="E41" s="88" t="s">
        <v>237</v>
      </c>
      <c r="F41" s="88" t="s">
        <v>238</v>
      </c>
      <c r="G41" s="88" t="s">
        <v>239</v>
      </c>
    </row>
    <row r="42" customFormat="false" ht="16.5" hidden="false" customHeight="true" outlineLevel="0" collapsed="false">
      <c r="B42" s="67" t="s">
        <v>380</v>
      </c>
      <c r="C42" s="67"/>
      <c r="D42" s="67"/>
      <c r="E42" s="89" t="n">
        <f aca="false">VP_Direct_Claimed</f>
        <v>116000</v>
      </c>
      <c r="F42" s="89" t="n">
        <f aca="false">VP_Direct_Assessed</f>
        <v>106000</v>
      </c>
      <c r="G42" s="89" t="n">
        <f aca="false">$F42-$E42</f>
        <v>-10000</v>
      </c>
    </row>
    <row r="43" customFormat="false" ht="16.5" hidden="false" customHeight="true" outlineLevel="0" collapsed="false">
      <c r="B43" s="70" t="s">
        <v>381</v>
      </c>
      <c r="C43" s="70"/>
      <c r="D43" s="70"/>
      <c r="E43" s="89" t="n">
        <f aca="false">VP_Addons_Claimed</f>
        <v>28781</v>
      </c>
      <c r="F43" s="89" t="n">
        <f aca="false">VP_Addons_Assessed</f>
        <v>19803.5</v>
      </c>
      <c r="G43" s="89" t="n">
        <f aca="false">$F43-$E43</f>
        <v>-8977.5</v>
      </c>
    </row>
    <row r="44" customFormat="false" ht="16.5" hidden="false" customHeight="true" outlineLevel="0" collapsed="false">
      <c r="B44" s="129" t="s">
        <v>382</v>
      </c>
      <c r="C44" s="129"/>
      <c r="D44" s="129"/>
      <c r="E44" s="130" t="n">
        <f aca="false">VP_Claimed_ExGST</f>
        <v>144781</v>
      </c>
      <c r="F44" s="130" t="n">
        <f aca="false">VP_Assessed_ExGST</f>
        <v>125803.5</v>
      </c>
      <c r="G44" s="130" t="n">
        <f aca="false">$F44-$E44</f>
        <v>-18977.5</v>
      </c>
    </row>
    <row r="45" customFormat="false" ht="16.5" hidden="false" customHeight="true" outlineLevel="0" collapsed="false">
      <c r="B45" s="70" t="s">
        <v>383</v>
      </c>
      <c r="C45" s="70"/>
      <c r="D45" s="70"/>
      <c r="E45" s="131"/>
      <c r="F45" s="131" t="n">
        <f aca="false">IF(N(VP_Claimed_ExGST)=0,"—",VP_Assessed_ExGST/VP_Claimed_ExGST)</f>
        <v>0.868922717759927</v>
      </c>
      <c r="G45" s="131"/>
    </row>
    <row r="47" customFormat="false" ht="18" hidden="false" customHeight="true" outlineLevel="0" collapsed="false">
      <c r="B47" s="8" t="s">
        <v>384</v>
      </c>
    </row>
    <row r="48" customFormat="false" ht="16.5" hidden="false" customHeight="true" outlineLevel="0" collapsed="false">
      <c r="B48" s="67" t="s">
        <v>385</v>
      </c>
      <c r="C48" s="67"/>
      <c r="D48" s="67"/>
      <c r="E48" s="125" t="n">
        <v>5</v>
      </c>
      <c r="F48" s="132" t="s">
        <v>386</v>
      </c>
      <c r="G48" s="132"/>
    </row>
    <row r="49" customFormat="false" ht="16.5" hidden="false" customHeight="true" outlineLevel="0" collapsed="false">
      <c r="B49" s="70" t="s">
        <v>387</v>
      </c>
      <c r="C49" s="70"/>
      <c r="D49" s="70"/>
      <c r="E49" s="82" t="s">
        <v>347</v>
      </c>
      <c r="F49" s="132" t="s">
        <v>388</v>
      </c>
      <c r="G49" s="132"/>
    </row>
    <row r="50" customFormat="false" ht="16.5" hidden="false" customHeight="true" outlineLevel="0" collapsed="false">
      <c r="B50" s="67" t="s">
        <v>389</v>
      </c>
      <c r="C50" s="67"/>
      <c r="D50" s="67"/>
      <c r="E50" s="82" t="s">
        <v>347</v>
      </c>
      <c r="F50" s="132" t="s">
        <v>390</v>
      </c>
      <c r="G50" s="132"/>
    </row>
    <row r="51" customFormat="false" ht="16.5" hidden="false" customHeight="true" outlineLevel="0" collapsed="false">
      <c r="B51" s="70" t="s">
        <v>391</v>
      </c>
      <c r="C51" s="70"/>
      <c r="D51" s="70"/>
      <c r="E51" s="125" t="n">
        <v>0</v>
      </c>
      <c r="F51" s="132"/>
      <c r="G51" s="132"/>
    </row>
    <row r="52" customFormat="false" ht="16.5" hidden="false" customHeight="true" outlineLevel="0" collapsed="false">
      <c r="B52" s="129" t="s">
        <v>392</v>
      </c>
      <c r="C52" s="129"/>
      <c r="D52" s="129"/>
      <c r="E52" s="133" t="n">
        <v>3</v>
      </c>
      <c r="F52" s="132" t="s">
        <v>393</v>
      </c>
      <c r="G52" s="132"/>
    </row>
    <row r="53" customFormat="false" ht="16.5" hidden="false" customHeight="true" outlineLevel="0" collapsed="false">
      <c r="B53" s="70" t="s">
        <v>394</v>
      </c>
      <c r="C53" s="70"/>
      <c r="D53" s="70"/>
      <c r="E53" s="82" t="s">
        <v>355</v>
      </c>
      <c r="F53" s="132" t="s">
        <v>395</v>
      </c>
      <c r="G53" s="132"/>
    </row>
    <row r="55" customFormat="false" ht="18" hidden="false" customHeight="true" outlineLevel="0" collapsed="false">
      <c r="B55" s="8" t="s">
        <v>396</v>
      </c>
    </row>
    <row r="56" customFormat="false" ht="19.5" hidden="false" customHeight="true" outlineLevel="0" collapsed="false">
      <c r="B56" s="10" t="s">
        <v>397</v>
      </c>
      <c r="C56" s="95" t="s">
        <v>398</v>
      </c>
      <c r="D56" s="95"/>
      <c r="E56" s="134" t="s">
        <v>399</v>
      </c>
      <c r="F56" s="112" t="n">
        <f aca="false">VP_Assessed_ExGST</f>
        <v>125803.5</v>
      </c>
      <c r="G56" s="135" t="n">
        <f aca="false">$E$52</f>
        <v>3</v>
      </c>
    </row>
    <row r="57" customFormat="false" ht="15" hidden="false" customHeight="true" outlineLevel="0" collapsed="false">
      <c r="B57" s="78" t="s">
        <v>400</v>
      </c>
      <c r="C57" s="78"/>
      <c r="D57" s="78"/>
      <c r="E57" s="78"/>
      <c r="F57" s="78"/>
      <c r="G57" s="78"/>
    </row>
    <row r="58" customFormat="false" ht="15" hidden="false" customHeight="true" outlineLevel="0" collapsed="false">
      <c r="B58" s="78"/>
      <c r="C58" s="78"/>
      <c r="D58" s="78"/>
      <c r="E58" s="78"/>
      <c r="F58" s="78"/>
      <c r="G58" s="78"/>
    </row>
    <row r="59" customFormat="false" ht="15" hidden="false" customHeight="true" outlineLevel="0" collapsed="false">
      <c r="B59" s="78"/>
      <c r="C59" s="78"/>
      <c r="D59" s="78"/>
      <c r="E59" s="78"/>
      <c r="F59" s="78"/>
      <c r="G59" s="78"/>
    </row>
    <row r="61" customFormat="false" ht="18" hidden="false" customHeight="true" outlineLevel="0" collapsed="false">
      <c r="B61" s="8" t="s">
        <v>401</v>
      </c>
    </row>
    <row r="62" customFormat="false" ht="15.75" hidden="false" customHeight="true" outlineLevel="0" collapsed="false">
      <c r="B62" s="79" t="s">
        <v>83</v>
      </c>
      <c r="C62" s="79"/>
      <c r="D62" s="79" t="s">
        <v>402</v>
      </c>
      <c r="E62" s="79"/>
      <c r="F62" s="79" t="s">
        <v>403</v>
      </c>
      <c r="G62" s="79"/>
    </row>
    <row r="63" customFormat="false" ht="15.75" hidden="false" customHeight="true" outlineLevel="0" collapsed="false">
      <c r="B63" s="81"/>
      <c r="C63" s="81"/>
      <c r="D63" s="81"/>
      <c r="E63" s="81"/>
      <c r="F63" s="81"/>
      <c r="G63" s="81"/>
    </row>
    <row r="64" customFormat="false" ht="15.75" hidden="false" customHeight="true" outlineLevel="0" collapsed="false">
      <c r="B64" s="81"/>
      <c r="C64" s="81"/>
      <c r="D64" s="81"/>
      <c r="E64" s="81"/>
      <c r="F64" s="81"/>
      <c r="G64" s="81"/>
    </row>
    <row r="65" customFormat="false" ht="19.5" hidden="false" customHeight="true" outlineLevel="0" collapsed="false">
      <c r="B65" s="81"/>
      <c r="C65" s="81"/>
      <c r="D65" s="81"/>
      <c r="E65" s="81"/>
      <c r="F65" s="81"/>
      <c r="G65" s="81"/>
    </row>
    <row r="66" customFormat="false" ht="15.75" hidden="false" customHeight="true" outlineLevel="0" collapsed="false">
      <c r="B66" s="92"/>
      <c r="C66" s="92"/>
      <c r="D66" s="92"/>
      <c r="E66" s="92"/>
      <c r="F66" s="92"/>
      <c r="G66" s="92"/>
    </row>
    <row r="67" customFormat="false" ht="12.75" hidden="false" customHeight="true" outlineLevel="0" collapsed="false">
      <c r="B67" s="93" t="s">
        <v>404</v>
      </c>
      <c r="C67" s="93"/>
      <c r="D67" s="93"/>
      <c r="E67" s="93"/>
      <c r="F67" s="93"/>
      <c r="G67" s="93"/>
    </row>
    <row r="68" customFormat="false" ht="19.5" hidden="false" customHeight="true" outlineLevel="0" collapsed="false">
      <c r="B68" s="94" t="s">
        <v>405</v>
      </c>
      <c r="C68" s="94"/>
      <c r="D68" s="94"/>
      <c r="E68" s="94"/>
      <c r="F68" s="94"/>
      <c r="G68" s="94"/>
    </row>
    <row r="70" customFormat="false" ht="12.75" hidden="false" customHeight="true" outlineLevel="0" collapsed="false">
      <c r="A70" s="30" t="s">
        <v>60</v>
      </c>
      <c r="B70" s="30"/>
      <c r="C70" s="30"/>
      <c r="D70" s="30"/>
      <c r="E70" s="30"/>
      <c r="F70" s="30"/>
      <c r="G70" s="30"/>
      <c r="H70" s="30"/>
    </row>
  </sheetData>
  <sheetProtection sheet="true" formatCells="false" formatColumns="false" formatRows="false" insertRows="false" sort="false" autoFilter="false"/>
  <mergeCells count="57">
    <mergeCell ref="C2:H2"/>
    <mergeCell ref="C3:H3"/>
    <mergeCell ref="B7:G7"/>
    <mergeCell ref="E8:G8"/>
    <mergeCell ref="C9:E9"/>
    <mergeCell ref="E12:G12"/>
    <mergeCell ref="E13:G13"/>
    <mergeCell ref="E14:G14"/>
    <mergeCell ref="E15:G15"/>
    <mergeCell ref="E16:G16"/>
    <mergeCell ref="E17:G17"/>
    <mergeCell ref="E18:G18"/>
    <mergeCell ref="E19:G19"/>
    <mergeCell ref="E20:G20"/>
    <mergeCell ref="F23:G27"/>
    <mergeCell ref="C27:E27"/>
    <mergeCell ref="C30:E30"/>
    <mergeCell ref="F30:G30"/>
    <mergeCell ref="B31:G32"/>
    <mergeCell ref="B35:G38"/>
    <mergeCell ref="C41:D41"/>
    <mergeCell ref="B42:D42"/>
    <mergeCell ref="B43:D43"/>
    <mergeCell ref="B44:D44"/>
    <mergeCell ref="B45:D45"/>
    <mergeCell ref="B48:D48"/>
    <mergeCell ref="F48:G48"/>
    <mergeCell ref="B49:D49"/>
    <mergeCell ref="F49:G49"/>
    <mergeCell ref="B50:D50"/>
    <mergeCell ref="F50:G50"/>
    <mergeCell ref="B51:D51"/>
    <mergeCell ref="F51:G51"/>
    <mergeCell ref="B52:D52"/>
    <mergeCell ref="F52:G52"/>
    <mergeCell ref="B53:D53"/>
    <mergeCell ref="F53:G53"/>
    <mergeCell ref="C56:D56"/>
    <mergeCell ref="B57:G59"/>
    <mergeCell ref="B62:C62"/>
    <mergeCell ref="D62:E62"/>
    <mergeCell ref="F62:G62"/>
    <mergeCell ref="B63:C63"/>
    <mergeCell ref="D63:E63"/>
    <mergeCell ref="F63:G63"/>
    <mergeCell ref="B64:C64"/>
    <mergeCell ref="D64:E64"/>
    <mergeCell ref="F64:G64"/>
    <mergeCell ref="B65:C65"/>
    <mergeCell ref="D65:E65"/>
    <mergeCell ref="F65:G65"/>
    <mergeCell ref="B66:C66"/>
    <mergeCell ref="D66:E66"/>
    <mergeCell ref="F66:G66"/>
    <mergeCell ref="B67:G67"/>
    <mergeCell ref="B68:G68"/>
    <mergeCell ref="A70:H70"/>
  </mergeCells>
  <conditionalFormatting sqref="C13:C20">
    <cfRule type="cellIs" priority="2" operator="equal" aboveAverage="0" equalAverage="0" bottom="0" percent="0" rank="0" text="" dxfId="23">
      <formula>"No"</formula>
    </cfRule>
    <cfRule type="cellIs" priority="3" operator="equal" aboveAverage="0" equalAverage="0" bottom="0" percent="0" rank="0" text="" dxfId="24">
      <formula>"Yes"</formula>
    </cfRule>
  </conditionalFormatting>
  <conditionalFormatting sqref="C27:E27">
    <cfRule type="expression" priority="4" aboveAverage="0" equalAverage="0" bottom="0" percent="0" rank="0" text="" dxfId="25">
      <formula>AND($C$26&lt;&gt;"",$C$25&lt;&gt;"",$C$26&gt;$C$25)</formula>
    </cfRule>
  </conditionalFormatting>
  <conditionalFormatting sqref="G42:G44">
    <cfRule type="cellIs" priority="5" operator="lessThan" aboveAverage="0" equalAverage="0" bottom="0" percent="0" rank="0" text="" dxfId="23">
      <formula>0</formula>
    </cfRule>
  </conditionalFormatting>
  <dataValidations count="6">
    <dataValidation allowBlank="true" error="Select a value from the list, or add the option on the Lists &amp; Settings sheet." errorStyle="stop" errorTitle="Value not in list" operator="between" showDropDown="false" showErrorMessage="true" showInputMessage="false" sqref="C13:C20" type="list">
      <formula1>List_YesNo</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C30" type="list">
      <formula1>List_RatesBasis</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E49" type="list">
      <formula1>List_YesNo</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E50" type="list">
      <formula1>List_YesNo</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E53" type="list">
      <formula1>List_YesNo</formula1>
      <formula2>0</formula2>
    </dataValidation>
    <dataValidation allowBlank="true" error="Select a value from the list, or add the option on the Lists &amp; Settings sheet." errorStyle="stop" errorTitle="Value not in list" operator="between" showDropDown="false" showErrorMessage="true" showInputMessage="false" sqref="C56" type="list">
      <formula1>List_Recommendation</formula1>
      <formula2>0</formula2>
    </dataValidation>
  </dataValidations>
  <hyperlinks>
    <hyperlink ref="A2" r:id="rId1" display=" "/>
    <hyperlink ref="A70"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1" pageOrder="downThenOver" orientation="portrait" blackAndWhite="false" draft="false" cellComments="none" horizontalDpi="300" verticalDpi="300" copies="1"/>
  <headerFooter differentFirst="false" differentOddEven="false">
    <oddHeader>&amp;L&amp;"Arial,Regular"&amp;8&amp;K1d3245Mastt  ·  Variation Template (AU)  ·  Assessment Recommendation&amp;R&amp;"Arial,Regular"&amp;8&amp;K8e98a2&amp;A</oddHeader>
    <oddFooter>&amp;L&amp;"Arial,Regular"&amp;7&amp;K8e98a2Mastt template  ·  mastt.com  ·  © 2026 Mastt&amp;R&amp;"Arial,Regular"&amp;7&amp;K8e98a2Page &amp;P of &amp;N</oddFooter>
  </headerFooter>
  <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M6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5"/>
    <col collapsed="false" customWidth="true" hidden="false" outlineLevel="0" max="2" min="2" style="1" width="24"/>
    <col collapsed="false" customWidth="true" hidden="false" outlineLevel="0" max="3" min="3" style="1" width="26"/>
    <col collapsed="false" customWidth="true" hidden="false" outlineLevel="0" max="5" min="4" style="1" width="20"/>
    <col collapsed="false" customWidth="true" hidden="false" outlineLevel="0" max="6" min="6" style="1" width="30"/>
    <col collapsed="false" customWidth="true" hidden="false" outlineLevel="0" max="7" min="7" style="1" width="20"/>
    <col collapsed="false" customWidth="true" hidden="false" outlineLevel="0" max="8" min="8" style="1" width="26"/>
    <col collapsed="false" customWidth="true" hidden="false" outlineLevel="0" max="9" min="9" style="1" width="24"/>
    <col collapsed="false" customWidth="true" hidden="false" outlineLevel="0" max="10" min="10" style="1" width="12"/>
    <col collapsed="false" customWidth="true" hidden="false" outlineLevel="0" max="11" min="11" style="1" width="34"/>
    <col collapsed="false" customWidth="true" hidden="false" outlineLevel="0" max="12" min="12" style="1" width="26"/>
    <col collapsed="false" customWidth="true" hidden="false" outlineLevel="0" max="13" min="13" style="1" width="2.5"/>
  </cols>
  <sheetData>
    <row r="1" customFormat="false" ht="4.5" hidden="false" customHeight="true" outlineLevel="0" collapsed="false">
      <c r="A1" s="2"/>
      <c r="B1" s="2"/>
      <c r="C1" s="2"/>
      <c r="D1" s="2"/>
      <c r="E1" s="2"/>
      <c r="F1" s="2"/>
      <c r="G1" s="2"/>
      <c r="H1" s="2"/>
      <c r="I1" s="2"/>
      <c r="J1" s="2"/>
      <c r="K1" s="2"/>
      <c r="L1" s="2"/>
      <c r="M1" s="2"/>
    </row>
    <row r="2" customFormat="false" ht="27.75" hidden="false" customHeight="true" outlineLevel="0" collapsed="false">
      <c r="A2" s="3" t="s">
        <v>0</v>
      </c>
      <c r="B2" s="2"/>
      <c r="C2" s="4" t="s">
        <v>1</v>
      </c>
      <c r="D2" s="4"/>
      <c r="E2" s="4"/>
      <c r="F2" s="4"/>
      <c r="G2" s="4"/>
      <c r="H2" s="4"/>
      <c r="I2" s="4"/>
      <c r="J2" s="4"/>
      <c r="K2" s="4"/>
      <c r="L2" s="4"/>
      <c r="M2" s="4"/>
    </row>
    <row r="3" customFormat="false" ht="12.75" hidden="false" customHeight="true" outlineLevel="0" collapsed="false">
      <c r="A3" s="2"/>
      <c r="B3" s="2"/>
      <c r="C3" s="5" t="s">
        <v>406</v>
      </c>
      <c r="D3" s="5"/>
      <c r="E3" s="5"/>
      <c r="F3" s="5"/>
      <c r="G3" s="5"/>
      <c r="H3" s="5"/>
      <c r="I3" s="5"/>
      <c r="J3" s="5"/>
      <c r="K3" s="5"/>
      <c r="L3" s="5"/>
      <c r="M3" s="5"/>
    </row>
    <row r="4" customFormat="false" ht="6" hidden="false" customHeight="true" outlineLevel="0" collapsed="false">
      <c r="A4" s="2"/>
      <c r="B4" s="2"/>
      <c r="C4" s="2"/>
      <c r="D4" s="2"/>
      <c r="E4" s="2"/>
      <c r="F4" s="2"/>
      <c r="G4" s="2"/>
      <c r="H4" s="2"/>
      <c r="I4" s="2"/>
      <c r="J4" s="2"/>
      <c r="K4" s="2"/>
      <c r="L4" s="2"/>
      <c r="M4" s="2"/>
    </row>
    <row r="5" customFormat="false" ht="3" hidden="false" customHeight="true" outlineLevel="0" collapsed="false">
      <c r="A5" s="6"/>
      <c r="B5" s="6"/>
      <c r="C5" s="6"/>
      <c r="D5" s="6"/>
      <c r="E5" s="6"/>
      <c r="F5" s="6"/>
      <c r="G5" s="6"/>
      <c r="H5" s="6"/>
      <c r="I5" s="6"/>
      <c r="J5" s="6"/>
      <c r="K5" s="6"/>
      <c r="L5" s="6"/>
      <c r="M5" s="6"/>
    </row>
    <row r="6" customFormat="false" ht="6.75" hidden="false" customHeight="true" outlineLevel="0" collapsed="false">
      <c r="A6" s="7"/>
      <c r="B6" s="7"/>
      <c r="C6" s="7"/>
      <c r="D6" s="7"/>
      <c r="E6" s="7"/>
      <c r="F6" s="7"/>
      <c r="G6" s="7"/>
      <c r="H6" s="7"/>
      <c r="I6" s="7"/>
      <c r="J6" s="7"/>
      <c r="K6" s="7"/>
      <c r="L6" s="7"/>
      <c r="M6" s="7"/>
    </row>
    <row r="7" customFormat="false" ht="18.75" hidden="false" customHeight="true" outlineLevel="0" collapsed="false">
      <c r="B7" s="8" t="s">
        <v>407</v>
      </c>
    </row>
    <row r="8" customFormat="false" ht="19.5" hidden="false" customHeight="true" outlineLevel="0" collapsed="false">
      <c r="B8" s="136" t="s">
        <v>408</v>
      </c>
      <c r="C8" s="137" t="s">
        <v>409</v>
      </c>
      <c r="D8" s="138" t="s">
        <v>410</v>
      </c>
      <c r="E8" s="138"/>
      <c r="F8" s="138"/>
      <c r="G8" s="138"/>
      <c r="H8" s="138"/>
      <c r="I8" s="138"/>
      <c r="J8" s="138"/>
      <c r="K8" s="138"/>
      <c r="L8" s="138"/>
    </row>
    <row r="9" customFormat="false" ht="24" hidden="false" customHeight="true" outlineLevel="0" collapsed="false">
      <c r="B9" s="139" t="s">
        <v>411</v>
      </c>
      <c r="C9" s="140" t="n">
        <v>0.1</v>
      </c>
      <c r="D9" s="141" t="s">
        <v>412</v>
      </c>
      <c r="E9" s="141"/>
      <c r="F9" s="141"/>
      <c r="G9" s="141"/>
      <c r="H9" s="141"/>
      <c r="I9" s="141"/>
      <c r="J9" s="141"/>
      <c r="K9" s="141"/>
      <c r="L9" s="141"/>
    </row>
    <row r="10" customFormat="false" ht="24" hidden="false" customHeight="true" outlineLevel="0" collapsed="false">
      <c r="B10" s="142" t="s">
        <v>413</v>
      </c>
      <c r="C10" s="143" t="n">
        <f aca="false">Contingency_Allowance</f>
        <v>1250000</v>
      </c>
      <c r="D10" s="144" t="s">
        <v>414</v>
      </c>
      <c r="E10" s="144"/>
      <c r="F10" s="144"/>
      <c r="G10" s="144"/>
      <c r="H10" s="144"/>
      <c r="I10" s="144"/>
      <c r="J10" s="144"/>
      <c r="K10" s="144"/>
      <c r="L10" s="144"/>
    </row>
    <row r="11" customFormat="false" ht="24" hidden="false" customHeight="true" outlineLevel="0" collapsed="false">
      <c r="B11" s="139" t="s">
        <v>415</v>
      </c>
      <c r="C11" s="143" t="n">
        <f aca="false">Proj_ContractSum</f>
        <v>28450000</v>
      </c>
      <c r="D11" s="141" t="s">
        <v>416</v>
      </c>
      <c r="E11" s="141"/>
      <c r="F11" s="141"/>
      <c r="G11" s="141"/>
      <c r="H11" s="141"/>
      <c r="I11" s="141"/>
      <c r="J11" s="141"/>
      <c r="K11" s="141"/>
      <c r="L11" s="141"/>
    </row>
    <row r="12" customFormat="false" ht="24" hidden="false" customHeight="true" outlineLevel="0" collapsed="false">
      <c r="B12" s="142" t="s">
        <v>417</v>
      </c>
      <c r="C12" s="85" t="n">
        <v>28</v>
      </c>
      <c r="D12" s="144" t="s">
        <v>418</v>
      </c>
      <c r="E12" s="144"/>
      <c r="F12" s="144"/>
      <c r="G12" s="144"/>
      <c r="H12" s="144"/>
      <c r="I12" s="144"/>
      <c r="J12" s="144"/>
      <c r="K12" s="144"/>
      <c r="L12" s="144"/>
    </row>
    <row r="13" customFormat="false" ht="24" hidden="false" customHeight="true" outlineLevel="0" collapsed="false">
      <c r="B13" s="139" t="s">
        <v>419</v>
      </c>
      <c r="C13" s="95" t="s">
        <v>420</v>
      </c>
      <c r="D13" s="141" t="s">
        <v>421</v>
      </c>
      <c r="E13" s="141"/>
      <c r="F13" s="141"/>
      <c r="G13" s="141"/>
      <c r="H13" s="141"/>
      <c r="I13" s="141"/>
      <c r="J13" s="141"/>
      <c r="K13" s="141"/>
      <c r="L13" s="141"/>
    </row>
    <row r="15" customFormat="false" ht="18.75" hidden="false" customHeight="true" outlineLevel="0" collapsed="false">
      <c r="B15" s="8" t="s">
        <v>422</v>
      </c>
    </row>
    <row r="16" customFormat="false" ht="27.75" hidden="false" customHeight="true" outlineLevel="0" collapsed="false">
      <c r="B16" s="145" t="s">
        <v>65</v>
      </c>
      <c r="C16" s="145" t="s">
        <v>66</v>
      </c>
      <c r="D16" s="145" t="s">
        <v>70</v>
      </c>
      <c r="E16" s="145" t="s">
        <v>80</v>
      </c>
      <c r="F16" s="145" t="s">
        <v>79</v>
      </c>
      <c r="G16" s="145" t="s">
        <v>423</v>
      </c>
      <c r="H16" s="145" t="s">
        <v>424</v>
      </c>
      <c r="I16" s="145" t="s">
        <v>425</v>
      </c>
      <c r="J16" s="145" t="s">
        <v>426</v>
      </c>
      <c r="K16" s="145" t="s">
        <v>427</v>
      </c>
      <c r="L16" s="145" t="s">
        <v>428</v>
      </c>
    </row>
    <row r="17" customFormat="false" ht="13.5" hidden="false" customHeight="true" outlineLevel="0" collapsed="false">
      <c r="B17" s="81" t="s">
        <v>103</v>
      </c>
      <c r="C17" s="81" t="s">
        <v>84</v>
      </c>
      <c r="D17" s="81" t="s">
        <v>186</v>
      </c>
      <c r="E17" s="81" t="s">
        <v>91</v>
      </c>
      <c r="F17" s="81" t="s">
        <v>194</v>
      </c>
      <c r="G17" s="81" t="s">
        <v>8</v>
      </c>
      <c r="H17" s="81" t="s">
        <v>429</v>
      </c>
      <c r="I17" s="81" t="s">
        <v>430</v>
      </c>
      <c r="J17" s="81" t="s">
        <v>347</v>
      </c>
      <c r="K17" s="81" t="s">
        <v>431</v>
      </c>
      <c r="L17" s="81" t="s">
        <v>233</v>
      </c>
    </row>
    <row r="18" customFormat="false" ht="13.5" hidden="false" customHeight="true" outlineLevel="0" collapsed="false">
      <c r="B18" s="81" t="s">
        <v>83</v>
      </c>
      <c r="C18" s="81" t="s">
        <v>151</v>
      </c>
      <c r="D18" s="81" t="s">
        <v>140</v>
      </c>
      <c r="E18" s="81" t="s">
        <v>110</v>
      </c>
      <c r="F18" s="81" t="s">
        <v>100</v>
      </c>
      <c r="G18" s="81" t="s">
        <v>432</v>
      </c>
      <c r="H18" s="81" t="s">
        <v>433</v>
      </c>
      <c r="I18" s="81" t="s">
        <v>398</v>
      </c>
      <c r="J18" s="81" t="s">
        <v>355</v>
      </c>
      <c r="K18" s="81" t="s">
        <v>211</v>
      </c>
      <c r="L18" s="81" t="s">
        <v>434</v>
      </c>
    </row>
    <row r="19" customFormat="false" ht="13.5" hidden="false" customHeight="true" outlineLevel="0" collapsed="false">
      <c r="B19" s="81" t="s">
        <v>94</v>
      </c>
      <c r="C19" s="81" t="s">
        <v>113</v>
      </c>
      <c r="D19" s="81" t="s">
        <v>125</v>
      </c>
      <c r="E19" s="81" t="s">
        <v>148</v>
      </c>
      <c r="F19" s="81" t="s">
        <v>126</v>
      </c>
      <c r="G19" s="81" t="s">
        <v>435</v>
      </c>
      <c r="H19" s="81" t="s">
        <v>436</v>
      </c>
      <c r="I19" s="81" t="s">
        <v>437</v>
      </c>
      <c r="J19" s="81" t="s">
        <v>352</v>
      </c>
      <c r="K19" s="81" t="s">
        <v>438</v>
      </c>
      <c r="L19" s="81" t="s">
        <v>439</v>
      </c>
    </row>
    <row r="20" customFormat="false" ht="13.5" hidden="false" customHeight="true" outlineLevel="0" collapsed="false">
      <c r="B20" s="81" t="s">
        <v>120</v>
      </c>
      <c r="C20" s="81" t="s">
        <v>95</v>
      </c>
      <c r="D20" s="81" t="s">
        <v>132</v>
      </c>
      <c r="E20" s="81" t="s">
        <v>189</v>
      </c>
      <c r="F20" s="81" t="s">
        <v>195</v>
      </c>
      <c r="G20" s="81" t="s">
        <v>440</v>
      </c>
      <c r="H20" s="81" t="s">
        <v>374</v>
      </c>
      <c r="I20" s="81" t="s">
        <v>441</v>
      </c>
      <c r="J20" s="81"/>
      <c r="K20" s="81"/>
      <c r="L20" s="81" t="s">
        <v>442</v>
      </c>
    </row>
    <row r="21" customFormat="false" ht="13.5" hidden="false" customHeight="true" outlineLevel="0" collapsed="false">
      <c r="B21" s="81"/>
      <c r="C21" s="81" t="s">
        <v>104</v>
      </c>
      <c r="D21" s="81" t="s">
        <v>88</v>
      </c>
      <c r="E21" s="81"/>
      <c r="F21" s="81" t="s">
        <v>196</v>
      </c>
      <c r="G21" s="81" t="s">
        <v>443</v>
      </c>
      <c r="H21" s="81" t="s">
        <v>444</v>
      </c>
      <c r="I21" s="81"/>
      <c r="J21" s="81"/>
      <c r="K21" s="81"/>
      <c r="L21" s="81"/>
    </row>
    <row r="22" customFormat="false" ht="13.5" hidden="false" customHeight="true" outlineLevel="0" collapsed="false">
      <c r="B22" s="81"/>
      <c r="C22" s="81" t="s">
        <v>136</v>
      </c>
      <c r="D22" s="81" t="s">
        <v>154</v>
      </c>
      <c r="E22" s="81"/>
      <c r="F22" s="81" t="s">
        <v>90</v>
      </c>
      <c r="G22" s="81" t="s">
        <v>445</v>
      </c>
      <c r="H22" s="81"/>
      <c r="I22" s="81"/>
      <c r="J22" s="81"/>
      <c r="K22" s="81"/>
      <c r="L22" s="81"/>
    </row>
    <row r="23" customFormat="false" ht="13.5" hidden="false" customHeight="true" outlineLevel="0" collapsed="false">
      <c r="B23" s="81"/>
      <c r="C23" s="81" t="s">
        <v>121</v>
      </c>
      <c r="D23" s="81" t="s">
        <v>187</v>
      </c>
      <c r="E23" s="81"/>
      <c r="F23" s="81" t="s">
        <v>197</v>
      </c>
      <c r="G23" s="81" t="s">
        <v>189</v>
      </c>
      <c r="H23" s="81"/>
      <c r="I23" s="81"/>
      <c r="J23" s="81"/>
      <c r="K23" s="81"/>
      <c r="L23" s="81"/>
    </row>
    <row r="24" customFormat="false" ht="13.5" hidden="false" customHeight="true" outlineLevel="0" collapsed="false">
      <c r="B24" s="81"/>
      <c r="C24" s="81" t="s">
        <v>129</v>
      </c>
      <c r="D24" s="81" t="s">
        <v>159</v>
      </c>
      <c r="E24" s="81"/>
      <c r="F24" s="81" t="s">
        <v>109</v>
      </c>
      <c r="G24" s="81"/>
      <c r="H24" s="81"/>
      <c r="I24" s="81"/>
      <c r="J24" s="81"/>
      <c r="K24" s="81"/>
      <c r="L24" s="81"/>
    </row>
    <row r="25" customFormat="false" ht="13.5" hidden="false" customHeight="true" outlineLevel="0" collapsed="false">
      <c r="B25" s="81"/>
      <c r="C25" s="81" t="s">
        <v>144</v>
      </c>
      <c r="D25" s="81"/>
      <c r="E25" s="81"/>
      <c r="F25" s="81" t="s">
        <v>133</v>
      </c>
      <c r="G25" s="81"/>
      <c r="H25" s="81"/>
      <c r="I25" s="81"/>
      <c r="J25" s="81"/>
      <c r="K25" s="81"/>
      <c r="L25" s="81"/>
    </row>
    <row r="26" customFormat="false" ht="13.5" hidden="false" customHeight="true" outlineLevel="0" collapsed="false">
      <c r="B26" s="81"/>
      <c r="C26" s="81" t="s">
        <v>189</v>
      </c>
      <c r="D26" s="81"/>
      <c r="E26" s="81"/>
      <c r="F26" s="81" t="s">
        <v>141</v>
      </c>
      <c r="G26" s="81"/>
      <c r="H26" s="81"/>
      <c r="I26" s="81"/>
      <c r="J26" s="81"/>
      <c r="K26" s="81"/>
      <c r="L26" s="81"/>
    </row>
    <row r="27" customFormat="false" ht="13.5" hidden="false" customHeight="true" outlineLevel="0" collapsed="false">
      <c r="B27" s="81"/>
      <c r="C27" s="81"/>
      <c r="D27" s="81"/>
      <c r="E27" s="81"/>
      <c r="F27" s="81" t="s">
        <v>117</v>
      </c>
      <c r="G27" s="81"/>
      <c r="H27" s="81"/>
      <c r="I27" s="81"/>
      <c r="J27" s="81"/>
      <c r="K27" s="81"/>
      <c r="L27" s="81"/>
    </row>
    <row r="28" customFormat="false" ht="13.5" hidden="false" customHeight="true" outlineLevel="0" collapsed="false">
      <c r="B28" s="81"/>
      <c r="C28" s="81"/>
      <c r="D28" s="81"/>
      <c r="E28" s="81"/>
      <c r="F28" s="81" t="s">
        <v>198</v>
      </c>
      <c r="G28" s="81"/>
      <c r="H28" s="81"/>
      <c r="I28" s="81"/>
      <c r="J28" s="81"/>
      <c r="K28" s="81"/>
      <c r="L28" s="81"/>
    </row>
    <row r="29" customFormat="false" ht="13.5" hidden="false" customHeight="true" outlineLevel="0" collapsed="false">
      <c r="B29" s="81"/>
      <c r="C29" s="81"/>
      <c r="D29" s="81"/>
      <c r="E29" s="81"/>
      <c r="F29" s="81" t="s">
        <v>199</v>
      </c>
      <c r="G29" s="81"/>
      <c r="H29" s="81"/>
      <c r="I29" s="81"/>
      <c r="J29" s="81"/>
      <c r="K29" s="81"/>
      <c r="L29" s="81"/>
    </row>
    <row r="30" customFormat="false" ht="13.5" hidden="false" customHeight="true" outlineLevel="0" collapsed="false">
      <c r="B30" s="81"/>
      <c r="C30" s="81"/>
      <c r="D30" s="81"/>
      <c r="E30" s="81"/>
      <c r="F30" s="81" t="s">
        <v>189</v>
      </c>
      <c r="G30" s="81"/>
      <c r="H30" s="81"/>
      <c r="I30" s="81"/>
      <c r="J30" s="81"/>
      <c r="K30" s="81"/>
      <c r="L30" s="81"/>
    </row>
    <row r="32" customFormat="false" ht="18.75" hidden="false" customHeight="true" outlineLevel="0" collapsed="false">
      <c r="B32" s="8" t="s">
        <v>446</v>
      </c>
    </row>
    <row r="33" customFormat="false" ht="30" hidden="false" customHeight="true" outlineLevel="0" collapsed="false">
      <c r="B33" s="146" t="s">
        <v>447</v>
      </c>
      <c r="C33" s="146"/>
      <c r="D33" s="146"/>
      <c r="E33" s="146"/>
      <c r="F33" s="146"/>
      <c r="G33" s="146"/>
      <c r="H33" s="146"/>
      <c r="I33" s="146"/>
      <c r="J33" s="146"/>
      <c r="K33" s="146"/>
      <c r="L33" s="146"/>
    </row>
    <row r="34" customFormat="false" ht="19.5" hidden="false" customHeight="true" outlineLevel="0" collapsed="false">
      <c r="B34" s="137" t="s">
        <v>448</v>
      </c>
      <c r="C34" s="138" t="s">
        <v>449</v>
      </c>
      <c r="D34" s="138"/>
      <c r="E34" s="138"/>
      <c r="F34" s="138" t="s">
        <v>450</v>
      </c>
      <c r="G34" s="138"/>
      <c r="H34" s="138"/>
      <c r="I34" s="138"/>
      <c r="J34" s="138"/>
      <c r="K34" s="138"/>
      <c r="L34" s="138"/>
    </row>
    <row r="35" customFormat="false" ht="40.5" hidden="false" customHeight="true" outlineLevel="0" collapsed="false">
      <c r="B35" s="147" t="s">
        <v>87</v>
      </c>
      <c r="C35" s="148" t="s">
        <v>451</v>
      </c>
      <c r="D35" s="148"/>
      <c r="E35" s="148"/>
      <c r="F35" s="149" t="s">
        <v>452</v>
      </c>
      <c r="G35" s="149"/>
      <c r="H35" s="149"/>
      <c r="I35" s="149"/>
      <c r="J35" s="149"/>
      <c r="K35" s="149"/>
      <c r="L35" s="149"/>
    </row>
    <row r="36" customFormat="false" ht="40.5" hidden="false" customHeight="true" outlineLevel="0" collapsed="false">
      <c r="B36" s="150" t="s">
        <v>107</v>
      </c>
      <c r="C36" s="151" t="s">
        <v>453</v>
      </c>
      <c r="D36" s="151"/>
      <c r="E36" s="151"/>
      <c r="F36" s="152" t="s">
        <v>454</v>
      </c>
      <c r="G36" s="152"/>
      <c r="H36" s="152"/>
      <c r="I36" s="152"/>
      <c r="J36" s="152"/>
      <c r="K36" s="152"/>
      <c r="L36" s="152"/>
    </row>
    <row r="37" customFormat="false" ht="30" hidden="false" customHeight="true" outlineLevel="0" collapsed="false">
      <c r="B37" s="147" t="s">
        <v>455</v>
      </c>
      <c r="C37" s="148" t="s">
        <v>456</v>
      </c>
      <c r="D37" s="148"/>
      <c r="E37" s="148"/>
      <c r="F37" s="149" t="s">
        <v>457</v>
      </c>
      <c r="G37" s="149"/>
      <c r="H37" s="149"/>
      <c r="I37" s="149"/>
      <c r="J37" s="149"/>
      <c r="K37" s="149"/>
      <c r="L37" s="149"/>
    </row>
    <row r="38" customFormat="false" ht="51.75" hidden="false" customHeight="true" outlineLevel="0" collapsed="false">
      <c r="B38" s="150" t="s">
        <v>458</v>
      </c>
      <c r="C38" s="151" t="s">
        <v>459</v>
      </c>
      <c r="D38" s="151"/>
      <c r="E38" s="151"/>
      <c r="F38" s="152" t="s">
        <v>460</v>
      </c>
      <c r="G38" s="152"/>
      <c r="H38" s="152"/>
      <c r="I38" s="152"/>
      <c r="J38" s="152"/>
      <c r="K38" s="152"/>
      <c r="L38" s="152"/>
    </row>
    <row r="39" customFormat="false" ht="30" hidden="false" customHeight="true" outlineLevel="0" collapsed="false">
      <c r="B39" s="147" t="s">
        <v>461</v>
      </c>
      <c r="C39" s="148" t="s">
        <v>462</v>
      </c>
      <c r="D39" s="148"/>
      <c r="E39" s="148"/>
      <c r="F39" s="149" t="s">
        <v>463</v>
      </c>
      <c r="G39" s="149"/>
      <c r="H39" s="149"/>
      <c r="I39" s="149"/>
      <c r="J39" s="149"/>
      <c r="K39" s="149"/>
      <c r="L39" s="149"/>
    </row>
    <row r="40" customFormat="false" ht="30" hidden="false" customHeight="true" outlineLevel="0" collapsed="false">
      <c r="B40" s="150" t="s">
        <v>464</v>
      </c>
      <c r="C40" s="151" t="s">
        <v>465</v>
      </c>
      <c r="D40" s="151"/>
      <c r="E40" s="151"/>
      <c r="F40" s="152" t="s">
        <v>466</v>
      </c>
      <c r="G40" s="152"/>
      <c r="H40" s="152"/>
      <c r="I40" s="152"/>
      <c r="J40" s="152"/>
      <c r="K40" s="152"/>
      <c r="L40" s="152"/>
    </row>
    <row r="41" customFormat="false" ht="30" hidden="false" customHeight="true" outlineLevel="0" collapsed="false">
      <c r="B41" s="147" t="s">
        <v>467</v>
      </c>
      <c r="C41" s="148" t="s">
        <v>468</v>
      </c>
      <c r="D41" s="148"/>
      <c r="E41" s="148"/>
      <c r="F41" s="149" t="s">
        <v>469</v>
      </c>
      <c r="G41" s="149"/>
      <c r="H41" s="149"/>
      <c r="I41" s="149"/>
      <c r="J41" s="149"/>
      <c r="K41" s="149"/>
      <c r="L41" s="149"/>
    </row>
    <row r="42" customFormat="false" ht="40.5" hidden="false" customHeight="true" outlineLevel="0" collapsed="false">
      <c r="B42" s="150" t="s">
        <v>470</v>
      </c>
      <c r="C42" s="151" t="s">
        <v>83</v>
      </c>
      <c r="D42" s="151"/>
      <c r="E42" s="151"/>
      <c r="F42" s="152" t="s">
        <v>471</v>
      </c>
      <c r="G42" s="152"/>
      <c r="H42" s="152"/>
      <c r="I42" s="152"/>
      <c r="J42" s="152"/>
      <c r="K42" s="152"/>
      <c r="L42" s="152"/>
    </row>
    <row r="43" customFormat="false" ht="30" hidden="false" customHeight="true" outlineLevel="0" collapsed="false">
      <c r="B43" s="147" t="s">
        <v>472</v>
      </c>
      <c r="C43" s="148" t="s">
        <v>473</v>
      </c>
      <c r="D43" s="148"/>
      <c r="E43" s="148"/>
      <c r="F43" s="149" t="s">
        <v>474</v>
      </c>
      <c r="G43" s="149"/>
      <c r="H43" s="149"/>
      <c r="I43" s="149"/>
      <c r="J43" s="149"/>
      <c r="K43" s="149"/>
      <c r="L43" s="149"/>
    </row>
    <row r="44" customFormat="false" ht="30" hidden="false" customHeight="true" outlineLevel="0" collapsed="false">
      <c r="B44" s="150" t="s">
        <v>475</v>
      </c>
      <c r="C44" s="151" t="s">
        <v>476</v>
      </c>
      <c r="D44" s="151"/>
      <c r="E44" s="151"/>
      <c r="F44" s="152" t="s">
        <v>477</v>
      </c>
      <c r="G44" s="152"/>
      <c r="H44" s="152"/>
      <c r="I44" s="152"/>
      <c r="J44" s="152"/>
      <c r="K44" s="152"/>
      <c r="L44" s="152"/>
    </row>
    <row r="45" customFormat="false" ht="30" hidden="false" customHeight="true" outlineLevel="0" collapsed="false">
      <c r="B45" s="147" t="s">
        <v>478</v>
      </c>
      <c r="C45" s="148" t="s">
        <v>479</v>
      </c>
      <c r="D45" s="148"/>
      <c r="E45" s="148"/>
      <c r="F45" s="149" t="s">
        <v>480</v>
      </c>
      <c r="G45" s="149"/>
      <c r="H45" s="149"/>
      <c r="I45" s="149"/>
      <c r="J45" s="149"/>
      <c r="K45" s="149"/>
      <c r="L45" s="149"/>
    </row>
    <row r="46" customFormat="false" ht="30" hidden="false" customHeight="true" outlineLevel="0" collapsed="false">
      <c r="B46" s="150" t="s">
        <v>481</v>
      </c>
      <c r="C46" s="151" t="s">
        <v>482</v>
      </c>
      <c r="D46" s="151"/>
      <c r="E46" s="151"/>
      <c r="F46" s="152" t="s">
        <v>483</v>
      </c>
      <c r="G46" s="152"/>
      <c r="H46" s="152"/>
      <c r="I46" s="152"/>
      <c r="J46" s="152"/>
      <c r="K46" s="152"/>
      <c r="L46" s="152"/>
    </row>
    <row r="47" customFormat="false" ht="30" hidden="false" customHeight="true" outlineLevel="0" collapsed="false">
      <c r="B47" s="147" t="s">
        <v>484</v>
      </c>
      <c r="C47" s="148" t="s">
        <v>485</v>
      </c>
      <c r="D47" s="148"/>
      <c r="E47" s="148"/>
      <c r="F47" s="149" t="s">
        <v>486</v>
      </c>
      <c r="G47" s="149"/>
      <c r="H47" s="149"/>
      <c r="I47" s="149"/>
      <c r="J47" s="149"/>
      <c r="K47" s="149"/>
      <c r="L47" s="149"/>
    </row>
    <row r="48" customFormat="false" ht="30" hidden="false" customHeight="true" outlineLevel="0" collapsed="false">
      <c r="B48" s="150" t="s">
        <v>487</v>
      </c>
      <c r="C48" s="151" t="s">
        <v>488</v>
      </c>
      <c r="D48" s="151"/>
      <c r="E48" s="151"/>
      <c r="F48" s="152" t="s">
        <v>489</v>
      </c>
      <c r="G48" s="152"/>
      <c r="H48" s="152"/>
      <c r="I48" s="152"/>
      <c r="J48" s="152"/>
      <c r="K48" s="152"/>
      <c r="L48" s="152"/>
    </row>
    <row r="49" customFormat="false" ht="30" hidden="false" customHeight="true" outlineLevel="0" collapsed="false">
      <c r="B49" s="147" t="s">
        <v>490</v>
      </c>
      <c r="C49" s="148" t="s">
        <v>491</v>
      </c>
      <c r="D49" s="148"/>
      <c r="E49" s="148"/>
      <c r="F49" s="149" t="s">
        <v>492</v>
      </c>
      <c r="G49" s="149"/>
      <c r="H49" s="149"/>
      <c r="I49" s="149"/>
      <c r="J49" s="149"/>
      <c r="K49" s="149"/>
      <c r="L49" s="149"/>
    </row>
    <row r="50" customFormat="false" ht="30" hidden="false" customHeight="true" outlineLevel="0" collapsed="false">
      <c r="B50" s="150" t="s">
        <v>493</v>
      </c>
      <c r="C50" s="151" t="s">
        <v>494</v>
      </c>
      <c r="D50" s="151"/>
      <c r="E50" s="151"/>
      <c r="F50" s="152" t="s">
        <v>495</v>
      </c>
      <c r="G50" s="152"/>
      <c r="H50" s="152"/>
      <c r="I50" s="152"/>
      <c r="J50" s="152"/>
      <c r="K50" s="152"/>
      <c r="L50" s="152"/>
    </row>
    <row r="51" customFormat="false" ht="30" hidden="false" customHeight="true" outlineLevel="0" collapsed="false">
      <c r="B51" s="147" t="s">
        <v>496</v>
      </c>
      <c r="C51" s="148" t="s">
        <v>497</v>
      </c>
      <c r="D51" s="148"/>
      <c r="E51" s="148"/>
      <c r="F51" s="149" t="s">
        <v>498</v>
      </c>
      <c r="G51" s="149"/>
      <c r="H51" s="149"/>
      <c r="I51" s="149"/>
      <c r="J51" s="149"/>
      <c r="K51" s="149"/>
      <c r="L51" s="149"/>
    </row>
    <row r="52" customFormat="false" ht="30" hidden="false" customHeight="true" outlineLevel="0" collapsed="false">
      <c r="B52" s="150" t="s">
        <v>499</v>
      </c>
      <c r="C52" s="151" t="s">
        <v>500</v>
      </c>
      <c r="D52" s="151"/>
      <c r="E52" s="151"/>
      <c r="F52" s="152" t="s">
        <v>501</v>
      </c>
      <c r="G52" s="152"/>
      <c r="H52" s="152"/>
      <c r="I52" s="152"/>
      <c r="J52" s="152"/>
      <c r="K52" s="152"/>
      <c r="L52" s="152"/>
    </row>
    <row r="53" customFormat="false" ht="24" hidden="false" customHeight="true" outlineLevel="0" collapsed="false">
      <c r="B53" s="153" t="s">
        <v>502</v>
      </c>
      <c r="C53" s="153"/>
      <c r="D53" s="153"/>
      <c r="E53" s="153"/>
      <c r="F53" s="153"/>
      <c r="G53" s="153"/>
      <c r="H53" s="153"/>
      <c r="I53" s="153"/>
      <c r="J53" s="153"/>
      <c r="K53" s="153"/>
      <c r="L53" s="153"/>
    </row>
    <row r="55" customFormat="false" ht="18.75" hidden="false" customHeight="true" outlineLevel="0" collapsed="false">
      <c r="B55" s="8" t="s">
        <v>503</v>
      </c>
    </row>
    <row r="56" customFormat="false" ht="30" hidden="false" customHeight="true" outlineLevel="0" collapsed="false">
      <c r="B56" s="58" t="s">
        <v>55</v>
      </c>
      <c r="C56" s="58"/>
      <c r="D56" s="58"/>
      <c r="E56" s="58"/>
      <c r="F56" s="58"/>
      <c r="G56" s="58"/>
      <c r="H56" s="58"/>
      <c r="I56" s="58"/>
      <c r="J56" s="58"/>
      <c r="K56" s="58"/>
      <c r="L56" s="58"/>
    </row>
    <row r="57" customFormat="false" ht="40.5" hidden="false" customHeight="true" outlineLevel="0" collapsed="false">
      <c r="B57" s="58" t="s">
        <v>56</v>
      </c>
      <c r="C57" s="58"/>
      <c r="D57" s="58"/>
      <c r="E57" s="58"/>
      <c r="F57" s="58"/>
      <c r="G57" s="58"/>
      <c r="H57" s="58"/>
      <c r="I57" s="58"/>
      <c r="J57" s="58"/>
      <c r="K57" s="58"/>
      <c r="L57" s="58"/>
    </row>
    <row r="58" customFormat="false" ht="30" hidden="false" customHeight="true" outlineLevel="0" collapsed="false">
      <c r="B58" s="58" t="s">
        <v>57</v>
      </c>
      <c r="C58" s="58"/>
      <c r="D58" s="58"/>
      <c r="E58" s="58"/>
      <c r="F58" s="58"/>
      <c r="G58" s="58"/>
      <c r="H58" s="58"/>
      <c r="I58" s="58"/>
      <c r="J58" s="58"/>
      <c r="K58" s="58"/>
      <c r="L58" s="58"/>
    </row>
    <row r="59" customFormat="false" ht="30" hidden="false" customHeight="true" outlineLevel="0" collapsed="false">
      <c r="B59" s="58" t="s">
        <v>58</v>
      </c>
      <c r="C59" s="58"/>
      <c r="D59" s="58"/>
      <c r="E59" s="58"/>
      <c r="F59" s="58"/>
      <c r="G59" s="58"/>
      <c r="H59" s="58"/>
      <c r="I59" s="58"/>
      <c r="J59" s="58"/>
      <c r="K59" s="58"/>
      <c r="L59" s="58"/>
    </row>
    <row r="60" customFormat="false" ht="30" hidden="false" customHeight="true" outlineLevel="0" collapsed="false">
      <c r="B60" s="58" t="s">
        <v>59</v>
      </c>
      <c r="C60" s="58"/>
      <c r="D60" s="58"/>
      <c r="E60" s="58"/>
      <c r="F60" s="58"/>
      <c r="G60" s="58"/>
      <c r="H60" s="58"/>
      <c r="I60" s="58"/>
      <c r="J60" s="58"/>
      <c r="K60" s="58"/>
      <c r="L60" s="58"/>
    </row>
    <row r="62" customFormat="false" ht="12.75" hidden="false" customHeight="true" outlineLevel="0" collapsed="false">
      <c r="A62" s="30" t="s">
        <v>60</v>
      </c>
      <c r="B62" s="30"/>
      <c r="C62" s="30"/>
      <c r="D62" s="30"/>
      <c r="E62" s="30"/>
      <c r="F62" s="30"/>
      <c r="G62" s="30"/>
      <c r="H62" s="30"/>
      <c r="I62" s="30"/>
      <c r="J62" s="30"/>
      <c r="K62" s="30"/>
      <c r="L62" s="30"/>
      <c r="M62" s="30"/>
    </row>
  </sheetData>
  <sheetProtection sheet="true" formatCells="false" formatColumns="false" formatRows="false" insertRows="false" sort="false" autoFilter="false"/>
  <mergeCells count="54">
    <mergeCell ref="C2:M2"/>
    <mergeCell ref="C3:M3"/>
    <mergeCell ref="D8:L8"/>
    <mergeCell ref="D9:L9"/>
    <mergeCell ref="D10:L10"/>
    <mergeCell ref="D11:L11"/>
    <mergeCell ref="D12:L12"/>
    <mergeCell ref="D13:L13"/>
    <mergeCell ref="B33:L33"/>
    <mergeCell ref="C34:E34"/>
    <mergeCell ref="F34:L34"/>
    <mergeCell ref="C35:E35"/>
    <mergeCell ref="F35:L35"/>
    <mergeCell ref="C36:E36"/>
    <mergeCell ref="F36:L36"/>
    <mergeCell ref="C37:E37"/>
    <mergeCell ref="F37:L37"/>
    <mergeCell ref="C38:E38"/>
    <mergeCell ref="F38:L38"/>
    <mergeCell ref="C39:E39"/>
    <mergeCell ref="F39:L39"/>
    <mergeCell ref="C40:E40"/>
    <mergeCell ref="F40:L40"/>
    <mergeCell ref="C41:E41"/>
    <mergeCell ref="F41:L41"/>
    <mergeCell ref="C42:E42"/>
    <mergeCell ref="F42:L42"/>
    <mergeCell ref="C43:E43"/>
    <mergeCell ref="F43:L43"/>
    <mergeCell ref="C44:E44"/>
    <mergeCell ref="F44:L44"/>
    <mergeCell ref="C45:E45"/>
    <mergeCell ref="F45:L45"/>
    <mergeCell ref="C46:E46"/>
    <mergeCell ref="F46:L46"/>
    <mergeCell ref="C47:E47"/>
    <mergeCell ref="F47:L47"/>
    <mergeCell ref="C48:E48"/>
    <mergeCell ref="F48:L48"/>
    <mergeCell ref="C49:E49"/>
    <mergeCell ref="F49:L49"/>
    <mergeCell ref="C50:E50"/>
    <mergeCell ref="F50:L50"/>
    <mergeCell ref="C51:E51"/>
    <mergeCell ref="F51:L51"/>
    <mergeCell ref="C52:E52"/>
    <mergeCell ref="F52:L52"/>
    <mergeCell ref="B53:L53"/>
    <mergeCell ref="B56:L56"/>
    <mergeCell ref="B57:L57"/>
    <mergeCell ref="B58:L58"/>
    <mergeCell ref="B59:L59"/>
    <mergeCell ref="B60:L60"/>
    <mergeCell ref="A62:M62"/>
  </mergeCells>
  <hyperlinks>
    <hyperlink ref="A2" r:id="rId1" display=" "/>
    <hyperlink ref="A62" r:id="rId2" display="Mastt template  ·  mastt.com  ·  © 2026 Mastt"/>
  </hyperlinks>
  <printOptions headings="false" gridLines="false" gridLinesSet="true" horizontalCentered="true" verticalCentered="false"/>
  <pageMargins left="0.3" right="0.3" top="0.35" bottom="0.4" header="0.2" footer="0.2"/>
  <pageSetup paperSize="9" scale="100" fitToWidth="1" fitToHeight="0" pageOrder="downThenOver" orientation="landscape" blackAndWhite="false" draft="false" cellComments="none" horizontalDpi="300" verticalDpi="300" copies="1"/>
  <headerFooter differentFirst="false" differentOddEven="false">
    <oddHeader>&amp;L&amp;"Arial,Regular"&amp;8&amp;K1d3245Mastt  ·  Variation Template (AU)  ·  Lists Settings&amp;R&amp;"Arial,Regular"&amp;8&amp;K8e98a2&amp;A</oddHeader>
    <oddFooter>&amp;L&amp;"Arial,Regular"&amp;7&amp;K8e98a2Mastt template  ·  mastt.com  ·  © 2026 Mastt&amp;R&amp;"Arial,Regular"&amp;7&amp;K8e98a2Page &amp;P of &amp;N</oddFooter>
  </headerFooter>
  <drawing r:id="rId3"/>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2026-08-10T10:55:41Z</dcterms:created>
  <dc:creator>Mastt</dc:creator>
  <dc:description>Variation request, assessment, pricing and register workbook for Australian construction contracts. Commercial template — not legal advice.</dc:description>
  <dc:language>en-US</dc:language>
  <cp:lastModifiedBy/>
  <dcterms:modified xsi:type="dcterms:W3CDTF">2026-08-12T03:28:31Z</dcterms:modified>
  <cp:revision>2</cp:revision>
  <dc:subject/>
  <dc:title>Mastt — Variation Template (Australia)</dc:title>
</cp:coreProperties>
</file>

<file path=docProps/custom.xml><?xml version="1.0" encoding="utf-8"?>
<Properties xmlns="http://schemas.openxmlformats.org/officeDocument/2006/custom-properties" xmlns:vt="http://schemas.openxmlformats.org/officeDocument/2006/docPropsVTypes"/>
</file>