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1.xml.rels" ContentType="application/vnd.openxmlformats-package.relationships+xml"/>
  <Override PartName="/xl/worksheets/_rels/sheet5.xml.rels" ContentType="application/vnd.openxmlformats-package.relationships+xml"/>
  <Override PartName="/xl/worksheets/_rels/sheet10.xml.rels" ContentType="application/vnd.openxmlformats-package.relationships+xml"/>
  <Override PartName="/xl/worksheets/_rels/sheet4.xml.rels" ContentType="application/vnd.openxmlformats-package.relationships+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12.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9.xml.rels" ContentType="application/vnd.openxmlformats-package.relationships+xml"/>
  <Override PartName="/xl/drawings/_rels/drawing12.xml.rels" ContentType="application/vnd.openxmlformats-package.relationships+xml"/>
  <Override PartName="/xl/drawings/_rels/drawing7.xml.rels" ContentType="application/vnd.openxmlformats-package.relationships+xml"/>
  <Override PartName="/xl/drawings/_rels/drawing8.xml.rels" ContentType="application/vnd.openxmlformats-package.relationships+xml"/>
  <Override PartName="/xl/drawings/_rels/drawing11.xml.rels" ContentType="application/vnd.openxmlformats-package.relationships+xml"/>
  <Override PartName="/xl/drawings/_rels/drawing6.xml.rels" ContentType="application/vnd.openxmlformats-package.relationships+xml"/>
  <Override PartName="/xl/drawings/_rels/drawing10.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12.xml" ContentType="application/vnd.openxmlformats-officedocument.drawing+xml"/>
  <Override PartName="/xl/drawings/drawing9.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Closeout Dashboard" sheetId="3" state="visible" r:id="rId5"/>
    <sheet name="Closeout Checklist" sheetId="4" state="visible" r:id="rId6"/>
    <sheet name="Defects &amp; Outstanding Works" sheetId="5" state="visible" r:id="rId7"/>
    <sheet name="Final Account &amp; Financials" sheetId="6" state="visible" r:id="rId8"/>
    <sheet name="Contract &amp; Commercial Close" sheetId="7" state="visible" r:id="rId9"/>
    <sheet name="Records &amp; Archiving" sheetId="8" state="visible" r:id="rId10"/>
    <sheet name="Lessons Learned Register" sheetId="9" state="visible" r:id="rId11"/>
    <sheet name="Benefits &amp; Post-Completion" sheetId="10" state="visible" r:id="rId12"/>
    <sheet name="Sign-off &amp; Closure Certificate" sheetId="11" state="visible" r:id="rId13"/>
    <sheet name="Lists" sheetId="12" state="visible" r:id="rId14"/>
  </sheets>
  <definedNames>
    <definedName function="false" hidden="false" localSheetId="3" name="_xlnm.Print_Titles" vbProcedure="false">'Closeout Checklist'!$9:$9</definedName>
    <definedName function="false" hidden="true" localSheetId="3" name="_xlnm._FilterDatabase" vbProcedure="false">'Closeout Checklist'!$B$9:$M$211</definedName>
    <definedName function="false" hidden="false" localSheetId="6" name="_xlnm.Print_Titles" vbProcedure="false">'Contract &amp; Commercial Close'!$9:$9</definedName>
    <definedName function="false" hidden="true" localSheetId="6" name="_xlnm._FilterDatabase" vbProcedure="false">'Contract &amp; Commercial Close'!$B$9:$H$40</definedName>
    <definedName function="false" hidden="false" localSheetId="4" name="_xlnm.Print_Titles" vbProcedure="false">'Defects &amp; Outstanding Works'!$14:$14</definedName>
    <definedName function="false" hidden="true" localSheetId="4" name="_xlnm._FilterDatabase" vbProcedure="false">'Defects &amp; Outstanding Works'!$B$14:$N$41</definedName>
    <definedName function="false" hidden="false" localSheetId="8" name="_xlnm.Print_Titles" vbProcedure="false">'Lessons Learned Register'!$9:$9</definedName>
    <definedName function="false" hidden="true" localSheetId="8" name="_xlnm._FilterDatabase" vbProcedure="false">'Lessons Learned Register'!$B$9:$K$29</definedName>
    <definedName function="false" hidden="false" localSheetId="7" name="_xlnm.Print_Titles" vbProcedure="false">'Records &amp; Archiving'!$9:$9</definedName>
    <definedName function="false" hidden="true" localSheetId="7" name="_xlnm._FilterDatabase" vbProcedure="false">'Records &amp; Archiving'!$B$9:$J$39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<sst xmlns="http://schemas.openxmlformats.org/spreadsheetml/2006/main" count="2557" uniqueCount="1240">
  <si>
    <t xml:space="preserve">Construction Project Closeout Checklist</t>
  </si>
  <si>
    <t xml:space="preserve">Global edition · jurisdiction-neutral · aligned to ISO 21500/21502, ISO 19650, ISO 55000, PMBOK 7 and RIBA Stages 6 - 7</t>
  </si>
  <si>
    <t xml:space="preserve">Purpose</t>
  </si>
  <si>
    <t xml:space="preserve">A jurisdiction-neutral, audit-ready framework for closing out a capital construction project once practical or substantial completion has been certified. Closeout is the administrative, commercial, contractual and organisational wind-up of the project: certification, defects and warranty administration, final account and financial reconciliation, insurance and security release, statutory and property obligations, records and information archiving, demobilisation, benefits, lessons and formal governance closure. Physical transfer of the asset to the operator - O&amp;M manuals, training, spares, soft landings and asset data loading - is covered by the companion Mastt Project Handover Checklist; cross-references are noted where the two touch.</t>
  </si>
  <si>
    <t xml:space="preserve">How to use this template</t>
  </si>
  <si>
    <t xml:space="preserve">•   Start on the Instructions tab. It explains the status values, the Responsible / Accountable convention, the evidence column and how the dashboard is calculated.</t>
  </si>
  <si>
    <t xml:space="preserve">• Complete the document control block below, then open the Closeout Checklist and set every item that does not apply to your contract or jurisdiction to "N/A" - the dashboard excludes N/A items from the percentage complete.</t>
  </si>
  <si>
    <t xml:space="preserve">•   Assign a Responsible and an Accountable role, a criticality and a target date to every applicable item. Use the dropdowns; they are driven by the Lists tab.</t>
  </si>
  <si>
    <t xml:space="preserve">• Work the register weekly. Record the evidence or document reference for every completed item - an item is only closed when the evidence exists.</t>
  </si>
  <si>
    <t xml:space="preserve">•   Use the supporting registers (Defects &amp; Outstanding Works, Final Account &amp; Financials, Contract &amp; Commercial Close, Records &amp; Archiving, Lessons Learned, Benefits) to hold the detail behind the checklist items.</t>
  </si>
  <si>
    <t xml:space="preserve">•   Review the Closeout Dashboard at each closeout meeting, then obtain the signatures on the Sign-off &amp; Closure Certificate to formally close the project.</t>
  </si>
  <si>
    <t xml:space="preserve">Scope, standards and jurisdiction</t>
  </si>
  <si>
    <t xml:space="preserve">•   Global and jurisdiction-neutral. Statutory steps are described generically (for example "statutory occupancy/use approval obtained, as applicable in your jurisdiction"). Replace the generic wording with the specific instrument, authority and clause that applies to your project.</t>
  </si>
  <si>
    <t xml:space="preserve">• Contract concepts are expressed in neutral terms used across FIDIC, NEC and comparable standard forms - Taking-Over / Practical Completion Certificate, Defects Notification Period, Performance / Final Certificate, final account or final statement, and compensation events or variations.</t>
  </si>
  <si>
    <t xml:space="preserve">• Reference standards: ISO 21500 and ISO 21502 (project management), ISO 19650 (information management and the asset information model), ISO 55000 (asset management), PMBOK Guide 7th Edition, RIBA Plan of Work Stages 6 - 7 and BSRIA Soft Landings aftercare.</t>
  </si>
  <si>
    <t xml:space="preserve">•   This checklist contains 202 items across 13 closeout categories. Add, remove or re-weight items to suit your contract, delivery model and organisational policies before use.</t>
  </si>
  <si>
    <t xml:space="preserve">•   Companion template: the Mastt Project Handover Checklist covers physical transfer to the operator or end user. Use both together; this template deliberately avoids duplicating handover detail.</t>
  </si>
  <si>
    <t xml:space="preserve">Document control</t>
  </si>
  <si>
    <t xml:space="preserve">Field</t>
  </si>
  <si>
    <t xml:space="preserve">Detail</t>
  </si>
  <si>
    <t xml:space="preserve">Template name</t>
  </si>
  <si>
    <t xml:space="preserve">Template version</t>
  </si>
  <si>
    <t xml:space="preserve">1.0</t>
  </si>
  <si>
    <t xml:space="preserve">Project name</t>
  </si>
  <si>
    <t xml:space="preserve">Project number</t>
  </si>
  <si>
    <t xml:space="preserve">Client / asset owner</t>
  </si>
  <si>
    <t xml:space="preserve">Prepared by</t>
  </si>
  <si>
    <t xml:space="preserve">Date prepared</t>
  </si>
  <si>
    <t xml:space="preserve">Reviewed by</t>
  </si>
  <si>
    <t xml:space="preserve">Revision</t>
  </si>
  <si>
    <t xml:space="preserve">Approved by</t>
  </si>
  <si>
    <t xml:space="preserve">Disclaimer</t>
  </si>
  <si>
    <t xml:space="preserve">This template is provided by Mastt as general guidance for capital project delivery. It is not legal, financial or professional advice. Users must adapt it to the contract, jurisdiction, statutory regime and organisational policies applicable to their project, and should obtain independent professional advice where appropriate. Mastt accepts no liability arising from use of this template.</t>
  </si>
  <si>
    <t xml:space="preserve">Built for capital project teams - plan, track and report with Mastt.</t>
  </si>
  <si>
    <t xml:space="preserve">Visit mastt.com  ↗</t>
  </si>
  <si>
    <t xml:space="preserve">Conventions, status values and dashboard logic</t>
  </si>
  <si>
    <t xml:space="preserve">Workbook structure</t>
  </si>
  <si>
    <t xml:space="preserve">Tab</t>
  </si>
  <si>
    <t xml:space="preserve">What it is for</t>
  </si>
  <si>
    <t xml:space="preserve">Closeout Dashboard</t>
  </si>
  <si>
    <t xml:space="preserve">Live KPIs and per-category progress. Every figure is a formula reading the Closeout Checklist - never type over it.</t>
  </si>
  <si>
    <t xml:space="preserve">Closeout Checklist</t>
  </si>
  <si>
    <t xml:space="preserve">The main register: 202 items across 13 categories. This is where you work.</t>
  </si>
  <si>
    <t xml:space="preserve">Defects &amp; Outstanding Works</t>
  </si>
  <si>
    <t xml:space="preserve">Item-level register for defects and incomplete works notified during the Defects Notification Period.</t>
  </si>
  <si>
    <t xml:space="preserve">Final Account &amp; Financials</t>
  </si>
  <si>
    <t xml:space="preserve">Calculating sheet: contract sum build-up, payment and retention position, and the project budget reconciliation.</t>
  </si>
  <si>
    <t xml:space="preserve">Contract &amp; Commercial Close</t>
  </si>
  <si>
    <t xml:space="preserve">Obligations matrix - what each party still owes under the contract, and when it is discharged.</t>
  </si>
  <si>
    <t xml:space="preserve">Records &amp; Archiving</t>
  </si>
  <si>
    <t xml:space="preserve">What is archived, in what format, by whom, where and for how long.</t>
  </si>
  <si>
    <t xml:space="preserve">Lessons Learned Register</t>
  </si>
  <si>
    <t xml:space="preserve">Structured capture of what to repeat and what to change, with owners for future projects.</t>
  </si>
  <si>
    <t xml:space="preserve">Benefits &amp; Post-Completion</t>
  </si>
  <si>
    <t xml:space="preserve">Benefits baseline, measures and owners, plus the post-occupancy evaluation schedule.</t>
  </si>
  <si>
    <t xml:space="preserve">Sign-off &amp; Closure Certificate</t>
  </si>
  <si>
    <t xml:space="preserve">The printable formal closure instrument. Project details pull automatically from the Cover.</t>
  </si>
  <si>
    <t xml:space="preserve">Lists</t>
  </si>
  <si>
    <t xml:space="preserve">Every dropdown source list. Edit here to change the options.</t>
  </si>
  <si>
    <t xml:space="preserve">Responsible and Accountable (RACI convention)</t>
  </si>
  <si>
    <t xml:space="preserve">• Responsible - the role that does the work and produces the evidence. One role per item; if two roles are named, nobody is responsible.</t>
  </si>
  <si>
    <t xml:space="preserve">• Accountable - the single role answerable for the item being properly closed. The Accountable role approves the evidence and can be asked at the board table why an item is open.</t>
  </si>
  <si>
    <t xml:space="preserve">•   Consulted and Informed are not columns in this template. Record them in the Comments column where they matter (for example, "Insurer consulted").</t>
  </si>
  <si>
    <t xml:space="preserve">•   The roles offered in the dropdowns are generic. Rename them on the Lists tab to match your organisation's titles, then re-check the checklist entries.</t>
  </si>
  <si>
    <t xml:space="preserve">Status values and colours</t>
  </si>
  <si>
    <t xml:space="preserve">Status</t>
  </si>
  <si>
    <t xml:space="preserve">Meaning</t>
  </si>
  <si>
    <t xml:space="preserve">Counts as applicable?</t>
  </si>
  <si>
    <t xml:space="preserve">Counts as complete?</t>
  </si>
  <si>
    <t xml:space="preserve">Not started</t>
  </si>
  <si>
    <t xml:space="preserve">Applicable to this project but no work has begun.</t>
  </si>
  <si>
    <t xml:space="preserve">Yes</t>
  </si>
  <si>
    <t xml:space="preserve">No</t>
  </si>
  <si>
    <t xml:space="preserve">In progress</t>
  </si>
  <si>
    <t xml:space="preserve">Work under way; evidence not yet complete or accepted.</t>
  </si>
  <si>
    <t xml:space="preserve">Complete</t>
  </si>
  <si>
    <t xml:space="preserve">Done, with the evidence recorded in the evidence column.</t>
  </si>
  <si>
    <t xml:space="preserve">Blocked</t>
  </si>
  <si>
    <t xml:space="preserve">Cannot progress - dependency, dispute, access or decision outstanding. Explain in Comments.</t>
  </si>
  <si>
    <t xml:space="preserve">N/A</t>
  </si>
  <si>
    <t xml:space="preserve">Not applicable to this contract, delivery model or jurisdiction. Excluded from the percentage complete.</t>
  </si>
  <si>
    <t xml:space="preserve">The same colours are applied automatically by conditional formatting on the Status column of every register in this workbook.</t>
  </si>
  <si>
    <t xml:space="preserve">Criticality and weighting</t>
  </si>
  <si>
    <t xml:space="preserve">• Critical - closure cannot proceed without it. Typically certification, statutory approvals, security release, statutory declarations, final account agreement and formal board acceptance.</t>
  </si>
  <si>
    <t xml:space="preserve">• High - material financial, legal, safety or reputational exposure if left open. Should be closed before the closure report is issued.</t>
  </si>
  <si>
    <t xml:space="preserve">• Medium - required for a complete and defensible closeout, but can be transferred to a named owner with a date if genuinely outstanding.</t>
  </si>
  <si>
    <t xml:space="preserve">• Low - good practice; transfer or defer with a note in the closure report.</t>
  </si>
  <si>
    <t xml:space="preserve">•   The dashboard reports Critical items outstanding as a headline KPI. Treat a non-zero figure as a bar to signing the closure certificate.</t>
  </si>
  <si>
    <t xml:space="preserve">Evidence, dates and the dashboard</t>
  </si>
  <si>
    <t xml:space="preserve">• Evidence / document reference - record the certificate number, document number, transmittal, register entry or system reference that proves the item is closed. "Done" is not evidence; a reference an auditor can retrieve is.</t>
  </si>
  <si>
    <t xml:space="preserve">• Target date - the date the item must be closed. The cell turns red automatically once the date has passed and the item is not Complete or N/A.</t>
  </si>
  <si>
    <t xml:space="preserve">• Completed date - the actual date the evidence was accepted, not the date the work was done.</t>
  </si>
  <si>
    <t xml:space="preserve">•   The dashboard calculates: % Complete = Complete ÷ Applicable, where Applicable excludes every item set to N/A. Overdue counts items with a target date in the past that are not Complete and not N/A. Critical outstanding counts Critical items that are neither Complete nor N/A.</t>
  </si>
  <si>
    <t xml:space="preserve">•   Every dashboard figure is a formula. If a number looks wrong, the fix is on the checklist, not on the dashboard.</t>
  </si>
  <si>
    <t xml:space="preserve">Adding rows, filtering and printing</t>
  </si>
  <si>
    <t xml:space="preserve">•   To add a checklist item, right-click a row number inside the existing table (between rows 11 and 210) and choose Insert. Inserting inside the range automatically extends every dashboard formula. Adding rows below the last row does not.</t>
  </si>
  <si>
    <t xml:space="preserve">• Give the new row a Ref that follows its category (for example 3.19) and pick the Category from the dropdown - the dashboard groups on the Category text, so a typed category that does not match the Lists tab will not be counted.</t>
  </si>
  <si>
    <t xml:space="preserve">•   To remove an item, set its Status to N/A rather than deleting the row. This keeps the audit trail and the reference numbering intact.</t>
  </si>
  <si>
    <t xml:space="preserve">•   Use the filter arrows on the checklist header row to filter by category, responsible role, criticality or status. Clear all filters before printing.</t>
  </si>
  <si>
    <t xml:space="preserve">•   All sheets are set to A4, fit to one page wide, with the header row repeated on every printed page. Print the checklist in landscape and the Cover, Instructions and Closure Certificate in portrait.</t>
  </si>
  <si>
    <t xml:space="preserve">Formulas are protected only by convention in this template - no sheet protection is applied so that you can adapt it freely. Consider protecting the Dashboard once your checklist is stable.</t>
  </si>
  <si>
    <t xml:space="preserve">Live view of the Closeout Checklist - every figure below is a formula</t>
  </si>
  <si>
    <t xml:space="preserve">Do not type over the cells on this sheet. All values are calculated from the Closeout Checklist tab. Percentage complete excludes items marked N/A.</t>
  </si>
  <si>
    <t xml:space="preserve">Closeout performance at a glance</t>
  </si>
  <si>
    <t xml:space="preserve">TOTAL ITEMS</t>
  </si>
  <si>
    <t xml:space="preserve">APPLICABLE</t>
  </si>
  <si>
    <t xml:space="preserve">COMPLETE</t>
  </si>
  <si>
    <t xml:space="preserve">IN PROGRESS</t>
  </si>
  <si>
    <t xml:space="preserve">BLOCKED</t>
  </si>
  <si>
    <t xml:space="preserve">NOT STARTED</t>
  </si>
  <si>
    <t xml:space="preserve">% COMPLETE (APPLICABLE)</t>
  </si>
  <si>
    <t xml:space="preserve">CRITICAL OUTSTANDING</t>
  </si>
  <si>
    <t xml:space="preserve">OVERDUE ITEMS</t>
  </si>
  <si>
    <t xml:space="preserve">Progress by category</t>
  </si>
  <si>
    <t xml:space="preserve">Category</t>
  </si>
  <si>
    <t xml:space="preserve">Items</t>
  </si>
  <si>
    <t xml:space="preserve">Applicable</t>
  </si>
  <si>
    <t xml:space="preserve">% complete</t>
  </si>
  <si>
    <t xml:space="preserve">Overdue</t>
  </si>
  <si>
    <t xml:space="preserve">Completion &amp; Certification</t>
  </si>
  <si>
    <t xml:space="preserve">Defects &amp; Warranties Administration</t>
  </si>
  <si>
    <t xml:space="preserve">Commercial &amp; Contract Closeout</t>
  </si>
  <si>
    <t xml:space="preserve">Financial Closeout</t>
  </si>
  <si>
    <t xml:space="preserve">Insurance, Bonds &amp; Security</t>
  </si>
  <si>
    <t xml:space="preserve">Health, Safety, Environment &amp; Sustainability</t>
  </si>
  <si>
    <t xml:space="preserve">Statutory, Legal &amp; Property</t>
  </si>
  <si>
    <t xml:space="preserve">Records, Data &amp; Information Management</t>
  </si>
  <si>
    <t xml:space="preserve">Stakeholder, Communications &amp; Community</t>
  </si>
  <si>
    <t xml:space="preserve">Team, Resources &amp; Site Demobilisation</t>
  </si>
  <si>
    <t xml:space="preserve">Benefits, Performance &amp; Assurance</t>
  </si>
  <si>
    <t xml:space="preserve">Lessons Learned &amp; Knowledge Transfer</t>
  </si>
  <si>
    <t xml:space="preserve">Governance &amp; Formal Project Closure</t>
  </si>
  <si>
    <t xml:space="preserve">TOTAL - all categories</t>
  </si>
  <si>
    <t xml:space="preserve">Attention required</t>
  </si>
  <si>
    <t xml:space="preserve">Critical outstanding</t>
  </si>
  <si>
    <t xml:space="preserve">Action prompt</t>
  </si>
  <si>
    <t xml:space="preserve">TOTAL - attention items</t>
  </si>
  <si>
    <t xml:space="preserve">A closure certificate should not be signed while any Critical item is outstanding. Where a Critical item genuinely cannot be closed, transfer it to a named post-closure owner and record the decision in the closure report.</t>
  </si>
  <si>
    <t xml:space="preserve">202 items across 13 categories  ·  set non-applicable items to N/A  ·  record evidence for every closed item</t>
  </si>
  <si>
    <t xml:space="preserve">Working register. Assign Responsible, Accountable, Criticality and a Target date to every applicable item. The Closeout Dashboard reads this sheet live - do not delete rows; set them to N/A instead.</t>
  </si>
  <si>
    <t xml:space="preserve">Ref</t>
  </si>
  <si>
    <t xml:space="preserve">Checklist item</t>
  </si>
  <si>
    <t xml:space="preserve">Why it matters / acceptance evidence</t>
  </si>
  <si>
    <t xml:space="preserve">Responsible (role)</t>
  </si>
  <si>
    <t xml:space="preserve">Accountable (role)</t>
  </si>
  <si>
    <t xml:space="preserve">Criticality</t>
  </si>
  <si>
    <t xml:space="preserve">Target date</t>
  </si>
  <si>
    <t xml:space="preserve">Completed date</t>
  </si>
  <si>
    <t xml:space="preserve">Evidence / document reference</t>
  </si>
  <si>
    <t xml:space="preserve">Comments</t>
  </si>
  <si>
    <t xml:space="preserve">1.01</t>
  </si>
  <si>
    <t xml:space="preserve">Completion criteria verified against the contract definition before any certificate is issued</t>
  </si>
  <si>
    <t xml:space="preserve">Certifying early releases the contractor from delay damages and starts the defects clock prematurely. Evidence: completion criteria matrix cross-referenced to the contract clause, signed by the certifier.</t>
  </si>
  <si>
    <t xml:space="preserve">Contract Administrator</t>
  </si>
  <si>
    <t xml:space="preserve">Client Project Director</t>
  </si>
  <si>
    <t xml:space="preserve">Critical</t>
  </si>
  <si>
    <t xml:space="preserve">1.02</t>
  </si>
  <si>
    <t xml:space="preserve">Contractor's notice of completion received, logged and responded to within the contractual period</t>
  </si>
  <si>
    <t xml:space="preserve">Most standard forms deem completion achieved if the certifier does not respond in time. Evidence: dated notice, response instrument and correspondence register entry.</t>
  </si>
  <si>
    <t xml:space="preserve">1.03</t>
  </si>
  <si>
    <t xml:space="preserve">Joint pre-completion inspection undertaken with contractor, certifier and incoming operator</t>
  </si>
  <si>
    <t xml:space="preserve">Creates an agreed factual baseline of condition and outstanding works before risk transfers. Evidence: signed joint inspection record with photographic annexure.</t>
  </si>
  <si>
    <t xml:space="preserve">Project Manager</t>
  </si>
  <si>
    <t xml:space="preserve">High</t>
  </si>
  <si>
    <t xml:space="preserve">1.04</t>
  </si>
  <si>
    <t xml:space="preserve">Certificate of Practical / Substantial Completion (Taking-Over Certificate) issued, dated and distributed to all contract parties</t>
  </si>
  <si>
    <t xml:space="preserve">The single instrument that transfers care, custody and control, changes insurance and starts the Defects Notification Period. Evidence: executed certificate with distribution list.</t>
  </si>
  <si>
    <t xml:space="preserve">1.05</t>
  </si>
  <si>
    <t xml:space="preserve">Sectional / partial completion certificates issued for every defined section of the works</t>
  </si>
  <si>
    <t xml:space="preserve">Each section carries its own damages rate and defects period; a single global certificate destroys sectional remedies. Evidence: certificate per section recorded in the completion register.</t>
  </si>
  <si>
    <t xml:space="preserve">1.06</t>
  </si>
  <si>
    <t xml:space="preserve">Early use, partial possession or beneficial occupation arrangements documented and priced</t>
  </si>
  <si>
    <t xml:space="preserve">Uncontrolled early access shifts risk to the client and can void the works insurance. Evidence: signed early-access agreement plus insurer written acknowledgement.</t>
  </si>
  <si>
    <t xml:space="preserve">Legal Counsel</t>
  </si>
  <si>
    <t xml:space="preserve">1.07</t>
  </si>
  <si>
    <t xml:space="preserve">Schedule of incomplete works appended to the completion certificate with agreed dates and a value withheld</t>
  </si>
  <si>
    <t xml:space="preserve">Protects the client where completion is certified with works outstanding. Evidence: priced outstanding-works schedule signed by both parties and reflected in the payment certificate.</t>
  </si>
  <si>
    <t xml:space="preserve">Cost Manager / QS</t>
  </si>
  <si>
    <t xml:space="preserve">1.08</t>
  </si>
  <si>
    <t xml:space="preserve">Statutory occupancy / use approval obtained (as applicable in your jurisdiction)</t>
  </si>
  <si>
    <t xml:space="preserve">Occupation without the required approval can void insurance and expose officers personally. Evidence: original approval instrument filed in the permanent asset record.</t>
  </si>
  <si>
    <t xml:space="preserve">1.09</t>
  </si>
  <si>
    <t xml:space="preserve">Fire and life-safety authority acceptance obtained and registered against the asset</t>
  </si>
  <si>
    <t xml:space="preserve">Fire authority acceptance is commonly a precondition to occupation and to operational insurance. Evidence: authority acceptance certificate and any conditions logged with owners.</t>
  </si>
  <si>
    <t xml:space="preserve">Asset Owner / Operator</t>
  </si>
  <si>
    <t xml:space="preserve">1.10</t>
  </si>
  <si>
    <t xml:space="preserve">Independent certifier / superintendent final inspection report issued and all qualifications closed</t>
  </si>
  <si>
    <t xml:space="preserve">Qualified certificates leave the client exposed to the qualified items. Evidence: final report with a nil-qualification statement or a closed qualification schedule.</t>
  </si>
  <si>
    <t xml:space="preserve">Independent Certifier</t>
  </si>
  <si>
    <t xml:space="preserve">1.11</t>
  </si>
  <si>
    <t xml:space="preserve">Commissioning completion certificates reconciled line-by-line against the commissioning register</t>
  </si>
  <si>
    <t xml:space="preserve">Certification without complete commissioning records leaves systems unproven. Evidence: reconciliation sheet; detailed commissioning evidence sits in the Handover Checklist.</t>
  </si>
  <si>
    <t xml:space="preserve">Commissioning Manager</t>
  </si>
  <si>
    <t xml:space="preserve">1.12</t>
  </si>
  <si>
    <t xml:space="preserve">Utility and service authority connections energised, with acceptance certificates for each service</t>
  </si>
  <si>
    <t xml:space="preserve">Unaccepted connections can be disconnected or re-charged to the owner. Evidence: acceptance certificate and account number for each utility.</t>
  </si>
  <si>
    <t xml:space="preserve">1.13</t>
  </si>
  <si>
    <t xml:space="preserve">Registrable plant (lifts, escalators, pressure equipment, cranes) registered with the relevant authority</t>
  </si>
  <si>
    <t xml:space="preserve">Operating unregistered plant is typically an offence and invalidates maintenance contracts. Evidence: registration numbers recorded in the asset register.</t>
  </si>
  <si>
    <t xml:space="preserve">1.14</t>
  </si>
  <si>
    <t xml:space="preserve">Designer / engineer-of-record compliance certificates obtained for every discipline</t>
  </si>
  <si>
    <t xml:space="preserve">Discipline certificates evidence design compliance and support any future defect claim. Evidence: signed certificates for structure, facade, fire, mechanical, electrical, hydraulic and civil.</t>
  </si>
  <si>
    <t xml:space="preserve">Design Manager</t>
  </si>
  <si>
    <t xml:space="preserve">1.15</t>
  </si>
  <si>
    <t xml:space="preserve">Insurers, financiers and the asset owner notified of the completion date within required notice periods</t>
  </si>
  <si>
    <t xml:space="preserve">Late notice can leave the asset uninsured on the day risk transfers. Evidence: notification letters and written acknowledgements on file.</t>
  </si>
  <si>
    <t xml:space="preserve">Insurance Advisor</t>
  </si>
  <si>
    <t xml:space="preserve">Finance Manager</t>
  </si>
  <si>
    <t xml:space="preserve">1.16</t>
  </si>
  <si>
    <t xml:space="preserve">Contract completion date, extensions of time granted and actual completion date reconciled on one signed schedule</t>
  </si>
  <si>
    <t xml:space="preserve">The reconciled date set drives damages, retention release and warranty start dates. Evidence: single-page date reconciliation signed by both parties.</t>
  </si>
  <si>
    <t xml:space="preserve">1.17</t>
  </si>
  <si>
    <t xml:space="preserve">Project board confirms the delivery-stage gate is closed (ISO 21502 phase closure / RIBA Stage 6 exit)</t>
  </si>
  <si>
    <t xml:space="preserve">Formal gate closure prevents scope and spend continuing under a closed mandate. Evidence: minuted board decision and signed gate record.</t>
  </si>
  <si>
    <t xml:space="preserve">Sponsor / SRO</t>
  </si>
  <si>
    <t xml:space="preserve">2.01</t>
  </si>
  <si>
    <t xml:space="preserve">Consolidated defects list issued to the contractor within the period allowed by the contract</t>
  </si>
  <si>
    <t xml:space="preserve">Late issue can waive the right to require rectification for those items. Evidence: dated transmittal of the schedule of defects with the contract clause cited.</t>
  </si>
  <si>
    <t xml:space="preserve">2.02</t>
  </si>
  <si>
    <t xml:space="preserve">Defects Notification Period start and end dates recorded for the whole of the works and each section</t>
  </si>
  <si>
    <t xml:space="preserve">Missing the expiry date forfeits the right to require rectification and delays retention release. Evidence: DNP calendar with automated reminders set.</t>
  </si>
  <si>
    <t xml:space="preserve">2.03</t>
  </si>
  <si>
    <t xml:space="preserve">Defects register established with unique numbering, location, system tag and criticality</t>
  </si>
  <si>
    <t xml:space="preserve">Untagged defects cannot be trended, allocated or closed out reliably. Evidence: populated register (see the Defects &amp; Outstanding Works tab in this workbook).</t>
  </si>
  <si>
    <t xml:space="preserve">2.04</t>
  </si>
  <si>
    <t xml:space="preserve">Boundary agreed between contract defects, damage in use and operator maintenance obligations</t>
  </si>
  <si>
    <t xml:space="preserve">Prevents disputed callouts and unfunded attendance costs during the first year. Evidence: signed demarcation matrix issued to contractor and operator.</t>
  </si>
  <si>
    <t xml:space="preserve">2.05</t>
  </si>
  <si>
    <t xml:space="preserve">Rectification programme agreed with access windows that respect the operator's business</t>
  </si>
  <si>
    <t xml:space="preserve">Access disputes are the most common cause of unrectified defects. Evidence: agreed access protocol and rectification programme.</t>
  </si>
  <si>
    <t xml:space="preserve">Facilities Manager</t>
  </si>
  <si>
    <t xml:space="preserve">Principal Contractor</t>
  </si>
  <si>
    <t xml:space="preserve">Medium</t>
  </si>
  <si>
    <t xml:space="preserve">2.06</t>
  </si>
  <si>
    <t xml:space="preserve">Defect response and rectification times benchmarked to contract service levels with an escalation route</t>
  </si>
  <si>
    <t xml:space="preserve">Without agreed response times, urgency is argued case by case. Evidence: service-level table and escalation contact list issued to all parties.</t>
  </si>
  <si>
    <t xml:space="preserve">2.07</t>
  </si>
  <si>
    <t xml:space="preserve">Contractor's right and obligation to return and rectify preserved in the site access and security arrangements</t>
  </si>
  <si>
    <t xml:space="preserve">Denying access can relieve the contractor of liability for the defect. Evidence: access procedure signed by the operator and contractor.</t>
  </si>
  <si>
    <t xml:space="preserve">2.08</t>
  </si>
  <si>
    <t xml:space="preserve">Client's step-in and cost-recovery mechanism exercised correctly where the contractor fails to rectify</t>
  </si>
  <si>
    <t xml:space="preserve">Costs incurred without the contractual notice sequence are usually irrecoverable. Evidence: notices served, quotations obtained, costs substantiated.</t>
  </si>
  <si>
    <t xml:space="preserve">2.09</t>
  </si>
  <si>
    <t xml:space="preserve">Periodic Defects Notification Period review meetings held and minuted with contractor and operator</t>
  </si>
  <si>
    <t xml:space="preserve">A recorded cadence keeps the register live and evidences the client's diligence. Evidence: minutes with the register attached at each meeting.</t>
  </si>
  <si>
    <t xml:space="preserve">2.10</t>
  </si>
  <si>
    <t xml:space="preserve">Final defects inspection scheduled far enough before DNP expiry to allow rectification</t>
  </si>
  <si>
    <t xml:space="preserve">Inspecting at expiry leaves no time to compel rectification. Evidence: inspection booked with a documented lead time and attendance list.</t>
  </si>
  <si>
    <t xml:space="preserve">2.11</t>
  </si>
  <si>
    <t xml:space="preserve">Final Certificate / Performance Certificate issued only after all notified defects are closed and the DNP has expired</t>
  </si>
  <si>
    <t xml:space="preserve">This instrument typically ends the contractor's rectification liability and releases the last security. Evidence: executed certificate and nil-outstanding defects report.</t>
  </si>
  <si>
    <t xml:space="preserve">2.12</t>
  </si>
  <si>
    <t xml:space="preserve">Warranty schedule reconciled so every warranty start date aligns to completion or first beneficial use</t>
  </si>
  <si>
    <t xml:space="preserve">Warranties that started at delivery to site can expire before the asset is used. Evidence: warranty register with start and expiry dates; detail sits in the Handover Checklist.</t>
  </si>
  <si>
    <t xml:space="preserve">2.13</t>
  </si>
  <si>
    <t xml:space="preserve">Collateral warranties, third-party rights or equivalent direct agreements executed by contractor, key subcontractors and consultants</t>
  </si>
  <si>
    <t xml:space="preserve">Without them the client has no direct remedy against the party that caused a defect. Evidence: executed originals lodged with the legal custodian.</t>
  </si>
  <si>
    <t xml:space="preserve">2.14</t>
  </si>
  <si>
    <t xml:space="preserve">Latent / structural defects insurance or decennial-style cover placed where required, in the client's name</t>
  </si>
  <si>
    <t xml:space="preserve">Latent defects can emerge long after the contractual liability period ends. Evidence: policy schedule showing insured, period and sum insured.</t>
  </si>
  <si>
    <t xml:space="preserve">2.15</t>
  </si>
  <si>
    <t xml:space="preserve">Manufacturer warranty conditions (maintenance regime, approved contractors, logbooks) communicated to the operator</t>
  </si>
  <si>
    <t xml:space="preserve">Warranties are routinely voided in the first year by non-compliant maintenance. Evidence: warranty conditions summary acknowledged in writing by the operator.</t>
  </si>
  <si>
    <t xml:space="preserve">2.16</t>
  </si>
  <si>
    <t xml:space="preserve">Defects unresolved at closure transferred to a named owner with a funded provision and an agreed close-out date</t>
  </si>
  <si>
    <t xml:space="preserve">Unowned defects become operating costs. Evidence: transfer schedule signed by the receiving owner with the provision value stated.</t>
  </si>
  <si>
    <t xml:space="preserve">3.01</t>
  </si>
  <si>
    <t xml:space="preserve">Final account / final statement submitted by the contractor within the contractual period and formally acknowledged</t>
  </si>
  <si>
    <t xml:space="preserve">Late submission can bar the claim; late acknowledgement can extend the client's assessment obligation. Evidence: dated submission and acknowledgement.</t>
  </si>
  <si>
    <t xml:space="preserve">3.02</t>
  </si>
  <si>
    <t xml:space="preserve">Every variation / compensation event assessed, valued and either agreed or formally determined</t>
  </si>
  <si>
    <t xml:space="preserve">Unassessed instructions become claims. Evidence: variation register showing a determination reference against every instruction.</t>
  </si>
  <si>
    <t xml:space="preserve">3.03</t>
  </si>
  <si>
    <t xml:space="preserve">Variation register reconciled line-by-line to the final account with nil unreconciled entries</t>
  </si>
  <si>
    <t xml:space="preserve">Reconciliation is the only reliable proof that nothing has been paid twice or missed. Evidence: reconciliation schedule with a nil difference.</t>
  </si>
  <si>
    <t xml:space="preserve">3.04</t>
  </si>
  <si>
    <t xml:space="preserve">Provisional sums and prime cost sums adjusted to actual expenditure with supporting quotations and invoices</t>
  </si>
  <si>
    <t xml:space="preserve">Unadjusted allowances leave value in the contract sum that belongs to the client. Evidence: adjustment schedule with backing documents.</t>
  </si>
  <si>
    <t xml:space="preserve">3.05</t>
  </si>
  <si>
    <t xml:space="preserve">Contract contingency and risk allowances reconciled and unspent amounts formally released</t>
  </si>
  <si>
    <t xml:space="preserve">Unreleased allowances distort the final cost and hide savings. Evidence: contingency drawdown log closed with a release instruction.</t>
  </si>
  <si>
    <t xml:space="preserve">3.06</t>
  </si>
  <si>
    <t xml:space="preserve">Fluctuations / price adjustment or indexation calculated for the correct periods and indices, and agreed</t>
  </si>
  <si>
    <t xml:space="preserve">Index and period errors are a common source of late disputes. Evidence: calculation sheet showing index source, base and application dates.</t>
  </si>
  <si>
    <t xml:space="preserve">3.07</t>
  </si>
  <si>
    <t xml:space="preserve">Extension of time claims determined and the revised contract completion date recorded</t>
  </si>
  <si>
    <t xml:space="preserve">The adjusted date governs damages and the defects period. Evidence: determinations issued with the entitlement schedule.</t>
  </si>
  <si>
    <t xml:space="preserve">3.08</t>
  </si>
  <si>
    <t xml:space="preserve">Prolongation, acceleration and disruption claims settled, dismissed with reasons, or expressly reserved in writing</t>
  </si>
  <si>
    <t xml:space="preserve">Silence on a claim can be argued as acceptance or as waiver depending on the form. Evidence: determination or reservation letter for each claim.</t>
  </si>
  <si>
    <t xml:space="preserve">3.09</t>
  </si>
  <si>
    <t xml:space="preserve">Liquidated / delay damages position determined, calculated and either levied or waived by a formal instrument</t>
  </si>
  <si>
    <t xml:space="preserve">Damages not levied by the required mechanism are usually lost. Evidence: calculation, notice and either a deduction certificate or a documented waiver decision.</t>
  </si>
  <si>
    <t xml:space="preserve">3.10</t>
  </si>
  <si>
    <t xml:space="preserve">Set-offs, back-charges and contra-charges substantiated with evidence and notified as the contract requires</t>
  </si>
  <si>
    <t xml:space="preserve">Unnotified set-off is the most frequently overturned deduction. Evidence: notice, substantiation pack and payment certificate reference.</t>
  </si>
  <si>
    <t xml:space="preserve">3.11</t>
  </si>
  <si>
    <t xml:space="preserve">Claims and disputes closed, or referred to the agreed forum and tracked with a named owner and reserve</t>
  </si>
  <si>
    <t xml:space="preserve">Open disputes cannot be left without an owner once the project team disbands. Evidence: dispute register with status, forum, owner and financial reserve.</t>
  </si>
  <si>
    <t xml:space="preserve">3.12</t>
  </si>
  <si>
    <t xml:space="preserve">Deed of release, settlement and discharge executed where a global settlement is reached</t>
  </si>
  <si>
    <t xml:space="preserve">A settlement without a release leaves the claim technically alive. Evidence: executed deed with the scope of release clearly defined.</t>
  </si>
  <si>
    <t xml:space="preserve">3.13</t>
  </si>
  <si>
    <t xml:space="preserve">Statutory declarations or equivalent confirmations obtained that subcontractors, suppliers and workers have been paid</t>
  </si>
  <si>
    <t xml:space="preserve">Unpaid parties can charge, lien or otherwise encumber the asset in many jurisdictions. Evidence: signed declarations covering the final payment period.</t>
  </si>
  <si>
    <t xml:space="preserve">3.14</t>
  </si>
  <si>
    <t xml:space="preserve">Subcontractor, supplier and nominated party final payments confirmed and any direct-payment obligations discharged</t>
  </si>
  <si>
    <t xml:space="preserve">Direct payment obligations that survive completion can be enforced against the client. Evidence: payment confirmation schedule with nil outstanding claimants.</t>
  </si>
  <si>
    <t xml:space="preserve">3.15</t>
  </si>
  <si>
    <t xml:space="preserve">Retention and security release conditions verified against the contract before any release is instructed</t>
  </si>
  <si>
    <t xml:space="preserve">Releasing early removes the client's only leverage over defects. Evidence: release checklist signed by the certifier citing the clause conditions.</t>
  </si>
  <si>
    <t xml:space="preserve">3.16</t>
  </si>
  <si>
    <t xml:space="preserve">Retention release stage 1 (at completion) and stage 2 (at DNP expiry) each processed on the correct trigger dates</t>
  </si>
  <si>
    <t xml:space="preserve">Late release attracts interest claims; early release loses security. Evidence: two dated release instructions matched to the trigger events.</t>
  </si>
  <si>
    <t xml:space="preserve">3.17</t>
  </si>
  <si>
    <t xml:space="preserve">Final payment certificate issued and the contractor's acceptance (or dispute) formally recorded</t>
  </si>
  <si>
    <t xml:space="preserve">This is normally the last opportunity to correct the commercial position. Evidence: final certificate plus written acceptance or notice of dispute.</t>
  </si>
  <si>
    <t xml:space="preserve">3.18</t>
  </si>
  <si>
    <t xml:space="preserve">Commercial closeout summary signed, showing original contract sum, adjustments and final contract sum</t>
  </si>
  <si>
    <t xml:space="preserve">A single signed summary is what auditors and successors rely on years later. Evidence: one-page summary agreed by client and contractor.</t>
  </si>
  <si>
    <t xml:space="preserve">4.01</t>
  </si>
  <si>
    <t xml:space="preserve">Final cost report issued reconciling approved budget, commitments, actual expenditure and forecast final cost</t>
  </si>
  <si>
    <t xml:space="preserve">The definitive financial statement of the project. Evidence: final cost report approved by the sponsor and reconciled to the ledger.</t>
  </si>
  <si>
    <t xml:space="preserve">4.02</t>
  </si>
  <si>
    <t xml:space="preserve">Budget versus actual variance explained by line, with commentary for every variance above the reporting threshold</t>
  </si>
  <si>
    <t xml:space="preserve">Unexplained variance blocks audit sign-off and destroys estimating feedback. Evidence: variance commentary table in the final cost report.</t>
  </si>
  <si>
    <t xml:space="preserve">4.03</t>
  </si>
  <si>
    <t xml:space="preserve">Project contingency drawdown log closed and residual contingency formally returned to the funding source</t>
  </si>
  <si>
    <t xml:space="preserve">Retained contingency inflates the asset value and hides available funds. Evidence: closed drawdown log and a return-of-funds instruction.</t>
  </si>
  <si>
    <t xml:space="preserve">4.04</t>
  </si>
  <si>
    <t xml:space="preserve">Cost-to-complete driven to zero and the forecast final cost frozen</t>
  </si>
  <si>
    <t xml:space="preserve">A non-zero cost-to-complete means the project is not financially complete. Evidence: cost report showing nil cost-to-complete and a freeze date.</t>
  </si>
  <si>
    <t xml:space="preserve">4.05</t>
  </si>
  <si>
    <t xml:space="preserve">All purchase orders, contracts and commitments receipted, closed or cancelled in the finance system</t>
  </si>
  <si>
    <t xml:space="preserve">Open commitments continue to encumber budget and can be drawn against after closure. Evidence: nil open-commitment report from the finance system.</t>
  </si>
  <si>
    <t xml:space="preserve">Procurement Manager</t>
  </si>
  <si>
    <t xml:space="preserve">4.06</t>
  </si>
  <si>
    <t xml:space="preserve">Accruals and provisions reviewed at closure, then released or carried forward with a documented basis and owner</t>
  </si>
  <si>
    <t xml:space="preserve">Stale accruals distort both the project result and the operating budget. Evidence: accruals schedule with release or carry-forward decisions.</t>
  </si>
  <si>
    <t xml:space="preserve">4.07</t>
  </si>
  <si>
    <t xml:space="preserve">Open, disputed and duplicated invoices and credit notes cleared before the project accounts are closed</t>
  </si>
  <si>
    <t xml:space="preserve">Invoices arriving after closure have no valid code to post against. Evidence: nil open-invoice report and a cut-off notice to suppliers.</t>
  </si>
  <si>
    <t xml:space="preserve">4.08</t>
  </si>
  <si>
    <t xml:space="preserve">Project cost system reconciled to the general ledger with a nil difference at the closure date</t>
  </si>
  <si>
    <t xml:space="preserve">Two versions of the truth make the capitalisation figure indefensible. Evidence: signed reconciliation statement.</t>
  </si>
  <si>
    <t xml:space="preserve">4.09</t>
  </si>
  <si>
    <t xml:space="preserve">Capitalisation schedule prepared splitting capital from operating expenditure and componentised for depreciation</t>
  </si>
  <si>
    <t xml:space="preserve">Incorrect classification misstates the balance sheet and future depreciation. Evidence: capitalisation schedule approved by finance.</t>
  </si>
  <si>
    <t xml:space="preserve">4.10</t>
  </si>
  <si>
    <t xml:space="preserve">Asset value, componentisation, useful life and depreciation start date confirmed and the asset register updated</t>
  </si>
  <si>
    <t xml:space="preserve">Aligns the financial asset register with the operational asset register (ISO 55000). Evidence: asset register entries with values and in-service dates.</t>
  </si>
  <si>
    <t xml:space="preserve">4.11</t>
  </si>
  <si>
    <t xml:space="preserve">Indirect and internal costs (project team, consultants, financing costs) allocated to the correct capital accounts</t>
  </si>
  <si>
    <t xml:space="preserve">Unallocated internal cost understates the true cost of the asset and skews benchmarks. Evidence: allocation basis documented and applied.</t>
  </si>
  <si>
    <t xml:space="preserve">4.12</t>
  </si>
  <si>
    <t xml:space="preserve">Tax, duty and levy treatment confirmed with finance or advisors, including recoverable input taxes and construction levies</t>
  </si>
  <si>
    <t xml:space="preserve">Recoveries missed at closure are rarely recovered later. Evidence: written tax position confirmation on file.</t>
  </si>
  <si>
    <t xml:space="preserve">4.13</t>
  </si>
  <si>
    <t xml:space="preserve">Grant, subsidy or external funding acquitted with the required expenditure statements and evidence</t>
  </si>
  <si>
    <t xml:space="preserve">Unacquitted funding can be clawed back with interest. Evidence: acquittal statement lodged and funder acknowledgement received.</t>
  </si>
  <si>
    <t xml:space="preserve">4.14</t>
  </si>
  <si>
    <t xml:space="preserve">Lender or financier drawdown reconciliation completed and the final drawdown certificate issued</t>
  </si>
  <si>
    <t xml:space="preserve">Undrawn facility and overdrawn positions both carry cost. Evidence: reconciliation signed by the financier's technical adviser.</t>
  </si>
  <si>
    <t xml:space="preserve">4.15</t>
  </si>
  <si>
    <t xml:space="preserve">Currency, escalation and interest adjustments finalised where the contract or funding agreement provides for them</t>
  </si>
  <si>
    <t xml:space="preserve">Unclosed adjustment mechanisms leave the final figure provisional. Evidence: calculation sheets agreed with the counterparty.</t>
  </si>
  <si>
    <t xml:space="preserve">4.16</t>
  </si>
  <si>
    <t xml:space="preserve">Final rates, quantities and benchmarks exported to the organisation's cost database for future estimating</t>
  </si>
  <si>
    <t xml:space="preserve">Closeout is the last moment the data is accurate and the people are available. Evidence: benchmark data submission receipt from the cost database owner.</t>
  </si>
  <si>
    <t xml:space="preserve">PMO</t>
  </si>
  <si>
    <t xml:space="preserve">5.01</t>
  </si>
  <si>
    <t xml:space="preserve">Contract works / construction all-risks policy run-off confirmed to the correct date and not cancelled prematurely</t>
  </si>
  <si>
    <t xml:space="preserve">Cover must continue through any maintenance or testing period stated in the policy. Evidence: endorsement confirming the expiry date.</t>
  </si>
  <si>
    <t xml:space="preserve">5.02</t>
  </si>
  <si>
    <t xml:space="preserve">Transfer to operational property and business-interruption insurance confirmed effective from completion with no gap</t>
  </si>
  <si>
    <t xml:space="preserve">A single uninsured day at handover is a material exposure. Evidence: operational policy schedule with an inception date matching completion.</t>
  </si>
  <si>
    <t xml:space="preserve">5.03</t>
  </si>
  <si>
    <t xml:space="preserve">Public and third-party liability cover maintained through the Defects Notification Period</t>
  </si>
  <si>
    <t xml:space="preserve">Rectification work on an occupied asset carries third-party risk. Evidence: certificate of currency covering the DNP.</t>
  </si>
  <si>
    <t xml:space="preserve">5.04</t>
  </si>
  <si>
    <t xml:space="preserve">Professional indemnity run-off cover confirmed for designers and consultants for the required period after completion</t>
  </si>
  <si>
    <t xml:space="preserve">Design liability outlives the appointment; run-off is the only way to reach it. Evidence: run-off confirmation letters per consultant.</t>
  </si>
  <si>
    <t xml:space="preserve">5.05</t>
  </si>
  <si>
    <t xml:space="preserve">Certificates of currency for contractor, subcontractors and consultants collected and filed for the closing period</t>
  </si>
  <si>
    <t xml:space="preserve">Gaps discovered years later cannot be remedied. Evidence: complete certificate set indexed in the project record.</t>
  </si>
  <si>
    <t xml:space="preserve">5.06</t>
  </si>
  <si>
    <t xml:space="preserve">Principal-controlled insurance programme (where used) closed with premium adjustments settled on final declared values</t>
  </si>
  <si>
    <t xml:space="preserve">Declared value adjustments can produce material refunds or calls. Evidence: final declaration and adjustment invoice or credit.</t>
  </si>
  <si>
    <t xml:space="preserve">5.07</t>
  </si>
  <si>
    <t xml:space="preserve">Open insurance claims listed, quantified and either settled or assigned to a named post-closure owner</t>
  </si>
  <si>
    <t xml:space="preserve">Claims outlive project teams and are frequently abandoned. Evidence: claims register with owner, reserve and next action date.</t>
  </si>
  <si>
    <t xml:space="preserve">5.08</t>
  </si>
  <si>
    <t xml:space="preserve">Insurance recoveries reconciled against the cost report so recoveries are not double-counted or lost</t>
  </si>
  <si>
    <t xml:space="preserve">Recoveries booked twice or never booked both misstate the final cost. Evidence: recovery reconciliation in the final cost report.</t>
  </si>
  <si>
    <t xml:space="preserve">5.09</t>
  </si>
  <si>
    <t xml:space="preserve">Performance bond / bank guarantee release conditions verified and the original instrument returned to the issuer</t>
  </si>
  <si>
    <t xml:space="preserve">Unreturned instruments continue to consume the contractor's facility and invite claims. Evidence: return receipt from the issuing institution.</t>
  </si>
  <si>
    <t xml:space="preserve">5.10</t>
  </si>
  <si>
    <t xml:space="preserve">Retention bond (where retention was substituted) reduced or released on the correct trigger dates</t>
  </si>
  <si>
    <t xml:space="preserve">Retention bonds have their own reduction triggers separate from cash retention. Evidence: reduction endorsement or release letter.</t>
  </si>
  <si>
    <t xml:space="preserve">5.11</t>
  </si>
  <si>
    <t xml:space="preserve">Parent company guarantees and other undertakings released, or preserved deliberately where liability continues</t>
  </si>
  <si>
    <t xml:space="preserve">Releasing a guarantee while liability continues removes recourse. Evidence: decision record and release or retention instruction.</t>
  </si>
  <si>
    <t xml:space="preserve">5.12</t>
  </si>
  <si>
    <t xml:space="preserve">Advance payment and off-site materials securities confirmed fully recovered before release</t>
  </si>
  <si>
    <t xml:space="preserve">Unrecovered advances become an unsecured exposure. Evidence: recovery schedule showing nil balance.</t>
  </si>
  <si>
    <t xml:space="preserve">5.13</t>
  </si>
  <si>
    <t xml:space="preserve">Register of all securities held closed, showing instrument, value, expiry and date returned</t>
  </si>
  <si>
    <t xml:space="preserve">The register is the audit trail proving nothing of value was left unreturned or unclaimed. Evidence: closed securities register.</t>
  </si>
  <si>
    <t xml:space="preserve">5.14</t>
  </si>
  <si>
    <t xml:space="preserve">Insurance and security obligations that survive closure documented and handed to the asset owner</t>
  </si>
  <si>
    <t xml:space="preserve">Surviving obligations must be diarised by someone who remains. Evidence: surviving-obligations schedule accepted by the asset owner.</t>
  </si>
  <si>
    <t xml:space="preserve">6.01</t>
  </si>
  <si>
    <t xml:space="preserve">Health and safety file / safety information for the completed structure compiled and handed to the client</t>
  </si>
  <si>
    <t xml:space="preserve">Required in most regimes and essential for safe future maintenance and alteration. Evidence: signed transmittal of the complete safety file.</t>
  </si>
  <si>
    <t xml:space="preserve">HSE Manager</t>
  </si>
  <si>
    <t xml:space="preserve">6.02</t>
  </si>
  <si>
    <t xml:space="preserve">Residual hazards and safe-design risk register transferred to the operator with control measures stated</t>
  </si>
  <si>
    <t xml:space="preserve">Design risks that could not be eliminated must be managed in operation. Evidence: residual risk register acknowledged by the operator.</t>
  </si>
  <si>
    <t xml:space="preserve">6.03</t>
  </si>
  <si>
    <t xml:space="preserve">Hazardous materials register verified as accurate for the as-built condition</t>
  </si>
  <si>
    <t xml:space="preserve">An inaccurate register exposes maintenance workers and future contractors. Evidence: updated register covering asbestos, lead, refrigerants and other regulated substances.</t>
  </si>
  <si>
    <t xml:space="preserve">6.04</t>
  </si>
  <si>
    <t xml:space="preserve">Access and isolation information provided for confined spaces, working at height, roof access and plant isolation</t>
  </si>
  <si>
    <t xml:space="preserve">First-year maintenance incidents cluster around unknown access constraints. Evidence: access strategy document issued with the safety file.</t>
  </si>
  <si>
    <t xml:space="preserve">6.05</t>
  </si>
  <si>
    <t xml:space="preserve">Incident and injury register closed, with all notifiable incidents confirmed reported and closed with the regulator</t>
  </si>
  <si>
    <t xml:space="preserve">Open notifiable matters can reopen after the team disbands. Evidence: regulator closure correspondence for each notifiable event.</t>
  </si>
  <si>
    <t xml:space="preserve">6.06</t>
  </si>
  <si>
    <t xml:space="preserve">Open safety investigations and corrective actions closed, or transferred with named owners and dates</t>
  </si>
  <si>
    <t xml:space="preserve">Unclosed corrective actions are a common audit finding. Evidence: corrective action register at nil open or with a signed transfer.</t>
  </si>
  <si>
    <t xml:space="preserve">6.07</t>
  </si>
  <si>
    <t xml:space="preserve">Safety performance statistics finalised (hours worked, recordable and lost-time frequency rates, high-potential events)</t>
  </si>
  <si>
    <t xml:space="preserve">Needed for corporate reporting and for benchmarking future projects. Evidence: final safety statistics report.</t>
  </si>
  <si>
    <t xml:space="preserve">6.08</t>
  </si>
  <si>
    <t xml:space="preserve">Site emergency and evacuation arrangements transitioned into the operator's emergency management plan</t>
  </si>
  <si>
    <t xml:space="preserve">There must be no window in which neither party owns emergency response. Evidence: dated transition record and updated operator plan.</t>
  </si>
  <si>
    <t xml:space="preserve">6.09</t>
  </si>
  <si>
    <t xml:space="preserve">Environmental approvals, permits and licences acquitted, surrendered or transferred as applicable</t>
  </si>
  <si>
    <t xml:space="preserve">Lapsed or unsurrendered permits create continuing obligations and fees. Evidence: authority confirmation for each permit.</t>
  </si>
  <si>
    <t xml:space="preserve">Sustainability Lead</t>
  </si>
  <si>
    <t xml:space="preserve">6.10</t>
  </si>
  <si>
    <t xml:space="preserve">Environmental monitoring obligations closed with final monitoring reports lodged</t>
  </si>
  <si>
    <t xml:space="preserve">Monitoring conditions frequently outlive construction and are forgotten. Evidence: final noise, dust, water and vibration reports lodged with the authority.</t>
  </si>
  <si>
    <t xml:space="preserve">6.11</t>
  </si>
  <si>
    <t xml:space="preserve">Contaminated land assessment and remediation validation report obtained and lodged as required</t>
  </si>
  <si>
    <t xml:space="preserve">Validation is the record that the land is fit for its approved use. Evidence: validation report and authority acknowledgement.</t>
  </si>
  <si>
    <t xml:space="preserve">6.12</t>
  </si>
  <si>
    <t xml:space="preserve">Waste management and resource recovery reporting finalised with diversion-from-landfill evidenced</t>
  </si>
  <si>
    <t xml:space="preserve">Diversion claims must be supported by weighbridge and disposal records. Evidence: waste report with supporting dockets.</t>
  </si>
  <si>
    <t xml:space="preserve">6.13</t>
  </si>
  <si>
    <t xml:space="preserve">Embodied and operational carbon reporting completed against the project's stated targets</t>
  </si>
  <si>
    <t xml:space="preserve">Closeout is the only point at which as-built quantities and actual products are known. Evidence: carbon report referencing as-built quantities.</t>
  </si>
  <si>
    <t xml:space="preserve">6.14</t>
  </si>
  <si>
    <t xml:space="preserve">Sustainability / green building rating submitted, awarded and registered against the asset</t>
  </si>
  <si>
    <t xml:space="preserve">Ratings frequently lapse because the as-built submission is never lodged. Evidence: certification letter and rating registration number.</t>
  </si>
  <si>
    <t xml:space="preserve">6.15</t>
  </si>
  <si>
    <t xml:space="preserve">Energy and water performance verification completed and results recorded for aftercare</t>
  </si>
  <si>
    <t xml:space="preserve">Supports Soft Landings aftercare and the first-year fine-tuning obligations. Evidence: verification report; aftercare delivery sits in the Handover Checklist.</t>
  </si>
  <si>
    <t xml:space="preserve">6.16</t>
  </si>
  <si>
    <t xml:space="preserve">Site facilities, hoardings, signage, temporary services and site establishment decommissioned and removed</t>
  </si>
  <si>
    <t xml:space="preserve">Left-in-place temporary works become the owner's liability and cost. Evidence: demobilisation completion sign-off with photographs.</t>
  </si>
  <si>
    <t xml:space="preserve">6.17</t>
  </si>
  <si>
    <t xml:space="preserve">Site reinstatement, landscaping and public domain works completed and accepted by the relevant authority</t>
  </si>
  <si>
    <t xml:space="preserve">Unreinstated public domain attracts authority rectification at the owner's cost. Evidence: authority acceptance of reinstatement.</t>
  </si>
  <si>
    <t xml:space="preserve">6.18</t>
  </si>
  <si>
    <t xml:space="preserve">Dilapidation surveys compared before and after, and neighbouring property claims resolved with releases obtained</t>
  </si>
  <si>
    <t xml:space="preserve">Unresolved neighbour claims can surface years later without evidence to defend them. Evidence: comparison report and signed releases.</t>
  </si>
  <si>
    <t xml:space="preserve">7.01</t>
  </si>
  <si>
    <t xml:space="preserve">All planning / development consent conditions discharged with the authority's written confirmation</t>
  </si>
  <si>
    <t xml:space="preserve">Undischarged conditions can block occupation, sale or refinancing. Evidence: condition-by-condition discharge schedule with authority correspondence.</t>
  </si>
  <si>
    <t xml:space="preserve">7.02</t>
  </si>
  <si>
    <t xml:space="preserve">Building regulatory approvals closed out and final compliance certificates issued</t>
  </si>
  <si>
    <t xml:space="preserve">Regulatory closure is a precondition to occupancy in most regimes. Evidence: final compliance certificates filed against the property record.</t>
  </si>
  <si>
    <t xml:space="preserve">7.03</t>
  </si>
  <si>
    <t xml:space="preserve">Statutory occupancy / use approval registered against the property record (as applicable in your jurisdiction)</t>
  </si>
  <si>
    <t xml:space="preserve">The instrument must be findable by future owners and operators, not just issued. Evidence: registered instrument reference.</t>
  </si>
  <si>
    <t xml:space="preserve">7.04</t>
  </si>
  <si>
    <t xml:space="preserve">Deferred or ongoing consent obligations transferred to the asset owner with dates and owners</t>
  </si>
  <si>
    <t xml:space="preserve">Landscaping establishment, monitoring and contribution obligations routinely outlive the project. Evidence: obligations schedule accepted by the owner.</t>
  </si>
  <si>
    <t xml:space="preserve">7.05</t>
  </si>
  <si>
    <t xml:space="preserve">Development contributions, levies and infrastructure charges paid, with receipts filed</t>
  </si>
  <si>
    <t xml:space="preserve">Unpaid charges attach to the land and accrue interest. Evidence: payment receipts and authority clearance.</t>
  </si>
  <si>
    <t xml:space="preserve">7.06</t>
  </si>
  <si>
    <t xml:space="preserve">Easements, rights of way, covenants and restrictions created, varied or extinguished and registered on title</t>
  </si>
  <si>
    <t xml:space="preserve">Unregistered rights are unenforceable against future owners. Evidence: registered dealing numbers.</t>
  </si>
  <si>
    <t xml:space="preserve">7.07</t>
  </si>
  <si>
    <t xml:space="preserve">Final as-constructed survey and title plan lodged, and title particulars updated</t>
  </si>
  <si>
    <t xml:space="preserve">The registered plan must reflect what was actually built. Evidence: lodged plan and updated title search.</t>
  </si>
  <si>
    <t xml:space="preserve">7.08</t>
  </si>
  <si>
    <t xml:space="preserve">Boundary encroachments identified during construction resolved by agreement, easement or rectification</t>
  </si>
  <si>
    <t xml:space="preserve">Encroachments block sale and can force demolition. Evidence: signed agreement or rectification certificate.</t>
  </si>
  <si>
    <t xml:space="preserve">7.09</t>
  </si>
  <si>
    <t xml:space="preserve">Airspace, subsoil, party wall and adjoining-owner agreements closed with releases exchanged</t>
  </si>
  <si>
    <t xml:space="preserve">Open neighbour agreements are a live liability with no owner after closure. Evidence: exchanged releases.</t>
  </si>
  <si>
    <t xml:space="preserve">7.10</t>
  </si>
  <si>
    <t xml:space="preserve">Utility and service authority assets transferred or vested, with connection agreements in the operator's name</t>
  </si>
  <si>
    <t xml:space="preserve">Assets left in the contractor's name create billing and maintenance confusion. Evidence: vesting certificates and account transfer confirmations.</t>
  </si>
  <si>
    <t xml:space="preserve">7.11</t>
  </si>
  <si>
    <t xml:space="preserve">Temporary licences and permits surrendered or transferred (road occupancy, hoarding, crane oversail, water take, dewatering)</t>
  </si>
  <si>
    <t xml:space="preserve">Live permits continue to attract fees and obligations after demobilisation. Evidence: surrender or transfer confirmation per permit.</t>
  </si>
  <si>
    <t xml:space="preserve">7.12</t>
  </si>
  <si>
    <t xml:space="preserve">Landlord, head-lease or superior-interest consents satisfied and evidence of compliance issued</t>
  </si>
  <si>
    <t xml:space="preserve">Non-compliance with a consent condition can be a lease default. Evidence: landlord acknowledgement of completion and compliance.</t>
  </si>
  <si>
    <t xml:space="preserve">7.13</t>
  </si>
  <si>
    <t xml:space="preserve">Leases, licences to occupy and fit-out agreements executed, with rent or service commencement dates confirmed</t>
  </si>
  <si>
    <t xml:space="preserve">Revenue commencement is often the first realised benefit of the project. Evidence: executed agreements and commencement notices.</t>
  </si>
  <si>
    <t xml:space="preserve">7.14</t>
  </si>
  <si>
    <t xml:space="preserve">Intellectual property licences for design documentation confirmed to permit operation, maintenance, alteration and extension</t>
  </si>
  <si>
    <t xml:space="preserve">A licence limited to construction blocks future works using the same documents. Evidence: licence terms extracted and recorded in the asset record.</t>
  </si>
  <si>
    <t xml:space="preserve">7.15</t>
  </si>
  <si>
    <t xml:space="preserve">Contractual notices required to be served after completion issued and acknowledged within the required periods</t>
  </si>
  <si>
    <t xml:space="preserve">Missed post-completion notices can forfeit rights that outlive the works. Evidence: notice register with service dates and acknowledgements.</t>
  </si>
  <si>
    <t xml:space="preserve">7.16</t>
  </si>
  <si>
    <t xml:space="preserve">Legal sign-off obtained that no unresolved legal or property obligation prevents formal closure</t>
  </si>
  <si>
    <t xml:space="preserve">Provides the board with a defensible basis to close. Evidence: legal closure memorandum.</t>
  </si>
  <si>
    <t xml:space="preserve">8.01</t>
  </si>
  <si>
    <t xml:space="preserve">As-built / record drawings received, checked against the built condition and formally accepted</t>
  </si>
  <si>
    <t xml:space="preserve">Inaccurate record drawings cause rework, safety incidents and cost in every future project. Evidence: acceptance certificate with the verification method stated.</t>
  </si>
  <si>
    <t xml:space="preserve">8.02</t>
  </si>
  <si>
    <t xml:space="preserve">Record model delivered and federated, with geometry and data matching the accepted as-built condition</t>
  </si>
  <si>
    <t xml:space="preserve">A model that diverges from reality is worse than no model. Evidence: model acceptance report with clash and data validation results.</t>
  </si>
  <si>
    <t xml:space="preserve">Information Manager</t>
  </si>
  <si>
    <t xml:space="preserve">8.03</t>
  </si>
  <si>
    <t xml:space="preserve">ISO 19650 information exchange at project close completed against the exchange information requirements</t>
  </si>
  <si>
    <t xml:space="preserve">Defines exactly what information is due and in what structure. Evidence: information delivery plan closed out with all exchanges accepted.</t>
  </si>
  <si>
    <t xml:space="preserve">8.04</t>
  </si>
  <si>
    <t xml:space="preserve">Asset information model populated and validated against the asset information requirements</t>
  </si>
  <si>
    <t xml:space="preserve">The AIM is what the operator actually uses; the Handover Checklist covers operational data loading in detail. Evidence: AIM validation report.</t>
  </si>
  <si>
    <t xml:space="preserve">8.05</t>
  </si>
  <si>
    <t xml:space="preserve">Asset register data (identifiers, location, classification, criticality, warranty) loaded into the operator's CMMS / EAM and reconciled</t>
  </si>
  <si>
    <t xml:space="preserve">Unreconciled loads create phantom and orphan assets. Evidence: load reconciliation showing record counts in and out.</t>
  </si>
  <si>
    <t xml:space="preserve">8.06</t>
  </si>
  <si>
    <t xml:space="preserve">Naming, classification and metadata standards verified across the whole delivered information set</t>
  </si>
  <si>
    <t xml:space="preserve">Non-conforming metadata makes the archive unsearchable within a year. Evidence: metadata audit report.</t>
  </si>
  <si>
    <t xml:space="preserve">8.07</t>
  </si>
  <si>
    <t xml:space="preserve">Drawing and document register finalised, with revision status confirmed and superseded revisions clearly withdrawn</t>
  </si>
  <si>
    <t xml:space="preserve">Working from a superseded revision is a common cause of operational error. Evidence: final register with current-revision flags.</t>
  </si>
  <si>
    <t xml:space="preserve">8.08</t>
  </si>
  <si>
    <t xml:space="preserve">Common data environment archived with a read-only snapshot of the project state at closure</t>
  </si>
  <si>
    <t xml:space="preserve">Live environments get edited after closure and the evidential value is lost. Evidence: archive snapshot reference and immutability confirmation.</t>
  </si>
  <si>
    <t xml:space="preserve">8.09</t>
  </si>
  <si>
    <t xml:space="preserve">Correspondence, instructions, notices, minutes and reports archived into the project record with a searchable index</t>
  </si>
  <si>
    <t xml:space="preserve">Claim defence years later depends entirely on this material. Evidence: archive index issued with the closure report.</t>
  </si>
  <si>
    <t xml:space="preserve">8.10</t>
  </si>
  <si>
    <t xml:space="preserve">Executed contracts, deeds, warranties and securities lodged with the legal or records custodian</t>
  </si>
  <si>
    <t xml:space="preserve">Originals are frequently lost between the project team and the corporate custodian. Evidence: custodian receipt listing each original.</t>
  </si>
  <si>
    <t xml:space="preserve">8.11</t>
  </si>
  <si>
    <t xml:space="preserve">Records retention periods assigned to each record class in line with the organisation's retention policy</t>
  </si>
  <si>
    <t xml:space="preserve">Records destroyed early or kept indefinitely both create risk. Evidence: retention schedule applied to the archive.</t>
  </si>
  <si>
    <t xml:space="preserve">8.12</t>
  </si>
  <si>
    <t xml:space="preserve">Records containing personal or commercially sensitive data identified and handled per privacy and confidentiality obligations</t>
  </si>
  <si>
    <t xml:space="preserve">Archiving is a common point of inadvertent disclosure. Evidence: data classification applied and access restrictions set.</t>
  </si>
  <si>
    <t xml:space="preserve">8.13</t>
  </si>
  <si>
    <t xml:space="preserve">Software licences, subscriptions and digital twin platform access transferred to the operator or terminated</t>
  </si>
  <si>
    <t xml:space="preserve">Orphan subscriptions cost money and orphan platforms lose data. Evidence: licence transfer or termination confirmations.</t>
  </si>
  <si>
    <t xml:space="preserve">8.14</t>
  </si>
  <si>
    <t xml:space="preserve">Access credentials, administrator rights and shared accounts transferred to the operator and project access revoked</t>
  </si>
  <si>
    <t xml:space="preserve">Retained project access is a security finding and a data integrity risk. Evidence: access review report showing revocations.</t>
  </si>
  <si>
    <t xml:space="preserve">8.15</t>
  </si>
  <si>
    <t xml:space="preserve">Survey control, geospatial data and point clouds delivered in the agreed coordinate reference system</t>
  </si>
  <si>
    <t xml:space="preserve">Data in the wrong datum is unusable for future works. Evidence: delivery note stating the CRS and control point schedule.</t>
  </si>
  <si>
    <t xml:space="preserve">8.16</t>
  </si>
  <si>
    <t xml:space="preserve">Photographic, video and progress record archive curated, captioned and stored with the project record</t>
  </si>
  <si>
    <t xml:space="preserve">Concealed-works photography is often the only evidence of what is behind a surface. Evidence: indexed media archive.</t>
  </si>
  <si>
    <t xml:space="preserve">8.17</t>
  </si>
  <si>
    <t xml:space="preserve">Intellectual property and copyright positions confirmed for drawings, models, specifications and reports</t>
  </si>
  <si>
    <t xml:space="preserve">Clarifies what the owner may reuse, publish or share with future consultants. Evidence: IP position statement in the closure report.</t>
  </si>
  <si>
    <t xml:space="preserve">8.18</t>
  </si>
  <si>
    <t xml:space="preserve">Archive certificate issued confirming what was archived, where, by whom, in what format and for how long</t>
  </si>
  <si>
    <t xml:space="preserve">The certificate is the proof the record exists when someone needs it in ten years. Evidence: signed archive certificate.</t>
  </si>
  <si>
    <t xml:space="preserve">9.01</t>
  </si>
  <si>
    <t xml:space="preserve">Final project communication issued to all stakeholder groups confirming completion and ongoing contact points</t>
  </si>
  <si>
    <t xml:space="preserve">Stakeholders left without a contact point escalate to executives. Evidence: issued communication and distribution list.</t>
  </si>
  <si>
    <t xml:space="preserve">Communications Lead</t>
  </si>
  <si>
    <t xml:space="preserve">9.02</t>
  </si>
  <si>
    <t xml:space="preserve">Stakeholder register closed with the status of every commitment made during delivery</t>
  </si>
  <si>
    <t xml:space="preserve">Undocumented commitments resurface as complaints against the operator. Evidence: closed register with commitment status per stakeholder.</t>
  </si>
  <si>
    <t xml:space="preserve">9.03</t>
  </si>
  <si>
    <t xml:space="preserve">Community and neighbour commitments verified as delivered (access, working hours, amenity, restoration)</t>
  </si>
  <si>
    <t xml:space="preserve">Unmet commitments damage the owner's social licence for future projects. Evidence: commitment acquittal record with evidence per item.</t>
  </si>
  <si>
    <t xml:space="preserve">9.04</t>
  </si>
  <si>
    <t xml:space="preserve">Complaints register closed, with every complaint resolved or transferred with a named owner and response</t>
  </si>
  <si>
    <t xml:space="preserve">Open complaints without an owner become reputational incidents. Evidence: closed complaints register with resolution notes.</t>
  </si>
  <si>
    <t xml:space="preserve">9.05</t>
  </si>
  <si>
    <t xml:space="preserve">Community benefit, local employment and social procurement commitments reported against targets</t>
  </si>
  <si>
    <t xml:space="preserve">Frequently contractual and frequently unreported. Evidence: social outcomes report with supporting data.</t>
  </si>
  <si>
    <t xml:space="preserve">9.06</t>
  </si>
  <si>
    <t xml:space="preserve">Indigenous, first nations and heritage commitments acquitted with the relevant parties' written acknowledgement</t>
  </si>
  <si>
    <t xml:space="preserve">These obligations carry statutory and reputational weight beyond the contract. Evidence: acknowledgement letters and any heritage authority sign-off.</t>
  </si>
  <si>
    <t xml:space="preserve">9.07</t>
  </si>
  <si>
    <t xml:space="preserve">Public art, wayfinding, naming and commemorative obligations completed and ownership transferred</t>
  </si>
  <si>
    <t xml:space="preserve">Artwork and naming rights carry maintenance and moral-rights obligations. Evidence: transfer deed and maintenance instructions.</t>
  </si>
  <si>
    <t xml:space="preserve">Low</t>
  </si>
  <si>
    <t xml:space="preserve">9.08</t>
  </si>
  <si>
    <t xml:space="preserve">Opening, launch or commissioning event planned and delivered with approvals, safety and access arrangements</t>
  </si>
  <si>
    <t xml:space="preserve">Events on a newly completed asset need their own risk and approval treatment. Evidence: event plan, approvals and post-event report.</t>
  </si>
  <si>
    <t xml:space="preserve">9.09</t>
  </si>
  <si>
    <t xml:space="preserve">Media releases, photography and case-study material approved for publication by all parties</t>
  </si>
  <si>
    <t xml:space="preserve">Publication without consent breaches confidentiality and image rights. Evidence: written approvals from client, contractor and any tenants.</t>
  </si>
  <si>
    <t xml:space="preserve">9.10</t>
  </si>
  <si>
    <t xml:space="preserve">Construction signage removed and operational branding and wayfinding installed</t>
  </si>
  <si>
    <t xml:space="preserve">Residual contractor branding confuses users and misdirects fault reporting. Evidence: signage completion inspection record.</t>
  </si>
  <si>
    <t xml:space="preserve">9.11</t>
  </si>
  <si>
    <t xml:space="preserve">Ongoing stakeholder contact point transferred to the asset owner and published to affected parties</t>
  </si>
  <si>
    <t xml:space="preserve">Ensures enquiries reach someone who can act after the project team disbands. Evidence: published contact details and internal handover note.</t>
  </si>
  <si>
    <t xml:space="preserve">9.12</t>
  </si>
  <si>
    <t xml:space="preserve">End-user and customer feedback captured at completion and fed into the post-occupancy evaluation</t>
  </si>
  <si>
    <t xml:space="preserve">First impressions surface defects and usability issues that inspections miss. Evidence: feedback summary referenced in the POE scope.</t>
  </si>
  <si>
    <t xml:space="preserve">9.13</t>
  </si>
  <si>
    <t xml:space="preserve">Project communication channels (website, newsletters, enquiry line, social accounts) closed or transitioned</t>
  </si>
  <si>
    <t xml:space="preserve">Abandoned channels become unmonitored liabilities. Evidence: channel closure or transition record.</t>
  </si>
  <si>
    <t xml:space="preserve">9.14</t>
  </si>
  <si>
    <t xml:space="preserve">Recognition and thank-you communications issued to the delivery team, suppliers and key stakeholders</t>
  </si>
  <si>
    <t xml:space="preserve">Materially improves willingness to engage on the next project. Evidence: issued communications.</t>
  </si>
  <si>
    <t xml:space="preserve">10.01</t>
  </si>
  <si>
    <t xml:space="preserve">Site demobilisation plan agreed with dates, responsibilities, access constraints and acceptance criteria</t>
  </si>
  <si>
    <t xml:space="preserve">Demobilisation without a plan damages finished works and delays operations. Evidence: signed demobilisation plan.</t>
  </si>
  <si>
    <t xml:space="preserve">10.02</t>
  </si>
  <si>
    <t xml:space="preserve">Temporary works removed and certified as removed by the temporary works designer</t>
  </si>
  <si>
    <t xml:space="preserve">Propping and shoring left in place can mask an incomplete permanent condition. Evidence: temporary works removal certificate.</t>
  </si>
  <si>
    <t xml:space="preserve">10.03</t>
  </si>
  <si>
    <t xml:space="preserve">Site accommodation, amenities, laydown areas and temporary utilities disconnected and removed</t>
  </si>
  <si>
    <t xml:space="preserve">Temporary connections left live create billing, safety and compliance issues. Evidence: disconnection certificates and site clearance photographs.</t>
  </si>
  <si>
    <t xml:space="preserve">10.04</t>
  </si>
  <si>
    <t xml:space="preserve">Construction plant, cranes and lifting equipment demobilised, with permits closed and registrations withdrawn</t>
  </si>
  <si>
    <t xml:space="preserve">Live crane permits and registrations carry ongoing obligations. Evidence: permit closure confirmations.</t>
  </si>
  <si>
    <t xml:space="preserve">10.05</t>
  </si>
  <si>
    <t xml:space="preserve">Surplus materials, attic stock and free-issue items reconciled and transferred to the operator or disposed of with records</t>
  </si>
  <si>
    <t xml:space="preserve">Spares paid for by the client are routinely removed at demobilisation; the Handover Checklist covers the operational spares schedule. Evidence: signed transfer or disposal record.</t>
  </si>
  <si>
    <t xml:space="preserve">10.06</t>
  </si>
  <si>
    <t xml:space="preserve">Tools, keys, access cards and security devices returned and reconciled against the issue register</t>
  </si>
  <si>
    <t xml:space="preserve">Unreturned credentials are a direct security exposure on a newly occupied asset. Evidence: nil-outstanding reconciliation of the issue register.</t>
  </si>
  <si>
    <t xml:space="preserve">10.07</t>
  </si>
  <si>
    <t xml:space="preserve">Site security formally transferred to the operator on an agreed date, with any overlap period documented</t>
  </si>
  <si>
    <t xml:space="preserve">Security gaps at handover are when theft and vandalism occur. Evidence: security transfer certificate with times and dates.</t>
  </si>
  <si>
    <t xml:space="preserve">10.08</t>
  </si>
  <si>
    <t xml:space="preserve">Access control system reprogrammed, construction credentials revoked and master key systems handed over</t>
  </si>
  <si>
    <t xml:space="preserve">Construction-phase access must not persist into operation. Evidence: access control audit report post-handover.</t>
  </si>
  <si>
    <t xml:space="preserve">10.09</t>
  </si>
  <si>
    <t xml:space="preserve">Contractor and subcontractor personnel offboarded, with site inductions and attendance registers closed</t>
  </si>
  <si>
    <t xml:space="preserve">Registers are required evidence in any later safety or employment matter. Evidence: closed induction register archived with the safety file.</t>
  </si>
  <si>
    <t xml:space="preserve">10.10</t>
  </si>
  <si>
    <t xml:space="preserve">Project team ramp-down planned, with knowledge transfer completed before each departure</t>
  </si>
  <si>
    <t xml:space="preserve">Knowledge walks out the door first and is never recovered. Evidence: resource ramp-down plan and completed handover notes per role.</t>
  </si>
  <si>
    <t xml:space="preserve">10.11</t>
  </si>
  <si>
    <t xml:space="preserve">Consultant and advisor appointments formally closed, with final deliverables received and fees settled</t>
  </si>
  <si>
    <t xml:space="preserve">Open appointments accrue fees and leave deliverables undelivered. Evidence: closure letters and nil open fee balances.</t>
  </si>
  <si>
    <t xml:space="preserve">10.12</t>
  </si>
  <si>
    <t xml:space="preserve">Delegated authorities, signing rights and system permissions revoked for departing team members</t>
  </si>
  <si>
    <t xml:space="preserve">Retained authority after departure is a standard audit finding. Evidence: revocation confirmations from finance and systems owners.</t>
  </si>
  <si>
    <t xml:space="preserve">10.13</t>
  </si>
  <si>
    <t xml:space="preserve">Project office, equipment, vehicles and leases closed, reassigned or returned</t>
  </si>
  <si>
    <t xml:space="preserve">Idle leases and assets continue to consume budget after closure. Evidence: lease termination or reassignment records.</t>
  </si>
  <si>
    <t xml:space="preserve">10.14</t>
  </si>
  <si>
    <t xml:space="preserve">Resources retained for the Defects Notification Period named, funded and communicated to all parties</t>
  </si>
  <si>
    <t xml:space="preserve">Someone must remain accountable after the team disbands. Evidence: named DNP support team with a funded budget line.</t>
  </si>
  <si>
    <t xml:space="preserve">11.01</t>
  </si>
  <si>
    <t xml:space="preserve">Business case benefits restated at closure with baseline, target, measure and measurement method for each</t>
  </si>
  <si>
    <t xml:space="preserve">Benefits stated only in the original business case cannot be measured later. Evidence: benefits profile signed by the sponsor.</t>
  </si>
  <si>
    <t xml:space="preserve">11.02</t>
  </si>
  <si>
    <t xml:space="preserve">A named benefit owner accepted in writing by the receiving business unit for each benefit</t>
  </si>
  <si>
    <t xml:space="preserve">Unowned benefits are never realised or reported. Evidence: acceptance signatures on the benefits register.</t>
  </si>
  <si>
    <t xml:space="preserve">11.03</t>
  </si>
  <si>
    <t xml:space="preserve">Benefits realisation plan handed to the operating business with reporting cadence and first report date</t>
  </si>
  <si>
    <t xml:space="preserve">Realisation happens after the project ends and needs a running process. Evidence: plan issued and first report scheduled.</t>
  </si>
  <si>
    <t xml:space="preserve">11.04</t>
  </si>
  <si>
    <t xml:space="preserve">Post-occupancy evaluation scheduled with scope, budget, method and owner defined</t>
  </si>
  <si>
    <t xml:space="preserve">POE is the primary source of evidence about whether the asset works as intended. Evidence: POE schedule and funded budget line.</t>
  </si>
  <si>
    <t xml:space="preserve">11.05</t>
  </si>
  <si>
    <t xml:space="preserve">Seasonal commissioning and first-year fine-tuning obligations scheduled and funded</t>
  </si>
  <si>
    <t xml:space="preserve">Systems tuned in one season commonly fail in the opposite one; aligns with Soft Landings aftercare. Evidence: seasonal commissioning schedule with owners.</t>
  </si>
  <si>
    <t xml:space="preserve">11.06</t>
  </si>
  <si>
    <t xml:space="preserve">Project performance measured and reported against the approved time, cost, scope and quality baselines</t>
  </si>
  <si>
    <t xml:space="preserve">Closure without measurement gives the portfolio no learning. Evidence: performance summary in the closure report.</t>
  </si>
  <si>
    <t xml:space="preserve">11.07</t>
  </si>
  <si>
    <t xml:space="preserve">Delivery KPIs reported against targets (safety, quality, cost predictability, schedule predictability, rework)</t>
  </si>
  <si>
    <t xml:space="preserve">Comparable KPIs are what make portfolio benchmarking possible. Evidence: KPI scorecard lodged with the PMO.</t>
  </si>
  <si>
    <t xml:space="preserve">11.08</t>
  </si>
  <si>
    <t xml:space="preserve">Gateway / stage-gate assurance review for closure completed and its recommendations accepted</t>
  </si>
  <si>
    <t xml:space="preserve">Independent challenge before closure catches unfinished obligations. Evidence: assurance report and management response.</t>
  </si>
  <si>
    <t xml:space="preserve">11.09</t>
  </si>
  <si>
    <t xml:space="preserve">Actions from earlier assurance reviews and internal audits confirmed closed</t>
  </si>
  <si>
    <t xml:space="preserve">Open assurance actions are the most visible audit failure at closure. Evidence: assurance action register at nil open.</t>
  </si>
  <si>
    <t xml:space="preserve">11.10</t>
  </si>
  <si>
    <t xml:space="preserve">Audit readiness confirmed with an evidence pack for procurement, payments, variations, approvals and delegations</t>
  </si>
  <si>
    <t xml:space="preserve">Assembling evidence after the team disperses costs many times more. Evidence: indexed audit evidence pack.</t>
  </si>
  <si>
    <t xml:space="preserve">11.11</t>
  </si>
  <si>
    <t xml:space="preserve">Probity and conflict-of-interest declarations complete and current for the full project lifecycle</t>
  </si>
  <si>
    <t xml:space="preserve">Gaps in the probity record undermine every procurement decision made. Evidence: complete declarations register.</t>
  </si>
  <si>
    <t xml:space="preserve">11.12</t>
  </si>
  <si>
    <t xml:space="preserve">Compliance with the organisation's project management framework evidenced (ISO 21500 / ISO 21502, PMBOK 7 or internal method)</t>
  </si>
  <si>
    <t xml:space="preserve">Demonstrates the project was governed to a recognised standard. Evidence: framework compliance checklist signed by the PMO.</t>
  </si>
  <si>
    <t xml:space="preserve">11.13</t>
  </si>
  <si>
    <t xml:space="preserve">Residual risks and opportunities transferred to the operational risk register with owners and treatment plans</t>
  </si>
  <si>
    <t xml:space="preserve">Project risks do not disappear at closure; they change owner. Evidence: signed risk transfer schedule.</t>
  </si>
  <si>
    <t xml:space="preserve">Risk Manager</t>
  </si>
  <si>
    <t xml:space="preserve">11.14</t>
  </si>
  <si>
    <t xml:space="preserve">Unrealised scope, deferred works and future capital needs documented and referred to the forward capital plan</t>
  </si>
  <si>
    <t xml:space="preserve">Deferred scope forgotten at closure becomes an emergency later. Evidence: deferred works schedule accepted into the capital plan.</t>
  </si>
  <si>
    <t xml:space="preserve">12.01</t>
  </si>
  <si>
    <t xml:space="preserve">Lessons learned workshop held with client, designers, contractor and operator represented</t>
  </si>
  <si>
    <t xml:space="preserve">Single-party reviews produce single-party conclusions. Evidence: workshop attendance list and facilitated output.</t>
  </si>
  <si>
    <t xml:space="preserve">12.02</t>
  </si>
  <si>
    <t xml:space="preserve">Lessons captured throughout delivery consolidated, de-duplicated and prioritised by impact</t>
  </si>
  <si>
    <t xml:space="preserve">A raw list of hundreds of observations is never used. Evidence: prioritised lessons register.</t>
  </si>
  <si>
    <t xml:space="preserve">12.03</t>
  </si>
  <si>
    <t xml:space="preserve">Root cause analysis completed for the most significant cost, time, safety and quality deviations</t>
  </si>
  <si>
    <t xml:space="preserve">Symptoms recorded without causes produce no improvement. Evidence: root cause analyses attached to the top-ranked lessons.</t>
  </si>
  <si>
    <t xml:space="preserve">12.04</t>
  </si>
  <si>
    <t xml:space="preserve">Lessons register published to the organisation's knowledge base with searchable categorisation</t>
  </si>
  <si>
    <t xml:space="preserve">A register nobody can find has no value. Evidence: published register with categories and keywords.</t>
  </si>
  <si>
    <t xml:space="preserve">12.05</t>
  </si>
  <si>
    <t xml:space="preserve">Actionable lessons converted into owned improvement actions with due dates, not left as observations</t>
  </si>
  <si>
    <t xml:space="preserve">The difference between a lessons log and organisational learning. Evidence: improvement actions in the PMO action register.</t>
  </si>
  <si>
    <t xml:space="preserve">12.06</t>
  </si>
  <si>
    <t xml:space="preserve">Contract, specification and brief amendments recommended where standard documents caused problems</t>
  </si>
  <si>
    <t xml:space="preserve">Standard documents repeat the same failure on every project until amended. Evidence: mark-up or memorandum issued to the document owner.</t>
  </si>
  <si>
    <t xml:space="preserve">12.07</t>
  </si>
  <si>
    <t xml:space="preserve">Estimating feedback issued: actual rates, quantities and productivity returned to the cost database</t>
  </si>
  <si>
    <t xml:space="preserve">Estimating accuracy on future projects depends entirely on this loop. Evidence: submission receipt from the cost database owner.</t>
  </si>
  <si>
    <t xml:space="preserve">12.08</t>
  </si>
  <si>
    <t xml:space="preserve">Schedule benchmarks returned to the planning knowledge base (durations, sequencing, float consumption, delay causes)</t>
  </si>
  <si>
    <t xml:space="preserve">Planning assumptions are otherwise carried forward untested. Evidence: benchmark schedule data lodged with the PMO.</t>
  </si>
  <si>
    <t xml:space="preserve">12.09</t>
  </si>
  <si>
    <t xml:space="preserve">Risk register outcomes analysed: which risks occurred, what they cost and which treatments worked</t>
  </si>
  <si>
    <t xml:space="preserve">Converts the risk register from a compliance artefact into evidence. Evidence: risk outcome analysis in the closure report.</t>
  </si>
  <si>
    <t xml:space="preserve">12.10</t>
  </si>
  <si>
    <t xml:space="preserve">Supplier and contractor performance evaluations completed and recorded on the approved-vendor register</t>
  </si>
  <si>
    <t xml:space="preserve">Performance not recorded cannot lawfully influence future selection. Evidence: completed evaluations with contractor right of reply.</t>
  </si>
  <si>
    <t xml:space="preserve">12.11</t>
  </si>
  <si>
    <t xml:space="preserve">Consultant and designer performance evaluated with documented evidence for future selection decisions</t>
  </si>
  <si>
    <t xml:space="preserve">Design performance drives downstream cost more than any other factor. Evidence: evaluation records on the vendor register.</t>
  </si>
  <si>
    <t xml:space="preserve">12.12</t>
  </si>
  <si>
    <t xml:space="preserve">Innovations, standard details, templates and reusable specifications published for future projects</t>
  </si>
  <si>
    <t xml:space="preserve">Reuse is the highest-return output of any closeout. Evidence: published assets in the knowledge base with owners.</t>
  </si>
  <si>
    <t xml:space="preserve">12.13</t>
  </si>
  <si>
    <t xml:space="preserve">Lessons briefing delivered to the next project team and to the PMO community of practice</t>
  </si>
  <si>
    <t xml:space="preserve">Written lessons are read far less often than they are told. Evidence: briefing held with attendance recorded.</t>
  </si>
  <si>
    <t xml:space="preserve">13.01</t>
  </si>
  <si>
    <t xml:space="preserve">Project closure report prepared covering objectives, outcomes, performance, benefits, residual items and recommendations</t>
  </si>
  <si>
    <t xml:space="preserve">The single governance artefact that authorises closure. Evidence: closure report issued to the project board.</t>
  </si>
  <si>
    <t xml:space="preserve">13.02</t>
  </si>
  <si>
    <t xml:space="preserve">Confirmation that every deliverable in the scope baseline is delivered, formally descoped or transferred</t>
  </si>
  <si>
    <t xml:space="preserve">Closure with undelivered scope and no record is the most common governance failure. Evidence: scope reconciliation table in the closure report.</t>
  </si>
  <si>
    <t xml:space="preserve">13.03</t>
  </si>
  <si>
    <t xml:space="preserve">Outstanding actions from steering committee and board minutes closed or formally reassigned</t>
  </si>
  <si>
    <t xml:space="preserve">Open governance actions cannot survive the dissolution of the forum. Evidence: action register at nil open or with signed reassignment.</t>
  </si>
  <si>
    <t xml:space="preserve">13.04</t>
  </si>
  <si>
    <t xml:space="preserve">Closure report reviewed by the PMO for completeness against the organisation's closure checklist</t>
  </si>
  <si>
    <t xml:space="preserve">Independent completeness check before the board is asked to decide. Evidence: PMO review record.</t>
  </si>
  <si>
    <t xml:space="preserve">13.05</t>
  </si>
  <si>
    <t xml:space="preserve">Steering committee / project board formally accepts the closure report and authorises project closure</t>
  </si>
  <si>
    <t xml:space="preserve">Closure is a governance decision, not an administrative event. Evidence: minuted resolution with the decision date.</t>
  </si>
  <si>
    <t xml:space="preserve">13.06</t>
  </si>
  <si>
    <t xml:space="preserve">Sponsor confirms the project's objectives are met and accepts residual risks and surviving obligations</t>
  </si>
  <si>
    <t xml:space="preserve">Someone senior must knowingly accept what remains. Evidence: sponsor acceptance statement in the closure certificate.</t>
  </si>
  <si>
    <t xml:space="preserve">13.07</t>
  </si>
  <si>
    <t xml:space="preserve">Asset owner / operator formally accepts custody, control and responsibility for the completed asset</t>
  </si>
  <si>
    <t xml:space="preserve">Completes the transfer begun at handover. Evidence: signed acceptance in the closure certificate.</t>
  </si>
  <si>
    <t xml:space="preserve">13.08</t>
  </si>
  <si>
    <t xml:space="preserve">Project governance forums stood down with a final minuted meeting and terms of reference retired</t>
  </si>
  <si>
    <t xml:space="preserve">Forums left nominally alive create ambiguity about who decides. Evidence: final minutes recording the stand-down.</t>
  </si>
  <si>
    <t xml:space="preserve">13.09</t>
  </si>
  <si>
    <t xml:space="preserve">Delegations of authority, financial approval limits and signing rights revoked for the project</t>
  </si>
  <si>
    <t xml:space="preserve">Live delegations against a closed project are an internal control failure. Evidence: revocation instruction acknowledged by finance.</t>
  </si>
  <si>
    <t xml:space="preserve">13.10</t>
  </si>
  <si>
    <t xml:space="preserve">Project accounts, cost codes and work breakdown structure closed in finance and project systems</t>
  </si>
  <si>
    <t xml:space="preserve">Open codes attract stray postings that reopen the financial result. Evidence: system closure confirmations with the closure date.</t>
  </si>
  <si>
    <t xml:space="preserve">13.11</t>
  </si>
  <si>
    <t xml:space="preserve">Project record in the portfolio management system set to closed after final data quality checks</t>
  </si>
  <si>
    <t xml:space="preserve">Portfolio reporting stays wrong until the record is closed correctly. Evidence: portfolio system screenshot or export showing closed status.</t>
  </si>
  <si>
    <t xml:space="preserve">13.12</t>
  </si>
  <si>
    <t xml:space="preserve">Formal notice of project closure issued to all stakeholders, contract parties and system owners</t>
  </si>
  <si>
    <t xml:space="preserve">Everyone must know the project no longer exists as a route for instructions or spend. Evidence: issued notice and distribution list.</t>
  </si>
  <si>
    <t xml:space="preserve">13.13</t>
  </si>
  <si>
    <t xml:space="preserve">Post-closure responsibilities register issued, naming who holds each surviving obligation and until when</t>
  </si>
  <si>
    <t xml:space="preserve">The definitive answer to 'who do I call?' after the team has gone. Evidence: signed post-closure responsibilities register.</t>
  </si>
  <si>
    <t xml:space="preserve">13.14</t>
  </si>
  <si>
    <t xml:space="preserve">Closure certificate and archive certificate signed and stored with the permanent project record</t>
  </si>
  <si>
    <t xml:space="preserve">The legal and audit end point of the project. Evidence: executed certificates in the archive (see the Sign-off &amp; Closure Certificate tab).</t>
  </si>
  <si>
    <t xml:space="preserve">Defects &amp; Outstanding Works Register</t>
  </si>
  <si>
    <t xml:space="preserve">Item-level tracking through the Defects Notification Period</t>
  </si>
  <si>
    <t xml:space="preserve">Use this register for defects notified after completion and for incomplete works listed on the completion certificate. Days open calculates automatically. Checklist items 2.03 and 2.10 depend on this register being maintained.</t>
  </si>
  <si>
    <t xml:space="preserve">Register summary</t>
  </si>
  <si>
    <t xml:space="preserve">ITEMS RAISED</t>
  </si>
  <si>
    <t xml:space="preserve">OPEN</t>
  </si>
  <si>
    <t xml:space="preserve">CLOSED</t>
  </si>
  <si>
    <t xml:space="preserve">OVERDUE</t>
  </si>
  <si>
    <t xml:space="preserve">SAFETY / CRITICAL OPEN</t>
  </si>
  <si>
    <t xml:space="preserve">AVERAGE DAYS OPEN</t>
  </si>
  <si>
    <t xml:space="preserve">Item no</t>
  </si>
  <si>
    <t xml:space="preserve">Location / system</t>
  </si>
  <si>
    <t xml:space="preserve">Description of defect or outstanding work</t>
  </si>
  <si>
    <t xml:space="preserve">Raised by</t>
  </si>
  <si>
    <t xml:space="preserve">Date raised</t>
  </si>
  <si>
    <t xml:space="preserve">Contractor responsible</t>
  </si>
  <si>
    <t xml:space="preserve">Priority</t>
  </si>
  <si>
    <t xml:space="preserve">Agreed rectification date</t>
  </si>
  <si>
    <t xml:space="preserve">Date closed</t>
  </si>
  <si>
    <t xml:space="preserve">Days open</t>
  </si>
  <si>
    <t xml:space="preserve">Verified by</t>
  </si>
  <si>
    <t xml:space="preserve">Notes</t>
  </si>
  <si>
    <t xml:space="preserve">D-001</t>
  </si>
  <si>
    <t xml:space="preserve">Level 3 - AHU-03 plant room</t>
  </si>
  <si>
    <t xml:space="preserve">Chilled water pipework insulation incomplete above the ceiling void at grid F/7; condensation staining observed on the ceiling tile below.</t>
  </si>
  <si>
    <t xml:space="preserve">Mechanical subcontractor</t>
  </si>
  <si>
    <t xml:space="preserve">P2 - High</t>
  </si>
  <si>
    <t xml:space="preserve">Building Services Engineer</t>
  </si>
  <si>
    <t xml:space="preserve">Example row - overwrite. Access required outside tenant hours.</t>
  </si>
  <si>
    <t xml:space="preserve">D-002</t>
  </si>
  <si>
    <t xml:space="preserve">Ground floor - main entry</t>
  </si>
  <si>
    <t xml:space="preserve">Automatic entry door fails to reopen on obstruction detection; safety function not demonstrated at witness test.</t>
  </si>
  <si>
    <t xml:space="preserve">Doors &amp; hardware subcontractor</t>
  </si>
  <si>
    <t xml:space="preserve">P1 - Safety / critical</t>
  </si>
  <si>
    <t xml:space="preserve">Closed</t>
  </si>
  <si>
    <t xml:space="preserve">Example row - overwrite. Retested and witnessed; certificate DC-114.</t>
  </si>
  <si>
    <t xml:space="preserve">Final Account &amp; Financial Closeout</t>
  </si>
  <si>
    <t xml:space="preserve">Contract sum build-up, payment and retention position, and the project budget reconciliation</t>
  </si>
  <si>
    <t xml:space="preserve">Enter figures in the white cells only. Shaded cells are calculated. Enter omissions, damages and credits as negative numbers. All amounts are in whole currency units in the currency set below.</t>
  </si>
  <si>
    <t xml:space="preserve">Currency and basis</t>
  </si>
  <si>
    <t xml:space="preserve">Currency (set by user)</t>
  </si>
  <si>
    <t xml:space="preserve">e.g. AUD / USD / GBP</t>
  </si>
  <si>
    <t xml:space="preserve">Amounts shown</t>
  </si>
  <si>
    <t xml:space="preserve">Excluding recoverable taxes</t>
  </si>
  <si>
    <t xml:space="preserve">Data date</t>
  </si>
  <si>
    <t xml:space="preserve">1. Final contract sum build-up</t>
  </si>
  <si>
    <t xml:space="preserve">Item</t>
  </si>
  <si>
    <t xml:space="preserve">Reference / instrument</t>
  </si>
  <si>
    <t xml:space="preserve">Amount</t>
  </si>
  <si>
    <t xml:space="preserve">Original contract sum (as executed)</t>
  </si>
  <si>
    <t xml:space="preserve">Approved variations / compensation events - additions (+)</t>
  </si>
  <si>
    <t xml:space="preserve">Approved variations / compensation events - omissions (−)</t>
  </si>
  <si>
    <t xml:space="preserve">Provisional sum adjustments (+/−)</t>
  </si>
  <si>
    <t xml:space="preserve">Prime cost sum adjustments (+/−)</t>
  </si>
  <si>
    <t xml:space="preserve">Fluctuations / price adjustment / indexation (+/−)</t>
  </si>
  <si>
    <t xml:space="preserve">Claims settled - prolongation, disruption, acceleration (+)</t>
  </si>
  <si>
    <t xml:space="preserve">Liquidated / delay damages levied (−)</t>
  </si>
  <si>
    <t xml:space="preserve">Contra-charges, back-charges and set-offs (−)</t>
  </si>
  <si>
    <t xml:space="preserve">Other agreed adjustments (+/−)</t>
  </si>
  <si>
    <t xml:space="preserve">FINAL CONTRACT SUM</t>
  </si>
  <si>
    <t xml:space="preserve">Movement against the original contract sum</t>
  </si>
  <si>
    <t xml:space="preserve">2. Payment, retention and balance position</t>
  </si>
  <si>
    <t xml:space="preserve">Reference</t>
  </si>
  <si>
    <t xml:space="preserve">Final contract sum (from section 1)</t>
  </si>
  <si>
    <t xml:space="preserve">Total payments made to date (cash paid, including retention released)</t>
  </si>
  <si>
    <t xml:space="preserve">Balance outstanding on the contract</t>
  </si>
  <si>
    <t xml:space="preserve">Retention / security deducted to date (cumulative)</t>
  </si>
  <si>
    <t xml:space="preserve">Retention released to date</t>
  </si>
  <si>
    <t xml:space="preserve">Retention outstanding</t>
  </si>
  <si>
    <t xml:space="preserve">Balance due excluding retention outstanding</t>
  </si>
  <si>
    <t xml:space="preserve">BALANCE DUE TO CONTRACTOR AT CLOSEOUT</t>
  </si>
  <si>
    <t xml:space="preserve">Balance outstanding = final contract sum less total payments made. Retention outstanding = retention deducted less retention released, and is the portion of the balance held as security until the Defects Notification Period expires.</t>
  </si>
  <si>
    <t xml:space="preserve">3. Project budget reconciliation (whole of project)</t>
  </si>
  <si>
    <t xml:space="preserve">Budget line</t>
  </si>
  <si>
    <t xml:space="preserve">Approved budget</t>
  </si>
  <si>
    <t xml:space="preserve">Committed</t>
  </si>
  <si>
    <t xml:space="preserve">Actual to date</t>
  </si>
  <si>
    <t xml:space="preserve">Forecast final cost</t>
  </si>
  <si>
    <t xml:space="preserve">Variance</t>
  </si>
  <si>
    <t xml:space="preserve">Variance %</t>
  </si>
  <si>
    <t xml:space="preserve">Commentary</t>
  </si>
  <si>
    <t xml:space="preserve">Land, acquisition and holding costs</t>
  </si>
  <si>
    <t xml:space="preserve">Design and consultant fees</t>
  </si>
  <si>
    <t xml:space="preserve">Statutory approvals, contributions and authority fees</t>
  </si>
  <si>
    <t xml:space="preserve">Site preparation, demolition and enabling works</t>
  </si>
  <si>
    <t xml:space="preserve">Main construction contract</t>
  </si>
  <si>
    <t xml:space="preserve">Client-direct works and separate contracts</t>
  </si>
  <si>
    <t xml:space="preserve">Furniture, fittings and equipment</t>
  </si>
  <si>
    <t xml:space="preserve">Information and communications technology</t>
  </si>
  <si>
    <t xml:space="preserve">Commissioning, handover and aftercare</t>
  </si>
  <si>
    <t xml:space="preserve">Client project management and internal costs</t>
  </si>
  <si>
    <t xml:space="preserve">Insurances, bonds and securities</t>
  </si>
  <si>
    <t xml:space="preserve">Escalation allowance</t>
  </si>
  <si>
    <t xml:space="preserve">Contingency and risk allowance</t>
  </si>
  <si>
    <t xml:space="preserve">Finance, interest and holding costs</t>
  </si>
  <si>
    <t xml:space="preserve">Other project costs</t>
  </si>
  <si>
    <t xml:space="preserve">TOTAL PROJECT</t>
  </si>
  <si>
    <t xml:space="preserve">Variance = approved budget less forecast final cost. A positive variance is an underspend against budget. Drive forecast final cost to equal actual to date before closing the project accounts (checklist item 4.04).</t>
  </si>
  <si>
    <t xml:space="preserve">Obligations matrix - what each party still owes under the contract and when it is discharged</t>
  </si>
  <si>
    <t xml:space="preserve">Replace the bracketed clause placeholders with the actual clause numbers from your contract. Add rows for project-specific obligations, bespoke amendments and any side agreements.</t>
  </si>
  <si>
    <t xml:space="preserve">Obligation</t>
  </si>
  <si>
    <t xml:space="preserve">Contract clause ref</t>
  </si>
  <si>
    <t xml:space="preserve">Party</t>
  </si>
  <si>
    <t xml:space="preserve">Due (event / date)</t>
  </si>
  <si>
    <t xml:space="preserve">Evidence</t>
  </si>
  <si>
    <t xml:space="preserve">Closed date</t>
  </si>
  <si>
    <t xml:space="preserve">Contractor's notice that the works are complete</t>
  </si>
  <si>
    <t xml:space="preserve">[Completion]</t>
  </si>
  <si>
    <t xml:space="preserve">Contractor</t>
  </si>
  <si>
    <t xml:space="preserve">Before completion is certified</t>
  </si>
  <si>
    <t xml:space="preserve">Issue of the Practical / Substantial Completion (Taking-Over) Certificate</t>
  </si>
  <si>
    <t xml:space="preserve">On satisfaction of completion criteria</t>
  </si>
  <si>
    <t xml:space="preserve">Agreement and pricing of the schedule of outstanding works</t>
  </si>
  <si>
    <t xml:space="preserve">Both parties</t>
  </si>
  <si>
    <t xml:space="preserve">At completion</t>
  </si>
  <si>
    <t xml:space="preserve">Issue of sectional completion certificates</t>
  </si>
  <si>
    <t xml:space="preserve">[Sectional completion]</t>
  </si>
  <si>
    <t xml:space="preserve">On completion of each section</t>
  </si>
  <si>
    <t xml:space="preserve">Delivery of as-built documentation and the record model</t>
  </si>
  <si>
    <t xml:space="preserve">[Documents]</t>
  </si>
  <si>
    <t xml:space="preserve">Delivery of operation and maintenance manuals and operator training</t>
  </si>
  <si>
    <t xml:space="preserve">Before completion (see Handover Checklist)</t>
  </si>
  <si>
    <t xml:space="preserve">Delivery of warranties, guarantees and collateral warranties</t>
  </si>
  <si>
    <t xml:space="preserve">[Warranties]</t>
  </si>
  <si>
    <t xml:space="preserve">Assignment of subcontractor and supplier warranties to the client</t>
  </si>
  <si>
    <t xml:space="preserve">Delivery of spares, attic stock and special tools</t>
  </si>
  <si>
    <t xml:space="preserve">[Spares]</t>
  </si>
  <si>
    <t xml:space="preserve">Handover of the health and safety file / safety information</t>
  </si>
  <si>
    <t xml:space="preserve">[Health &amp; safety]</t>
  </si>
  <si>
    <t xml:space="preserve">Notification of defects in writing during the Defects Notification Period</t>
  </si>
  <si>
    <t xml:space="preserve">[Defects]</t>
  </si>
  <si>
    <t xml:space="preserve">Throughout the DNP</t>
  </si>
  <si>
    <t xml:space="preserve">Rectification of notified defects within the contractual period</t>
  </si>
  <si>
    <t xml:space="preserve">Within the DNP</t>
  </si>
  <si>
    <t xml:space="preserve">Final defects inspection before expiry of the Defects Notification Period</t>
  </si>
  <si>
    <t xml:space="preserve">Before DNP expiry</t>
  </si>
  <si>
    <t xml:space="preserve">Issue of the Final / Performance Certificate</t>
  </si>
  <si>
    <t xml:space="preserve">[Final certificate]</t>
  </si>
  <si>
    <t xml:space="preserve">After DNP expiry and defects closed</t>
  </si>
  <si>
    <t xml:space="preserve">Submission of the contractor's final account / final statement</t>
  </si>
  <si>
    <t xml:space="preserve">[Final account]</t>
  </si>
  <si>
    <t xml:space="preserve">Within the period after completion</t>
  </si>
  <si>
    <t xml:space="preserve">Assessment and determination of the final account</t>
  </si>
  <si>
    <t xml:space="preserve">Within the assessment period</t>
  </si>
  <si>
    <t xml:space="preserve">Determination of extension of time claims</t>
  </si>
  <si>
    <t xml:space="preserve">[Time / delay]</t>
  </si>
  <si>
    <t xml:space="preserve">Levy, notification or documented waiver of liquidated / delay damages</t>
  </si>
  <si>
    <t xml:space="preserve">[Damages]</t>
  </si>
  <si>
    <t xml:space="preserve">Client</t>
  </si>
  <si>
    <t xml:space="preserve">At or before final certification</t>
  </si>
  <si>
    <t xml:space="preserve">Issue of the final payment certificate</t>
  </si>
  <si>
    <t xml:space="preserve">[Payment]</t>
  </si>
  <si>
    <t xml:space="preserve">After the final account is agreed</t>
  </si>
  <si>
    <t xml:space="preserve">Payment of the final certified amount</t>
  </si>
  <si>
    <t xml:space="preserve">Within the contractual payment period</t>
  </si>
  <si>
    <t xml:space="preserve">Provision of statutory declarations that subcontractors have been paid</t>
  </si>
  <si>
    <t xml:space="preserve">With the final payment claim</t>
  </si>
  <si>
    <t xml:space="preserve">Release of retention - first tranche at completion</t>
  </si>
  <si>
    <t xml:space="preserve">[Retention]</t>
  </si>
  <si>
    <t xml:space="preserve">Release of retention - second tranche at DNP expiry</t>
  </si>
  <si>
    <t xml:space="preserve">At final certification</t>
  </si>
  <si>
    <t xml:space="preserve">Return of the performance bond or bank guarantee</t>
  </si>
  <si>
    <t xml:space="preserve">[Security]</t>
  </si>
  <si>
    <t xml:space="preserve">On the contractual release trigger</t>
  </si>
  <si>
    <t xml:space="preserve">Return or reduction of the retention bond</t>
  </si>
  <si>
    <t xml:space="preserve">Release or deliberate retention of parent company guarantees</t>
  </si>
  <si>
    <t xml:space="preserve">Maintenance of contractor insurances through the defects period</t>
  </si>
  <si>
    <t xml:space="preserve">[Insurance]</t>
  </si>
  <si>
    <t xml:space="preserve">Through the DNP</t>
  </si>
  <si>
    <t xml:space="preserve">Professional indemnity run-off cover maintained after completion</t>
  </si>
  <si>
    <t xml:space="preserve">Consultants</t>
  </si>
  <si>
    <t xml:space="preserve">For the required run-off period</t>
  </si>
  <si>
    <t xml:space="preserve">Resolution, determination or express reservation of outstanding claims</t>
  </si>
  <si>
    <t xml:space="preserve">[Disputes]</t>
  </si>
  <si>
    <t xml:space="preserve">Before formal closure</t>
  </si>
  <si>
    <t xml:space="preserve">Execution of the deed of release, settlement and discharge</t>
  </si>
  <si>
    <t xml:space="preserve">[Settlement]</t>
  </si>
  <si>
    <t xml:space="preserve">On agreement of the final account</t>
  </si>
  <si>
    <t xml:space="preserve">Confidentiality, intellectual property and other surviving obligations</t>
  </si>
  <si>
    <t xml:space="preserve">[General conditions]</t>
  </si>
  <si>
    <t xml:space="preserve">Ongoing after closure</t>
  </si>
  <si>
    <t xml:space="preserve">Handover of Records &amp; Archiving</t>
  </si>
  <si>
    <t xml:space="preserve">What is archived, in what format, by whom, where and for how long  ·  ISO 19650 information exchange at project close</t>
  </si>
  <si>
    <t xml:space="preserve">Retention periods shown are placeholders - replace them with the periods in your organisation's records retention policy and any statutory minimum applying in your jurisdiction.</t>
  </si>
  <si>
    <t xml:space="preserve">Record type</t>
  </si>
  <si>
    <t xml:space="preserve">Format</t>
  </si>
  <si>
    <t xml:space="preserve">Owner</t>
  </si>
  <si>
    <t xml:space="preserve">Retention period</t>
  </si>
  <si>
    <t xml:space="preserve">Transferred to</t>
  </si>
  <si>
    <t xml:space="preserve">Date</t>
  </si>
  <si>
    <t xml:space="preserve">Verified</t>
  </si>
  <si>
    <t xml:space="preserve">Executed contract, deeds and side agreements</t>
  </si>
  <si>
    <t xml:space="preserve">Original hard copy</t>
  </si>
  <si>
    <t xml:space="preserve">Contract register / DMS</t>
  </si>
  <si>
    <t xml:space="preserve">Permanent</t>
  </si>
  <si>
    <t xml:space="preserve">Tender documentation and procurement evaluation records</t>
  </si>
  <si>
    <t xml:space="preserve">PDF</t>
  </si>
  <si>
    <t xml:space="preserve">Procurement system</t>
  </si>
  <si>
    <t xml:space="preserve">7 years</t>
  </si>
  <si>
    <t xml:space="preserve">Contract variations, instructions and determinations</t>
  </si>
  <si>
    <t xml:space="preserve">Project DMS</t>
  </si>
  <si>
    <t xml:space="preserve">Life of asset</t>
  </si>
  <si>
    <t xml:space="preserve">Payment claims, certificates and supporting measures</t>
  </si>
  <si>
    <t xml:space="preserve">Finance system</t>
  </si>
  <si>
    <t xml:space="preserve">Final account, settlement and release documentation</t>
  </si>
  <si>
    <t xml:space="preserve">PDF + native</t>
  </si>
  <si>
    <t xml:space="preserve">Cost reports, budget approvals and change control records</t>
  </si>
  <si>
    <t xml:space="preserve">Programme baselines, updates and delay analyses</t>
  </si>
  <si>
    <t xml:space="preserve">Risk and issue registers and risk treatment records</t>
  </si>
  <si>
    <t xml:space="preserve">Correspondence, contractual notices and transmittals</t>
  </si>
  <si>
    <t xml:space="preserve">DMS / email archive</t>
  </si>
  <si>
    <t xml:space="preserve">Meeting minutes and governance papers</t>
  </si>
  <si>
    <t xml:space="preserve">Design drawings issued for construction</t>
  </si>
  <si>
    <t xml:space="preserve">CDE / DMS</t>
  </si>
  <si>
    <t xml:space="preserve">As-built and record drawings</t>
  </si>
  <si>
    <t xml:space="preserve">Asset information system</t>
  </si>
  <si>
    <t xml:space="preserve">Record and asset information models</t>
  </si>
  <si>
    <t xml:space="preserve">Model (IFC / native)</t>
  </si>
  <si>
    <t xml:space="preserve">CDE / asset information model</t>
  </si>
  <si>
    <t xml:space="preserve">Specifications, schedules and room data sheets</t>
  </si>
  <si>
    <t xml:space="preserve">Design certificates and statements of compliance</t>
  </si>
  <si>
    <t xml:space="preserve">Certified copy</t>
  </si>
  <si>
    <t xml:space="preserve">Asset record</t>
  </si>
  <si>
    <t xml:space="preserve">Geotechnical, survey, contamination and site investigation reports</t>
  </si>
  <si>
    <t xml:space="preserve">Statutory approvals, permits, licences and conditions</t>
  </si>
  <si>
    <t xml:space="preserve">Property / compliance register</t>
  </si>
  <si>
    <t xml:space="preserve">Occupancy / use approval instrument</t>
  </si>
  <si>
    <t xml:space="preserve">Property record</t>
  </si>
  <si>
    <t xml:space="preserve">Title dealings, easements, covenants and registered plans</t>
  </si>
  <si>
    <t xml:space="preserve">Health and safety file / safety information for the structure</t>
  </si>
  <si>
    <t xml:space="preserve">Hazardous materials register and management plan</t>
  </si>
  <si>
    <t xml:space="preserve">Database record</t>
  </si>
  <si>
    <t xml:space="preserve">Facilities system</t>
  </si>
  <si>
    <t xml:space="preserve">Incident reports, investigations and regulator correspondence</t>
  </si>
  <si>
    <t xml:space="preserve">HSE system</t>
  </si>
  <si>
    <t xml:space="preserve">Statutory period</t>
  </si>
  <si>
    <t xml:space="preserve">Environmental approvals, monitoring and validation reports</t>
  </si>
  <si>
    <t xml:space="preserve">Compliance register</t>
  </si>
  <si>
    <t xml:space="preserve">Sustainability rating submission and certification</t>
  </si>
  <si>
    <t xml:space="preserve">Commissioning records, test results and witness certificates</t>
  </si>
  <si>
    <t xml:space="preserve">Operation and maintenance manuals</t>
  </si>
  <si>
    <t xml:space="preserve">Warranties, guarantees and collateral warranties</t>
  </si>
  <si>
    <t xml:space="preserve">Warranty register</t>
  </si>
  <si>
    <t xml:space="preserve">Until expiry + 2 years</t>
  </si>
  <si>
    <t xml:space="preserve">Insurance policies, endorsements and certificates of currency</t>
  </si>
  <si>
    <t xml:space="preserve">Insurance register</t>
  </si>
  <si>
    <t xml:space="preserve">Photographic, video and concealed-works records</t>
  </si>
  <si>
    <t xml:space="preserve">Media (image / video)</t>
  </si>
  <si>
    <t xml:space="preserve">Media archive</t>
  </si>
  <si>
    <t xml:space="preserve">Closure report, lessons learned and benefits baseline</t>
  </si>
  <si>
    <t xml:space="preserve">Knowledge base</t>
  </si>
  <si>
    <t xml:space="preserve">What to repeat, what to change - with an owner for future projects</t>
  </si>
  <si>
    <t xml:space="preserve">A lesson without a recommendation and a named owner is an observation, not a lesson. Publish this register to your organisation's knowledge base at closure (checklist items 12.04 and 12.05).</t>
  </si>
  <si>
    <t xml:space="preserve">Phase</t>
  </si>
  <si>
    <t xml:space="preserve">What happened</t>
  </si>
  <si>
    <t xml:space="preserve">Impact</t>
  </si>
  <si>
    <t xml:space="preserve">Root cause</t>
  </si>
  <si>
    <t xml:space="preserve">Lesson</t>
  </si>
  <si>
    <t xml:space="preserve">Recommendation</t>
  </si>
  <si>
    <t xml:space="preserve">Owner for future projects</t>
  </si>
  <si>
    <t xml:space="preserve">L-01</t>
  </si>
  <si>
    <t xml:space="preserve">Design</t>
  </si>
  <si>
    <t xml:space="preserve">As-built information was contracted as a deliverable at completion rather than progressively, so the record model lagged the built condition by several months.</t>
  </si>
  <si>
    <t xml:space="preserve">Record drawings accepted six weeks after completion; retention release delayed and the asset information model was incomplete at handover.</t>
  </si>
  <si>
    <t xml:space="preserve">The exchange information requirements did not set progressive information milestones tied to payment.</t>
  </si>
  <si>
    <t xml:space="preserve">Information deliverables that are only due at the end are always late.</t>
  </si>
  <si>
    <t xml:space="preserve">Tie ISO 19650 information exchanges to payment milestones at each stage, and withhold a defined value until each exchange is accepted.</t>
  </si>
  <si>
    <t xml:space="preserve">Actioned</t>
  </si>
  <si>
    <t xml:space="preserve">L-02</t>
  </si>
  <si>
    <t xml:space="preserve">Construction</t>
  </si>
  <si>
    <t xml:space="preserve">Fifty-one variations were instructed but only thirty-eight were valued before completion, leaving a large unassessed balance in the final account.</t>
  </si>
  <si>
    <t xml:space="preserve">Final account agreement took four months longer than programmed and attracted an interest claim.</t>
  </si>
  <si>
    <t xml:space="preserve">No contractual time limit was enforced for valuing instructions, and the cost team was demobilised at completion.</t>
  </si>
  <si>
    <t xml:space="preserve">Variations must be valued as they are instructed, not reconciled at the end.</t>
  </si>
  <si>
    <t xml:space="preserve">Enforce a rolling valuation rule - no instruction remains unvalued beyond one payment cycle - and retain cost resource through final account.</t>
  </si>
  <si>
    <t xml:space="preserve">Published</t>
  </si>
  <si>
    <t xml:space="preserve">L-03</t>
  </si>
  <si>
    <t xml:space="preserve">Handover</t>
  </si>
  <si>
    <t xml:space="preserve">Several equipment warranties were dated from delivery to site rather than from beneficial use, so two chiller warranties expired within months of occupation.</t>
  </si>
  <si>
    <t xml:space="preserve">Approximately four months of warranty cover lost on major plant; two rectifications funded from the operating budget.</t>
  </si>
  <si>
    <t xml:space="preserve">The warranty schedule was not reconciled to the completion date before the final certificate was issued.</t>
  </si>
  <si>
    <t xml:space="preserve">Warranty start dates are a commercial term, not an administrative detail.</t>
  </si>
  <si>
    <t xml:space="preserve">Specify warranty commencement at practical completion or first beneficial use in the contract, and reconcile every warranty date before releasing the final tranche of retention.</t>
  </si>
  <si>
    <t xml:space="preserve">L-04</t>
  </si>
  <si>
    <t xml:space="preserve">L-05</t>
  </si>
  <si>
    <t xml:space="preserve">L-06</t>
  </si>
  <si>
    <t xml:space="preserve">L-07</t>
  </si>
  <si>
    <t xml:space="preserve">L-08</t>
  </si>
  <si>
    <t xml:space="preserve">L-09</t>
  </si>
  <si>
    <t xml:space="preserve">L-10</t>
  </si>
  <si>
    <t xml:space="preserve">L-11</t>
  </si>
  <si>
    <t xml:space="preserve">L-12</t>
  </si>
  <si>
    <t xml:space="preserve">L-13</t>
  </si>
  <si>
    <t xml:space="preserve">L-14</t>
  </si>
  <si>
    <t xml:space="preserve">L-15</t>
  </si>
  <si>
    <t xml:space="preserve">L-16</t>
  </si>
  <si>
    <t xml:space="preserve">L-17</t>
  </si>
  <si>
    <t xml:space="preserve">L-18</t>
  </si>
  <si>
    <t xml:space="preserve">L-19</t>
  </si>
  <si>
    <t xml:space="preserve">L-20</t>
  </si>
  <si>
    <t xml:space="preserve">Benefits &amp; Post-Completion Review</t>
  </si>
  <si>
    <t xml:space="preserve">Benefits baseline, measures and owners, plus the post-occupancy evaluation schedule</t>
  </si>
  <si>
    <t xml:space="preserve">Benefits are realised after the project closes. Set the baseline, the measure and the owner now - nobody will be able to reconstruct them in twelve months. Enter numeric targets and actuals so the variance calculates.</t>
  </si>
  <si>
    <t xml:space="preserve">1. Benefits register</t>
  </si>
  <si>
    <t xml:space="preserve">Benefit</t>
  </si>
  <si>
    <t xml:space="preserve">Business case baseline</t>
  </si>
  <si>
    <t xml:space="preserve">Measure / KPI</t>
  </si>
  <si>
    <t xml:space="preserve">Target</t>
  </si>
  <si>
    <t xml:space="preserve">Actual at closeout</t>
  </si>
  <si>
    <t xml:space="preserve">Measurement owner</t>
  </si>
  <si>
    <t xml:space="preserve">Review date</t>
  </si>
  <si>
    <t xml:space="preserve">Asset delivered and available for its intended use</t>
  </si>
  <si>
    <t xml:space="preserve">Business case service commencement date</t>
  </si>
  <si>
    <t xml:space="preserve">Days from approved baseline completion date</t>
  </si>
  <si>
    <t xml:space="preserve">Capital cost delivered within the approved budget</t>
  </si>
  <si>
    <t xml:space="preserve">Approved total project budget</t>
  </si>
  <si>
    <t xml:space="preserve">Final cost as a percentage of approved budget</t>
  </si>
  <si>
    <t xml:space="preserve">Operating cost reduction against the current asset</t>
  </si>
  <si>
    <t xml:space="preserve">Baseline annual operating cost</t>
  </si>
  <si>
    <t xml:space="preserve">Annual operating cost (currency per annum)</t>
  </si>
  <si>
    <t xml:space="preserve">Energy performance improvement</t>
  </si>
  <si>
    <t xml:space="preserve">Baseline annual energy use intensity</t>
  </si>
  <si>
    <t xml:space="preserve">Energy use intensity (kWh per m² per annum)</t>
  </si>
  <si>
    <t xml:space="preserve">Water consumption reduction</t>
  </si>
  <si>
    <t xml:space="preserve">Baseline annual water consumption</t>
  </si>
  <si>
    <t xml:space="preserve">Water consumption (kL per annum)</t>
  </si>
  <si>
    <t xml:space="preserve">Carbon emissions reduction in operation</t>
  </si>
  <si>
    <t xml:space="preserve">Baseline annual operational emissions</t>
  </si>
  <si>
    <t xml:space="preserve">Operational emissions (tCO₂e per annum)</t>
  </si>
  <si>
    <t xml:space="preserve">Capacity or throughput increase</t>
  </si>
  <si>
    <t xml:space="preserve">Baseline capacity or throughput</t>
  </si>
  <si>
    <t xml:space="preserve">Units, beds, seats, movements or m² delivered</t>
  </si>
  <si>
    <t xml:space="preserve">Utilisation of the completed asset</t>
  </si>
  <si>
    <t xml:space="preserve">Business case utilisation assumption</t>
  </si>
  <si>
    <t xml:space="preserve">Occupancy or utilisation rate (%)</t>
  </si>
  <si>
    <t xml:space="preserve">User or occupant satisfaction</t>
  </si>
  <si>
    <t xml:space="preserve">Baseline satisfaction score</t>
  </si>
  <si>
    <t xml:space="preserve">Post-occupancy satisfaction survey score</t>
  </si>
  <si>
    <t xml:space="preserve">Maintenance and reactive callout reduction</t>
  </si>
  <si>
    <t xml:space="preserve">Baseline reactive maintenance events</t>
  </si>
  <si>
    <t xml:space="preserve">Reactive work orders per annum</t>
  </si>
  <si>
    <t xml:space="preserve">Revenue, rent or commercial income generated</t>
  </si>
  <si>
    <t xml:space="preserve">Business case revenue forecast</t>
  </si>
  <si>
    <t xml:space="preserve">Annual revenue (currency per annum)</t>
  </si>
  <si>
    <t xml:space="preserve">Compliance and risk exposure reduction</t>
  </si>
  <si>
    <t xml:space="preserve">Baseline open compliance findings</t>
  </si>
  <si>
    <t xml:space="preserve">Number of open compliance or condition findings</t>
  </si>
  <si>
    <t xml:space="preserve">2. Post-occupancy evaluation and aftercare schedule</t>
  </si>
  <si>
    <t xml:space="preserve">Review</t>
  </si>
  <si>
    <t xml:space="preserve">Timing after completion</t>
  </si>
  <si>
    <t xml:space="preserve">Scope</t>
  </si>
  <si>
    <t xml:space="preserve">Method</t>
  </si>
  <si>
    <t xml:space="preserve">Scheduled date</t>
  </si>
  <si>
    <t xml:space="preserve">Budget confirmed</t>
  </si>
  <si>
    <t xml:space="preserve">Initial aftercare review</t>
  </si>
  <si>
    <t xml:space="preserve">1 month</t>
  </si>
  <si>
    <t xml:space="preserve">Immediate operational issues, controls behaviour, occupant complaints</t>
  </si>
  <si>
    <t xml:space="preserve">Walkthrough and operator debrief</t>
  </si>
  <si>
    <t xml:space="preserve">Technical performance review</t>
  </si>
  <si>
    <t xml:space="preserve">3 months</t>
  </si>
  <si>
    <t xml:space="preserve">Systems performance, controls tuning, defect trends, energy metering</t>
  </si>
  <si>
    <t xml:space="preserve">Data review and site inspection</t>
  </si>
  <si>
    <t xml:space="preserve">Seasonal commissioning - heating season</t>
  </si>
  <si>
    <t xml:space="preserve">First heating season</t>
  </si>
  <si>
    <t xml:space="preserve">Heating plant performance, comfort conditions, control strategies</t>
  </si>
  <si>
    <t xml:space="preserve">Witnessed seasonal testing</t>
  </si>
  <si>
    <t xml:space="preserve">Seasonal commissioning - cooling season</t>
  </si>
  <si>
    <t xml:space="preserve">First cooling season</t>
  </si>
  <si>
    <t xml:space="preserve">Cooling plant performance, comfort conditions, control strategies</t>
  </si>
  <si>
    <t xml:space="preserve">Occupant satisfaction survey</t>
  </si>
  <si>
    <t xml:space="preserve">6 months</t>
  </si>
  <si>
    <t xml:space="preserve">Comfort, usability, amenity, wayfinding, workplace or service experience</t>
  </si>
  <si>
    <t xml:space="preserve">Structured occupant survey</t>
  </si>
  <si>
    <t xml:space="preserve">Energy and water performance verification</t>
  </si>
  <si>
    <t xml:space="preserve">12 months</t>
  </si>
  <si>
    <t xml:space="preserve">Measured performance against design intent and the business case target</t>
  </si>
  <si>
    <t xml:space="preserve">Metered data analysis</t>
  </si>
  <si>
    <t xml:space="preserve">Defects and warranty performance review</t>
  </si>
  <si>
    <t xml:space="preserve">Defect volumes, recurring issues, warranty claims and supplier response</t>
  </si>
  <si>
    <t xml:space="preserve">Register analysis with the operator</t>
  </si>
  <si>
    <t xml:space="preserve">Benefits realisation report</t>
  </si>
  <si>
    <t xml:space="preserve">Measured benefits against the baseline and targets in section 1</t>
  </si>
  <si>
    <t xml:space="preserve">Benefits measurement per the realisation plan</t>
  </si>
  <si>
    <t xml:space="preserve">Full post-implementation review</t>
  </si>
  <si>
    <t xml:space="preserve">12 - 18 months</t>
  </si>
  <si>
    <t xml:space="preserve">Whole-of-project outcome, business case validation, lessons for the portfolio</t>
  </si>
  <si>
    <t xml:space="preserve">Independent review with a written report</t>
  </si>
  <si>
    <t xml:space="preserve">Schedule and fund these reviews before the project team demobilises (checklist items 11.04 and 11.05). BSRIA Soft Landings aftercare and seasonal commissioning obligations are commonly lost because no budget survives closure.</t>
  </si>
  <si>
    <t xml:space="preserve">Project Closure Certificate</t>
  </si>
  <si>
    <t xml:space="preserve">Formal instrument recording the closure of the project</t>
  </si>
  <si>
    <t xml:space="preserve">Project details</t>
  </si>
  <si>
    <t xml:space="preserve">Contract / contractor</t>
  </si>
  <si>
    <t xml:space="preserve">Contract reference</t>
  </si>
  <si>
    <t xml:space="preserve">Date of practical / substantial completion</t>
  </si>
  <si>
    <t xml:space="preserve">Defects Notification Period expiry</t>
  </si>
  <si>
    <t xml:space="preserve">Date of final / performance certificate</t>
  </si>
  <si>
    <t xml:space="preserve">Final contract sum</t>
  </si>
  <si>
    <t xml:space="preserve">Closeout completion at date of signing</t>
  </si>
  <si>
    <t xml:space="preserve">Critical items outstanding</t>
  </si>
  <si>
    <t xml:space="preserve">Date of board / steering committee acceptance</t>
  </si>
  <si>
    <t xml:space="preserve">Date of formal closure</t>
  </si>
  <si>
    <t xml:space="preserve">Statements of closure</t>
  </si>
  <si>
    <t xml:space="preserve">•   The works described above have reached practical / substantial completion and the relevant completion certificate has been issued under the contract.</t>
  </si>
  <si>
    <t xml:space="preserve">•   All statutory and regulatory approvals required for the intended use of the asset have been obtained, and any outstanding conditions are recorded with a named owner (as applicable in the project's jurisdiction).</t>
  </si>
  <si>
    <t xml:space="preserve">•   The Defects Notification Period has expired, notified defects have been rectified or transferred with a funded provision, and the final / performance certificate has been issued.</t>
  </si>
  <si>
    <t xml:space="preserve">•   The final account has been agreed or determined, the final payment certificate has been issued, and all retention, bonds, guarantees and other securities have been released or deliberately retained in accordance with the contract.</t>
  </si>
  <si>
    <t xml:space="preserve">•   The project accounts have been reconciled and closed, the asset has been capitalised, and all commitments and purchase orders have been closed.</t>
  </si>
  <si>
    <t xml:space="preserve">•   Insurances have transitioned from construction to operational cover with no gap, and all surviving insurance obligations are recorded and owned.</t>
  </si>
  <si>
    <t xml:space="preserve">•   Project records and information have been delivered, verified and archived in accordance with the organisation's retention policy and the project's information requirements.</t>
  </si>
  <si>
    <t xml:space="preserve">•   Custody, control and responsibility for the completed asset have been accepted by the asset owner or operator, and residual risks and surviving obligations have been transferred to named owners.</t>
  </si>
  <si>
    <t xml:space="preserve">•   Benefits have been baselined with named owners and a realisation plan, and the post-occupancy evaluation is scheduled and funded.</t>
  </si>
  <si>
    <t xml:space="preserve">•   Lessons learned have been captured, published and converted into owned improvement actions.</t>
  </si>
  <si>
    <t xml:space="preserve">•   The project closure report has been accepted by the project board or steering committee, and the project is authorised to close.</t>
  </si>
  <si>
    <t xml:space="preserve">Any statement above that cannot be made should be struck through and the exception recorded in the closure report, with the residual obligation, its owner and its due date.</t>
  </si>
  <si>
    <t xml:space="preserve">Signatures</t>
  </si>
  <si>
    <t xml:space="preserve">Role</t>
  </si>
  <si>
    <t xml:space="preserve">Name</t>
  </si>
  <si>
    <t xml:space="preserve">Organisation</t>
  </si>
  <si>
    <t xml:space="preserve">Signature</t>
  </si>
  <si>
    <t xml:space="preserve">Superintendent / Contract Administrator</t>
  </si>
  <si>
    <t xml:space="preserve">Finance</t>
  </si>
  <si>
    <t xml:space="preserve">Sponsor / Senior Responsible Owner</t>
  </si>
  <si>
    <t xml:space="preserve">Signed copies of this certificate should be stored with the permanent project record together with the archive certificate (checklist item 13.14).</t>
  </si>
  <si>
    <t xml:space="preserve">Dropdown source lists - edit here to change the options offered throughout the workbook.</t>
  </si>
  <si>
    <t xml:space="preserve">Add or amend values in the columns below. Keep entries inside the existing block so the dropdown ranges continue to cover them, and avoid leaving blank cells in the middle of a list.</t>
  </si>
  <si>
    <t xml:space="preserve">Responsible / Accountable role</t>
  </si>
  <si>
    <t xml:space="preserve">Defect priority</t>
  </si>
  <si>
    <t xml:space="preserve">Defect status</t>
  </si>
  <si>
    <t xml:space="preserve">Obligation status</t>
  </si>
  <si>
    <t xml:space="preserve">Record format</t>
  </si>
  <si>
    <t xml:space="preserve">Project phase</t>
  </si>
  <si>
    <t xml:space="preserve">Lesson status</t>
  </si>
  <si>
    <t xml:space="preserve">Benefit status</t>
  </si>
  <si>
    <t xml:space="preserve">Contract party</t>
  </si>
  <si>
    <t xml:space="preserve">Yes / No</t>
  </si>
  <si>
    <t xml:space="preserve">Open</t>
  </si>
  <si>
    <t xml:space="preserve">Business case</t>
  </si>
  <si>
    <t xml:space="preserve">Captured</t>
  </si>
  <si>
    <t xml:space="preserve">Not measured</t>
  </si>
  <si>
    <t xml:space="preserve">Analysed</t>
  </si>
  <si>
    <t xml:space="preserve">Baselined</t>
  </si>
  <si>
    <t xml:space="preserve">P3 - Medium</t>
  </si>
  <si>
    <t xml:space="preserve">Ready for inspection</t>
  </si>
  <si>
    <t xml:space="preserve">Approvals</t>
  </si>
  <si>
    <t xml:space="preserve">On track</t>
  </si>
  <si>
    <t xml:space="preserve">P4 - Minor / cosmetic</t>
  </si>
  <si>
    <t xml:space="preserve">Waived</t>
  </si>
  <si>
    <t xml:space="preserve">15 years</t>
  </si>
  <si>
    <t xml:space="preserve">Procurement</t>
  </si>
  <si>
    <t xml:space="preserve">At risk</t>
  </si>
  <si>
    <t xml:space="preserve">Not a defect</t>
  </si>
  <si>
    <t xml:space="preserve">Native file</t>
  </si>
  <si>
    <t xml:space="preserve">10 years</t>
  </si>
  <si>
    <t xml:space="preserve">Realised</t>
  </si>
  <si>
    <t xml:space="preserve">Subcontractor</t>
  </si>
  <si>
    <t xml:space="preserve">Commissioning</t>
  </si>
  <si>
    <t xml:space="preserve">5 years</t>
  </si>
  <si>
    <t xml:space="preserve">Authority</t>
  </si>
  <si>
    <t xml:space="preserve">Closeout</t>
  </si>
</sst>
</file>

<file path=xl/styles.xml><?xml version="1.0" encoding="utf-8"?>
<styleSheet xmlns="http://schemas.openxmlformats.org/spreadsheetml/2006/main">
  <numFmts count="6">
    <numFmt numFmtId="164" formatCode="General"/>
    <numFmt numFmtId="165" formatCode="#,##0"/>
    <numFmt numFmtId="166" formatCode="0.0%"/>
    <numFmt numFmtId="167" formatCode="dd\ mmm\ yyyy"/>
    <numFmt numFmtId="168" formatCode="0.0"/>
    <numFmt numFmtId="169" formatCode="0"/>
  </numFmts>
  <fonts count="33">
    <font>
      <sz val="11"/>
      <color theme="1"/>
      <name val="Calibri"/>
      <family val="2"/>
      <charset val="1"/>
    </font>
    <font>
      <sz val="10"/>
      <name val="Arial"/>
      <family val="0"/>
    </font>
    <font>
      <sz val="10"/>
      <name val="Arial"/>
      <family val="0"/>
    </font>
    <font>
      <sz val="10"/>
      <name val="Arial"/>
      <family val="0"/>
    </font>
    <font>
      <b val="true"/>
      <sz val="20"/>
      <color rgb="FFFFFFFF"/>
      <name val="Segoe UI Semibold"/>
      <family val="0"/>
      <charset val="1"/>
    </font>
    <font>
      <sz val="10.5"/>
      <color rgb="FF8E98A2"/>
      <name val="Segoe UI"/>
      <family val="0"/>
      <charset val="1"/>
    </font>
    <font>
      <b val="true"/>
      <sz val="11"/>
      <color rgb="FFFFFFFF"/>
      <name val="Segoe UI Semibold"/>
      <family val="0"/>
      <charset val="1"/>
    </font>
    <font>
      <sz val="10.5"/>
      <color rgb="FF1D3245"/>
      <name val="Segoe UI"/>
      <family val="0"/>
      <charset val="1"/>
    </font>
    <font>
      <sz val="10"/>
      <color rgb="FF1D3245"/>
      <name val="Segoe UI"/>
      <family val="0"/>
      <charset val="1"/>
    </font>
    <font>
      <b val="true"/>
      <sz val="9.5"/>
      <color rgb="FFFFFFFF"/>
      <name val="Segoe UI Semibold"/>
      <family val="0"/>
      <charset val="1"/>
    </font>
    <font>
      <b val="true"/>
      <sz val="10"/>
      <color rgb="FF1D3245"/>
      <name val="Segoe UI"/>
      <family val="0"/>
      <charset val="1"/>
    </font>
    <font>
      <sz val="9"/>
      <color rgb="FF8E98A2"/>
      <name val="Segoe UI"/>
      <family val="0"/>
      <charset val="1"/>
    </font>
    <font>
      <b val="true"/>
      <u val="single"/>
      <sz val="9"/>
      <color rgb="FF3480BC"/>
      <name val="Segoe UI"/>
      <family val="0"/>
      <charset val="1"/>
    </font>
    <font>
      <b val="true"/>
      <sz val="9.5"/>
      <color rgb="FF1D3245"/>
      <name val="Segoe UI"/>
      <family val="0"/>
      <charset val="1"/>
    </font>
    <font>
      <sz val="9.5"/>
      <color rgb="FF1D3245"/>
      <name val="Segoe UI"/>
      <family val="0"/>
      <charset val="1"/>
    </font>
    <font>
      <b val="true"/>
      <sz val="10"/>
      <color rgb="FF6B7684"/>
      <name val="Segoe UI"/>
      <family val="0"/>
      <charset val="1"/>
    </font>
    <font>
      <b val="true"/>
      <sz val="10"/>
      <color rgb="FFB26B00"/>
      <name val="Segoe UI"/>
      <family val="0"/>
      <charset val="1"/>
    </font>
    <font>
      <b val="true"/>
      <sz val="10"/>
      <color rgb="FF1E7A5A"/>
      <name val="Segoe UI"/>
      <family val="0"/>
      <charset val="1"/>
    </font>
    <font>
      <b val="true"/>
      <sz val="10"/>
      <color rgb="FFB3261E"/>
      <name val="Segoe UI"/>
      <family val="0"/>
      <charset val="1"/>
    </font>
    <font>
      <i val="true"/>
      <sz val="9"/>
      <color rgb="FF8E98A2"/>
      <name val="Segoe UI"/>
      <family val="0"/>
      <charset val="1"/>
    </font>
    <font>
      <i val="true"/>
      <sz val="9.5"/>
      <color rgb="FF1D3245"/>
      <name val="Segoe UI"/>
      <family val="0"/>
      <charset val="1"/>
    </font>
    <font>
      <b val="true"/>
      <sz val="8.5"/>
      <color rgb="FF3480BC"/>
      <name val="Segoe UI Semibold"/>
      <family val="0"/>
      <charset val="1"/>
    </font>
    <font>
      <b val="true"/>
      <sz val="11"/>
      <color rgb="FF0D3C61"/>
      <name val="Segoe UI Semibold"/>
      <family val="0"/>
      <charset val="1"/>
    </font>
    <font>
      <b val="true"/>
      <sz val="10"/>
      <color rgb="FFFFFFFF"/>
      <name val="Segoe UI Semibold"/>
      <family val="0"/>
      <charset val="1"/>
    </font>
    <font>
      <b val="true"/>
      <sz val="9.5"/>
      <color rgb="FF0D3C61"/>
      <name val="Segoe UI"/>
      <family val="0"/>
      <charset val="1"/>
    </font>
    <font>
      <sz val="9"/>
      <color rgb="FF1D3245"/>
      <name val="Segoe UI"/>
      <family val="0"/>
      <charset val="1"/>
    </font>
    <font>
      <b val="true"/>
      <sz val="9.5"/>
      <color rgb="FF3480BC"/>
      <name val="Segoe UI Semibold"/>
      <family val="0"/>
      <charset val="1"/>
    </font>
    <font>
      <b val="true"/>
      <sz val="16"/>
      <color rgb="FFFFFFFF"/>
      <name val="Segoe UI Semibold"/>
      <family val="0"/>
      <charset val="1"/>
    </font>
    <font>
      <sz val="10"/>
      <color rgb="FF8E98A2"/>
      <name val="Segoe UI"/>
      <family val="0"/>
      <charset val="1"/>
    </font>
    <font>
      <sz val="9.5"/>
      <color rgb="FF0D3C61"/>
      <name val="Segoe UI"/>
      <family val="0"/>
      <charset val="1"/>
    </font>
    <font>
      <sz val="9.5"/>
      <color rgb="FF8E98A2"/>
      <name val="Segoe UI"/>
      <family val="0"/>
      <charset val="1"/>
    </font>
    <font>
      <b val="true"/>
      <sz val="10"/>
      <color rgb="FF0D3C61"/>
      <name val="Segoe UI Semibold"/>
      <family val="0"/>
      <charset val="1"/>
    </font>
    <font>
      <b val="true"/>
      <sz val="9"/>
      <color rgb="FF0D3C61"/>
      <name val="Segoe UI"/>
      <family val="0"/>
      <charset val="1"/>
    </font>
  </fonts>
  <fills count="12">
    <fill>
      <patternFill patternType="none"/>
    </fill>
    <fill>
      <patternFill patternType="gray125"/>
    </fill>
    <fill>
      <patternFill patternType="solid">
        <fgColor rgb="FF0C1628"/>
        <bgColor rgb="FF0C2029"/>
      </patternFill>
    </fill>
    <fill>
      <patternFill patternType="solid">
        <fgColor rgb="FF0D3C61"/>
        <bgColor rgb="FF1D3245"/>
      </patternFill>
    </fill>
    <fill>
      <patternFill patternType="solid">
        <fgColor rgb="FF1D3245"/>
        <bgColor rgb="FF0D3C61"/>
      </patternFill>
    </fill>
    <fill>
      <patternFill patternType="solid">
        <fgColor rgb="FFF6F9FC"/>
        <bgColor rgb="FFFFFFFF"/>
      </patternFill>
    </fill>
    <fill>
      <patternFill patternType="solid">
        <fgColor rgb="FFFFFFFF"/>
        <bgColor rgb="FFF6F9FC"/>
      </patternFill>
    </fill>
    <fill>
      <patternFill patternType="solid">
        <fgColor rgb="FFEFF2F5"/>
        <bgColor rgb="FFE6EFF7"/>
      </patternFill>
    </fill>
    <fill>
      <patternFill patternType="solid">
        <fgColor rgb="FFFBF0DE"/>
        <bgColor rgb="FFFAE4E2"/>
      </patternFill>
    </fill>
    <fill>
      <patternFill patternType="solid">
        <fgColor rgb="FFE4F2EC"/>
        <bgColor rgb="FFE6EFF7"/>
      </patternFill>
    </fill>
    <fill>
      <patternFill patternType="solid">
        <fgColor rgb="FFFAE4E2"/>
        <bgColor rgb="FFFBF0DE"/>
      </patternFill>
    </fill>
    <fill>
      <patternFill patternType="solid">
        <fgColor rgb="FFE6EFF7"/>
        <bgColor rgb="FFE4F2EC"/>
      </patternFill>
    </fill>
  </fills>
  <borders count="3">
    <border diagonalUp="false" diagonalDown="false">
      <left/>
      <right/>
      <top/>
      <bottom/>
      <diagonal/>
    </border>
    <border diagonalUp="false" diagonalDown="false">
      <left style="thin">
        <color rgb="FF1D3245"/>
      </left>
      <right style="thin">
        <color rgb="FF1D3245"/>
      </right>
      <top style="thin">
        <color rgb="FF1D3245"/>
      </top>
      <bottom style="thin">
        <color rgb="FF1D3245"/>
      </bottom>
      <diagonal/>
    </border>
    <border diagonalUp="false" diagonalDown="false">
      <left style="thin">
        <color rgb="FFC9D4E0"/>
      </left>
      <right style="thin">
        <color rgb="FFC9D4E0"/>
      </right>
      <top style="thin">
        <color rgb="FFC9D4E0"/>
      </top>
      <bottom style="thin">
        <color rgb="FFC9D4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0" shrinkToFit="false"/>
      <protection locked="true" hidden="false"/>
    </xf>
    <xf numFmtId="164" fontId="5" fillId="2" borderId="0" xfId="0" applyFont="true" applyBorder="false" applyAlignment="true" applyProtection="false">
      <alignment horizontal="left" vertical="top" textRotation="0" wrapText="false" indent="0" shrinkToFit="false"/>
      <protection locked="true" hidden="false"/>
    </xf>
    <xf numFmtId="164" fontId="6" fillId="3" borderId="0" xfId="0" applyFont="true" applyBorder="false" applyAlignment="true" applyProtection="false">
      <alignment horizontal="left" vertical="center" textRotation="0" wrapText="false" indent="1"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0" borderId="0" xfId="0" applyFont="true" applyBorder="true" applyAlignment="true" applyProtection="false">
      <alignment horizontal="left" vertical="top" textRotation="0" wrapText="true" indent="1" shrinkToFit="false"/>
      <protection locked="true" hidden="false"/>
    </xf>
    <xf numFmtId="164" fontId="9" fillId="4" borderId="1" xfId="0" applyFont="true" applyBorder="true" applyAlignment="true" applyProtection="false">
      <alignment horizontal="left" vertical="center" textRotation="0" wrapText="true" indent="1" shrinkToFit="false"/>
      <protection locked="true" hidden="false"/>
    </xf>
    <xf numFmtId="164" fontId="10" fillId="5" borderId="2" xfId="0" applyFont="true" applyBorder="true" applyAlignment="true" applyProtection="false">
      <alignment horizontal="left" vertical="top" textRotation="0" wrapText="false" indent="1" shrinkToFit="false"/>
      <protection locked="true" hidden="false"/>
    </xf>
    <xf numFmtId="164" fontId="8" fillId="6" borderId="2" xfId="0" applyFont="true" applyBorder="true" applyAlignment="true" applyProtection="false">
      <alignment horizontal="left" vertical="top" textRotation="0" wrapText="false" indent="1" shrinkToFit="false"/>
      <protection locked="true" hidden="false"/>
    </xf>
    <xf numFmtId="164" fontId="11" fillId="0" borderId="0" xfId="0" applyFont="true" applyBorder="true" applyAlignment="true" applyProtection="false">
      <alignment horizontal="left" vertical="top" textRotation="0" wrapText="true" indent="1" shrinkToFit="false"/>
      <protection locked="true" hidden="false"/>
    </xf>
    <xf numFmtId="164" fontId="11" fillId="5" borderId="0" xfId="0" applyFont="true" applyBorder="false" applyAlignment="true" applyProtection="false">
      <alignment horizontal="left" vertical="center" textRotation="0" wrapText="false" indent="1" shrinkToFit="false"/>
      <protection locked="true" hidden="false"/>
    </xf>
    <xf numFmtId="164" fontId="0" fillId="5" borderId="0" xfId="0" applyFont="false" applyBorder="false" applyAlignment="true" applyProtection="false">
      <alignment horizontal="general" vertical="bottom" textRotation="0" wrapText="false" indent="0" shrinkToFit="false"/>
      <protection locked="true" hidden="false"/>
    </xf>
    <xf numFmtId="164" fontId="12" fillId="5" borderId="0" xfId="0" applyFont="true" applyBorder="false" applyAlignment="true" applyProtection="false">
      <alignment horizontal="right" vertical="center" textRotation="0" wrapText="false" indent="0" shrinkToFit="false"/>
      <protection locked="true" hidden="false"/>
    </xf>
    <xf numFmtId="164" fontId="13" fillId="0" borderId="2" xfId="0" applyFont="true" applyBorder="true" applyAlignment="true" applyProtection="false">
      <alignment horizontal="left" vertical="top" textRotation="0" wrapText="true" indent="1" shrinkToFit="false"/>
      <protection locked="true" hidden="false"/>
    </xf>
    <xf numFmtId="164" fontId="14" fillId="0" borderId="2" xfId="0" applyFont="true" applyBorder="true" applyAlignment="true" applyProtection="false">
      <alignment horizontal="left" vertical="top" textRotation="0" wrapText="true" indent="1" shrinkToFit="false"/>
      <protection locked="true" hidden="false"/>
    </xf>
    <xf numFmtId="164" fontId="15" fillId="7" borderId="2" xfId="0" applyFont="true" applyBorder="true" applyAlignment="true" applyProtection="false">
      <alignment horizontal="left" vertical="top" textRotation="0" wrapText="false" indent="1" shrinkToFit="false"/>
      <protection locked="true" hidden="false"/>
    </xf>
    <xf numFmtId="164" fontId="14" fillId="0" borderId="2" xfId="0" applyFont="true" applyBorder="true" applyAlignment="true" applyProtection="false">
      <alignment horizontal="center" vertical="top" textRotation="0" wrapText="false" indent="0" shrinkToFit="false"/>
      <protection locked="true" hidden="false"/>
    </xf>
    <xf numFmtId="164" fontId="16" fillId="8" borderId="2" xfId="0" applyFont="true" applyBorder="true" applyAlignment="true" applyProtection="false">
      <alignment horizontal="left" vertical="top" textRotation="0" wrapText="false" indent="1" shrinkToFit="false"/>
      <protection locked="true" hidden="false"/>
    </xf>
    <xf numFmtId="164" fontId="17" fillId="9" borderId="2" xfId="0" applyFont="true" applyBorder="true" applyAlignment="true" applyProtection="false">
      <alignment horizontal="left" vertical="top" textRotation="0" wrapText="false" indent="1" shrinkToFit="false"/>
      <protection locked="true" hidden="false"/>
    </xf>
    <xf numFmtId="164" fontId="18" fillId="10" borderId="2" xfId="0" applyFont="true" applyBorder="true" applyAlignment="true" applyProtection="false">
      <alignment horizontal="left" vertical="top" textRotation="0" wrapText="false" indent="1" shrinkToFit="false"/>
      <protection locked="true" hidden="false"/>
    </xf>
    <xf numFmtId="164" fontId="19" fillId="0" borderId="0" xfId="0" applyFont="true" applyBorder="true" applyAlignment="true" applyProtection="false">
      <alignment horizontal="left" vertical="top" textRotation="0" wrapText="true" indent="1" shrinkToFit="false"/>
      <protection locked="true" hidden="false"/>
    </xf>
    <xf numFmtId="164" fontId="20" fillId="11" borderId="0" xfId="0" applyFont="true" applyBorder="true" applyAlignment="true" applyProtection="false">
      <alignment horizontal="left" vertical="center" textRotation="0" wrapText="true" indent="1" shrinkToFit="false"/>
      <protection locked="true" hidden="false"/>
    </xf>
    <xf numFmtId="164" fontId="21" fillId="2" borderId="0" xfId="0" applyFont="true" applyBorder="true" applyAlignment="true" applyProtection="false">
      <alignment horizontal="left" vertical="bottom" textRotation="0" wrapText="false" indent="1" shrinkToFit="false"/>
      <protection locked="true" hidden="false"/>
    </xf>
    <xf numFmtId="165" fontId="4" fillId="2" borderId="0" xfId="0" applyFont="true" applyBorder="true" applyAlignment="true" applyProtection="false">
      <alignment horizontal="left" vertical="top" textRotation="0" wrapText="false" indent="1" shrinkToFit="false"/>
      <protection locked="true" hidden="false"/>
    </xf>
    <xf numFmtId="164" fontId="21" fillId="3" borderId="0" xfId="0" applyFont="true" applyBorder="true" applyAlignment="true" applyProtection="false">
      <alignment horizontal="left" vertical="bottom" textRotation="0" wrapText="false" indent="1" shrinkToFit="false"/>
      <protection locked="true" hidden="false"/>
    </xf>
    <xf numFmtId="164" fontId="22" fillId="11" borderId="0" xfId="0" applyFont="true" applyBorder="true" applyAlignment="true" applyProtection="false">
      <alignment horizontal="left" vertical="center" textRotation="0" wrapText="true" indent="1" shrinkToFit="false"/>
      <protection locked="true" hidden="false"/>
    </xf>
    <xf numFmtId="166" fontId="4" fillId="3" borderId="0" xfId="0" applyFont="true" applyBorder="true" applyAlignment="true" applyProtection="false">
      <alignment horizontal="left" vertical="top" textRotation="0" wrapText="false" indent="1" shrinkToFit="false"/>
      <protection locked="true" hidden="false"/>
    </xf>
    <xf numFmtId="164" fontId="14" fillId="0" borderId="2" xfId="0" applyFont="true" applyBorder="true" applyAlignment="true" applyProtection="false">
      <alignment horizontal="left" vertical="center" textRotation="0" wrapText="true" indent="1" shrinkToFit="false"/>
      <protection locked="true" hidden="false"/>
    </xf>
    <xf numFmtId="165" fontId="14" fillId="0" borderId="2" xfId="0" applyFont="true" applyBorder="true" applyAlignment="true" applyProtection="false">
      <alignment horizontal="center" vertical="center" textRotation="0" wrapText="false" indent="0" shrinkToFit="false"/>
      <protection locked="true" hidden="false"/>
    </xf>
    <xf numFmtId="166" fontId="14" fillId="0" borderId="2" xfId="0" applyFont="true" applyBorder="true" applyAlignment="true" applyProtection="false">
      <alignment horizontal="center" vertical="center" textRotation="0" wrapText="false" indent="0" shrinkToFit="false"/>
      <protection locked="true" hidden="false"/>
    </xf>
    <xf numFmtId="164" fontId="14" fillId="5" borderId="2" xfId="0" applyFont="true" applyBorder="true" applyAlignment="true" applyProtection="false">
      <alignment horizontal="left" vertical="center" textRotation="0" wrapText="true" indent="1" shrinkToFit="false"/>
      <protection locked="true" hidden="false"/>
    </xf>
    <xf numFmtId="165" fontId="14" fillId="5" borderId="2" xfId="0" applyFont="true" applyBorder="true" applyAlignment="true" applyProtection="false">
      <alignment horizontal="center" vertical="center" textRotation="0" wrapText="false" indent="0" shrinkToFit="false"/>
      <protection locked="true" hidden="false"/>
    </xf>
    <xf numFmtId="166" fontId="14" fillId="5" borderId="2" xfId="0" applyFont="true" applyBorder="true" applyAlignment="true" applyProtection="false">
      <alignment horizontal="center" vertical="center" textRotation="0" wrapText="false" indent="0" shrinkToFit="false"/>
      <protection locked="true" hidden="false"/>
    </xf>
    <xf numFmtId="164" fontId="14" fillId="5" borderId="2" xfId="0" applyFont="true" applyBorder="true" applyAlignment="true" applyProtection="false">
      <alignment horizontal="left" vertical="top" textRotation="0" wrapText="true" indent="1" shrinkToFit="false"/>
      <protection locked="true" hidden="false"/>
    </xf>
    <xf numFmtId="164" fontId="23" fillId="4" borderId="1" xfId="0" applyFont="true" applyBorder="true" applyAlignment="true" applyProtection="false">
      <alignment horizontal="left" vertical="center" textRotation="0" wrapText="false" indent="1" shrinkToFit="false"/>
      <protection locked="true" hidden="false"/>
    </xf>
    <xf numFmtId="165" fontId="23" fillId="4" borderId="1" xfId="0" applyFont="true" applyBorder="true" applyAlignment="true" applyProtection="false">
      <alignment horizontal="center" vertical="center" textRotation="0" wrapText="false" indent="0" shrinkToFit="false"/>
      <protection locked="true" hidden="false"/>
    </xf>
    <xf numFmtId="166" fontId="23" fillId="4" borderId="1" xfId="0" applyFont="true" applyBorder="true" applyAlignment="true" applyProtection="false">
      <alignment horizontal="center" vertical="center" textRotation="0" wrapText="false" indent="0" shrinkToFit="false"/>
      <protection locked="true" hidden="false"/>
    </xf>
    <xf numFmtId="164" fontId="23" fillId="4" borderId="1" xfId="0" applyFont="true" applyBorder="true" applyAlignment="true" applyProtection="false">
      <alignment horizontal="right" vertical="center" textRotation="0" wrapText="false" indent="0" shrinkToFit="false"/>
      <protection locked="true" hidden="false"/>
    </xf>
    <xf numFmtId="165" fontId="14" fillId="0" borderId="2" xfId="0" applyFont="true" applyBorder="true" applyAlignment="true" applyProtection="false">
      <alignment horizontal="center" vertical="top" textRotation="0" wrapText="false" indent="0" shrinkToFit="false"/>
      <protection locked="true" hidden="false"/>
    </xf>
    <xf numFmtId="165" fontId="14" fillId="5" borderId="2" xfId="0" applyFont="true" applyBorder="true" applyAlignment="true" applyProtection="false">
      <alignment horizontal="center" vertical="top" textRotation="0" wrapText="false" indent="0" shrinkToFit="false"/>
      <protection locked="true" hidden="false"/>
    </xf>
    <xf numFmtId="164" fontId="24" fillId="0" borderId="2" xfId="0" applyFont="true" applyBorder="true" applyAlignment="true" applyProtection="false">
      <alignment horizontal="left" vertical="top" textRotation="0" wrapText="false" indent="1" shrinkToFit="false"/>
      <protection locked="true" hidden="false"/>
    </xf>
    <xf numFmtId="164" fontId="25" fillId="0" borderId="2" xfId="0" applyFont="true" applyBorder="true" applyAlignment="true" applyProtection="false">
      <alignment horizontal="left" vertical="top" textRotation="0" wrapText="true" indent="1" shrinkToFit="false"/>
      <protection locked="true" hidden="false"/>
    </xf>
    <xf numFmtId="164" fontId="25" fillId="0" borderId="2" xfId="0" applyFont="true" applyBorder="true" applyAlignment="true" applyProtection="false">
      <alignment horizontal="center" vertical="top" textRotation="0" wrapText="false" indent="0" shrinkToFit="false"/>
      <protection locked="true" hidden="false"/>
    </xf>
    <xf numFmtId="167" fontId="25" fillId="0" borderId="2" xfId="0" applyFont="true" applyBorder="true" applyAlignment="true" applyProtection="false">
      <alignment horizontal="center" vertical="top" textRotation="0" wrapText="false" indent="0" shrinkToFit="false"/>
      <protection locked="true" hidden="false"/>
    </xf>
    <xf numFmtId="164" fontId="24" fillId="5" borderId="2" xfId="0" applyFont="true" applyBorder="true" applyAlignment="true" applyProtection="false">
      <alignment horizontal="left" vertical="top" textRotation="0" wrapText="false" indent="1" shrinkToFit="false"/>
      <protection locked="true" hidden="false"/>
    </xf>
    <xf numFmtId="164" fontId="25" fillId="5" borderId="2" xfId="0" applyFont="true" applyBorder="true" applyAlignment="true" applyProtection="false">
      <alignment horizontal="left" vertical="top" textRotation="0" wrapText="true" indent="1" shrinkToFit="false"/>
      <protection locked="true" hidden="false"/>
    </xf>
    <xf numFmtId="164" fontId="25" fillId="5" borderId="2" xfId="0" applyFont="true" applyBorder="true" applyAlignment="true" applyProtection="false">
      <alignment horizontal="center" vertical="top" textRotation="0" wrapText="false" indent="0" shrinkToFit="false"/>
      <protection locked="true" hidden="false"/>
    </xf>
    <xf numFmtId="167" fontId="25" fillId="5" borderId="2" xfId="0" applyFont="true" applyBorder="true" applyAlignment="true" applyProtection="false">
      <alignment horizontal="center" vertical="top" textRotation="0" wrapText="false" indent="0" shrinkToFit="false"/>
      <protection locked="true" hidden="false"/>
    </xf>
    <xf numFmtId="164" fontId="26" fillId="2" borderId="0" xfId="0" applyFont="true" applyBorder="true" applyAlignment="true" applyProtection="false">
      <alignment horizontal="left" vertical="bottom" textRotation="0" wrapText="false" indent="1" shrinkToFit="false"/>
      <protection locked="true" hidden="false"/>
    </xf>
    <xf numFmtId="165" fontId="27" fillId="2" borderId="0" xfId="0" applyFont="true" applyBorder="true" applyAlignment="true" applyProtection="false">
      <alignment horizontal="left" vertical="top" textRotation="0" wrapText="false" indent="1" shrinkToFit="false"/>
      <protection locked="true" hidden="false"/>
    </xf>
    <xf numFmtId="168" fontId="27" fillId="2" borderId="0" xfId="0" applyFont="true" applyBorder="true" applyAlignment="true" applyProtection="false">
      <alignment horizontal="left" vertical="top" textRotation="0" wrapText="false" indent="1" shrinkToFit="false"/>
      <protection locked="true" hidden="false"/>
    </xf>
    <xf numFmtId="164" fontId="14" fillId="0" borderId="2" xfId="0" applyFont="true" applyBorder="true" applyAlignment="true" applyProtection="false">
      <alignment horizontal="left" vertical="top" textRotation="0" wrapText="false" indent="1" shrinkToFit="false"/>
      <protection locked="true" hidden="false"/>
    </xf>
    <xf numFmtId="167" fontId="14" fillId="0" borderId="2" xfId="0" applyFont="true" applyBorder="true" applyAlignment="true" applyProtection="false">
      <alignment horizontal="center" vertical="top" textRotation="0" wrapText="false" indent="0" shrinkToFit="false"/>
      <protection locked="true" hidden="false"/>
    </xf>
    <xf numFmtId="169" fontId="24" fillId="0" borderId="2" xfId="0" applyFont="true" applyBorder="true" applyAlignment="true" applyProtection="false">
      <alignment horizontal="center" vertical="top" textRotation="0" wrapText="false" indent="0" shrinkToFit="false"/>
      <protection locked="true" hidden="false"/>
    </xf>
    <xf numFmtId="164" fontId="14" fillId="5" borderId="2" xfId="0" applyFont="true" applyBorder="true" applyAlignment="true" applyProtection="false">
      <alignment horizontal="left" vertical="top" textRotation="0" wrapText="false" indent="1" shrinkToFit="false"/>
      <protection locked="true" hidden="false"/>
    </xf>
    <xf numFmtId="167" fontId="14" fillId="5" borderId="2" xfId="0" applyFont="true" applyBorder="true" applyAlignment="true" applyProtection="false">
      <alignment horizontal="center" vertical="top" textRotation="0" wrapText="false" indent="0" shrinkToFit="false"/>
      <protection locked="true" hidden="false"/>
    </xf>
    <xf numFmtId="164" fontId="14" fillId="5" borderId="2" xfId="0" applyFont="true" applyBorder="true" applyAlignment="true" applyProtection="false">
      <alignment horizontal="center" vertical="top" textRotation="0" wrapText="false" indent="0" shrinkToFit="false"/>
      <protection locked="true" hidden="false"/>
    </xf>
    <xf numFmtId="169" fontId="24" fillId="5" borderId="2" xfId="0" applyFont="true" applyBorder="true" applyAlignment="true" applyProtection="false">
      <alignment horizontal="center" vertical="top" textRotation="0" wrapText="false" indent="0" shrinkToFit="false"/>
      <protection locked="true" hidden="false"/>
    </xf>
    <xf numFmtId="164" fontId="28" fillId="6" borderId="2" xfId="0" applyFont="true" applyBorder="true" applyAlignment="true" applyProtection="false">
      <alignment horizontal="left" vertical="top" textRotation="0" wrapText="false" indent="1" shrinkToFit="false"/>
      <protection locked="true" hidden="false"/>
    </xf>
    <xf numFmtId="167" fontId="8" fillId="6" borderId="2" xfId="0" applyFont="true" applyBorder="true" applyAlignment="true" applyProtection="false">
      <alignment horizontal="left" vertical="top" textRotation="0" wrapText="false" indent="1" shrinkToFit="false"/>
      <protection locked="true" hidden="false"/>
    </xf>
    <xf numFmtId="164" fontId="14" fillId="6" borderId="2" xfId="0" applyFont="true" applyBorder="true" applyAlignment="true" applyProtection="false">
      <alignment horizontal="left" vertical="top" textRotation="0" wrapText="false" indent="1" shrinkToFit="false"/>
      <protection locked="true" hidden="false"/>
    </xf>
    <xf numFmtId="165" fontId="14" fillId="6" borderId="2" xfId="0" applyFont="true" applyBorder="true" applyAlignment="true" applyProtection="false">
      <alignment horizontal="right" vertical="top" textRotation="0" wrapText="false" indent="0" shrinkToFit="false"/>
      <protection locked="true" hidden="false"/>
    </xf>
    <xf numFmtId="165" fontId="23" fillId="4" borderId="1" xfId="0" applyFont="true" applyBorder="true" applyAlignment="true" applyProtection="false">
      <alignment horizontal="right" vertical="center" textRotation="0" wrapText="false" indent="0" shrinkToFit="false"/>
      <protection locked="true" hidden="false"/>
    </xf>
    <xf numFmtId="164" fontId="13" fillId="5" borderId="2" xfId="0" applyFont="true" applyBorder="true" applyAlignment="true" applyProtection="false">
      <alignment horizontal="left" vertical="top" textRotation="0" wrapText="false" indent="1" shrinkToFit="false"/>
      <protection locked="true" hidden="false"/>
    </xf>
    <xf numFmtId="166" fontId="24" fillId="0" borderId="2" xfId="0" applyFont="true" applyBorder="true" applyAlignment="true" applyProtection="false">
      <alignment horizontal="right" vertical="center" textRotation="0" wrapText="false" indent="0" shrinkToFit="false"/>
      <protection locked="true" hidden="false"/>
    </xf>
    <xf numFmtId="164" fontId="13" fillId="0" borderId="2" xfId="0" applyFont="true" applyBorder="true" applyAlignment="true" applyProtection="false">
      <alignment horizontal="left" vertical="top" textRotation="0" wrapText="false" indent="1" shrinkToFit="false"/>
      <protection locked="true" hidden="false"/>
    </xf>
    <xf numFmtId="165" fontId="24" fillId="0" borderId="2" xfId="0" applyFont="true" applyBorder="true" applyAlignment="true" applyProtection="false">
      <alignment horizontal="right" vertical="top" textRotation="0" wrapText="false" indent="0" shrinkToFit="false"/>
      <protection locked="true" hidden="false"/>
    </xf>
    <xf numFmtId="165" fontId="24" fillId="5" borderId="2" xfId="0" applyFont="true" applyBorder="true" applyAlignment="true" applyProtection="false">
      <alignment horizontal="right" vertical="top" textRotation="0" wrapText="false" indent="0" shrinkToFit="false"/>
      <protection locked="true" hidden="false"/>
    </xf>
    <xf numFmtId="166" fontId="29" fillId="0" borderId="2" xfId="0" applyFont="true" applyBorder="true" applyAlignment="true" applyProtection="false">
      <alignment horizontal="right" vertical="top" textRotation="0" wrapText="false" indent="0" shrinkToFit="false"/>
      <protection locked="true" hidden="false"/>
    </xf>
    <xf numFmtId="164" fontId="14" fillId="6" borderId="2" xfId="0" applyFont="true" applyBorder="true" applyAlignment="true" applyProtection="false">
      <alignment horizontal="left" vertical="top" textRotation="0" wrapText="true" indent="1" shrinkToFit="false"/>
      <protection locked="true" hidden="false"/>
    </xf>
    <xf numFmtId="166" fontId="29" fillId="5" borderId="2" xfId="0" applyFont="true" applyBorder="true" applyAlignment="true" applyProtection="false">
      <alignment horizontal="right" vertical="top" textRotation="0" wrapText="false" indent="0" shrinkToFit="false"/>
      <protection locked="true" hidden="false"/>
    </xf>
    <xf numFmtId="166" fontId="23" fillId="4" borderId="1" xfId="0" applyFont="true" applyBorder="true" applyAlignment="true" applyProtection="false">
      <alignment horizontal="right" vertical="center" textRotation="0" wrapText="false" indent="0" shrinkToFit="false"/>
      <protection locked="true" hidden="false"/>
    </xf>
    <xf numFmtId="164" fontId="30" fillId="0" borderId="2" xfId="0" applyFont="true" applyBorder="true" applyAlignment="true" applyProtection="false">
      <alignment horizontal="left" vertical="top" textRotation="0" wrapText="false" indent="1" shrinkToFit="false"/>
      <protection locked="true" hidden="false"/>
    </xf>
    <xf numFmtId="164" fontId="30" fillId="5" borderId="2" xfId="0" applyFont="true" applyBorder="true" applyAlignment="true" applyProtection="false">
      <alignment horizontal="left" vertical="top" textRotation="0" wrapText="false" indent="1" shrinkToFit="false"/>
      <protection locked="true" hidden="false"/>
    </xf>
    <xf numFmtId="164" fontId="31" fillId="0" borderId="0" xfId="0" applyFont="true" applyBorder="false" applyAlignment="true" applyProtection="false">
      <alignment horizontal="left" vertical="center" textRotation="0" wrapText="false" indent="1" shrinkToFit="false"/>
      <protection locked="true" hidden="false"/>
    </xf>
    <xf numFmtId="164" fontId="32" fillId="0" borderId="2" xfId="0" applyFont="true" applyBorder="true" applyAlignment="true" applyProtection="false">
      <alignment horizontal="center" vertical="top" textRotation="0" wrapText="false" indent="0" shrinkToFit="false"/>
      <protection locked="true" hidden="false"/>
    </xf>
    <xf numFmtId="164" fontId="25" fillId="0" borderId="2" xfId="0" applyFont="true" applyBorder="true" applyAlignment="true" applyProtection="false">
      <alignment horizontal="left" vertical="top" textRotation="0" wrapText="false" indent="1" shrinkToFit="false"/>
      <protection locked="true" hidden="false"/>
    </xf>
    <xf numFmtId="164" fontId="25" fillId="0" borderId="2" xfId="0" applyFont="true" applyBorder="true" applyAlignment="true" applyProtection="false">
      <alignment horizontal="center" vertical="top" textRotation="0" wrapText="true" indent="0" shrinkToFit="false"/>
      <protection locked="true" hidden="false"/>
    </xf>
    <xf numFmtId="164" fontId="32" fillId="5" borderId="2" xfId="0" applyFont="true" applyBorder="true" applyAlignment="true" applyProtection="false">
      <alignment horizontal="center" vertical="top" textRotation="0" wrapText="false" indent="0" shrinkToFit="false"/>
      <protection locked="true" hidden="false"/>
    </xf>
    <xf numFmtId="164" fontId="25" fillId="5" borderId="2" xfId="0" applyFont="true" applyBorder="true" applyAlignment="true" applyProtection="false">
      <alignment horizontal="left" vertical="top" textRotation="0" wrapText="false" indent="1" shrinkToFit="false"/>
      <protection locked="true" hidden="false"/>
    </xf>
    <xf numFmtId="164" fontId="25" fillId="5" borderId="2" xfId="0" applyFont="true" applyBorder="true" applyAlignment="true" applyProtection="false">
      <alignment horizontal="center" vertical="top" textRotation="0" wrapText="true" indent="0" shrinkToFit="false"/>
      <protection locked="true" hidden="false"/>
    </xf>
    <xf numFmtId="164" fontId="11" fillId="0" borderId="2" xfId="0" applyFont="true" applyBorder="true" applyAlignment="true" applyProtection="false">
      <alignment horizontal="left" vertical="top" textRotation="0" wrapText="true" indent="1" shrinkToFit="false"/>
      <protection locked="true" hidden="false"/>
    </xf>
    <xf numFmtId="167" fontId="14" fillId="6" borderId="2" xfId="0" applyFont="true" applyBorder="true" applyAlignment="true" applyProtection="false">
      <alignment horizontal="center" vertical="top" textRotation="0" wrapText="false" indent="0" shrinkToFit="false"/>
      <protection locked="true" hidden="false"/>
    </xf>
    <xf numFmtId="164" fontId="14" fillId="6" borderId="2" xfId="0" applyFont="true" applyBorder="true" applyAlignment="true" applyProtection="false">
      <alignment horizontal="center" vertical="top" textRotation="0" wrapText="false" indent="0" shrinkToFit="false"/>
      <protection locked="true" hidden="false"/>
    </xf>
    <xf numFmtId="164" fontId="11" fillId="5" borderId="2" xfId="0" applyFont="true" applyBorder="true" applyAlignment="true" applyProtection="false">
      <alignment horizontal="left" vertical="top" textRotation="0" wrapText="true" indent="1" shrinkToFit="false"/>
      <protection locked="true" hidden="false"/>
    </xf>
    <xf numFmtId="164" fontId="13" fillId="5" borderId="2" xfId="0" applyFont="true" applyBorder="true" applyAlignment="true" applyProtection="false">
      <alignment horizontal="left" vertical="top" textRotation="0" wrapText="true" indent="1" shrinkToFit="false"/>
      <protection locked="true" hidden="false"/>
    </xf>
    <xf numFmtId="164" fontId="13" fillId="5" borderId="2" xfId="0" applyFont="true" applyBorder="true" applyAlignment="true" applyProtection="false">
      <alignment horizontal="left" vertical="center" textRotation="0" wrapText="true" indent="1" shrinkToFit="false"/>
      <protection locked="true" hidden="false"/>
    </xf>
    <xf numFmtId="164" fontId="14" fillId="6" borderId="2" xfId="0" applyFont="true" applyBorder="true" applyAlignment="true" applyProtection="false">
      <alignment horizontal="left" vertical="center" textRotation="0" wrapText="true" indent="1" shrinkToFit="false"/>
      <protection locked="true" hidden="false"/>
    </xf>
    <xf numFmtId="165" fontId="14" fillId="6" borderId="2" xfId="0" applyFont="true" applyBorder="true" applyAlignment="true" applyProtection="false">
      <alignment horizontal="left" vertical="center" textRotation="0" wrapText="true" indent="1" shrinkToFit="false"/>
      <protection locked="true" hidden="false"/>
    </xf>
    <xf numFmtId="164" fontId="14" fillId="0" borderId="0" xfId="0" applyFont="true" applyBorder="true" applyAlignment="true" applyProtection="false">
      <alignment horizontal="left" vertical="top" textRotation="0" wrapText="true" indent="1" shrinkToFit="false"/>
      <protection locked="true" hidden="false"/>
    </xf>
    <xf numFmtId="167" fontId="14" fillId="6" borderId="2" xfId="0" applyFont="true" applyBorder="true" applyAlignment="true" applyProtection="false">
      <alignment horizontal="left" vertical="top"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9">
    <dxf>
      <font>
        <name val="Segoe UI"/>
        <charset val="1"/>
        <family val="0"/>
        <b val="1"/>
        <color rgb="FFB3261E"/>
        <sz val="9"/>
      </font>
      <fill>
        <patternFill>
          <bgColor rgb="FFFAE4E2"/>
        </patternFill>
      </fill>
    </dxf>
    <dxf>
      <fill>
        <patternFill patternType="solid">
          <fgColor rgb="FF1D3245"/>
          <bgColor rgb="FF000000"/>
        </patternFill>
      </fill>
    </dxf>
    <dxf>
      <fill>
        <patternFill patternType="solid">
          <fgColor rgb="FFF6F9FC"/>
          <bgColor rgb="FF000000"/>
        </patternFill>
      </fill>
    </dxf>
    <dxf>
      <fill>
        <patternFill patternType="solid">
          <bgColor rgb="FF000000"/>
        </patternFill>
      </fill>
    </dxf>
    <dxf>
      <fill>
        <patternFill patternType="solid">
          <fgColor rgb="FF0D3C61"/>
          <bgColor rgb="FF000000"/>
        </patternFill>
      </fill>
    </dxf>
    <dxf>
      <fill>
        <patternFill patternType="solid">
          <fgColor rgb="FFFFFFFF"/>
          <bgColor rgb="FF000000"/>
        </patternFill>
      </fill>
    </dxf>
    <dxf>
      <fill>
        <patternFill patternType="solid">
          <fgColor rgb="FFEFF2F5"/>
          <bgColor rgb="FF000000"/>
        </patternFill>
      </fill>
    </dxf>
    <dxf>
      <fill>
        <patternFill patternType="solid">
          <fgColor rgb="FF6B7684"/>
          <bgColor rgb="FF000000"/>
        </patternFill>
      </fill>
    </dxf>
    <dxf>
      <font>
        <name val="Segoe UI"/>
        <charset val="1"/>
        <family val="0"/>
        <b val="1"/>
        <color rgb="FF1E7A5A"/>
        <sz val="10"/>
      </font>
      <fill>
        <patternFill>
          <bgColor rgb="FFE4F2EC"/>
        </patternFill>
      </fill>
    </dxf>
    <dxf>
      <font>
        <name val="Segoe UI"/>
        <charset val="1"/>
        <family val="0"/>
        <b val="1"/>
        <color rgb="FFB26B00"/>
        <sz val="10"/>
      </font>
      <fill>
        <patternFill>
          <bgColor rgb="FFFBF0DE"/>
        </patternFill>
      </fill>
    </dxf>
    <dxf>
      <font>
        <name val="Segoe UI"/>
        <charset val="1"/>
        <family val="0"/>
        <b val="1"/>
        <color rgb="FFB3261E"/>
        <sz val="10"/>
      </font>
      <fill>
        <patternFill>
          <bgColor rgb="FFFAE4E2"/>
        </patternFill>
      </fill>
    </dxf>
    <dxf>
      <font>
        <name val="Segoe UI"/>
        <charset val="1"/>
        <family val="0"/>
        <b val="1"/>
        <color rgb="FF6B7684"/>
        <sz val="10"/>
      </font>
      <fill>
        <patternFill>
          <bgColor rgb="FFEFF2F5"/>
        </patternFill>
      </fill>
    </dxf>
    <dxf>
      <fill>
        <patternFill patternType="solid">
          <fgColor rgb="FFFAE4E2"/>
          <bgColor rgb="FF000000"/>
        </patternFill>
      </fill>
    </dxf>
    <dxf>
      <fill>
        <patternFill patternType="solid">
          <fgColor rgb="FFB3261E"/>
          <bgColor rgb="FF000000"/>
        </patternFill>
      </fill>
    </dxf>
    <dxf>
      <fill>
        <patternFill patternType="solid">
          <fgColor rgb="FFE4F2EC"/>
          <bgColor rgb="FF000000"/>
        </patternFill>
      </fill>
    </dxf>
    <dxf>
      <fill>
        <patternFill patternType="solid">
          <fgColor rgb="FFFBF0DE"/>
          <bgColor rgb="FF000000"/>
        </patternFill>
      </fill>
    </dxf>
    <dxf>
      <fill>
        <patternFill patternType="solid">
          <fgColor rgb="FF1E7A5A"/>
          <bgColor rgb="FF000000"/>
        </patternFill>
      </fill>
    </dxf>
    <dxf>
      <fill>
        <patternFill patternType="solid">
          <fgColor rgb="FFB26B00"/>
          <bgColor rgb="FF000000"/>
        </patternFill>
      </fill>
    </dxf>
    <dxf>
      <fill>
        <patternFill patternType="solid">
          <fgColor rgb="FF8E98A2"/>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26B00"/>
      <rgbColor rgb="FF800080"/>
      <rgbColor rgb="FF1E7A5A"/>
      <rgbColor rgb="FFC0C0C0"/>
      <rgbColor rgb="FF6B7684"/>
      <rgbColor rgb="FF9999FF"/>
      <rgbColor rgb="FF993366"/>
      <rgbColor rgb="FFFBF0DE"/>
      <rgbColor rgb="FFE4F2EC"/>
      <rgbColor rgb="FF660066"/>
      <rgbColor rgb="FFFF8080"/>
      <rgbColor rgb="FF0066CC"/>
      <rgbColor rgb="FFC9D4E0"/>
      <rgbColor rgb="FF000080"/>
      <rgbColor rgb="FFFF00FF"/>
      <rgbColor rgb="FFFFFF00"/>
      <rgbColor rgb="FF00FFFF"/>
      <rgbColor rgb="FF800080"/>
      <rgbColor rgb="FF800000"/>
      <rgbColor rgb="FF008080"/>
      <rgbColor rgb="FF0000FF"/>
      <rgbColor rgb="FF00CCFF"/>
      <rgbColor rgb="FFE6EFF7"/>
      <rgbColor rgb="FFEFF2F5"/>
      <rgbColor rgb="FFF6F9FC"/>
      <rgbColor rgb="FF99CCFF"/>
      <rgbColor rgb="FFFF99CC"/>
      <rgbColor rgb="FFCC99FF"/>
      <rgbColor rgb="FFFAE4E2"/>
      <rgbColor rgb="FF3480BC"/>
      <rgbColor rgb="FF33CCCC"/>
      <rgbColor rgb="FF99CC00"/>
      <rgbColor rgb="FFFFCC00"/>
      <rgbColor rgb="FFFF9900"/>
      <rgbColor rgb="FFFF6600"/>
      <rgbColor rgb="FF666699"/>
      <rgbColor rgb="FF8E98A2"/>
      <rgbColor rgb="FF0D3C61"/>
      <rgbColor rgb="FF339966"/>
      <rgbColor rgb="FF0C2029"/>
      <rgbColor rgb="FF0C1628"/>
      <rgbColor rgb="FFB3261E"/>
      <rgbColor rgb="FF993366"/>
      <rgbColor rgb="FF333399"/>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8.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9.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10.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1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1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0"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1"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2" name="Image 1" descr="Picture">
          <a:hlinkClick xmlns:a="http://schemas.openxmlformats.org/drawingml/2006/main" xmlns:r="http://schemas.openxmlformats.org/officeDocument/2006/relationships" r:id="rId2"/>
        </xdr:cNvPr>
        <xdr:cNvPicPr/>
      </xdr:nvPicPr>
      <xdr:blipFill>
        <a:blip r:embed="rId1"/>
        <a:stretch/>
      </xdr:blipFill>
      <xdr:spPr>
        <a:xfrm>
          <a:off x="176400" y="123840"/>
          <a:ext cx="1428120" cy="4089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864000</xdr:colOff>
      <xdr:row>1</xdr:row>
      <xdr:rowOff>408960</xdr:rowOff>
    </xdr:to>
    <xdr:pic>
      <xdr:nvPicPr>
        <xdr:cNvPr id="3" name="Image 1" descr="Picture">
          <a:hlinkClick xmlns:a="http://schemas.openxmlformats.org/drawingml/2006/main" xmlns:r="http://schemas.openxmlformats.org/officeDocument/2006/relationships" r:id="rId2"/>
        </xdr:cNvPr>
        <xdr:cNvPicPr/>
      </xdr:nvPicPr>
      <xdr:blipFill>
        <a:blip r:embed="rId1"/>
        <a:stretch/>
      </xdr:blipFill>
      <xdr:spPr>
        <a:xfrm>
          <a:off x="176400" y="123840"/>
          <a:ext cx="1428120" cy="4089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793800</xdr:colOff>
      <xdr:row>1</xdr:row>
      <xdr:rowOff>408960</xdr:rowOff>
    </xdr:to>
    <xdr:pic>
      <xdr:nvPicPr>
        <xdr:cNvPr id="4" name="Image 1" descr="Picture">
          <a:hlinkClick xmlns:a="http://schemas.openxmlformats.org/drawingml/2006/main" xmlns:r="http://schemas.openxmlformats.org/officeDocument/2006/relationships" r:id="rId2"/>
        </xdr:cNvPr>
        <xdr:cNvPicPr/>
      </xdr:nvPicPr>
      <xdr:blipFill>
        <a:blip r:embed="rId1"/>
        <a:stretch/>
      </xdr:blipFill>
      <xdr:spPr>
        <a:xfrm>
          <a:off x="176400" y="123840"/>
          <a:ext cx="1428120" cy="4089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5" name="Image 1" descr="Picture">
          <a:hlinkClick xmlns:a="http://schemas.openxmlformats.org/drawingml/2006/main" xmlns:r="http://schemas.openxmlformats.org/officeDocument/2006/relationships" r:id="rId2"/>
        </xdr:cNvPr>
        <xdr:cNvPicPr/>
      </xdr:nvPicPr>
      <xdr:blipFill>
        <a:blip r:embed="rId1"/>
        <a:stretch/>
      </xdr:blipFill>
      <xdr:spPr>
        <a:xfrm>
          <a:off x="176400" y="123840"/>
          <a:ext cx="1428120" cy="4089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6" name="Image 1" descr="Picture">
          <a:hlinkClick xmlns:a="http://schemas.openxmlformats.org/drawingml/2006/main" xmlns:r="http://schemas.openxmlformats.org/officeDocument/2006/relationships" r:id="rId2"/>
        </xdr:cNvPr>
        <xdr:cNvPicPr/>
      </xdr:nvPicPr>
      <xdr:blipFill>
        <a:blip r:embed="rId1"/>
        <a:stretch/>
      </xdr:blipFill>
      <xdr:spPr>
        <a:xfrm>
          <a:off x="176400" y="123840"/>
          <a:ext cx="1428120" cy="40896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7" name="Image 1" descr="Picture">
          <a:hlinkClick xmlns:a="http://schemas.openxmlformats.org/drawingml/2006/main" xmlns:r="http://schemas.openxmlformats.org/officeDocument/2006/relationships" r:id="rId2"/>
        </xdr:cNvPr>
        <xdr:cNvPicPr/>
      </xdr:nvPicPr>
      <xdr:blipFill>
        <a:blip r:embed="rId1"/>
        <a:stretch/>
      </xdr:blipFill>
      <xdr:spPr>
        <a:xfrm>
          <a:off x="176400" y="123840"/>
          <a:ext cx="1428120" cy="40896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793800</xdr:colOff>
      <xdr:row>1</xdr:row>
      <xdr:rowOff>408960</xdr:rowOff>
    </xdr:to>
    <xdr:pic>
      <xdr:nvPicPr>
        <xdr:cNvPr id="8" name="Image 1" descr="Picture">
          <a:hlinkClick xmlns:a="http://schemas.openxmlformats.org/drawingml/2006/main" xmlns:r="http://schemas.openxmlformats.org/officeDocument/2006/relationships" r:id="rId2"/>
        </xdr:cNvPr>
        <xdr:cNvPicPr/>
      </xdr:nvPicPr>
      <xdr:blipFill>
        <a:blip r:embed="rId1"/>
        <a:stretch/>
      </xdr:blipFill>
      <xdr:spPr>
        <a:xfrm>
          <a:off x="176400" y="123840"/>
          <a:ext cx="1428120" cy="40896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9" name="Image 1" descr="Picture">
          <a:hlinkClick xmlns:a="http://schemas.openxmlformats.org/drawingml/2006/main" xmlns:r="http://schemas.openxmlformats.org/officeDocument/2006/relationships" r:id="rId2"/>
        </xdr:cNvPr>
        <xdr:cNvPicPr/>
      </xdr:nvPicPr>
      <xdr:blipFill>
        <a:blip r:embed="rId1"/>
        <a:stretch/>
      </xdr:blipFill>
      <xdr:spPr>
        <a:xfrm>
          <a:off x="176400" y="123840"/>
          <a:ext cx="1428120" cy="40896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10"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11"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_rels/sheet10.xml.rels><?xml version="1.0" encoding="UTF-8"?>
<Relationships xmlns="http://schemas.openxmlformats.org/package/2006/relationships"><Relationship Id="rId1" Type="http://schemas.openxmlformats.org/officeDocument/2006/relationships/drawing" Target="../drawings/drawing10.xml"/>
</Relationships>
</file>

<file path=xl/worksheets/_rels/sheet1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1.xml"/>
</Relationships>
</file>

<file path=xl/worksheets/_rels/sheet12.xml.rels><?xml version="1.0" encoding="UTF-8"?>
<Relationships xmlns="http://schemas.openxmlformats.org/package/2006/relationships"><Relationship Id="rId1"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628"/>
    <pageSetUpPr fitToPage="true"/>
  </sheetPr>
  <dimension ref="A1:H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7" min="3" style="1" width="26"/>
    <col collapsed="false" customWidth="true" hidden="false" outlineLevel="0" max="8" min="8" style="1" width="3"/>
  </cols>
  <sheetData>
    <row r="1" customFormat="false" ht="9.75" hidden="false" customHeight="true" outlineLevel="0" collapsed="false">
      <c r="A1" s="2"/>
      <c r="B1" s="2"/>
      <c r="C1" s="2"/>
      <c r="D1" s="2"/>
      <c r="E1" s="2"/>
      <c r="F1" s="2"/>
      <c r="G1" s="2"/>
      <c r="H1" s="2"/>
    </row>
    <row r="2" customFormat="false" ht="33.75" hidden="false" customHeight="true" outlineLevel="0" collapsed="false">
      <c r="A2" s="2"/>
      <c r="B2" s="2"/>
      <c r="C2" s="2"/>
      <c r="D2" s="2"/>
      <c r="E2" s="2"/>
      <c r="F2" s="2"/>
      <c r="G2" s="2"/>
      <c r="H2" s="2"/>
    </row>
    <row r="3" customFormat="false" ht="7.5" hidden="false" customHeight="true" outlineLevel="0" collapsed="false">
      <c r="A3" s="2"/>
      <c r="B3" s="2"/>
      <c r="C3" s="2"/>
      <c r="D3" s="2"/>
      <c r="E3" s="2"/>
      <c r="F3" s="2"/>
      <c r="G3" s="2"/>
      <c r="H3" s="2"/>
    </row>
    <row r="4" customFormat="false" ht="30" hidden="false" customHeight="true" outlineLevel="0" collapsed="false">
      <c r="A4" s="2"/>
      <c r="B4" s="3" t="s">
        <v>0</v>
      </c>
      <c r="C4" s="2"/>
      <c r="D4" s="2"/>
      <c r="E4" s="2"/>
      <c r="F4" s="2"/>
      <c r="G4" s="2"/>
      <c r="H4" s="2"/>
    </row>
    <row r="5" customFormat="false" ht="21.75" hidden="false" customHeight="true" outlineLevel="0" collapsed="false">
      <c r="A5" s="2"/>
      <c r="B5" s="4" t="s">
        <v>1</v>
      </c>
      <c r="C5" s="2"/>
      <c r="D5" s="2"/>
      <c r="E5" s="2"/>
      <c r="F5" s="2"/>
      <c r="G5" s="2"/>
      <c r="H5" s="2"/>
    </row>
    <row r="6" customFormat="false" ht="7.5" hidden="false" customHeight="true" outlineLevel="0" collapsed="false"/>
    <row r="7" customFormat="false" ht="24" hidden="false" customHeight="true" outlineLevel="0" collapsed="false">
      <c r="B7" s="5" t="s">
        <v>2</v>
      </c>
      <c r="C7" s="6"/>
      <c r="D7" s="6"/>
      <c r="E7" s="6"/>
      <c r="F7" s="6"/>
      <c r="G7" s="6"/>
    </row>
    <row r="8" customFormat="false" ht="57.75" hidden="false" customHeight="true" outlineLevel="0" collapsed="false">
      <c r="B8" s="7" t="s">
        <v>3</v>
      </c>
      <c r="C8" s="7"/>
      <c r="D8" s="7"/>
      <c r="E8" s="7"/>
      <c r="F8" s="7"/>
      <c r="G8" s="7"/>
    </row>
    <row r="10" customFormat="false" ht="24" hidden="false" customHeight="true" outlineLevel="0" collapsed="false">
      <c r="B10" s="5" t="s">
        <v>4</v>
      </c>
      <c r="C10" s="6"/>
      <c r="D10" s="6"/>
      <c r="E10" s="6"/>
      <c r="F10" s="6"/>
      <c r="G10" s="6"/>
    </row>
    <row r="11" customFormat="false" ht="30" hidden="false" customHeight="true" outlineLevel="0" collapsed="false">
      <c r="B11" s="8" t="s">
        <v>5</v>
      </c>
      <c r="C11" s="8"/>
      <c r="D11" s="8"/>
      <c r="E11" s="8"/>
      <c r="F11" s="8"/>
      <c r="G11" s="8"/>
    </row>
    <row r="12" customFormat="false" ht="30" hidden="false" customHeight="true" outlineLevel="0" collapsed="false">
      <c r="B12" s="8" t="s">
        <v>6</v>
      </c>
      <c r="C12" s="8"/>
      <c r="D12" s="8"/>
      <c r="E12" s="8"/>
      <c r="F12" s="8"/>
      <c r="G12" s="8"/>
    </row>
    <row r="13" customFormat="false" ht="30" hidden="false" customHeight="true" outlineLevel="0" collapsed="false">
      <c r="B13" s="8" t="s">
        <v>7</v>
      </c>
      <c r="C13" s="8"/>
      <c r="D13" s="8"/>
      <c r="E13" s="8"/>
      <c r="F13" s="8"/>
      <c r="G13" s="8"/>
    </row>
    <row r="14" customFormat="false" ht="30" hidden="false" customHeight="true" outlineLevel="0" collapsed="false">
      <c r="B14" s="8" t="s">
        <v>8</v>
      </c>
      <c r="C14" s="8"/>
      <c r="D14" s="8"/>
      <c r="E14" s="8"/>
      <c r="F14" s="8"/>
      <c r="G14" s="8"/>
    </row>
    <row r="15" customFormat="false" ht="30" hidden="false" customHeight="true" outlineLevel="0" collapsed="false">
      <c r="B15" s="8" t="s">
        <v>9</v>
      </c>
      <c r="C15" s="8"/>
      <c r="D15" s="8"/>
      <c r="E15" s="8"/>
      <c r="F15" s="8"/>
      <c r="G15" s="8"/>
    </row>
    <row r="16" customFormat="false" ht="30" hidden="false" customHeight="true" outlineLevel="0" collapsed="false">
      <c r="B16" s="8" t="s">
        <v>10</v>
      </c>
      <c r="C16" s="8"/>
      <c r="D16" s="8"/>
      <c r="E16" s="8"/>
      <c r="F16" s="8"/>
      <c r="G16" s="8"/>
    </row>
    <row r="18" customFormat="false" ht="24" hidden="false" customHeight="true" outlineLevel="0" collapsed="false">
      <c r="B18" s="5" t="s">
        <v>11</v>
      </c>
      <c r="C18" s="6"/>
      <c r="D18" s="6"/>
      <c r="E18" s="6"/>
      <c r="F18" s="6"/>
      <c r="G18" s="6"/>
    </row>
    <row r="19" customFormat="false" ht="30" hidden="false" customHeight="true" outlineLevel="0" collapsed="false">
      <c r="B19" s="8" t="s">
        <v>12</v>
      </c>
      <c r="C19" s="8"/>
      <c r="D19" s="8"/>
      <c r="E19" s="8"/>
      <c r="F19" s="8"/>
      <c r="G19" s="8"/>
    </row>
    <row r="20" customFormat="false" ht="30" hidden="false" customHeight="true" outlineLevel="0" collapsed="false">
      <c r="B20" s="8" t="s">
        <v>13</v>
      </c>
      <c r="C20" s="8"/>
      <c r="D20" s="8"/>
      <c r="E20" s="8"/>
      <c r="F20" s="8"/>
      <c r="G20" s="8"/>
    </row>
    <row r="21" customFormat="false" ht="30" hidden="false" customHeight="true" outlineLevel="0" collapsed="false">
      <c r="B21" s="8" t="s">
        <v>14</v>
      </c>
      <c r="C21" s="8"/>
      <c r="D21" s="8"/>
      <c r="E21" s="8"/>
      <c r="F21" s="8"/>
      <c r="G21" s="8"/>
    </row>
    <row r="22" customFormat="false" ht="30" hidden="false" customHeight="true" outlineLevel="0" collapsed="false">
      <c r="B22" s="8" t="s">
        <v>15</v>
      </c>
      <c r="C22" s="8"/>
      <c r="D22" s="8"/>
      <c r="E22" s="8"/>
      <c r="F22" s="8"/>
      <c r="G22" s="8"/>
    </row>
    <row r="23" customFormat="false" ht="30" hidden="false" customHeight="true" outlineLevel="0" collapsed="false">
      <c r="B23" s="8" t="s">
        <v>16</v>
      </c>
      <c r="C23" s="8"/>
      <c r="D23" s="8"/>
      <c r="E23" s="8"/>
      <c r="F23" s="8"/>
      <c r="G23" s="8"/>
    </row>
    <row r="25" customFormat="false" ht="24" hidden="false" customHeight="true" outlineLevel="0" collapsed="false">
      <c r="B25" s="5" t="s">
        <v>17</v>
      </c>
      <c r="C25" s="6"/>
      <c r="D25" s="6"/>
      <c r="E25" s="6"/>
      <c r="F25" s="6"/>
      <c r="G25" s="6"/>
    </row>
    <row r="26" customFormat="false" ht="30" hidden="false" customHeight="true" outlineLevel="0" collapsed="false">
      <c r="B26" s="9" t="s">
        <v>18</v>
      </c>
      <c r="C26" s="9" t="s">
        <v>19</v>
      </c>
      <c r="D26" s="9"/>
      <c r="E26" s="9" t="s">
        <v>18</v>
      </c>
      <c r="F26" s="9" t="s">
        <v>19</v>
      </c>
      <c r="G26" s="9"/>
    </row>
    <row r="27" customFormat="false" ht="21.75" hidden="false" customHeight="true" outlineLevel="0" collapsed="false">
      <c r="B27" s="10" t="s">
        <v>20</v>
      </c>
      <c r="C27" s="11" t="s">
        <v>0</v>
      </c>
      <c r="D27" s="11"/>
      <c r="E27" s="10" t="s">
        <v>21</v>
      </c>
      <c r="F27" s="11" t="s">
        <v>22</v>
      </c>
      <c r="G27" s="11"/>
    </row>
    <row r="28" customFormat="false" ht="21.75" hidden="false" customHeight="true" outlineLevel="0" collapsed="false">
      <c r="B28" s="10" t="s">
        <v>23</v>
      </c>
      <c r="C28" s="11"/>
      <c r="D28" s="11"/>
      <c r="E28" s="10" t="s">
        <v>24</v>
      </c>
      <c r="F28" s="11"/>
      <c r="G28" s="11"/>
    </row>
    <row r="29" customFormat="false" ht="21.75" hidden="false" customHeight="true" outlineLevel="0" collapsed="false">
      <c r="B29" s="10" t="s">
        <v>25</v>
      </c>
      <c r="C29" s="11"/>
      <c r="D29" s="11"/>
      <c r="E29" s="10" t="s">
        <v>26</v>
      </c>
      <c r="F29" s="11"/>
      <c r="G29" s="11"/>
    </row>
    <row r="30" customFormat="false" ht="21.75" hidden="false" customHeight="true" outlineLevel="0" collapsed="false">
      <c r="B30" s="10" t="s">
        <v>27</v>
      </c>
      <c r="C30" s="11"/>
      <c r="D30" s="11"/>
      <c r="E30" s="10" t="s">
        <v>28</v>
      </c>
      <c r="F30" s="11"/>
      <c r="G30" s="11"/>
    </row>
    <row r="31" customFormat="false" ht="21.75" hidden="false" customHeight="true" outlineLevel="0" collapsed="false">
      <c r="B31" s="10" t="s">
        <v>29</v>
      </c>
      <c r="C31" s="11"/>
      <c r="D31" s="11"/>
      <c r="E31" s="10" t="s">
        <v>30</v>
      </c>
      <c r="F31" s="11"/>
      <c r="G31" s="11"/>
    </row>
    <row r="34" customFormat="false" ht="24" hidden="false" customHeight="true" outlineLevel="0" collapsed="false">
      <c r="B34" s="5" t="s">
        <v>31</v>
      </c>
      <c r="C34" s="6"/>
      <c r="D34" s="6"/>
      <c r="E34" s="6"/>
      <c r="F34" s="6"/>
      <c r="G34" s="6"/>
    </row>
    <row r="35" customFormat="false" ht="61.5" hidden="false" customHeight="true" outlineLevel="0" collapsed="false">
      <c r="B35" s="12" t="s">
        <v>32</v>
      </c>
      <c r="C35" s="12"/>
      <c r="D35" s="12"/>
      <c r="E35" s="12"/>
      <c r="F35" s="12"/>
      <c r="G35" s="12"/>
    </row>
    <row r="37" customFormat="false" ht="19.5" hidden="false" customHeight="true" outlineLevel="0" collapsed="false">
      <c r="B37" s="13" t="s">
        <v>33</v>
      </c>
      <c r="C37" s="14"/>
      <c r="D37" s="14"/>
      <c r="E37" s="14"/>
      <c r="F37" s="14"/>
      <c r="G37" s="15" t="s">
        <v>34</v>
      </c>
    </row>
  </sheetData>
  <mergeCells count="25">
    <mergeCell ref="B8:G8"/>
    <mergeCell ref="B11:G11"/>
    <mergeCell ref="B12:G12"/>
    <mergeCell ref="B13:G13"/>
    <mergeCell ref="B14:G14"/>
    <mergeCell ref="B15:G15"/>
    <mergeCell ref="B16:G16"/>
    <mergeCell ref="B19:G19"/>
    <mergeCell ref="B20:G20"/>
    <mergeCell ref="B21:G21"/>
    <mergeCell ref="B22:G22"/>
    <mergeCell ref="B23:G23"/>
    <mergeCell ref="C26:D26"/>
    <mergeCell ref="F26:G26"/>
    <mergeCell ref="C27:D27"/>
    <mergeCell ref="F27:G27"/>
    <mergeCell ref="C28:D28"/>
    <mergeCell ref="F28:G28"/>
    <mergeCell ref="C29:D29"/>
    <mergeCell ref="F29:G29"/>
    <mergeCell ref="C30:D30"/>
    <mergeCell ref="F30:G30"/>
    <mergeCell ref="C31:D31"/>
    <mergeCell ref="F31:G31"/>
    <mergeCell ref="B35:G35"/>
  </mergeCells>
  <hyperlinks>
    <hyperlink ref="G37" r:id="rId1" display="Visit mastt.com  ↗"/>
  </hyperlink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I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6"/>
    <col collapsed="false" customWidth="true" hidden="false" outlineLevel="0" max="8" min="3" style="1" width="22"/>
    <col collapsed="false" customWidth="true" hidden="false" outlineLevel="0" max="9" min="9" style="1" width="3"/>
  </cols>
  <sheetData>
    <row r="1" customFormat="false" ht="9.75" hidden="false" customHeight="true" outlineLevel="0" collapsed="false">
      <c r="A1" s="2"/>
      <c r="B1" s="2"/>
      <c r="C1" s="2"/>
      <c r="D1" s="2"/>
      <c r="E1" s="2"/>
      <c r="F1" s="2"/>
      <c r="G1" s="2"/>
      <c r="H1" s="2"/>
      <c r="I1" s="2"/>
    </row>
    <row r="2" customFormat="false" ht="33.75" hidden="false" customHeight="true" outlineLevel="0" collapsed="false">
      <c r="A2" s="2"/>
      <c r="B2" s="2"/>
      <c r="C2" s="2"/>
      <c r="D2" s="2"/>
      <c r="E2" s="2"/>
      <c r="F2" s="2"/>
      <c r="G2" s="2"/>
      <c r="H2" s="2"/>
      <c r="I2" s="2"/>
    </row>
    <row r="3" customFormat="false" ht="7.5" hidden="false" customHeight="true" outlineLevel="0" collapsed="false">
      <c r="A3" s="2"/>
      <c r="B3" s="2"/>
      <c r="C3" s="2"/>
      <c r="D3" s="2"/>
      <c r="E3" s="2"/>
      <c r="F3" s="2"/>
      <c r="G3" s="2"/>
      <c r="H3" s="2"/>
      <c r="I3" s="2"/>
    </row>
    <row r="4" customFormat="false" ht="30" hidden="false" customHeight="true" outlineLevel="0" collapsed="false">
      <c r="A4" s="2"/>
      <c r="B4" s="3" t="s">
        <v>4</v>
      </c>
      <c r="C4" s="2"/>
      <c r="D4" s="2"/>
      <c r="E4" s="2"/>
      <c r="F4" s="2"/>
      <c r="G4" s="2"/>
      <c r="H4" s="2"/>
      <c r="I4" s="2"/>
    </row>
    <row r="5" customFormat="false" ht="21.75" hidden="false" customHeight="true" outlineLevel="0" collapsed="false">
      <c r="A5" s="2"/>
      <c r="B5" s="4" t="s">
        <v>35</v>
      </c>
      <c r="C5" s="2"/>
      <c r="D5" s="2"/>
      <c r="E5" s="2"/>
      <c r="F5" s="2"/>
      <c r="G5" s="2"/>
      <c r="H5" s="2"/>
      <c r="I5" s="2"/>
    </row>
    <row r="6" customFormat="false" ht="7.5" hidden="false" customHeight="true" outlineLevel="0" collapsed="false"/>
    <row r="7" customFormat="false" ht="24" hidden="false" customHeight="true" outlineLevel="0" collapsed="false">
      <c r="B7" s="5" t="s">
        <v>36</v>
      </c>
      <c r="C7" s="6"/>
      <c r="D7" s="6"/>
      <c r="E7" s="6"/>
      <c r="F7" s="6"/>
      <c r="G7" s="6"/>
      <c r="H7" s="6"/>
    </row>
    <row r="8" customFormat="false" ht="30" hidden="false" customHeight="true" outlineLevel="0" collapsed="false">
      <c r="B8" s="9" t="s">
        <v>37</v>
      </c>
      <c r="C8" s="9" t="s">
        <v>38</v>
      </c>
      <c r="D8" s="9"/>
      <c r="E8" s="9"/>
      <c r="F8" s="9"/>
      <c r="G8" s="9"/>
      <c r="H8" s="9"/>
    </row>
    <row r="9" customFormat="false" ht="20.25" hidden="false" customHeight="true" outlineLevel="0" collapsed="false">
      <c r="B9" s="16" t="s">
        <v>39</v>
      </c>
      <c r="C9" s="17" t="s">
        <v>40</v>
      </c>
      <c r="D9" s="17"/>
      <c r="E9" s="17"/>
      <c r="F9" s="17"/>
      <c r="G9" s="17"/>
      <c r="H9" s="17"/>
    </row>
    <row r="10" customFormat="false" ht="20.25" hidden="false" customHeight="true" outlineLevel="0" collapsed="false">
      <c r="B10" s="16" t="s">
        <v>41</v>
      </c>
      <c r="C10" s="17" t="s">
        <v>42</v>
      </c>
      <c r="D10" s="17"/>
      <c r="E10" s="17"/>
      <c r="F10" s="17"/>
      <c r="G10" s="17"/>
      <c r="H10" s="17"/>
    </row>
    <row r="11" customFormat="false" ht="33" hidden="false" customHeight="true" outlineLevel="0" collapsed="false">
      <c r="B11" s="16" t="s">
        <v>43</v>
      </c>
      <c r="C11" s="17" t="s">
        <v>44</v>
      </c>
      <c r="D11" s="17"/>
      <c r="E11" s="17"/>
      <c r="F11" s="17"/>
      <c r="G11" s="17"/>
      <c r="H11" s="17"/>
    </row>
    <row r="12" customFormat="false" ht="33" hidden="false" customHeight="true" outlineLevel="0" collapsed="false">
      <c r="B12" s="16" t="s">
        <v>45</v>
      </c>
      <c r="C12" s="17" t="s">
        <v>46</v>
      </c>
      <c r="D12" s="17"/>
      <c r="E12" s="17"/>
      <c r="F12" s="17"/>
      <c r="G12" s="17"/>
      <c r="H12" s="17"/>
    </row>
    <row r="13" customFormat="false" ht="33" hidden="false" customHeight="true" outlineLevel="0" collapsed="false">
      <c r="B13" s="16" t="s">
        <v>47</v>
      </c>
      <c r="C13" s="17" t="s">
        <v>48</v>
      </c>
      <c r="D13" s="17"/>
      <c r="E13" s="17"/>
      <c r="F13" s="17"/>
      <c r="G13" s="17"/>
      <c r="H13" s="17"/>
    </row>
    <row r="14" customFormat="false" ht="20.25" hidden="false" customHeight="true" outlineLevel="0" collapsed="false">
      <c r="B14" s="16" t="s">
        <v>49</v>
      </c>
      <c r="C14" s="17" t="s">
        <v>50</v>
      </c>
      <c r="D14" s="17"/>
      <c r="E14" s="17"/>
      <c r="F14" s="17"/>
      <c r="G14" s="17"/>
      <c r="H14" s="17"/>
    </row>
    <row r="15" customFormat="false" ht="33" hidden="false" customHeight="true" outlineLevel="0" collapsed="false">
      <c r="B15" s="16" t="s">
        <v>51</v>
      </c>
      <c r="C15" s="17" t="s">
        <v>52</v>
      </c>
      <c r="D15" s="17"/>
      <c r="E15" s="17"/>
      <c r="F15" s="17"/>
      <c r="G15" s="17"/>
      <c r="H15" s="17"/>
    </row>
    <row r="16" customFormat="false" ht="33" hidden="false" customHeight="true" outlineLevel="0" collapsed="false">
      <c r="B16" s="16" t="s">
        <v>53</v>
      </c>
      <c r="C16" s="17" t="s">
        <v>54</v>
      </c>
      <c r="D16" s="17"/>
      <c r="E16" s="17"/>
      <c r="F16" s="17"/>
      <c r="G16" s="17"/>
      <c r="H16" s="17"/>
    </row>
    <row r="17" customFormat="false" ht="33" hidden="false" customHeight="true" outlineLevel="0" collapsed="false">
      <c r="B17" s="16" t="s">
        <v>55</v>
      </c>
      <c r="C17" s="17" t="s">
        <v>56</v>
      </c>
      <c r="D17" s="17"/>
      <c r="E17" s="17"/>
      <c r="F17" s="17"/>
      <c r="G17" s="17"/>
      <c r="H17" s="17"/>
    </row>
    <row r="18" customFormat="false" ht="20.25" hidden="false" customHeight="true" outlineLevel="0" collapsed="false">
      <c r="B18" s="16" t="s">
        <v>57</v>
      </c>
      <c r="C18" s="17" t="s">
        <v>58</v>
      </c>
      <c r="D18" s="17"/>
      <c r="E18" s="17"/>
      <c r="F18" s="17"/>
      <c r="G18" s="17"/>
      <c r="H18" s="17"/>
    </row>
    <row r="20" customFormat="false" ht="24" hidden="false" customHeight="true" outlineLevel="0" collapsed="false">
      <c r="B20" s="5" t="s">
        <v>59</v>
      </c>
      <c r="C20" s="6"/>
      <c r="D20" s="6"/>
      <c r="E20" s="6"/>
      <c r="F20" s="6"/>
      <c r="G20" s="6"/>
      <c r="H20" s="6"/>
    </row>
    <row r="21" customFormat="false" ht="27.75" hidden="false" customHeight="true" outlineLevel="0" collapsed="false">
      <c r="B21" s="8" t="s">
        <v>60</v>
      </c>
      <c r="C21" s="8"/>
      <c r="D21" s="8"/>
      <c r="E21" s="8"/>
      <c r="F21" s="8"/>
      <c r="G21" s="8"/>
      <c r="H21" s="8"/>
    </row>
    <row r="22" customFormat="false" ht="27.75" hidden="false" customHeight="true" outlineLevel="0" collapsed="false">
      <c r="B22" s="8" t="s">
        <v>61</v>
      </c>
      <c r="C22" s="8"/>
      <c r="D22" s="8"/>
      <c r="E22" s="8"/>
      <c r="F22" s="8"/>
      <c r="G22" s="8"/>
      <c r="H22" s="8"/>
    </row>
    <row r="23" customFormat="false" ht="27.75" hidden="false" customHeight="true" outlineLevel="0" collapsed="false">
      <c r="B23" s="8" t="s">
        <v>62</v>
      </c>
      <c r="C23" s="8"/>
      <c r="D23" s="8"/>
      <c r="E23" s="8"/>
      <c r="F23" s="8"/>
      <c r="G23" s="8"/>
      <c r="H23" s="8"/>
    </row>
    <row r="24" customFormat="false" ht="27.75" hidden="false" customHeight="true" outlineLevel="0" collapsed="false">
      <c r="B24" s="8" t="s">
        <v>63</v>
      </c>
      <c r="C24" s="8"/>
      <c r="D24" s="8"/>
      <c r="E24" s="8"/>
      <c r="F24" s="8"/>
      <c r="G24" s="8"/>
      <c r="H24" s="8"/>
    </row>
    <row r="26" customFormat="false" ht="24" hidden="false" customHeight="true" outlineLevel="0" collapsed="false">
      <c r="B26" s="5" t="s">
        <v>64</v>
      </c>
      <c r="C26" s="6"/>
      <c r="D26" s="6"/>
      <c r="E26" s="6"/>
      <c r="F26" s="6"/>
      <c r="G26" s="6"/>
      <c r="H26" s="6"/>
    </row>
    <row r="27" customFormat="false" ht="30" hidden="false" customHeight="true" outlineLevel="0" collapsed="false">
      <c r="B27" s="9" t="s">
        <v>65</v>
      </c>
      <c r="C27" s="9" t="s">
        <v>66</v>
      </c>
      <c r="D27" s="9"/>
      <c r="E27" s="9" t="s">
        <v>67</v>
      </c>
      <c r="F27" s="9" t="s">
        <v>68</v>
      </c>
      <c r="G27" s="9"/>
      <c r="H27" s="9"/>
    </row>
    <row r="28" customFormat="false" ht="33" hidden="false" customHeight="true" outlineLevel="0" collapsed="false">
      <c r="B28" s="18" t="s">
        <v>69</v>
      </c>
      <c r="C28" s="17" t="s">
        <v>70</v>
      </c>
      <c r="D28" s="17"/>
      <c r="E28" s="19" t="s">
        <v>71</v>
      </c>
      <c r="F28" s="19" t="s">
        <v>72</v>
      </c>
      <c r="G28" s="19"/>
      <c r="H28" s="19"/>
    </row>
    <row r="29" customFormat="false" ht="33" hidden="false" customHeight="true" outlineLevel="0" collapsed="false">
      <c r="B29" s="20" t="s">
        <v>73</v>
      </c>
      <c r="C29" s="17" t="s">
        <v>74</v>
      </c>
      <c r="D29" s="17"/>
      <c r="E29" s="19" t="s">
        <v>71</v>
      </c>
      <c r="F29" s="19" t="s">
        <v>72</v>
      </c>
      <c r="G29" s="19"/>
      <c r="H29" s="19"/>
    </row>
    <row r="30" customFormat="false" ht="33" hidden="false" customHeight="true" outlineLevel="0" collapsed="false">
      <c r="B30" s="21" t="s">
        <v>75</v>
      </c>
      <c r="C30" s="17" t="s">
        <v>76</v>
      </c>
      <c r="D30" s="17"/>
      <c r="E30" s="19" t="s">
        <v>71</v>
      </c>
      <c r="F30" s="19" t="s">
        <v>71</v>
      </c>
      <c r="G30" s="19"/>
      <c r="H30" s="19"/>
    </row>
    <row r="31" customFormat="false" ht="45.75" hidden="false" customHeight="true" outlineLevel="0" collapsed="false">
      <c r="B31" s="22" t="s">
        <v>77</v>
      </c>
      <c r="C31" s="17" t="s">
        <v>78</v>
      </c>
      <c r="D31" s="17"/>
      <c r="E31" s="19" t="s">
        <v>71</v>
      </c>
      <c r="F31" s="19" t="s">
        <v>72</v>
      </c>
      <c r="G31" s="19"/>
      <c r="H31" s="19"/>
    </row>
    <row r="32" customFormat="false" ht="45.75" hidden="false" customHeight="true" outlineLevel="0" collapsed="false">
      <c r="B32" s="18" t="s">
        <v>79</v>
      </c>
      <c r="C32" s="17" t="s">
        <v>80</v>
      </c>
      <c r="D32" s="17"/>
      <c r="E32" s="19" t="s">
        <v>72</v>
      </c>
      <c r="F32" s="19" t="s">
        <v>72</v>
      </c>
      <c r="G32" s="19"/>
      <c r="H32" s="19"/>
    </row>
    <row r="33" customFormat="false" ht="6" hidden="false" customHeight="true" outlineLevel="0" collapsed="false"/>
    <row r="34" customFormat="false" ht="18" hidden="false" customHeight="true" outlineLevel="0" collapsed="false">
      <c r="B34" s="23" t="s">
        <v>81</v>
      </c>
      <c r="C34" s="23"/>
      <c r="D34" s="23"/>
      <c r="E34" s="23"/>
      <c r="F34" s="23"/>
      <c r="G34" s="23"/>
      <c r="H34" s="23"/>
    </row>
    <row r="36" customFormat="false" ht="24" hidden="false" customHeight="true" outlineLevel="0" collapsed="false">
      <c r="B36" s="5" t="s">
        <v>82</v>
      </c>
      <c r="C36" s="6"/>
      <c r="D36" s="6"/>
      <c r="E36" s="6"/>
      <c r="F36" s="6"/>
      <c r="G36" s="6"/>
      <c r="H36" s="6"/>
    </row>
    <row r="37" customFormat="false" ht="27.75" hidden="false" customHeight="true" outlineLevel="0" collapsed="false">
      <c r="B37" s="8" t="s">
        <v>83</v>
      </c>
      <c r="C37" s="8"/>
      <c r="D37" s="8"/>
      <c r="E37" s="8"/>
      <c r="F37" s="8"/>
      <c r="G37" s="8"/>
      <c r="H37" s="8"/>
    </row>
    <row r="38" customFormat="false" ht="27.75" hidden="false" customHeight="true" outlineLevel="0" collapsed="false">
      <c r="B38" s="8" t="s">
        <v>84</v>
      </c>
      <c r="C38" s="8"/>
      <c r="D38" s="8"/>
      <c r="E38" s="8"/>
      <c r="F38" s="8"/>
      <c r="G38" s="8"/>
      <c r="H38" s="8"/>
    </row>
    <row r="39" customFormat="false" ht="27.75" hidden="false" customHeight="true" outlineLevel="0" collapsed="false">
      <c r="B39" s="8" t="s">
        <v>85</v>
      </c>
      <c r="C39" s="8"/>
      <c r="D39" s="8"/>
      <c r="E39" s="8"/>
      <c r="F39" s="8"/>
      <c r="G39" s="8"/>
      <c r="H39" s="8"/>
    </row>
    <row r="40" customFormat="false" ht="27.75" hidden="false" customHeight="true" outlineLevel="0" collapsed="false">
      <c r="B40" s="8" t="s">
        <v>86</v>
      </c>
      <c r="C40" s="8"/>
      <c r="D40" s="8"/>
      <c r="E40" s="8"/>
      <c r="F40" s="8"/>
      <c r="G40" s="8"/>
      <c r="H40" s="8"/>
    </row>
    <row r="41" customFormat="false" ht="27.75" hidden="false" customHeight="true" outlineLevel="0" collapsed="false">
      <c r="B41" s="8" t="s">
        <v>87</v>
      </c>
      <c r="C41" s="8"/>
      <c r="D41" s="8"/>
      <c r="E41" s="8"/>
      <c r="F41" s="8"/>
      <c r="G41" s="8"/>
      <c r="H41" s="8"/>
    </row>
    <row r="43" customFormat="false" ht="24" hidden="false" customHeight="true" outlineLevel="0" collapsed="false">
      <c r="B43" s="5" t="s">
        <v>88</v>
      </c>
      <c r="C43" s="6"/>
      <c r="D43" s="6"/>
      <c r="E43" s="6"/>
      <c r="F43" s="6"/>
      <c r="G43" s="6"/>
      <c r="H43" s="6"/>
    </row>
    <row r="44" customFormat="false" ht="31.5" hidden="false" customHeight="true" outlineLevel="0" collapsed="false">
      <c r="B44" s="8" t="s">
        <v>89</v>
      </c>
      <c r="C44" s="8"/>
      <c r="D44" s="8"/>
      <c r="E44" s="8"/>
      <c r="F44" s="8"/>
      <c r="G44" s="8"/>
      <c r="H44" s="8"/>
    </row>
    <row r="45" customFormat="false" ht="31.5" hidden="false" customHeight="true" outlineLevel="0" collapsed="false">
      <c r="B45" s="8" t="s">
        <v>90</v>
      </c>
      <c r="C45" s="8"/>
      <c r="D45" s="8"/>
      <c r="E45" s="8"/>
      <c r="F45" s="8"/>
      <c r="G45" s="8"/>
      <c r="H45" s="8"/>
    </row>
    <row r="46" customFormat="false" ht="31.5" hidden="false" customHeight="true" outlineLevel="0" collapsed="false">
      <c r="B46" s="8" t="s">
        <v>91</v>
      </c>
      <c r="C46" s="8"/>
      <c r="D46" s="8"/>
      <c r="E46" s="8"/>
      <c r="F46" s="8"/>
      <c r="G46" s="8"/>
      <c r="H46" s="8"/>
    </row>
    <row r="47" customFormat="false" ht="31.5" hidden="false" customHeight="true" outlineLevel="0" collapsed="false">
      <c r="B47" s="8" t="s">
        <v>92</v>
      </c>
      <c r="C47" s="8"/>
      <c r="D47" s="8"/>
      <c r="E47" s="8"/>
      <c r="F47" s="8"/>
      <c r="G47" s="8"/>
      <c r="H47" s="8"/>
    </row>
    <row r="48" customFormat="false" ht="31.5" hidden="false" customHeight="true" outlineLevel="0" collapsed="false">
      <c r="B48" s="8" t="s">
        <v>93</v>
      </c>
      <c r="C48" s="8"/>
      <c r="D48" s="8"/>
      <c r="E48" s="8"/>
      <c r="F48" s="8"/>
      <c r="G48" s="8"/>
      <c r="H48" s="8"/>
    </row>
    <row r="50" customFormat="false" ht="24" hidden="false" customHeight="true" outlineLevel="0" collapsed="false">
      <c r="B50" s="5" t="s">
        <v>94</v>
      </c>
      <c r="C50" s="6"/>
      <c r="D50" s="6"/>
      <c r="E50" s="6"/>
      <c r="F50" s="6"/>
      <c r="G50" s="6"/>
      <c r="H50" s="6"/>
    </row>
    <row r="51" customFormat="false" ht="31.5" hidden="false" customHeight="true" outlineLevel="0" collapsed="false">
      <c r="B51" s="8" t="s">
        <v>95</v>
      </c>
      <c r="C51" s="8"/>
      <c r="D51" s="8"/>
      <c r="E51" s="8"/>
      <c r="F51" s="8"/>
      <c r="G51" s="8"/>
      <c r="H51" s="8"/>
    </row>
    <row r="52" customFormat="false" ht="31.5" hidden="false" customHeight="true" outlineLevel="0" collapsed="false">
      <c r="B52" s="8" t="s">
        <v>96</v>
      </c>
      <c r="C52" s="8"/>
      <c r="D52" s="8"/>
      <c r="E52" s="8"/>
      <c r="F52" s="8"/>
      <c r="G52" s="8"/>
      <c r="H52" s="8"/>
    </row>
    <row r="53" customFormat="false" ht="31.5" hidden="false" customHeight="true" outlineLevel="0" collapsed="false">
      <c r="B53" s="8" t="s">
        <v>97</v>
      </c>
      <c r="C53" s="8"/>
      <c r="D53" s="8"/>
      <c r="E53" s="8"/>
      <c r="F53" s="8"/>
      <c r="G53" s="8"/>
      <c r="H53" s="8"/>
    </row>
    <row r="54" customFormat="false" ht="31.5" hidden="false" customHeight="true" outlineLevel="0" collapsed="false">
      <c r="B54" s="8" t="s">
        <v>98</v>
      </c>
      <c r="C54" s="8"/>
      <c r="D54" s="8"/>
      <c r="E54" s="8"/>
      <c r="F54" s="8"/>
      <c r="G54" s="8"/>
      <c r="H54" s="8"/>
    </row>
    <row r="55" customFormat="false" ht="31.5" hidden="false" customHeight="true" outlineLevel="0" collapsed="false">
      <c r="B55" s="8" t="s">
        <v>99</v>
      </c>
      <c r="C55" s="8"/>
      <c r="D55" s="8"/>
      <c r="E55" s="8"/>
      <c r="F55" s="8"/>
      <c r="G55" s="8"/>
      <c r="H55" s="8"/>
    </row>
    <row r="57" customFormat="false" ht="31.5" hidden="false" customHeight="true" outlineLevel="0" collapsed="false">
      <c r="B57" s="24" t="s">
        <v>100</v>
      </c>
      <c r="C57" s="24"/>
      <c r="D57" s="24"/>
      <c r="E57" s="24"/>
      <c r="F57" s="24"/>
      <c r="G57" s="24"/>
      <c r="H57" s="24"/>
    </row>
  </sheetData>
  <mergeCells count="44">
    <mergeCell ref="C8:H8"/>
    <mergeCell ref="C9:H9"/>
    <mergeCell ref="C10:H10"/>
    <mergeCell ref="C11:H11"/>
    <mergeCell ref="C12:H12"/>
    <mergeCell ref="C13:H13"/>
    <mergeCell ref="C14:H14"/>
    <mergeCell ref="C15:H15"/>
    <mergeCell ref="C16:H16"/>
    <mergeCell ref="C17:H17"/>
    <mergeCell ref="C18:H18"/>
    <mergeCell ref="B21:H21"/>
    <mergeCell ref="B22:H22"/>
    <mergeCell ref="B23:H23"/>
    <mergeCell ref="B24:H24"/>
    <mergeCell ref="C27:D27"/>
    <mergeCell ref="F27:H27"/>
    <mergeCell ref="C28:D28"/>
    <mergeCell ref="F28:H28"/>
    <mergeCell ref="C29:D29"/>
    <mergeCell ref="F29:H29"/>
    <mergeCell ref="C30:D30"/>
    <mergeCell ref="F30:H30"/>
    <mergeCell ref="C31:D31"/>
    <mergeCell ref="F31:H31"/>
    <mergeCell ref="C32:D32"/>
    <mergeCell ref="F32:H32"/>
    <mergeCell ref="B34:H34"/>
    <mergeCell ref="B37:H37"/>
    <mergeCell ref="B38:H38"/>
    <mergeCell ref="B39:H39"/>
    <mergeCell ref="B40:H40"/>
    <mergeCell ref="B41:H41"/>
    <mergeCell ref="B44:H44"/>
    <mergeCell ref="B45:H45"/>
    <mergeCell ref="B46:H46"/>
    <mergeCell ref="B47:H47"/>
    <mergeCell ref="B48:H48"/>
    <mergeCell ref="B51:H51"/>
    <mergeCell ref="B52:H52"/>
    <mergeCell ref="B53:H53"/>
    <mergeCell ref="B54:H54"/>
    <mergeCell ref="B55:H55"/>
    <mergeCell ref="B57:H57"/>
  </mergeCell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2029"/>
    <pageSetUpPr fitToPage="true"/>
  </sheetPr>
  <dimension ref="A1:M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24"/>
    <col collapsed="false" customWidth="true" hidden="false" outlineLevel="0" max="13" min="3" style="1" width="15"/>
  </cols>
  <sheetData>
    <row r="1" customFormat="false" ht="9.75" hidden="false" customHeight="true" outlineLevel="0" collapsed="false">
      <c r="A1" s="2"/>
      <c r="B1" s="2"/>
      <c r="C1" s="2"/>
      <c r="D1" s="2"/>
      <c r="E1" s="2"/>
      <c r="F1" s="2"/>
      <c r="G1" s="2"/>
      <c r="H1" s="2"/>
      <c r="I1" s="2"/>
      <c r="J1" s="2"/>
      <c r="K1" s="2"/>
      <c r="L1" s="2"/>
      <c r="M1" s="2"/>
    </row>
    <row r="2" customFormat="false" ht="33.75" hidden="false" customHeight="true" outlineLevel="0" collapsed="false">
      <c r="A2" s="2"/>
      <c r="B2" s="2"/>
      <c r="C2" s="2"/>
      <c r="D2" s="2"/>
      <c r="E2" s="2"/>
      <c r="F2" s="2"/>
      <c r="G2" s="2"/>
      <c r="H2" s="2"/>
      <c r="I2" s="2"/>
      <c r="J2" s="2"/>
      <c r="K2" s="2"/>
      <c r="L2" s="2"/>
      <c r="M2" s="2"/>
    </row>
    <row r="3" customFormat="false" ht="7.5" hidden="false" customHeight="true" outlineLevel="0" collapsed="false">
      <c r="A3" s="2"/>
      <c r="B3" s="2"/>
      <c r="C3" s="2"/>
      <c r="D3" s="2"/>
      <c r="E3" s="2"/>
      <c r="F3" s="2"/>
      <c r="G3" s="2"/>
      <c r="H3" s="2"/>
      <c r="I3" s="2"/>
      <c r="J3" s="2"/>
      <c r="K3" s="2"/>
      <c r="L3" s="2"/>
      <c r="M3" s="2"/>
    </row>
    <row r="4" customFormat="false" ht="30" hidden="false" customHeight="true" outlineLevel="0" collapsed="false">
      <c r="A4" s="2"/>
      <c r="B4" s="3" t="s">
        <v>39</v>
      </c>
      <c r="C4" s="2"/>
      <c r="D4" s="2"/>
      <c r="E4" s="2"/>
      <c r="F4" s="2"/>
      <c r="G4" s="2"/>
      <c r="H4" s="2"/>
      <c r="I4" s="2"/>
      <c r="J4" s="2"/>
      <c r="K4" s="2"/>
      <c r="L4" s="2"/>
      <c r="M4" s="2"/>
    </row>
    <row r="5" customFormat="false" ht="21.75" hidden="false" customHeight="true" outlineLevel="0" collapsed="false">
      <c r="A5" s="2"/>
      <c r="B5" s="4" t="s">
        <v>101</v>
      </c>
      <c r="C5" s="2"/>
      <c r="D5" s="2"/>
      <c r="E5" s="2"/>
      <c r="F5" s="2"/>
      <c r="G5" s="2"/>
      <c r="H5" s="2"/>
      <c r="I5" s="2"/>
      <c r="J5" s="2"/>
      <c r="K5" s="2"/>
      <c r="L5" s="2"/>
      <c r="M5" s="2"/>
    </row>
    <row r="6" customFormat="false" ht="7.5" hidden="false" customHeight="true" outlineLevel="0" collapsed="false"/>
    <row r="7" customFormat="false" ht="25.5" hidden="false" customHeight="true" outlineLevel="0" collapsed="false">
      <c r="B7" s="24" t="s">
        <v>102</v>
      </c>
      <c r="C7" s="24"/>
      <c r="D7" s="24"/>
      <c r="E7" s="24"/>
      <c r="F7" s="24"/>
      <c r="G7" s="24"/>
      <c r="H7" s="24"/>
      <c r="I7" s="24"/>
      <c r="J7" s="24"/>
      <c r="K7" s="24"/>
      <c r="L7" s="24"/>
      <c r="M7" s="24"/>
    </row>
    <row r="9" customFormat="false" ht="24" hidden="false" customHeight="true" outlineLevel="0" collapsed="false">
      <c r="B9" s="5" t="s">
        <v>103</v>
      </c>
      <c r="C9" s="6"/>
      <c r="D9" s="6"/>
      <c r="E9" s="6"/>
      <c r="F9" s="6"/>
      <c r="G9" s="6"/>
      <c r="H9" s="6"/>
      <c r="I9" s="6"/>
      <c r="J9" s="6"/>
      <c r="K9" s="6"/>
      <c r="L9" s="6"/>
      <c r="M9" s="6"/>
    </row>
    <row r="10" customFormat="false" ht="18" hidden="false" customHeight="true" outlineLevel="0" collapsed="false">
      <c r="B10" s="25" t="s">
        <v>104</v>
      </c>
      <c r="C10" s="25"/>
      <c r="D10" s="25" t="s">
        <v>105</v>
      </c>
      <c r="E10" s="25"/>
      <c r="F10" s="25" t="s">
        <v>106</v>
      </c>
      <c r="G10" s="25"/>
      <c r="H10" s="25" t="s">
        <v>107</v>
      </c>
      <c r="I10" s="25"/>
      <c r="J10" s="25" t="s">
        <v>108</v>
      </c>
      <c r="K10" s="25"/>
      <c r="L10" s="25" t="s">
        <v>109</v>
      </c>
      <c r="M10" s="25"/>
    </row>
    <row r="11" customFormat="false" ht="33.75" hidden="false" customHeight="true" outlineLevel="0" collapsed="false">
      <c r="B11" s="26" t="n">
        <f aca="false">COUNTA('Closeout Checklist'!$B$10:$B$211)</f>
        <v>202</v>
      </c>
      <c r="C11" s="26"/>
      <c r="D11" s="26" t="n">
        <f aca="false">COUNTA('Closeout Checklist'!$B$10:$B$211)-COUNTIF('Closeout Checklist'!$I$10:$I$211,"N/A")</f>
        <v>202</v>
      </c>
      <c r="E11" s="26"/>
      <c r="F11" s="26" t="n">
        <f aca="false">COUNTIF('Closeout Checklist'!$I$10:$I$211,"Complete")</f>
        <v>0</v>
      </c>
      <c r="G11" s="26"/>
      <c r="H11" s="26" t="n">
        <f aca="false">COUNTIF('Closeout Checklist'!$I$10:$I$211,"In progress")</f>
        <v>0</v>
      </c>
      <c r="I11" s="26"/>
      <c r="J11" s="26" t="n">
        <f aca="false">COUNTIF('Closeout Checklist'!$I$10:$I$211,"Blocked")</f>
        <v>0</v>
      </c>
      <c r="K11" s="26"/>
      <c r="L11" s="26" t="n">
        <f aca="false">COUNTIF('Closeout Checklist'!$I$10:$I$211,"Not started")</f>
        <v>202</v>
      </c>
      <c r="M11" s="26"/>
    </row>
    <row r="12" customFormat="false" ht="6" hidden="false" customHeight="true" outlineLevel="0" collapsed="false"/>
    <row r="13" customFormat="false" ht="18" hidden="false" customHeight="true" outlineLevel="0" collapsed="false">
      <c r="B13" s="27" t="s">
        <v>110</v>
      </c>
      <c r="C13" s="27"/>
      <c r="D13" s="25" t="s">
        <v>111</v>
      </c>
      <c r="E13" s="25"/>
      <c r="F13" s="25" t="s">
        <v>112</v>
      </c>
      <c r="G13" s="25"/>
      <c r="H13" s="28" t="str">
        <f aca="false">IF(D11=0,"No applicable items - set statuses on the Closeout Checklist.","Closeout is "&amp;TEXT(IFERROR(F11/D11,0),"0.0%")&amp;" complete on "&amp;D11&amp;" applicable items. "&amp;B14&amp;" critical item(s) outstanding and "&amp;F14&amp;" item(s) overdue.")</f>
        <v>Closeout is 0.0% complete on 202 applicable items. 0 critical item(s) outstanding and 0 item(s) overdue.</v>
      </c>
      <c r="I13" s="28"/>
      <c r="J13" s="28"/>
      <c r="K13" s="28"/>
      <c r="L13" s="28"/>
      <c r="M13" s="28"/>
    </row>
    <row r="14" customFormat="false" ht="33.75" hidden="false" customHeight="true" outlineLevel="0" collapsed="false">
      <c r="B14" s="29" t="n">
        <f aca="false">IFERROR(F11/D11,0)</f>
        <v>0</v>
      </c>
      <c r="C14" s="29"/>
      <c r="D14" s="26" t="n">
        <f aca="false">COUNTIFS('Closeout Checklist'!$H$10:$H$211,"Critical",'Closeout Checklist'!$I$10:$I$211,"&lt;&gt;Complete",'Closeout Checklist'!$I$10:$I$211,"&lt;&gt;N/A")</f>
        <v>50</v>
      </c>
      <c r="E14" s="26"/>
      <c r="F14" s="26" t="n">
        <f aca="true">SUMPRODUCT(('Closeout Checklist'!$J$10:$J$211&lt;&gt;"")*('Closeout Checklist'!$J$10:$J$211&lt;TODAY())*('Closeout Checklist'!$I$10:$I$211&lt;&gt;"Complete")*('Closeout Checklist'!$I$10:$I$211&lt;&gt;"N/A"))</f>
        <v>0</v>
      </c>
      <c r="G14" s="26"/>
      <c r="H14" s="28"/>
      <c r="I14" s="28"/>
      <c r="J14" s="28"/>
      <c r="K14" s="28"/>
      <c r="L14" s="28"/>
      <c r="M14" s="28"/>
    </row>
    <row r="16" customFormat="false" ht="24" hidden="false" customHeight="true" outlineLevel="0" collapsed="false">
      <c r="B16" s="5" t="s">
        <v>113</v>
      </c>
      <c r="C16" s="6"/>
      <c r="D16" s="6"/>
      <c r="E16" s="6"/>
      <c r="F16" s="6"/>
      <c r="G16" s="6"/>
      <c r="H16" s="6"/>
      <c r="I16" s="6"/>
      <c r="J16" s="6"/>
      <c r="K16" s="6"/>
      <c r="L16" s="6"/>
      <c r="M16" s="6"/>
    </row>
    <row r="17" customFormat="false" ht="30" hidden="false" customHeight="true" outlineLevel="0" collapsed="false">
      <c r="B17" s="9" t="s">
        <v>114</v>
      </c>
      <c r="C17" s="9"/>
      <c r="D17" s="9"/>
      <c r="E17" s="9" t="s">
        <v>115</v>
      </c>
      <c r="F17" s="9" t="s">
        <v>116</v>
      </c>
      <c r="G17" s="9" t="s">
        <v>75</v>
      </c>
      <c r="H17" s="9" t="s">
        <v>117</v>
      </c>
      <c r="I17" s="9" t="s">
        <v>77</v>
      </c>
      <c r="J17" s="9" t="s">
        <v>118</v>
      </c>
      <c r="K17" s="9"/>
      <c r="L17" s="9"/>
      <c r="M17" s="9"/>
    </row>
    <row r="18" customFormat="false" ht="24" hidden="false" customHeight="true" outlineLevel="0" collapsed="false">
      <c r="B18" s="30" t="s">
        <v>119</v>
      </c>
      <c r="C18" s="30"/>
      <c r="D18" s="30"/>
      <c r="E18" s="31" t="n">
        <f aca="false">COUNTIF('Closeout Checklist'!$C$10:$C$211,$B18)</f>
        <v>17</v>
      </c>
      <c r="F18" s="31" t="n">
        <f aca="false">COUNTIFS('Closeout Checklist'!$C$10:$C$211,$B18,'Closeout Checklist'!$I$10:$I$211,"&lt;&gt;N/A")</f>
        <v>17</v>
      </c>
      <c r="G18" s="31" t="n">
        <f aca="false">COUNTIFS('Closeout Checklist'!$C$10:$C$211,$B18,'Closeout Checklist'!$I$10:$I$211,"Complete")</f>
        <v>0</v>
      </c>
      <c r="H18" s="32" t="n">
        <f aca="false">IFERROR($G18/$F18,0)</f>
        <v>0</v>
      </c>
      <c r="I18" s="31" t="n">
        <f aca="false">COUNTIFS('Closeout Checklist'!$C$10:$C$211,$B18,'Closeout Checklist'!$I$10:$I$211,"Blocked")</f>
        <v>0</v>
      </c>
      <c r="J18" s="31" t="n">
        <f aca="true">SUMPRODUCT(('Closeout Checklist'!$C$10:$C$211=$B18)*('Closeout Checklist'!$J$10:$J$211&lt;&gt;"")*('Closeout Checklist'!$J$10:$J$211&lt;TODAY())*('Closeout Checklist'!$I$10:$I$211&lt;&gt;"Complete")*('Closeout Checklist'!$I$10:$I$211&lt;&gt;"N/A"))</f>
        <v>0</v>
      </c>
      <c r="K18" s="17"/>
      <c r="L18" s="17"/>
      <c r="M18" s="17"/>
    </row>
    <row r="19" customFormat="false" ht="24" hidden="false" customHeight="true" outlineLevel="0" collapsed="false">
      <c r="B19" s="33" t="s">
        <v>120</v>
      </c>
      <c r="C19" s="33"/>
      <c r="D19" s="33"/>
      <c r="E19" s="34" t="n">
        <f aca="false">COUNTIF('Closeout Checklist'!$C$10:$C$211,$B19)</f>
        <v>16</v>
      </c>
      <c r="F19" s="34" t="n">
        <f aca="false">COUNTIFS('Closeout Checklist'!$C$10:$C$211,$B19,'Closeout Checklist'!$I$10:$I$211,"&lt;&gt;N/A")</f>
        <v>16</v>
      </c>
      <c r="G19" s="34" t="n">
        <f aca="false">COUNTIFS('Closeout Checklist'!$C$10:$C$211,$B19,'Closeout Checklist'!$I$10:$I$211,"Complete")</f>
        <v>0</v>
      </c>
      <c r="H19" s="35" t="n">
        <f aca="false">IFERROR($G19/$F19,0)</f>
        <v>0</v>
      </c>
      <c r="I19" s="34" t="n">
        <f aca="false">COUNTIFS('Closeout Checklist'!$C$10:$C$211,$B19,'Closeout Checklist'!$I$10:$I$211,"Blocked")</f>
        <v>0</v>
      </c>
      <c r="J19" s="34" t="n">
        <f aca="true">SUMPRODUCT(('Closeout Checklist'!$C$10:$C$211=$B19)*('Closeout Checklist'!$J$10:$J$211&lt;&gt;"")*('Closeout Checklist'!$J$10:$J$211&lt;TODAY())*('Closeout Checklist'!$I$10:$I$211&lt;&gt;"Complete")*('Closeout Checklist'!$I$10:$I$211&lt;&gt;"N/A"))</f>
        <v>0</v>
      </c>
      <c r="K19" s="36"/>
      <c r="L19" s="36"/>
      <c r="M19" s="36"/>
    </row>
    <row r="20" customFormat="false" ht="24" hidden="false" customHeight="true" outlineLevel="0" collapsed="false">
      <c r="B20" s="30" t="s">
        <v>121</v>
      </c>
      <c r="C20" s="30"/>
      <c r="D20" s="30"/>
      <c r="E20" s="31" t="n">
        <f aca="false">COUNTIF('Closeout Checklist'!$C$10:$C$211,$B20)</f>
        <v>18</v>
      </c>
      <c r="F20" s="31" t="n">
        <f aca="false">COUNTIFS('Closeout Checklist'!$C$10:$C$211,$B20,'Closeout Checklist'!$I$10:$I$211,"&lt;&gt;N/A")</f>
        <v>18</v>
      </c>
      <c r="G20" s="31" t="n">
        <f aca="false">COUNTIFS('Closeout Checklist'!$C$10:$C$211,$B20,'Closeout Checklist'!$I$10:$I$211,"Complete")</f>
        <v>0</v>
      </c>
      <c r="H20" s="32" t="n">
        <f aca="false">IFERROR($G20/$F20,0)</f>
        <v>0</v>
      </c>
      <c r="I20" s="31" t="n">
        <f aca="false">COUNTIFS('Closeout Checklist'!$C$10:$C$211,$B20,'Closeout Checklist'!$I$10:$I$211,"Blocked")</f>
        <v>0</v>
      </c>
      <c r="J20" s="31" t="n">
        <f aca="true">SUMPRODUCT(('Closeout Checklist'!$C$10:$C$211=$B20)*('Closeout Checklist'!$J$10:$J$211&lt;&gt;"")*('Closeout Checklist'!$J$10:$J$211&lt;TODAY())*('Closeout Checklist'!$I$10:$I$211&lt;&gt;"Complete")*('Closeout Checklist'!$I$10:$I$211&lt;&gt;"N/A"))</f>
        <v>0</v>
      </c>
      <c r="K20" s="17"/>
      <c r="L20" s="17"/>
      <c r="M20" s="17"/>
    </row>
    <row r="21" customFormat="false" ht="24" hidden="false" customHeight="true" outlineLevel="0" collapsed="false">
      <c r="B21" s="33" t="s">
        <v>122</v>
      </c>
      <c r="C21" s="33"/>
      <c r="D21" s="33"/>
      <c r="E21" s="34" t="n">
        <f aca="false">COUNTIF('Closeout Checklist'!$C$10:$C$211,$B21)</f>
        <v>16</v>
      </c>
      <c r="F21" s="34" t="n">
        <f aca="false">COUNTIFS('Closeout Checklist'!$C$10:$C$211,$B21,'Closeout Checklist'!$I$10:$I$211,"&lt;&gt;N/A")</f>
        <v>16</v>
      </c>
      <c r="G21" s="34" t="n">
        <f aca="false">COUNTIFS('Closeout Checklist'!$C$10:$C$211,$B21,'Closeout Checklist'!$I$10:$I$211,"Complete")</f>
        <v>0</v>
      </c>
      <c r="H21" s="35" t="n">
        <f aca="false">IFERROR($G21/$F21,0)</f>
        <v>0</v>
      </c>
      <c r="I21" s="34" t="n">
        <f aca="false">COUNTIFS('Closeout Checklist'!$C$10:$C$211,$B21,'Closeout Checklist'!$I$10:$I$211,"Blocked")</f>
        <v>0</v>
      </c>
      <c r="J21" s="34" t="n">
        <f aca="true">SUMPRODUCT(('Closeout Checklist'!$C$10:$C$211=$B21)*('Closeout Checklist'!$J$10:$J$211&lt;&gt;"")*('Closeout Checklist'!$J$10:$J$211&lt;TODAY())*('Closeout Checklist'!$I$10:$I$211&lt;&gt;"Complete")*('Closeout Checklist'!$I$10:$I$211&lt;&gt;"N/A"))</f>
        <v>0</v>
      </c>
      <c r="K21" s="36"/>
      <c r="L21" s="36"/>
      <c r="M21" s="36"/>
    </row>
    <row r="22" customFormat="false" ht="24" hidden="false" customHeight="true" outlineLevel="0" collapsed="false">
      <c r="B22" s="30" t="s">
        <v>123</v>
      </c>
      <c r="C22" s="30"/>
      <c r="D22" s="30"/>
      <c r="E22" s="31" t="n">
        <f aca="false">COUNTIF('Closeout Checklist'!$C$10:$C$211,$B22)</f>
        <v>14</v>
      </c>
      <c r="F22" s="31" t="n">
        <f aca="false">COUNTIFS('Closeout Checklist'!$C$10:$C$211,$B22,'Closeout Checklist'!$I$10:$I$211,"&lt;&gt;N/A")</f>
        <v>14</v>
      </c>
      <c r="G22" s="31" t="n">
        <f aca="false">COUNTIFS('Closeout Checklist'!$C$10:$C$211,$B22,'Closeout Checklist'!$I$10:$I$211,"Complete")</f>
        <v>0</v>
      </c>
      <c r="H22" s="32" t="n">
        <f aca="false">IFERROR($G22/$F22,0)</f>
        <v>0</v>
      </c>
      <c r="I22" s="31" t="n">
        <f aca="false">COUNTIFS('Closeout Checklist'!$C$10:$C$211,$B22,'Closeout Checklist'!$I$10:$I$211,"Blocked")</f>
        <v>0</v>
      </c>
      <c r="J22" s="31" t="n">
        <f aca="true">SUMPRODUCT(('Closeout Checklist'!$C$10:$C$211=$B22)*('Closeout Checklist'!$J$10:$J$211&lt;&gt;"")*('Closeout Checklist'!$J$10:$J$211&lt;TODAY())*('Closeout Checklist'!$I$10:$I$211&lt;&gt;"Complete")*('Closeout Checklist'!$I$10:$I$211&lt;&gt;"N/A"))</f>
        <v>0</v>
      </c>
      <c r="K22" s="17"/>
      <c r="L22" s="17"/>
      <c r="M22" s="17"/>
    </row>
    <row r="23" customFormat="false" ht="24" hidden="false" customHeight="true" outlineLevel="0" collapsed="false">
      <c r="B23" s="33" t="s">
        <v>124</v>
      </c>
      <c r="C23" s="33"/>
      <c r="D23" s="33"/>
      <c r="E23" s="34" t="n">
        <f aca="false">COUNTIF('Closeout Checklist'!$C$10:$C$211,$B23)</f>
        <v>18</v>
      </c>
      <c r="F23" s="34" t="n">
        <f aca="false">COUNTIFS('Closeout Checklist'!$C$10:$C$211,$B23,'Closeout Checklist'!$I$10:$I$211,"&lt;&gt;N/A")</f>
        <v>18</v>
      </c>
      <c r="G23" s="34" t="n">
        <f aca="false">COUNTIFS('Closeout Checklist'!$C$10:$C$211,$B23,'Closeout Checklist'!$I$10:$I$211,"Complete")</f>
        <v>0</v>
      </c>
      <c r="H23" s="35" t="n">
        <f aca="false">IFERROR($G23/$F23,0)</f>
        <v>0</v>
      </c>
      <c r="I23" s="34" t="n">
        <f aca="false">COUNTIFS('Closeout Checklist'!$C$10:$C$211,$B23,'Closeout Checklist'!$I$10:$I$211,"Blocked")</f>
        <v>0</v>
      </c>
      <c r="J23" s="34" t="n">
        <f aca="true">SUMPRODUCT(('Closeout Checklist'!$C$10:$C$211=$B23)*('Closeout Checklist'!$J$10:$J$211&lt;&gt;"")*('Closeout Checklist'!$J$10:$J$211&lt;TODAY())*('Closeout Checklist'!$I$10:$I$211&lt;&gt;"Complete")*('Closeout Checklist'!$I$10:$I$211&lt;&gt;"N/A"))</f>
        <v>0</v>
      </c>
      <c r="K23" s="36"/>
      <c r="L23" s="36"/>
      <c r="M23" s="36"/>
    </row>
    <row r="24" customFormat="false" ht="24" hidden="false" customHeight="true" outlineLevel="0" collapsed="false">
      <c r="B24" s="30" t="s">
        <v>125</v>
      </c>
      <c r="C24" s="30"/>
      <c r="D24" s="30"/>
      <c r="E24" s="31" t="n">
        <f aca="false">COUNTIF('Closeout Checklist'!$C$10:$C$211,$B24)</f>
        <v>16</v>
      </c>
      <c r="F24" s="31" t="n">
        <f aca="false">COUNTIFS('Closeout Checklist'!$C$10:$C$211,$B24,'Closeout Checklist'!$I$10:$I$211,"&lt;&gt;N/A")</f>
        <v>16</v>
      </c>
      <c r="G24" s="31" t="n">
        <f aca="false">COUNTIFS('Closeout Checklist'!$C$10:$C$211,$B24,'Closeout Checklist'!$I$10:$I$211,"Complete")</f>
        <v>0</v>
      </c>
      <c r="H24" s="32" t="n">
        <f aca="false">IFERROR($G24/$F24,0)</f>
        <v>0</v>
      </c>
      <c r="I24" s="31" t="n">
        <f aca="false">COUNTIFS('Closeout Checklist'!$C$10:$C$211,$B24,'Closeout Checklist'!$I$10:$I$211,"Blocked")</f>
        <v>0</v>
      </c>
      <c r="J24" s="31" t="n">
        <f aca="true">SUMPRODUCT(('Closeout Checklist'!$C$10:$C$211=$B24)*('Closeout Checklist'!$J$10:$J$211&lt;&gt;"")*('Closeout Checklist'!$J$10:$J$211&lt;TODAY())*('Closeout Checklist'!$I$10:$I$211&lt;&gt;"Complete")*('Closeout Checklist'!$I$10:$I$211&lt;&gt;"N/A"))</f>
        <v>0</v>
      </c>
      <c r="K24" s="17"/>
      <c r="L24" s="17"/>
      <c r="M24" s="17"/>
    </row>
    <row r="25" customFormat="false" ht="24" hidden="false" customHeight="true" outlineLevel="0" collapsed="false">
      <c r="B25" s="33" t="s">
        <v>126</v>
      </c>
      <c r="C25" s="33"/>
      <c r="D25" s="33"/>
      <c r="E25" s="34" t="n">
        <f aca="false">COUNTIF('Closeout Checklist'!$C$10:$C$211,$B25)</f>
        <v>18</v>
      </c>
      <c r="F25" s="34" t="n">
        <f aca="false">COUNTIFS('Closeout Checklist'!$C$10:$C$211,$B25,'Closeout Checklist'!$I$10:$I$211,"&lt;&gt;N/A")</f>
        <v>18</v>
      </c>
      <c r="G25" s="34" t="n">
        <f aca="false">COUNTIFS('Closeout Checklist'!$C$10:$C$211,$B25,'Closeout Checklist'!$I$10:$I$211,"Complete")</f>
        <v>0</v>
      </c>
      <c r="H25" s="35" t="n">
        <f aca="false">IFERROR($G25/$F25,0)</f>
        <v>0</v>
      </c>
      <c r="I25" s="34" t="n">
        <f aca="false">COUNTIFS('Closeout Checklist'!$C$10:$C$211,$B25,'Closeout Checklist'!$I$10:$I$211,"Blocked")</f>
        <v>0</v>
      </c>
      <c r="J25" s="34" t="n">
        <f aca="true">SUMPRODUCT(('Closeout Checklist'!$C$10:$C$211=$B25)*('Closeout Checklist'!$J$10:$J$211&lt;&gt;"")*('Closeout Checklist'!$J$10:$J$211&lt;TODAY())*('Closeout Checklist'!$I$10:$I$211&lt;&gt;"Complete")*('Closeout Checklist'!$I$10:$I$211&lt;&gt;"N/A"))</f>
        <v>0</v>
      </c>
      <c r="K25" s="36"/>
      <c r="L25" s="36"/>
      <c r="M25" s="36"/>
    </row>
    <row r="26" customFormat="false" ht="24" hidden="false" customHeight="true" outlineLevel="0" collapsed="false">
      <c r="B26" s="30" t="s">
        <v>127</v>
      </c>
      <c r="C26" s="30"/>
      <c r="D26" s="30"/>
      <c r="E26" s="31" t="n">
        <f aca="false">COUNTIF('Closeout Checklist'!$C$10:$C$211,$B26)</f>
        <v>14</v>
      </c>
      <c r="F26" s="31" t="n">
        <f aca="false">COUNTIFS('Closeout Checklist'!$C$10:$C$211,$B26,'Closeout Checklist'!$I$10:$I$211,"&lt;&gt;N/A")</f>
        <v>14</v>
      </c>
      <c r="G26" s="31" t="n">
        <f aca="false">COUNTIFS('Closeout Checklist'!$C$10:$C$211,$B26,'Closeout Checklist'!$I$10:$I$211,"Complete")</f>
        <v>0</v>
      </c>
      <c r="H26" s="32" t="n">
        <f aca="false">IFERROR($G26/$F26,0)</f>
        <v>0</v>
      </c>
      <c r="I26" s="31" t="n">
        <f aca="false">COUNTIFS('Closeout Checklist'!$C$10:$C$211,$B26,'Closeout Checklist'!$I$10:$I$211,"Blocked")</f>
        <v>0</v>
      </c>
      <c r="J26" s="31" t="n">
        <f aca="true">SUMPRODUCT(('Closeout Checklist'!$C$10:$C$211=$B26)*('Closeout Checklist'!$J$10:$J$211&lt;&gt;"")*('Closeout Checklist'!$J$10:$J$211&lt;TODAY())*('Closeout Checklist'!$I$10:$I$211&lt;&gt;"Complete")*('Closeout Checklist'!$I$10:$I$211&lt;&gt;"N/A"))</f>
        <v>0</v>
      </c>
      <c r="K26" s="17"/>
      <c r="L26" s="17"/>
      <c r="M26" s="17"/>
    </row>
    <row r="27" customFormat="false" ht="24" hidden="false" customHeight="true" outlineLevel="0" collapsed="false">
      <c r="B27" s="33" t="s">
        <v>128</v>
      </c>
      <c r="C27" s="33"/>
      <c r="D27" s="33"/>
      <c r="E27" s="34" t="n">
        <f aca="false">COUNTIF('Closeout Checklist'!$C$10:$C$211,$B27)</f>
        <v>14</v>
      </c>
      <c r="F27" s="34" t="n">
        <f aca="false">COUNTIFS('Closeout Checklist'!$C$10:$C$211,$B27,'Closeout Checklist'!$I$10:$I$211,"&lt;&gt;N/A")</f>
        <v>14</v>
      </c>
      <c r="G27" s="34" t="n">
        <f aca="false">COUNTIFS('Closeout Checklist'!$C$10:$C$211,$B27,'Closeout Checklist'!$I$10:$I$211,"Complete")</f>
        <v>0</v>
      </c>
      <c r="H27" s="35" t="n">
        <f aca="false">IFERROR($G27/$F27,0)</f>
        <v>0</v>
      </c>
      <c r="I27" s="34" t="n">
        <f aca="false">COUNTIFS('Closeout Checklist'!$C$10:$C$211,$B27,'Closeout Checklist'!$I$10:$I$211,"Blocked")</f>
        <v>0</v>
      </c>
      <c r="J27" s="34" t="n">
        <f aca="true">SUMPRODUCT(('Closeout Checklist'!$C$10:$C$211=$B27)*('Closeout Checklist'!$J$10:$J$211&lt;&gt;"")*('Closeout Checklist'!$J$10:$J$211&lt;TODAY())*('Closeout Checklist'!$I$10:$I$211&lt;&gt;"Complete")*('Closeout Checklist'!$I$10:$I$211&lt;&gt;"N/A"))</f>
        <v>0</v>
      </c>
      <c r="K27" s="36"/>
      <c r="L27" s="36"/>
      <c r="M27" s="36"/>
    </row>
    <row r="28" customFormat="false" ht="24" hidden="false" customHeight="true" outlineLevel="0" collapsed="false">
      <c r="B28" s="30" t="s">
        <v>129</v>
      </c>
      <c r="C28" s="30"/>
      <c r="D28" s="30"/>
      <c r="E28" s="31" t="n">
        <f aca="false">COUNTIF('Closeout Checklist'!$C$10:$C$211,$B28)</f>
        <v>14</v>
      </c>
      <c r="F28" s="31" t="n">
        <f aca="false">COUNTIFS('Closeout Checklist'!$C$10:$C$211,$B28,'Closeout Checklist'!$I$10:$I$211,"&lt;&gt;N/A")</f>
        <v>14</v>
      </c>
      <c r="G28" s="31" t="n">
        <f aca="false">COUNTIFS('Closeout Checklist'!$C$10:$C$211,$B28,'Closeout Checklist'!$I$10:$I$211,"Complete")</f>
        <v>0</v>
      </c>
      <c r="H28" s="32" t="n">
        <f aca="false">IFERROR($G28/$F28,0)</f>
        <v>0</v>
      </c>
      <c r="I28" s="31" t="n">
        <f aca="false">COUNTIFS('Closeout Checklist'!$C$10:$C$211,$B28,'Closeout Checklist'!$I$10:$I$211,"Blocked")</f>
        <v>0</v>
      </c>
      <c r="J28" s="31" t="n">
        <f aca="true">SUMPRODUCT(('Closeout Checklist'!$C$10:$C$211=$B28)*('Closeout Checklist'!$J$10:$J$211&lt;&gt;"")*('Closeout Checklist'!$J$10:$J$211&lt;TODAY())*('Closeout Checklist'!$I$10:$I$211&lt;&gt;"Complete")*('Closeout Checklist'!$I$10:$I$211&lt;&gt;"N/A"))</f>
        <v>0</v>
      </c>
      <c r="K28" s="17"/>
      <c r="L28" s="17"/>
      <c r="M28" s="17"/>
    </row>
    <row r="29" customFormat="false" ht="24" hidden="false" customHeight="true" outlineLevel="0" collapsed="false">
      <c r="B29" s="33" t="s">
        <v>130</v>
      </c>
      <c r="C29" s="33"/>
      <c r="D29" s="33"/>
      <c r="E29" s="34" t="n">
        <f aca="false">COUNTIF('Closeout Checklist'!$C$10:$C$211,$B29)</f>
        <v>13</v>
      </c>
      <c r="F29" s="34" t="n">
        <f aca="false">COUNTIFS('Closeout Checklist'!$C$10:$C$211,$B29,'Closeout Checklist'!$I$10:$I$211,"&lt;&gt;N/A")</f>
        <v>13</v>
      </c>
      <c r="G29" s="34" t="n">
        <f aca="false">COUNTIFS('Closeout Checklist'!$C$10:$C$211,$B29,'Closeout Checklist'!$I$10:$I$211,"Complete")</f>
        <v>0</v>
      </c>
      <c r="H29" s="35" t="n">
        <f aca="false">IFERROR($G29/$F29,0)</f>
        <v>0</v>
      </c>
      <c r="I29" s="34" t="n">
        <f aca="false">COUNTIFS('Closeout Checklist'!$C$10:$C$211,$B29,'Closeout Checklist'!$I$10:$I$211,"Blocked")</f>
        <v>0</v>
      </c>
      <c r="J29" s="34" t="n">
        <f aca="true">SUMPRODUCT(('Closeout Checklist'!$C$10:$C$211=$B29)*('Closeout Checklist'!$J$10:$J$211&lt;&gt;"")*('Closeout Checklist'!$J$10:$J$211&lt;TODAY())*('Closeout Checklist'!$I$10:$I$211&lt;&gt;"Complete")*('Closeout Checklist'!$I$10:$I$211&lt;&gt;"N/A"))</f>
        <v>0</v>
      </c>
      <c r="K29" s="36"/>
      <c r="L29" s="36"/>
      <c r="M29" s="36"/>
    </row>
    <row r="30" customFormat="false" ht="24" hidden="false" customHeight="true" outlineLevel="0" collapsed="false">
      <c r="B30" s="30" t="s">
        <v>131</v>
      </c>
      <c r="C30" s="30"/>
      <c r="D30" s="30"/>
      <c r="E30" s="31" t="n">
        <f aca="false">COUNTIF('Closeout Checklist'!$C$10:$C$211,$B30)</f>
        <v>14</v>
      </c>
      <c r="F30" s="31" t="n">
        <f aca="false">COUNTIFS('Closeout Checklist'!$C$10:$C$211,$B30,'Closeout Checklist'!$I$10:$I$211,"&lt;&gt;N/A")</f>
        <v>14</v>
      </c>
      <c r="G30" s="31" t="n">
        <f aca="false">COUNTIFS('Closeout Checklist'!$C$10:$C$211,$B30,'Closeout Checklist'!$I$10:$I$211,"Complete")</f>
        <v>0</v>
      </c>
      <c r="H30" s="32" t="n">
        <f aca="false">IFERROR($G30/$F30,0)</f>
        <v>0</v>
      </c>
      <c r="I30" s="31" t="n">
        <f aca="false">COUNTIFS('Closeout Checklist'!$C$10:$C$211,$B30,'Closeout Checklist'!$I$10:$I$211,"Blocked")</f>
        <v>0</v>
      </c>
      <c r="J30" s="31" t="n">
        <f aca="true">SUMPRODUCT(('Closeout Checklist'!$C$10:$C$211=$B30)*('Closeout Checklist'!$J$10:$J$211&lt;&gt;"")*('Closeout Checklist'!$J$10:$J$211&lt;TODAY())*('Closeout Checklist'!$I$10:$I$211&lt;&gt;"Complete")*('Closeout Checklist'!$I$10:$I$211&lt;&gt;"N/A"))</f>
        <v>0</v>
      </c>
      <c r="K30" s="17"/>
      <c r="L30" s="17"/>
      <c r="M30" s="17"/>
    </row>
    <row r="31" customFormat="false" ht="21.75" hidden="false" customHeight="true" outlineLevel="0" collapsed="false">
      <c r="B31" s="37" t="s">
        <v>132</v>
      </c>
      <c r="C31" s="37"/>
      <c r="D31" s="37"/>
      <c r="E31" s="38" t="n">
        <f aca="false">SUM(E18:E30)</f>
        <v>202</v>
      </c>
      <c r="F31" s="38" t="n">
        <f aca="false">SUM(F18:F30)</f>
        <v>202</v>
      </c>
      <c r="G31" s="38" t="n">
        <f aca="false">SUM(G18:G30)</f>
        <v>0</v>
      </c>
      <c r="H31" s="39" t="n">
        <f aca="false">IFERROR(G31/F31,0)</f>
        <v>0</v>
      </c>
      <c r="I31" s="38" t="n">
        <f aca="false">SUM(I18:I30)</f>
        <v>0</v>
      </c>
      <c r="J31" s="38" t="n">
        <f aca="false">SUM(J18:J30)</f>
        <v>0</v>
      </c>
      <c r="K31" s="40"/>
      <c r="L31" s="40"/>
      <c r="M31" s="40"/>
    </row>
    <row r="33" customFormat="false" ht="24" hidden="false" customHeight="true" outlineLevel="0" collapsed="false">
      <c r="B33" s="5" t="s">
        <v>133</v>
      </c>
      <c r="C33" s="6"/>
      <c r="D33" s="6"/>
      <c r="E33" s="6"/>
      <c r="F33" s="6"/>
      <c r="G33" s="6"/>
      <c r="H33" s="6"/>
      <c r="I33" s="6"/>
      <c r="J33" s="6"/>
      <c r="K33" s="6"/>
      <c r="L33" s="6"/>
      <c r="M33" s="6"/>
    </row>
    <row r="34" customFormat="false" ht="30" hidden="false" customHeight="true" outlineLevel="0" collapsed="false">
      <c r="B34" s="9" t="s">
        <v>114</v>
      </c>
      <c r="C34" s="9"/>
      <c r="D34" s="9"/>
      <c r="E34" s="9" t="s">
        <v>77</v>
      </c>
      <c r="F34" s="9" t="s">
        <v>118</v>
      </c>
      <c r="G34" s="9" t="s">
        <v>134</v>
      </c>
      <c r="H34" s="9" t="s">
        <v>69</v>
      </c>
      <c r="I34" s="9" t="s">
        <v>135</v>
      </c>
      <c r="J34" s="9"/>
      <c r="K34" s="9"/>
      <c r="L34" s="9"/>
      <c r="M34" s="9"/>
    </row>
    <row r="35" customFormat="false" ht="24" hidden="false" customHeight="true" outlineLevel="0" collapsed="false">
      <c r="B35" s="30" t="s">
        <v>119</v>
      </c>
      <c r="C35" s="30"/>
      <c r="D35" s="30"/>
      <c r="E35" s="41" t="n">
        <f aca="false">$I18</f>
        <v>0</v>
      </c>
      <c r="F35" s="41" t="n">
        <f aca="false">$J18</f>
        <v>0</v>
      </c>
      <c r="G35" s="41" t="n">
        <f aca="false">COUNTIFS('Closeout Checklist'!$C$10:$C$211,$B35,'Closeout Checklist'!$H$10:$H$211,"Critical",'Closeout Checklist'!$I$10:$I$211,"&lt;&gt;Complete",'Closeout Checklist'!$I$10:$I$211,"&lt;&gt;N/A")</f>
        <v>8</v>
      </c>
      <c r="H35" s="31" t="n">
        <f aca="false">COUNTIFS('Closeout Checklist'!$C$10:$C$211,$B35,'Closeout Checklist'!$I$10:$I$211,"Not started")</f>
        <v>17</v>
      </c>
      <c r="I35" s="17" t="str">
        <f aca="false">IF($E35+$F35&gt;0,"Escalate: "&amp;$E35&amp;" blocked, "&amp;$F35&amp;" overdue, "&amp;$G35&amp;" critical open",IF($G35&gt;0,$G35&amp;" critical item(s) still open - close before signing",IF($H35&gt;0,"Not yet started - assign owners and target dates","Closed out")))</f>
        <v>8 critical item(s) still open - close before signing</v>
      </c>
      <c r="J35" s="17"/>
      <c r="K35" s="17"/>
      <c r="L35" s="17"/>
      <c r="M35" s="17"/>
    </row>
    <row r="36" customFormat="false" ht="24" hidden="false" customHeight="true" outlineLevel="0" collapsed="false">
      <c r="B36" s="33" t="s">
        <v>120</v>
      </c>
      <c r="C36" s="33"/>
      <c r="D36" s="33"/>
      <c r="E36" s="42" t="n">
        <f aca="false">$I19</f>
        <v>0</v>
      </c>
      <c r="F36" s="42" t="n">
        <f aca="false">$J19</f>
        <v>0</v>
      </c>
      <c r="G36" s="42" t="n">
        <f aca="false">COUNTIFS('Closeout Checklist'!$C$10:$C$211,$B36,'Closeout Checklist'!$H$10:$H$211,"Critical",'Closeout Checklist'!$I$10:$I$211,"&lt;&gt;Complete",'Closeout Checklist'!$I$10:$I$211,"&lt;&gt;N/A")</f>
        <v>4</v>
      </c>
      <c r="H36" s="34" t="n">
        <f aca="false">COUNTIFS('Closeout Checklist'!$C$10:$C$211,$B36,'Closeout Checklist'!$I$10:$I$211,"Not started")</f>
        <v>16</v>
      </c>
      <c r="I36" s="36" t="str">
        <f aca="false">IF($E36+$F36&gt;0,"Escalate: "&amp;$E36&amp;" blocked, "&amp;$F36&amp;" overdue, "&amp;$G36&amp;" critical open",IF($G36&gt;0,$G36&amp;" critical item(s) still open - close before signing",IF($H36&gt;0,"Not yet started - assign owners and target dates","Closed out")))</f>
        <v>4 critical item(s) still open - close before signing</v>
      </c>
      <c r="J36" s="36"/>
      <c r="K36" s="36"/>
      <c r="L36" s="36"/>
      <c r="M36" s="36"/>
    </row>
    <row r="37" customFormat="false" ht="24" hidden="false" customHeight="true" outlineLevel="0" collapsed="false">
      <c r="B37" s="30" t="s">
        <v>121</v>
      </c>
      <c r="C37" s="30"/>
      <c r="D37" s="30"/>
      <c r="E37" s="41" t="n">
        <f aca="false">$I20</f>
        <v>0</v>
      </c>
      <c r="F37" s="41" t="n">
        <f aca="false">$J20</f>
        <v>0</v>
      </c>
      <c r="G37" s="41" t="n">
        <f aca="false">COUNTIFS('Closeout Checklist'!$C$10:$C$211,$B37,'Closeout Checklist'!$H$10:$H$211,"Critical",'Closeout Checklist'!$I$10:$I$211,"&lt;&gt;Complete",'Closeout Checklist'!$I$10:$I$211,"&lt;&gt;N/A")</f>
        <v>10</v>
      </c>
      <c r="H37" s="31" t="n">
        <f aca="false">COUNTIFS('Closeout Checklist'!$C$10:$C$211,$B37,'Closeout Checklist'!$I$10:$I$211,"Not started")</f>
        <v>18</v>
      </c>
      <c r="I37" s="17" t="str">
        <f aca="false">IF($E37+$F37&gt;0,"Escalate: "&amp;$E37&amp;" blocked, "&amp;$F37&amp;" overdue, "&amp;$G37&amp;" critical open",IF($G37&gt;0,$G37&amp;" critical item(s) still open - close before signing",IF($H37&gt;0,"Not yet started - assign owners and target dates","Closed out")))</f>
        <v>10 critical item(s) still open - close before signing</v>
      </c>
      <c r="J37" s="17"/>
      <c r="K37" s="17"/>
      <c r="L37" s="17"/>
      <c r="M37" s="17"/>
    </row>
    <row r="38" customFormat="false" ht="24" hidden="false" customHeight="true" outlineLevel="0" collapsed="false">
      <c r="B38" s="33" t="s">
        <v>122</v>
      </c>
      <c r="C38" s="33"/>
      <c r="D38" s="33"/>
      <c r="E38" s="42" t="n">
        <f aca="false">$I21</f>
        <v>0</v>
      </c>
      <c r="F38" s="42" t="n">
        <f aca="false">$J21</f>
        <v>0</v>
      </c>
      <c r="G38" s="42" t="n">
        <f aca="false">COUNTIFS('Closeout Checklist'!$C$10:$C$211,$B38,'Closeout Checklist'!$H$10:$H$211,"Critical",'Closeout Checklist'!$I$10:$I$211,"&lt;&gt;Complete",'Closeout Checklist'!$I$10:$I$211,"&lt;&gt;N/A")</f>
        <v>5</v>
      </c>
      <c r="H38" s="34" t="n">
        <f aca="false">COUNTIFS('Closeout Checklist'!$C$10:$C$211,$B38,'Closeout Checklist'!$I$10:$I$211,"Not started")</f>
        <v>16</v>
      </c>
      <c r="I38" s="36" t="str">
        <f aca="false">IF($E38+$F38&gt;0,"Escalate: "&amp;$E38&amp;" blocked, "&amp;$F38&amp;" overdue, "&amp;$G38&amp;" critical open",IF($G38&gt;0,$G38&amp;" critical item(s) still open - close before signing",IF($H38&gt;0,"Not yet started - assign owners and target dates","Closed out")))</f>
        <v>5 critical item(s) still open - close before signing</v>
      </c>
      <c r="J38" s="36"/>
      <c r="K38" s="36"/>
      <c r="L38" s="36"/>
      <c r="M38" s="36"/>
    </row>
    <row r="39" customFormat="false" ht="24" hidden="false" customHeight="true" outlineLevel="0" collapsed="false">
      <c r="B39" s="30" t="s">
        <v>123</v>
      </c>
      <c r="C39" s="30"/>
      <c r="D39" s="30"/>
      <c r="E39" s="41" t="n">
        <f aca="false">$I22</f>
        <v>0</v>
      </c>
      <c r="F39" s="41" t="n">
        <f aca="false">$J22</f>
        <v>0</v>
      </c>
      <c r="G39" s="41" t="n">
        <f aca="false">COUNTIFS('Closeout Checklist'!$C$10:$C$211,$B39,'Closeout Checklist'!$H$10:$H$211,"Critical",'Closeout Checklist'!$I$10:$I$211,"&lt;&gt;Complete",'Closeout Checklist'!$I$10:$I$211,"&lt;&gt;N/A")</f>
        <v>2</v>
      </c>
      <c r="H39" s="31" t="n">
        <f aca="false">COUNTIFS('Closeout Checklist'!$C$10:$C$211,$B39,'Closeout Checklist'!$I$10:$I$211,"Not started")</f>
        <v>14</v>
      </c>
      <c r="I39" s="17" t="str">
        <f aca="false">IF($E39+$F39&gt;0,"Escalate: "&amp;$E39&amp;" blocked, "&amp;$F39&amp;" overdue, "&amp;$G39&amp;" critical open",IF($G39&gt;0,$G39&amp;" critical item(s) still open - close before signing",IF($H39&gt;0,"Not yet started - assign owners and target dates","Closed out")))</f>
        <v>2 critical item(s) still open - close before signing</v>
      </c>
      <c r="J39" s="17"/>
      <c r="K39" s="17"/>
      <c r="L39" s="17"/>
      <c r="M39" s="17"/>
    </row>
    <row r="40" customFormat="false" ht="24" hidden="false" customHeight="true" outlineLevel="0" collapsed="false">
      <c r="B40" s="33" t="s">
        <v>124</v>
      </c>
      <c r="C40" s="33"/>
      <c r="D40" s="33"/>
      <c r="E40" s="42" t="n">
        <f aca="false">$I23</f>
        <v>0</v>
      </c>
      <c r="F40" s="42" t="n">
        <f aca="false">$J23</f>
        <v>0</v>
      </c>
      <c r="G40" s="42" t="n">
        <f aca="false">COUNTIFS('Closeout Checklist'!$C$10:$C$211,$B40,'Closeout Checklist'!$H$10:$H$211,"Critical",'Closeout Checklist'!$I$10:$I$211,"&lt;&gt;Complete",'Closeout Checklist'!$I$10:$I$211,"&lt;&gt;N/A")</f>
        <v>5</v>
      </c>
      <c r="H40" s="34" t="n">
        <f aca="false">COUNTIFS('Closeout Checklist'!$C$10:$C$211,$B40,'Closeout Checklist'!$I$10:$I$211,"Not started")</f>
        <v>18</v>
      </c>
      <c r="I40" s="36" t="str">
        <f aca="false">IF($E40+$F40&gt;0,"Escalate: "&amp;$E40&amp;" blocked, "&amp;$F40&amp;" overdue, "&amp;$G40&amp;" critical open",IF($G40&gt;0,$G40&amp;" critical item(s) still open - close before signing",IF($H40&gt;0,"Not yet started - assign owners and target dates","Closed out")))</f>
        <v>5 critical item(s) still open - close before signing</v>
      </c>
      <c r="J40" s="36"/>
      <c r="K40" s="36"/>
      <c r="L40" s="36"/>
      <c r="M40" s="36"/>
    </row>
    <row r="41" customFormat="false" ht="24" hidden="false" customHeight="true" outlineLevel="0" collapsed="false">
      <c r="B41" s="30" t="s">
        <v>125</v>
      </c>
      <c r="C41" s="30"/>
      <c r="D41" s="30"/>
      <c r="E41" s="41" t="n">
        <f aca="false">$I24</f>
        <v>0</v>
      </c>
      <c r="F41" s="41" t="n">
        <f aca="false">$J24</f>
        <v>0</v>
      </c>
      <c r="G41" s="41" t="n">
        <f aca="false">COUNTIFS('Closeout Checklist'!$C$10:$C$211,$B41,'Closeout Checklist'!$H$10:$H$211,"Critical",'Closeout Checklist'!$I$10:$I$211,"&lt;&gt;Complete",'Closeout Checklist'!$I$10:$I$211,"&lt;&gt;N/A")</f>
        <v>3</v>
      </c>
      <c r="H41" s="31" t="n">
        <f aca="false">COUNTIFS('Closeout Checklist'!$C$10:$C$211,$B41,'Closeout Checklist'!$I$10:$I$211,"Not started")</f>
        <v>16</v>
      </c>
      <c r="I41" s="17" t="str">
        <f aca="false">IF($E41+$F41&gt;0,"Escalate: "&amp;$E41&amp;" blocked, "&amp;$F41&amp;" overdue, "&amp;$G41&amp;" critical open",IF($G41&gt;0,$G41&amp;" critical item(s) still open - close before signing",IF($H41&gt;0,"Not yet started - assign owners and target dates","Closed out")))</f>
        <v>3 critical item(s) still open - close before signing</v>
      </c>
      <c r="J41" s="17"/>
      <c r="K41" s="17"/>
      <c r="L41" s="17"/>
      <c r="M41" s="17"/>
    </row>
    <row r="42" customFormat="false" ht="24" hidden="false" customHeight="true" outlineLevel="0" collapsed="false">
      <c r="B42" s="33" t="s">
        <v>126</v>
      </c>
      <c r="C42" s="33"/>
      <c r="D42" s="33"/>
      <c r="E42" s="42" t="n">
        <f aca="false">$I25</f>
        <v>0</v>
      </c>
      <c r="F42" s="42" t="n">
        <f aca="false">$J25</f>
        <v>0</v>
      </c>
      <c r="G42" s="42" t="n">
        <f aca="false">COUNTIFS('Closeout Checklist'!$C$10:$C$211,$B42,'Closeout Checklist'!$H$10:$H$211,"Critical",'Closeout Checklist'!$I$10:$I$211,"&lt;&gt;Complete",'Closeout Checklist'!$I$10:$I$211,"&lt;&gt;N/A")</f>
        <v>2</v>
      </c>
      <c r="H42" s="34" t="n">
        <f aca="false">COUNTIFS('Closeout Checklist'!$C$10:$C$211,$B42,'Closeout Checklist'!$I$10:$I$211,"Not started")</f>
        <v>18</v>
      </c>
      <c r="I42" s="36" t="str">
        <f aca="false">IF($E42+$F42&gt;0,"Escalate: "&amp;$E42&amp;" blocked, "&amp;$F42&amp;" overdue, "&amp;$G42&amp;" critical open",IF($G42&gt;0,$G42&amp;" critical item(s) still open - close before signing",IF($H42&gt;0,"Not yet started - assign owners and target dates","Closed out")))</f>
        <v>2 critical item(s) still open - close before signing</v>
      </c>
      <c r="J42" s="36"/>
      <c r="K42" s="36"/>
      <c r="L42" s="36"/>
      <c r="M42" s="36"/>
    </row>
    <row r="43" customFormat="false" ht="24" hidden="false" customHeight="true" outlineLevel="0" collapsed="false">
      <c r="B43" s="30" t="s">
        <v>127</v>
      </c>
      <c r="C43" s="30"/>
      <c r="D43" s="30"/>
      <c r="E43" s="41" t="n">
        <f aca="false">$I26</f>
        <v>0</v>
      </c>
      <c r="F43" s="41" t="n">
        <f aca="false">$J26</f>
        <v>0</v>
      </c>
      <c r="G43" s="41" t="n">
        <f aca="false">COUNTIFS('Closeout Checklist'!$C$10:$C$211,$B43,'Closeout Checklist'!$H$10:$H$211,"Critical",'Closeout Checklist'!$I$10:$I$211,"&lt;&gt;Complete",'Closeout Checklist'!$I$10:$I$211,"&lt;&gt;N/A")</f>
        <v>0</v>
      </c>
      <c r="H43" s="31" t="n">
        <f aca="false">COUNTIFS('Closeout Checklist'!$C$10:$C$211,$B43,'Closeout Checklist'!$I$10:$I$211,"Not started")</f>
        <v>14</v>
      </c>
      <c r="I43" s="17" t="str">
        <f aca="false">IF($E43+$F43&gt;0,"Escalate: "&amp;$E43&amp;" blocked, "&amp;$F43&amp;" overdue, "&amp;$G43&amp;" critical open",IF($G43&gt;0,$G43&amp;" critical item(s) still open - close before signing",IF($H43&gt;0,"Not yet started - assign owners and target dates","Closed out")))</f>
        <v>Not yet started - assign owners and target dates</v>
      </c>
      <c r="J43" s="17"/>
      <c r="K43" s="17"/>
      <c r="L43" s="17"/>
      <c r="M43" s="17"/>
    </row>
    <row r="44" customFormat="false" ht="24" hidden="false" customHeight="true" outlineLevel="0" collapsed="false">
      <c r="B44" s="33" t="s">
        <v>128</v>
      </c>
      <c r="C44" s="33"/>
      <c r="D44" s="33"/>
      <c r="E44" s="42" t="n">
        <f aca="false">$I27</f>
        <v>0</v>
      </c>
      <c r="F44" s="42" t="n">
        <f aca="false">$J27</f>
        <v>0</v>
      </c>
      <c r="G44" s="42" t="n">
        <f aca="false">COUNTIFS('Closeout Checklist'!$C$10:$C$211,$B44,'Closeout Checklist'!$H$10:$H$211,"Critical",'Closeout Checklist'!$I$10:$I$211,"&lt;&gt;Complete",'Closeout Checklist'!$I$10:$I$211,"&lt;&gt;N/A")</f>
        <v>1</v>
      </c>
      <c r="H44" s="34" t="n">
        <f aca="false">COUNTIFS('Closeout Checklist'!$C$10:$C$211,$B44,'Closeout Checklist'!$I$10:$I$211,"Not started")</f>
        <v>14</v>
      </c>
      <c r="I44" s="36" t="str">
        <f aca="false">IF($E44+$F44&gt;0,"Escalate: "&amp;$E44&amp;" blocked, "&amp;$F44&amp;" overdue, "&amp;$G44&amp;" critical open",IF($G44&gt;0,$G44&amp;" critical item(s) still open - close before signing",IF($H44&gt;0,"Not yet started - assign owners and target dates","Closed out")))</f>
        <v>1 critical item(s) still open - close before signing</v>
      </c>
      <c r="J44" s="36"/>
      <c r="K44" s="36"/>
      <c r="L44" s="36"/>
      <c r="M44" s="36"/>
    </row>
    <row r="45" customFormat="false" ht="24" hidden="false" customHeight="true" outlineLevel="0" collapsed="false">
      <c r="B45" s="30" t="s">
        <v>129</v>
      </c>
      <c r="C45" s="30"/>
      <c r="D45" s="30"/>
      <c r="E45" s="41" t="n">
        <f aca="false">$I28</f>
        <v>0</v>
      </c>
      <c r="F45" s="41" t="n">
        <f aca="false">$J28</f>
        <v>0</v>
      </c>
      <c r="G45" s="41" t="n">
        <f aca="false">COUNTIFS('Closeout Checklist'!$C$10:$C$211,$B45,'Closeout Checklist'!$H$10:$H$211,"Critical",'Closeout Checklist'!$I$10:$I$211,"&lt;&gt;Complete",'Closeout Checklist'!$I$10:$I$211,"&lt;&gt;N/A")</f>
        <v>3</v>
      </c>
      <c r="H45" s="31" t="n">
        <f aca="false">COUNTIFS('Closeout Checklist'!$C$10:$C$211,$B45,'Closeout Checklist'!$I$10:$I$211,"Not started")</f>
        <v>14</v>
      </c>
      <c r="I45" s="17" t="str">
        <f aca="false">IF($E45+$F45&gt;0,"Escalate: "&amp;$E45&amp;" blocked, "&amp;$F45&amp;" overdue, "&amp;$G45&amp;" critical open",IF($G45&gt;0,$G45&amp;" critical item(s) still open - close before signing",IF($H45&gt;0,"Not yet started - assign owners and target dates","Closed out")))</f>
        <v>3 critical item(s) still open - close before signing</v>
      </c>
      <c r="J45" s="17"/>
      <c r="K45" s="17"/>
      <c r="L45" s="17"/>
      <c r="M45" s="17"/>
    </row>
    <row r="46" customFormat="false" ht="24" hidden="false" customHeight="true" outlineLevel="0" collapsed="false">
      <c r="B46" s="33" t="s">
        <v>130</v>
      </c>
      <c r="C46" s="33"/>
      <c r="D46" s="33"/>
      <c r="E46" s="42" t="n">
        <f aca="false">$I29</f>
        <v>0</v>
      </c>
      <c r="F46" s="42" t="n">
        <f aca="false">$J29</f>
        <v>0</v>
      </c>
      <c r="G46" s="42" t="n">
        <f aca="false">COUNTIFS('Closeout Checklist'!$C$10:$C$211,$B46,'Closeout Checklist'!$H$10:$H$211,"Critical",'Closeout Checklist'!$I$10:$I$211,"&lt;&gt;Complete",'Closeout Checklist'!$I$10:$I$211,"&lt;&gt;N/A")</f>
        <v>0</v>
      </c>
      <c r="H46" s="34" t="n">
        <f aca="false">COUNTIFS('Closeout Checklist'!$C$10:$C$211,$B46,'Closeout Checklist'!$I$10:$I$211,"Not started")</f>
        <v>13</v>
      </c>
      <c r="I46" s="36" t="str">
        <f aca="false">IF($E46+$F46&gt;0,"Escalate: "&amp;$E46&amp;" blocked, "&amp;$F46&amp;" overdue, "&amp;$G46&amp;" critical open",IF($G46&gt;0,$G46&amp;" critical item(s) still open - close before signing",IF($H46&gt;0,"Not yet started - assign owners and target dates","Closed out")))</f>
        <v>Not yet started - assign owners and target dates</v>
      </c>
      <c r="J46" s="36"/>
      <c r="K46" s="36"/>
      <c r="L46" s="36"/>
      <c r="M46" s="36"/>
    </row>
    <row r="47" customFormat="false" ht="24" hidden="false" customHeight="true" outlineLevel="0" collapsed="false">
      <c r="B47" s="30" t="s">
        <v>131</v>
      </c>
      <c r="C47" s="30"/>
      <c r="D47" s="30"/>
      <c r="E47" s="41" t="n">
        <f aca="false">$I30</f>
        <v>0</v>
      </c>
      <c r="F47" s="41" t="n">
        <f aca="false">$J30</f>
        <v>0</v>
      </c>
      <c r="G47" s="41" t="n">
        <f aca="false">COUNTIFS('Closeout Checklist'!$C$10:$C$211,$B47,'Closeout Checklist'!$H$10:$H$211,"Critical",'Closeout Checklist'!$I$10:$I$211,"&lt;&gt;Complete",'Closeout Checklist'!$I$10:$I$211,"&lt;&gt;N/A")</f>
        <v>7</v>
      </c>
      <c r="H47" s="31" t="n">
        <f aca="false">COUNTIFS('Closeout Checklist'!$C$10:$C$211,$B47,'Closeout Checklist'!$I$10:$I$211,"Not started")</f>
        <v>14</v>
      </c>
      <c r="I47" s="17" t="str">
        <f aca="false">IF($E47+$F47&gt;0,"Escalate: "&amp;$E47&amp;" blocked, "&amp;$F47&amp;" overdue, "&amp;$G47&amp;" critical open",IF($G47&gt;0,$G47&amp;" critical item(s) still open - close before signing",IF($H47&gt;0,"Not yet started - assign owners and target dates","Closed out")))</f>
        <v>7 critical item(s) still open - close before signing</v>
      </c>
      <c r="J47" s="17"/>
      <c r="K47" s="17"/>
      <c r="L47" s="17"/>
      <c r="M47" s="17"/>
    </row>
    <row r="48" customFormat="false" ht="21.75" hidden="false" customHeight="true" outlineLevel="0" collapsed="false">
      <c r="B48" s="37" t="s">
        <v>136</v>
      </c>
      <c r="C48" s="37"/>
      <c r="D48" s="37"/>
      <c r="E48" s="38" t="n">
        <f aca="false">SUM(E35:E47)</f>
        <v>0</v>
      </c>
      <c r="F48" s="38" t="n">
        <f aca="false">SUM(F35:F47)</f>
        <v>0</v>
      </c>
      <c r="G48" s="38" t="n">
        <f aca="false">SUM(G35:G47)</f>
        <v>50</v>
      </c>
      <c r="H48" s="38" t="n">
        <f aca="false">SUM(H35:H47)</f>
        <v>202</v>
      </c>
      <c r="I48" s="40"/>
      <c r="J48" s="40"/>
      <c r="K48" s="40"/>
      <c r="L48" s="40"/>
      <c r="M48" s="40"/>
    </row>
    <row r="50" customFormat="false" ht="30" hidden="false" customHeight="true" outlineLevel="0" collapsed="false">
      <c r="B50" s="24" t="s">
        <v>137</v>
      </c>
      <c r="C50" s="24"/>
      <c r="D50" s="24"/>
      <c r="E50" s="24"/>
      <c r="F50" s="24"/>
      <c r="G50" s="24"/>
      <c r="H50" s="24"/>
      <c r="I50" s="24"/>
      <c r="J50" s="24"/>
      <c r="K50" s="24"/>
      <c r="L50" s="24"/>
      <c r="M50" s="24"/>
    </row>
  </sheetData>
  <mergeCells count="81">
    <mergeCell ref="B7:M7"/>
    <mergeCell ref="B10:C10"/>
    <mergeCell ref="D10:E10"/>
    <mergeCell ref="F10:G10"/>
    <mergeCell ref="H10:I10"/>
    <mergeCell ref="J10:K10"/>
    <mergeCell ref="L10:M10"/>
    <mergeCell ref="B11:C11"/>
    <mergeCell ref="D11:E11"/>
    <mergeCell ref="F11:G11"/>
    <mergeCell ref="H11:I11"/>
    <mergeCell ref="J11:K11"/>
    <mergeCell ref="L11:M11"/>
    <mergeCell ref="B13:C13"/>
    <mergeCell ref="D13:E13"/>
    <mergeCell ref="F13:G13"/>
    <mergeCell ref="H13:M14"/>
    <mergeCell ref="B14:C14"/>
    <mergeCell ref="D14:E14"/>
    <mergeCell ref="F14:G14"/>
    <mergeCell ref="B17:D17"/>
    <mergeCell ref="K17:M17"/>
    <mergeCell ref="B18:D18"/>
    <mergeCell ref="K18:M18"/>
    <mergeCell ref="B19:D19"/>
    <mergeCell ref="K19:M19"/>
    <mergeCell ref="B20:D20"/>
    <mergeCell ref="K20:M20"/>
    <mergeCell ref="B21:D21"/>
    <mergeCell ref="K21:M21"/>
    <mergeCell ref="B22:D22"/>
    <mergeCell ref="K22:M22"/>
    <mergeCell ref="B23:D23"/>
    <mergeCell ref="K23:M23"/>
    <mergeCell ref="B24:D24"/>
    <mergeCell ref="K24:M24"/>
    <mergeCell ref="B25:D25"/>
    <mergeCell ref="K25:M25"/>
    <mergeCell ref="B26:D26"/>
    <mergeCell ref="K26:M26"/>
    <mergeCell ref="B27:D27"/>
    <mergeCell ref="K27:M27"/>
    <mergeCell ref="B28:D28"/>
    <mergeCell ref="K28:M28"/>
    <mergeCell ref="B29:D29"/>
    <mergeCell ref="K29:M29"/>
    <mergeCell ref="B30:D30"/>
    <mergeCell ref="K30:M30"/>
    <mergeCell ref="B31:D31"/>
    <mergeCell ref="K31:M31"/>
    <mergeCell ref="B34:D34"/>
    <mergeCell ref="I34:M34"/>
    <mergeCell ref="B35:D35"/>
    <mergeCell ref="I35:M35"/>
    <mergeCell ref="B36:D36"/>
    <mergeCell ref="I36:M36"/>
    <mergeCell ref="B37:D37"/>
    <mergeCell ref="I37:M37"/>
    <mergeCell ref="B38:D38"/>
    <mergeCell ref="I38:M38"/>
    <mergeCell ref="B39:D39"/>
    <mergeCell ref="I39:M39"/>
    <mergeCell ref="B40:D40"/>
    <mergeCell ref="I40:M40"/>
    <mergeCell ref="B41:D41"/>
    <mergeCell ref="I41:M41"/>
    <mergeCell ref="B42:D42"/>
    <mergeCell ref="I42:M42"/>
    <mergeCell ref="B43:D43"/>
    <mergeCell ref="I43:M43"/>
    <mergeCell ref="B44:D44"/>
    <mergeCell ref="I44:M44"/>
    <mergeCell ref="B45:D45"/>
    <mergeCell ref="I45:M45"/>
    <mergeCell ref="B46:D46"/>
    <mergeCell ref="I46:M46"/>
    <mergeCell ref="B47:D47"/>
    <mergeCell ref="I47:M47"/>
    <mergeCell ref="B48:D48"/>
    <mergeCell ref="I48:M48"/>
    <mergeCell ref="B50:M50"/>
  </mergeCells>
  <conditionalFormatting sqref="H18:H30">
    <cfRule type="dataBar" priority="2">
      <dataBar showValue="1" minLength="10" maxLength="90">
        <cfvo type="num" val="0"/>
        <cfvo type="num" val="1"/>
        <color rgb="FF0D3C61"/>
      </dataBar>
      <extLst>
        <ext xmlns:x14="http://schemas.microsoft.com/office/spreadsheetml/2009/9/main" uri="{B025F937-C7B1-47D3-B67F-A62EFF666E3E}">
          <x14:id>{A421539A-D9C5-4735-84F5-A0B943DFA043}</x14:id>
        </ext>
      </extLst>
    </cfRule>
  </conditionalFormatting>
  <conditionalFormatting sqref="E35:G47">
    <cfRule type="expression" priority="3" aboveAverage="0" equalAverage="0" bottom="0" percent="0" rank="0" text="" dxfId="0">
      <formula>E35&gt;0</formula>
    </cfRule>
  </conditionalFormatting>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extLst>
    <ext xmlns:x14="http://schemas.microsoft.com/office/spreadsheetml/2009/9/main" uri="{78C0D931-6437-407d-A8EE-F0AAD7539E65}">
      <x14:conditionalFormattings>
        <x14:conditionalFormatting xmlns:xm="http://schemas.microsoft.com/office/excel/2006/main">
          <x14:cfRule type="dataBar" id="{A421539A-D9C5-4735-84F5-A0B943DFA043}">
            <x14:dataBar minLength="10" maxLength="90" axisPosition="none" gradient="true">
              <x14:cfvo type="num">
                <xm:f>0</xm:f>
              </x14:cfvo>
              <x14:cfvo type="num">
                <xm:f>1</xm:f>
              </x14:cfvo>
              <x14:negativeFillColor rgb="FF0D3C61"/>
              <x14:axisColor rgb="FF000000"/>
            </x14:dataBar>
          </x14:cfRule>
          <xm:sqref>H18:H30</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628"/>
    <pageSetUpPr fitToPage="true"/>
  </sheetPr>
  <dimension ref="A1:M2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8"/>
    <col collapsed="false" customWidth="true" hidden="false" outlineLevel="0" max="3" min="3" style="1" width="24"/>
    <col collapsed="false" customWidth="true" hidden="false" outlineLevel="0" max="4" min="4" style="1" width="46"/>
    <col collapsed="false" customWidth="true" hidden="false" outlineLevel="0" max="5" min="5" style="1" width="50"/>
    <col collapsed="false" customWidth="true" hidden="false" outlineLevel="0" max="7" min="6" style="1" width="19"/>
    <col collapsed="false" customWidth="true" hidden="false" outlineLevel="0" max="9" min="8" style="1" width="13"/>
    <col collapsed="false" customWidth="true" hidden="false" outlineLevel="0" max="11" min="10" style="1" width="12.5"/>
    <col collapsed="false" customWidth="true" hidden="false" outlineLevel="0" max="13" min="12" style="1" width="22"/>
  </cols>
  <sheetData>
    <row r="1" customFormat="false" ht="9.75" hidden="false" customHeight="true" outlineLevel="0" collapsed="false">
      <c r="A1" s="2"/>
      <c r="B1" s="2"/>
      <c r="C1" s="2"/>
      <c r="D1" s="2"/>
      <c r="E1" s="2"/>
      <c r="F1" s="2"/>
      <c r="G1" s="2"/>
      <c r="H1" s="2"/>
      <c r="I1" s="2"/>
      <c r="J1" s="2"/>
      <c r="K1" s="2"/>
      <c r="L1" s="2"/>
      <c r="M1" s="2"/>
    </row>
    <row r="2" customFormat="false" ht="33.75" hidden="false" customHeight="true" outlineLevel="0" collapsed="false">
      <c r="A2" s="2"/>
      <c r="B2" s="2"/>
      <c r="C2" s="2"/>
      <c r="D2" s="2"/>
      <c r="E2" s="2"/>
      <c r="F2" s="2"/>
      <c r="G2" s="2"/>
      <c r="H2" s="2"/>
      <c r="I2" s="2"/>
      <c r="J2" s="2"/>
      <c r="K2" s="2"/>
      <c r="L2" s="2"/>
      <c r="M2" s="2"/>
    </row>
    <row r="3" customFormat="false" ht="7.5" hidden="false" customHeight="true" outlineLevel="0" collapsed="false">
      <c r="A3" s="2"/>
      <c r="B3" s="2"/>
      <c r="C3" s="2"/>
      <c r="D3" s="2"/>
      <c r="E3" s="2"/>
      <c r="F3" s="2"/>
      <c r="G3" s="2"/>
      <c r="H3" s="2"/>
      <c r="I3" s="2"/>
      <c r="J3" s="2"/>
      <c r="K3" s="2"/>
      <c r="L3" s="2"/>
      <c r="M3" s="2"/>
    </row>
    <row r="4" customFormat="false" ht="30" hidden="false" customHeight="true" outlineLevel="0" collapsed="false">
      <c r="A4" s="2"/>
      <c r="B4" s="3" t="s">
        <v>41</v>
      </c>
      <c r="C4" s="2"/>
      <c r="D4" s="2"/>
      <c r="E4" s="2"/>
      <c r="F4" s="2"/>
      <c r="G4" s="2"/>
      <c r="H4" s="2"/>
      <c r="I4" s="2"/>
      <c r="J4" s="2"/>
      <c r="K4" s="2"/>
      <c r="L4" s="2"/>
      <c r="M4" s="2"/>
    </row>
    <row r="5" customFormat="false" ht="21.75" hidden="false" customHeight="true" outlineLevel="0" collapsed="false">
      <c r="A5" s="2"/>
      <c r="B5" s="4" t="s">
        <v>138</v>
      </c>
      <c r="C5" s="2"/>
      <c r="D5" s="2"/>
      <c r="E5" s="2"/>
      <c r="F5" s="2"/>
      <c r="G5" s="2"/>
      <c r="H5" s="2"/>
      <c r="I5" s="2"/>
      <c r="J5" s="2"/>
      <c r="K5" s="2"/>
      <c r="L5" s="2"/>
      <c r="M5" s="2"/>
    </row>
    <row r="6" customFormat="false" ht="7.5" hidden="false" customHeight="true" outlineLevel="0" collapsed="false"/>
    <row r="7" customFormat="false" ht="30" hidden="false" customHeight="true" outlineLevel="0" collapsed="false">
      <c r="B7" s="24" t="s">
        <v>139</v>
      </c>
      <c r="C7" s="24"/>
      <c r="D7" s="24"/>
      <c r="E7" s="24"/>
      <c r="F7" s="24"/>
      <c r="G7" s="24"/>
      <c r="H7" s="24"/>
      <c r="I7" s="24"/>
      <c r="J7" s="24"/>
      <c r="K7" s="24"/>
      <c r="L7" s="24"/>
      <c r="M7" s="24"/>
    </row>
    <row r="8" customFormat="false" ht="6" hidden="false" customHeight="true" outlineLevel="0" collapsed="false"/>
    <row r="9" customFormat="false" ht="37.5" hidden="false" customHeight="true" outlineLevel="0" collapsed="false">
      <c r="B9" s="9" t="s">
        <v>140</v>
      </c>
      <c r="C9" s="9" t="s">
        <v>114</v>
      </c>
      <c r="D9" s="9" t="s">
        <v>141</v>
      </c>
      <c r="E9" s="9" t="s">
        <v>142</v>
      </c>
      <c r="F9" s="9" t="s">
        <v>143</v>
      </c>
      <c r="G9" s="9" t="s">
        <v>144</v>
      </c>
      <c r="H9" s="9" t="s">
        <v>145</v>
      </c>
      <c r="I9" s="9" t="s">
        <v>65</v>
      </c>
      <c r="J9" s="9" t="s">
        <v>146</v>
      </c>
      <c r="K9" s="9" t="s">
        <v>147</v>
      </c>
      <c r="L9" s="9" t="s">
        <v>148</v>
      </c>
      <c r="M9" s="9" t="s">
        <v>149</v>
      </c>
    </row>
    <row r="10" customFormat="false" ht="70.5" hidden="false" customHeight="true" outlineLevel="0" collapsed="false">
      <c r="B10" s="43" t="s">
        <v>150</v>
      </c>
      <c r="C10" s="44" t="s">
        <v>119</v>
      </c>
      <c r="D10" s="17" t="s">
        <v>151</v>
      </c>
      <c r="E10" s="44" t="s">
        <v>152</v>
      </c>
      <c r="F10" s="44" t="s">
        <v>153</v>
      </c>
      <c r="G10" s="44" t="s">
        <v>154</v>
      </c>
      <c r="H10" s="45" t="s">
        <v>155</v>
      </c>
      <c r="I10" s="45" t="s">
        <v>69</v>
      </c>
      <c r="J10" s="46"/>
      <c r="K10" s="46"/>
      <c r="L10" s="44"/>
      <c r="M10" s="44"/>
    </row>
    <row r="11" customFormat="false" ht="57.75" hidden="false" customHeight="true" outlineLevel="0" collapsed="false">
      <c r="B11" s="47" t="s">
        <v>156</v>
      </c>
      <c r="C11" s="48" t="s">
        <v>119</v>
      </c>
      <c r="D11" s="36" t="s">
        <v>157</v>
      </c>
      <c r="E11" s="48" t="s">
        <v>158</v>
      </c>
      <c r="F11" s="48" t="s">
        <v>153</v>
      </c>
      <c r="G11" s="48" t="s">
        <v>154</v>
      </c>
      <c r="H11" s="49" t="s">
        <v>155</v>
      </c>
      <c r="I11" s="49" t="s">
        <v>69</v>
      </c>
      <c r="J11" s="50"/>
      <c r="K11" s="50"/>
      <c r="L11" s="48"/>
      <c r="M11" s="48"/>
    </row>
    <row r="12" customFormat="false" ht="57.75" hidden="false" customHeight="true" outlineLevel="0" collapsed="false">
      <c r="B12" s="43" t="s">
        <v>159</v>
      </c>
      <c r="C12" s="44" t="s">
        <v>119</v>
      </c>
      <c r="D12" s="17" t="s">
        <v>160</v>
      </c>
      <c r="E12" s="44" t="s">
        <v>161</v>
      </c>
      <c r="F12" s="44" t="s">
        <v>162</v>
      </c>
      <c r="G12" s="44" t="s">
        <v>153</v>
      </c>
      <c r="H12" s="45" t="s">
        <v>163</v>
      </c>
      <c r="I12" s="45" t="s">
        <v>69</v>
      </c>
      <c r="J12" s="46"/>
      <c r="K12" s="46"/>
      <c r="L12" s="44"/>
      <c r="M12" s="44"/>
    </row>
    <row r="13" customFormat="false" ht="57.75" hidden="false" customHeight="true" outlineLevel="0" collapsed="false">
      <c r="B13" s="47" t="s">
        <v>164</v>
      </c>
      <c r="C13" s="48" t="s">
        <v>119</v>
      </c>
      <c r="D13" s="36" t="s">
        <v>165</v>
      </c>
      <c r="E13" s="48" t="s">
        <v>166</v>
      </c>
      <c r="F13" s="48" t="s">
        <v>153</v>
      </c>
      <c r="G13" s="48" t="s">
        <v>154</v>
      </c>
      <c r="H13" s="49" t="s">
        <v>155</v>
      </c>
      <c r="I13" s="49" t="s">
        <v>69</v>
      </c>
      <c r="J13" s="50"/>
      <c r="K13" s="50"/>
      <c r="L13" s="48"/>
      <c r="M13" s="48"/>
    </row>
    <row r="14" customFormat="false" ht="57.75" hidden="false" customHeight="true" outlineLevel="0" collapsed="false">
      <c r="B14" s="43" t="s">
        <v>167</v>
      </c>
      <c r="C14" s="44" t="s">
        <v>119</v>
      </c>
      <c r="D14" s="17" t="s">
        <v>168</v>
      </c>
      <c r="E14" s="44" t="s">
        <v>169</v>
      </c>
      <c r="F14" s="44" t="s">
        <v>153</v>
      </c>
      <c r="G14" s="44" t="s">
        <v>162</v>
      </c>
      <c r="H14" s="45" t="s">
        <v>163</v>
      </c>
      <c r="I14" s="45" t="s">
        <v>69</v>
      </c>
      <c r="J14" s="46"/>
      <c r="K14" s="46"/>
      <c r="L14" s="44"/>
      <c r="M14" s="44"/>
    </row>
    <row r="15" customFormat="false" ht="57.75" hidden="false" customHeight="true" outlineLevel="0" collapsed="false">
      <c r="B15" s="47" t="s">
        <v>170</v>
      </c>
      <c r="C15" s="48" t="s">
        <v>119</v>
      </c>
      <c r="D15" s="36" t="s">
        <v>171</v>
      </c>
      <c r="E15" s="48" t="s">
        <v>172</v>
      </c>
      <c r="F15" s="48" t="s">
        <v>153</v>
      </c>
      <c r="G15" s="48" t="s">
        <v>173</v>
      </c>
      <c r="H15" s="49" t="s">
        <v>163</v>
      </c>
      <c r="I15" s="49" t="s">
        <v>69</v>
      </c>
      <c r="J15" s="50"/>
      <c r="K15" s="50"/>
      <c r="L15" s="48"/>
      <c r="M15" s="48"/>
    </row>
    <row r="16" customFormat="false" ht="57.75" hidden="false" customHeight="true" outlineLevel="0" collapsed="false">
      <c r="B16" s="43" t="s">
        <v>174</v>
      </c>
      <c r="C16" s="44" t="s">
        <v>119</v>
      </c>
      <c r="D16" s="17" t="s">
        <v>175</v>
      </c>
      <c r="E16" s="44" t="s">
        <v>176</v>
      </c>
      <c r="F16" s="44" t="s">
        <v>177</v>
      </c>
      <c r="G16" s="44" t="s">
        <v>153</v>
      </c>
      <c r="H16" s="45" t="s">
        <v>155</v>
      </c>
      <c r="I16" s="45" t="s">
        <v>69</v>
      </c>
      <c r="J16" s="46"/>
      <c r="K16" s="46"/>
      <c r="L16" s="44"/>
      <c r="M16" s="44"/>
    </row>
    <row r="17" customFormat="false" ht="57.75" hidden="false" customHeight="true" outlineLevel="0" collapsed="false">
      <c r="B17" s="47" t="s">
        <v>178</v>
      </c>
      <c r="C17" s="48" t="s">
        <v>119</v>
      </c>
      <c r="D17" s="36" t="s">
        <v>179</v>
      </c>
      <c r="E17" s="48" t="s">
        <v>180</v>
      </c>
      <c r="F17" s="48" t="s">
        <v>162</v>
      </c>
      <c r="G17" s="48" t="s">
        <v>154</v>
      </c>
      <c r="H17" s="49" t="s">
        <v>155</v>
      </c>
      <c r="I17" s="49" t="s">
        <v>69</v>
      </c>
      <c r="J17" s="50"/>
      <c r="K17" s="50"/>
      <c r="L17" s="48"/>
      <c r="M17" s="48"/>
    </row>
    <row r="18" customFormat="false" ht="57.75" hidden="false" customHeight="true" outlineLevel="0" collapsed="false">
      <c r="B18" s="43" t="s">
        <v>181</v>
      </c>
      <c r="C18" s="44" t="s">
        <v>119</v>
      </c>
      <c r="D18" s="17" t="s">
        <v>182</v>
      </c>
      <c r="E18" s="44" t="s">
        <v>183</v>
      </c>
      <c r="F18" s="44" t="s">
        <v>162</v>
      </c>
      <c r="G18" s="44" t="s">
        <v>184</v>
      </c>
      <c r="H18" s="45" t="s">
        <v>155</v>
      </c>
      <c r="I18" s="45" t="s">
        <v>69</v>
      </c>
      <c r="J18" s="46"/>
      <c r="K18" s="46"/>
      <c r="L18" s="44"/>
      <c r="M18" s="44"/>
    </row>
    <row r="19" customFormat="false" ht="57.75" hidden="false" customHeight="true" outlineLevel="0" collapsed="false">
      <c r="B19" s="47" t="s">
        <v>185</v>
      </c>
      <c r="C19" s="48" t="s">
        <v>119</v>
      </c>
      <c r="D19" s="36" t="s">
        <v>186</v>
      </c>
      <c r="E19" s="48" t="s">
        <v>187</v>
      </c>
      <c r="F19" s="48" t="s">
        <v>188</v>
      </c>
      <c r="G19" s="48" t="s">
        <v>154</v>
      </c>
      <c r="H19" s="49" t="s">
        <v>163</v>
      </c>
      <c r="I19" s="49" t="s">
        <v>69</v>
      </c>
      <c r="J19" s="50"/>
      <c r="K19" s="50"/>
      <c r="L19" s="48"/>
      <c r="M19" s="48"/>
    </row>
    <row r="20" customFormat="false" ht="57.75" hidden="false" customHeight="true" outlineLevel="0" collapsed="false">
      <c r="B20" s="43" t="s">
        <v>189</v>
      </c>
      <c r="C20" s="44" t="s">
        <v>119</v>
      </c>
      <c r="D20" s="17" t="s">
        <v>190</v>
      </c>
      <c r="E20" s="44" t="s">
        <v>191</v>
      </c>
      <c r="F20" s="44" t="s">
        <v>192</v>
      </c>
      <c r="G20" s="44" t="s">
        <v>162</v>
      </c>
      <c r="H20" s="45" t="s">
        <v>163</v>
      </c>
      <c r="I20" s="45" t="s">
        <v>69</v>
      </c>
      <c r="J20" s="46"/>
      <c r="K20" s="46"/>
      <c r="L20" s="44"/>
      <c r="M20" s="44"/>
    </row>
    <row r="21" customFormat="false" ht="45.75" hidden="false" customHeight="true" outlineLevel="0" collapsed="false">
      <c r="B21" s="47" t="s">
        <v>193</v>
      </c>
      <c r="C21" s="48" t="s">
        <v>119</v>
      </c>
      <c r="D21" s="36" t="s">
        <v>194</v>
      </c>
      <c r="E21" s="48" t="s">
        <v>195</v>
      </c>
      <c r="F21" s="48" t="s">
        <v>162</v>
      </c>
      <c r="G21" s="48" t="s">
        <v>184</v>
      </c>
      <c r="H21" s="49" t="s">
        <v>163</v>
      </c>
      <c r="I21" s="49" t="s">
        <v>69</v>
      </c>
      <c r="J21" s="50"/>
      <c r="K21" s="50"/>
      <c r="L21" s="48"/>
      <c r="M21" s="48"/>
    </row>
    <row r="22" customFormat="false" ht="57.75" hidden="false" customHeight="true" outlineLevel="0" collapsed="false">
      <c r="B22" s="43" t="s">
        <v>196</v>
      </c>
      <c r="C22" s="44" t="s">
        <v>119</v>
      </c>
      <c r="D22" s="17" t="s">
        <v>197</v>
      </c>
      <c r="E22" s="44" t="s">
        <v>198</v>
      </c>
      <c r="F22" s="44" t="s">
        <v>192</v>
      </c>
      <c r="G22" s="44" t="s">
        <v>184</v>
      </c>
      <c r="H22" s="45" t="s">
        <v>163</v>
      </c>
      <c r="I22" s="45" t="s">
        <v>69</v>
      </c>
      <c r="J22" s="46"/>
      <c r="K22" s="46"/>
      <c r="L22" s="44"/>
      <c r="M22" s="44"/>
    </row>
    <row r="23" customFormat="false" ht="57.75" hidden="false" customHeight="true" outlineLevel="0" collapsed="false">
      <c r="B23" s="47" t="s">
        <v>199</v>
      </c>
      <c r="C23" s="48" t="s">
        <v>119</v>
      </c>
      <c r="D23" s="36" t="s">
        <v>200</v>
      </c>
      <c r="E23" s="48" t="s">
        <v>201</v>
      </c>
      <c r="F23" s="48" t="s">
        <v>202</v>
      </c>
      <c r="G23" s="48" t="s">
        <v>162</v>
      </c>
      <c r="H23" s="49" t="s">
        <v>163</v>
      </c>
      <c r="I23" s="49" t="s">
        <v>69</v>
      </c>
      <c r="J23" s="50"/>
      <c r="K23" s="50"/>
      <c r="L23" s="48"/>
      <c r="M23" s="48"/>
    </row>
    <row r="24" customFormat="false" ht="45.75" hidden="false" customHeight="true" outlineLevel="0" collapsed="false">
      <c r="B24" s="43" t="s">
        <v>203</v>
      </c>
      <c r="C24" s="44" t="s">
        <v>119</v>
      </c>
      <c r="D24" s="17" t="s">
        <v>204</v>
      </c>
      <c r="E24" s="44" t="s">
        <v>205</v>
      </c>
      <c r="F24" s="44" t="s">
        <v>206</v>
      </c>
      <c r="G24" s="44" t="s">
        <v>207</v>
      </c>
      <c r="H24" s="45" t="s">
        <v>155</v>
      </c>
      <c r="I24" s="45" t="s">
        <v>69</v>
      </c>
      <c r="J24" s="46"/>
      <c r="K24" s="46"/>
      <c r="L24" s="44"/>
      <c r="M24" s="44"/>
    </row>
    <row r="25" customFormat="false" ht="57.75" hidden="false" customHeight="true" outlineLevel="0" collapsed="false">
      <c r="B25" s="47" t="s">
        <v>208</v>
      </c>
      <c r="C25" s="48" t="s">
        <v>119</v>
      </c>
      <c r="D25" s="36" t="s">
        <v>209</v>
      </c>
      <c r="E25" s="48" t="s">
        <v>210</v>
      </c>
      <c r="F25" s="48" t="s">
        <v>153</v>
      </c>
      <c r="G25" s="48" t="s">
        <v>177</v>
      </c>
      <c r="H25" s="49" t="s">
        <v>155</v>
      </c>
      <c r="I25" s="49" t="s">
        <v>69</v>
      </c>
      <c r="J25" s="50"/>
      <c r="K25" s="50"/>
      <c r="L25" s="48"/>
      <c r="M25" s="48"/>
    </row>
    <row r="26" customFormat="false" ht="45.75" hidden="false" customHeight="true" outlineLevel="0" collapsed="false">
      <c r="B26" s="43" t="s">
        <v>211</v>
      </c>
      <c r="C26" s="44" t="s">
        <v>119</v>
      </c>
      <c r="D26" s="17" t="s">
        <v>212</v>
      </c>
      <c r="E26" s="44" t="s">
        <v>213</v>
      </c>
      <c r="F26" s="44" t="s">
        <v>162</v>
      </c>
      <c r="G26" s="44" t="s">
        <v>214</v>
      </c>
      <c r="H26" s="45" t="s">
        <v>163</v>
      </c>
      <c r="I26" s="45" t="s">
        <v>69</v>
      </c>
      <c r="J26" s="46"/>
      <c r="K26" s="46"/>
      <c r="L26" s="44"/>
      <c r="M26" s="44"/>
    </row>
    <row r="27" customFormat="false" ht="57.75" hidden="false" customHeight="true" outlineLevel="0" collapsed="false">
      <c r="B27" s="47" t="s">
        <v>215</v>
      </c>
      <c r="C27" s="48" t="s">
        <v>120</v>
      </c>
      <c r="D27" s="36" t="s">
        <v>216</v>
      </c>
      <c r="E27" s="48" t="s">
        <v>217</v>
      </c>
      <c r="F27" s="48" t="s">
        <v>153</v>
      </c>
      <c r="G27" s="48" t="s">
        <v>162</v>
      </c>
      <c r="H27" s="49" t="s">
        <v>155</v>
      </c>
      <c r="I27" s="49" t="s">
        <v>69</v>
      </c>
      <c r="J27" s="50"/>
      <c r="K27" s="50"/>
      <c r="L27" s="48"/>
      <c r="M27" s="48"/>
    </row>
    <row r="28" customFormat="false" ht="57.75" hidden="false" customHeight="true" outlineLevel="0" collapsed="false">
      <c r="B28" s="43" t="s">
        <v>218</v>
      </c>
      <c r="C28" s="44" t="s">
        <v>120</v>
      </c>
      <c r="D28" s="17" t="s">
        <v>219</v>
      </c>
      <c r="E28" s="44" t="s">
        <v>220</v>
      </c>
      <c r="F28" s="44" t="s">
        <v>153</v>
      </c>
      <c r="G28" s="44" t="s">
        <v>162</v>
      </c>
      <c r="H28" s="45" t="s">
        <v>155</v>
      </c>
      <c r="I28" s="45" t="s">
        <v>69</v>
      </c>
      <c r="J28" s="46"/>
      <c r="K28" s="46"/>
      <c r="L28" s="44"/>
      <c r="M28" s="44"/>
    </row>
    <row r="29" customFormat="false" ht="57.75" hidden="false" customHeight="true" outlineLevel="0" collapsed="false">
      <c r="B29" s="47" t="s">
        <v>221</v>
      </c>
      <c r="C29" s="48" t="s">
        <v>120</v>
      </c>
      <c r="D29" s="36" t="s">
        <v>222</v>
      </c>
      <c r="E29" s="48" t="s">
        <v>223</v>
      </c>
      <c r="F29" s="48" t="s">
        <v>162</v>
      </c>
      <c r="G29" s="48" t="s">
        <v>153</v>
      </c>
      <c r="H29" s="49" t="s">
        <v>163</v>
      </c>
      <c r="I29" s="49" t="s">
        <v>69</v>
      </c>
      <c r="J29" s="50"/>
      <c r="K29" s="50"/>
      <c r="L29" s="48"/>
      <c r="M29" s="48"/>
    </row>
    <row r="30" customFormat="false" ht="57.75" hidden="false" customHeight="true" outlineLevel="0" collapsed="false">
      <c r="B30" s="43" t="s">
        <v>224</v>
      </c>
      <c r="C30" s="44" t="s">
        <v>120</v>
      </c>
      <c r="D30" s="17" t="s">
        <v>225</v>
      </c>
      <c r="E30" s="44" t="s">
        <v>226</v>
      </c>
      <c r="F30" s="44" t="s">
        <v>184</v>
      </c>
      <c r="G30" s="44" t="s">
        <v>153</v>
      </c>
      <c r="H30" s="45" t="s">
        <v>163</v>
      </c>
      <c r="I30" s="45" t="s">
        <v>69</v>
      </c>
      <c r="J30" s="46"/>
      <c r="K30" s="46"/>
      <c r="L30" s="44"/>
      <c r="M30" s="44"/>
    </row>
    <row r="31" customFormat="false" ht="45.75" hidden="false" customHeight="true" outlineLevel="0" collapsed="false">
      <c r="B31" s="47" t="s">
        <v>227</v>
      </c>
      <c r="C31" s="48" t="s">
        <v>120</v>
      </c>
      <c r="D31" s="36" t="s">
        <v>228</v>
      </c>
      <c r="E31" s="48" t="s">
        <v>229</v>
      </c>
      <c r="F31" s="48" t="s">
        <v>230</v>
      </c>
      <c r="G31" s="48" t="s">
        <v>231</v>
      </c>
      <c r="H31" s="49" t="s">
        <v>232</v>
      </c>
      <c r="I31" s="49" t="s">
        <v>69</v>
      </c>
      <c r="J31" s="50"/>
      <c r="K31" s="50"/>
      <c r="L31" s="48"/>
      <c r="M31" s="48"/>
    </row>
    <row r="32" customFormat="false" ht="45.75" hidden="false" customHeight="true" outlineLevel="0" collapsed="false">
      <c r="B32" s="43" t="s">
        <v>233</v>
      </c>
      <c r="C32" s="44" t="s">
        <v>120</v>
      </c>
      <c r="D32" s="17" t="s">
        <v>234</v>
      </c>
      <c r="E32" s="44" t="s">
        <v>235</v>
      </c>
      <c r="F32" s="44" t="s">
        <v>153</v>
      </c>
      <c r="G32" s="44" t="s">
        <v>184</v>
      </c>
      <c r="H32" s="45" t="s">
        <v>232</v>
      </c>
      <c r="I32" s="45" t="s">
        <v>69</v>
      </c>
      <c r="J32" s="46"/>
      <c r="K32" s="46"/>
      <c r="L32" s="44"/>
      <c r="M32" s="44"/>
    </row>
    <row r="33" customFormat="false" ht="45.75" hidden="false" customHeight="true" outlineLevel="0" collapsed="false">
      <c r="B33" s="47" t="s">
        <v>236</v>
      </c>
      <c r="C33" s="48" t="s">
        <v>120</v>
      </c>
      <c r="D33" s="36" t="s">
        <v>237</v>
      </c>
      <c r="E33" s="48" t="s">
        <v>238</v>
      </c>
      <c r="F33" s="48" t="s">
        <v>230</v>
      </c>
      <c r="G33" s="48" t="s">
        <v>153</v>
      </c>
      <c r="H33" s="49" t="s">
        <v>232</v>
      </c>
      <c r="I33" s="49" t="s">
        <v>69</v>
      </c>
      <c r="J33" s="50"/>
      <c r="K33" s="50"/>
      <c r="L33" s="48"/>
      <c r="M33" s="48"/>
    </row>
    <row r="34" customFormat="false" ht="57.75" hidden="false" customHeight="true" outlineLevel="0" collapsed="false">
      <c r="B34" s="43" t="s">
        <v>239</v>
      </c>
      <c r="C34" s="44" t="s">
        <v>120</v>
      </c>
      <c r="D34" s="17" t="s">
        <v>240</v>
      </c>
      <c r="E34" s="44" t="s">
        <v>241</v>
      </c>
      <c r="F34" s="44" t="s">
        <v>153</v>
      </c>
      <c r="G34" s="44" t="s">
        <v>173</v>
      </c>
      <c r="H34" s="45" t="s">
        <v>163</v>
      </c>
      <c r="I34" s="45" t="s">
        <v>69</v>
      </c>
      <c r="J34" s="46"/>
      <c r="K34" s="46"/>
      <c r="L34" s="44"/>
      <c r="M34" s="44"/>
    </row>
    <row r="35" customFormat="false" ht="45.75" hidden="false" customHeight="true" outlineLevel="0" collapsed="false">
      <c r="B35" s="47" t="s">
        <v>242</v>
      </c>
      <c r="C35" s="48" t="s">
        <v>120</v>
      </c>
      <c r="D35" s="36" t="s">
        <v>243</v>
      </c>
      <c r="E35" s="48" t="s">
        <v>244</v>
      </c>
      <c r="F35" s="48" t="s">
        <v>162</v>
      </c>
      <c r="G35" s="48" t="s">
        <v>153</v>
      </c>
      <c r="H35" s="49" t="s">
        <v>232</v>
      </c>
      <c r="I35" s="49" t="s">
        <v>69</v>
      </c>
      <c r="J35" s="50"/>
      <c r="K35" s="50"/>
      <c r="L35" s="48"/>
      <c r="M35" s="48"/>
    </row>
    <row r="36" customFormat="false" ht="45.75" hidden="false" customHeight="true" outlineLevel="0" collapsed="false">
      <c r="B36" s="43" t="s">
        <v>245</v>
      </c>
      <c r="C36" s="44" t="s">
        <v>120</v>
      </c>
      <c r="D36" s="17" t="s">
        <v>246</v>
      </c>
      <c r="E36" s="44" t="s">
        <v>247</v>
      </c>
      <c r="F36" s="44" t="s">
        <v>153</v>
      </c>
      <c r="G36" s="44" t="s">
        <v>162</v>
      </c>
      <c r="H36" s="45" t="s">
        <v>155</v>
      </c>
      <c r="I36" s="45" t="s">
        <v>69</v>
      </c>
      <c r="J36" s="46"/>
      <c r="K36" s="46"/>
      <c r="L36" s="44"/>
      <c r="M36" s="44"/>
    </row>
    <row r="37" customFormat="false" ht="57.75" hidden="false" customHeight="true" outlineLevel="0" collapsed="false">
      <c r="B37" s="47" t="s">
        <v>248</v>
      </c>
      <c r="C37" s="48" t="s">
        <v>120</v>
      </c>
      <c r="D37" s="36" t="s">
        <v>249</v>
      </c>
      <c r="E37" s="48" t="s">
        <v>250</v>
      </c>
      <c r="F37" s="48" t="s">
        <v>153</v>
      </c>
      <c r="G37" s="48" t="s">
        <v>154</v>
      </c>
      <c r="H37" s="49" t="s">
        <v>155</v>
      </c>
      <c r="I37" s="49" t="s">
        <v>69</v>
      </c>
      <c r="J37" s="50"/>
      <c r="K37" s="50"/>
      <c r="L37" s="48"/>
      <c r="M37" s="48"/>
    </row>
    <row r="38" customFormat="false" ht="57.75" hidden="false" customHeight="true" outlineLevel="0" collapsed="false">
      <c r="B38" s="43" t="s">
        <v>251</v>
      </c>
      <c r="C38" s="44" t="s">
        <v>120</v>
      </c>
      <c r="D38" s="17" t="s">
        <v>252</v>
      </c>
      <c r="E38" s="44" t="s">
        <v>253</v>
      </c>
      <c r="F38" s="44" t="s">
        <v>177</v>
      </c>
      <c r="G38" s="44" t="s">
        <v>184</v>
      </c>
      <c r="H38" s="45" t="s">
        <v>163</v>
      </c>
      <c r="I38" s="45" t="s">
        <v>69</v>
      </c>
      <c r="J38" s="46"/>
      <c r="K38" s="46"/>
      <c r="L38" s="44"/>
      <c r="M38" s="44"/>
    </row>
    <row r="39" customFormat="false" ht="57.75" hidden="false" customHeight="true" outlineLevel="0" collapsed="false">
      <c r="B39" s="47" t="s">
        <v>254</v>
      </c>
      <c r="C39" s="48" t="s">
        <v>120</v>
      </c>
      <c r="D39" s="36" t="s">
        <v>255</v>
      </c>
      <c r="E39" s="48" t="s">
        <v>256</v>
      </c>
      <c r="F39" s="48" t="s">
        <v>173</v>
      </c>
      <c r="G39" s="48" t="s">
        <v>154</v>
      </c>
      <c r="H39" s="49" t="s">
        <v>163</v>
      </c>
      <c r="I39" s="49" t="s">
        <v>69</v>
      </c>
      <c r="J39" s="50"/>
      <c r="K39" s="50"/>
      <c r="L39" s="48"/>
      <c r="M39" s="48"/>
    </row>
    <row r="40" customFormat="false" ht="45.75" hidden="false" customHeight="true" outlineLevel="0" collapsed="false">
      <c r="B40" s="43" t="s">
        <v>257</v>
      </c>
      <c r="C40" s="44" t="s">
        <v>120</v>
      </c>
      <c r="D40" s="17" t="s">
        <v>258</v>
      </c>
      <c r="E40" s="44" t="s">
        <v>259</v>
      </c>
      <c r="F40" s="44" t="s">
        <v>206</v>
      </c>
      <c r="G40" s="44" t="s">
        <v>207</v>
      </c>
      <c r="H40" s="45" t="s">
        <v>163</v>
      </c>
      <c r="I40" s="45" t="s">
        <v>69</v>
      </c>
      <c r="J40" s="46"/>
      <c r="K40" s="46"/>
      <c r="L40" s="44"/>
      <c r="M40" s="44"/>
    </row>
    <row r="41" customFormat="false" ht="57.75" hidden="false" customHeight="true" outlineLevel="0" collapsed="false">
      <c r="B41" s="47" t="s">
        <v>260</v>
      </c>
      <c r="C41" s="48" t="s">
        <v>120</v>
      </c>
      <c r="D41" s="36" t="s">
        <v>261</v>
      </c>
      <c r="E41" s="48" t="s">
        <v>262</v>
      </c>
      <c r="F41" s="48" t="s">
        <v>230</v>
      </c>
      <c r="G41" s="48" t="s">
        <v>184</v>
      </c>
      <c r="H41" s="49" t="s">
        <v>163</v>
      </c>
      <c r="I41" s="49" t="s">
        <v>69</v>
      </c>
      <c r="J41" s="50"/>
      <c r="K41" s="50"/>
      <c r="L41" s="48"/>
      <c r="M41" s="48"/>
    </row>
    <row r="42" customFormat="false" ht="45.75" hidden="false" customHeight="true" outlineLevel="0" collapsed="false">
      <c r="B42" s="43" t="s">
        <v>263</v>
      </c>
      <c r="C42" s="44" t="s">
        <v>120</v>
      </c>
      <c r="D42" s="17" t="s">
        <v>264</v>
      </c>
      <c r="E42" s="44" t="s">
        <v>265</v>
      </c>
      <c r="F42" s="44" t="s">
        <v>162</v>
      </c>
      <c r="G42" s="44" t="s">
        <v>184</v>
      </c>
      <c r="H42" s="45" t="s">
        <v>163</v>
      </c>
      <c r="I42" s="45" t="s">
        <v>69</v>
      </c>
      <c r="J42" s="46"/>
      <c r="K42" s="46"/>
      <c r="L42" s="44"/>
      <c r="M42" s="44"/>
    </row>
    <row r="43" customFormat="false" ht="57.75" hidden="false" customHeight="true" outlineLevel="0" collapsed="false">
      <c r="B43" s="47" t="s">
        <v>266</v>
      </c>
      <c r="C43" s="48" t="s">
        <v>121</v>
      </c>
      <c r="D43" s="36" t="s">
        <v>267</v>
      </c>
      <c r="E43" s="48" t="s">
        <v>268</v>
      </c>
      <c r="F43" s="48" t="s">
        <v>177</v>
      </c>
      <c r="G43" s="48" t="s">
        <v>153</v>
      </c>
      <c r="H43" s="49" t="s">
        <v>155</v>
      </c>
      <c r="I43" s="49" t="s">
        <v>69</v>
      </c>
      <c r="J43" s="50"/>
      <c r="K43" s="50"/>
      <c r="L43" s="48"/>
      <c r="M43" s="48"/>
    </row>
    <row r="44" customFormat="false" ht="45.75" hidden="false" customHeight="true" outlineLevel="0" collapsed="false">
      <c r="B44" s="43" t="s">
        <v>269</v>
      </c>
      <c r="C44" s="44" t="s">
        <v>121</v>
      </c>
      <c r="D44" s="17" t="s">
        <v>270</v>
      </c>
      <c r="E44" s="44" t="s">
        <v>271</v>
      </c>
      <c r="F44" s="44" t="s">
        <v>177</v>
      </c>
      <c r="G44" s="44" t="s">
        <v>153</v>
      </c>
      <c r="H44" s="45" t="s">
        <v>155</v>
      </c>
      <c r="I44" s="45" t="s">
        <v>69</v>
      </c>
      <c r="J44" s="46"/>
      <c r="K44" s="46"/>
      <c r="L44" s="44"/>
      <c r="M44" s="44"/>
    </row>
    <row r="45" customFormat="false" ht="45.75" hidden="false" customHeight="true" outlineLevel="0" collapsed="false">
      <c r="B45" s="47" t="s">
        <v>272</v>
      </c>
      <c r="C45" s="48" t="s">
        <v>121</v>
      </c>
      <c r="D45" s="36" t="s">
        <v>273</v>
      </c>
      <c r="E45" s="48" t="s">
        <v>274</v>
      </c>
      <c r="F45" s="48" t="s">
        <v>177</v>
      </c>
      <c r="G45" s="48" t="s">
        <v>207</v>
      </c>
      <c r="H45" s="49" t="s">
        <v>155</v>
      </c>
      <c r="I45" s="49" t="s">
        <v>69</v>
      </c>
      <c r="J45" s="50"/>
      <c r="K45" s="50"/>
      <c r="L45" s="48"/>
      <c r="M45" s="48"/>
    </row>
    <row r="46" customFormat="false" ht="45.75" hidden="false" customHeight="true" outlineLevel="0" collapsed="false">
      <c r="B46" s="43" t="s">
        <v>275</v>
      </c>
      <c r="C46" s="44" t="s">
        <v>121</v>
      </c>
      <c r="D46" s="17" t="s">
        <v>276</v>
      </c>
      <c r="E46" s="44" t="s">
        <v>277</v>
      </c>
      <c r="F46" s="44" t="s">
        <v>177</v>
      </c>
      <c r="G46" s="44" t="s">
        <v>153</v>
      </c>
      <c r="H46" s="45" t="s">
        <v>163</v>
      </c>
      <c r="I46" s="45" t="s">
        <v>69</v>
      </c>
      <c r="J46" s="46"/>
      <c r="K46" s="46"/>
      <c r="L46" s="44"/>
      <c r="M46" s="44"/>
    </row>
    <row r="47" customFormat="false" ht="45.75" hidden="false" customHeight="true" outlineLevel="0" collapsed="false">
      <c r="B47" s="47" t="s">
        <v>278</v>
      </c>
      <c r="C47" s="48" t="s">
        <v>121</v>
      </c>
      <c r="D47" s="36" t="s">
        <v>279</v>
      </c>
      <c r="E47" s="48" t="s">
        <v>280</v>
      </c>
      <c r="F47" s="48" t="s">
        <v>177</v>
      </c>
      <c r="G47" s="48" t="s">
        <v>207</v>
      </c>
      <c r="H47" s="49" t="s">
        <v>163</v>
      </c>
      <c r="I47" s="49" t="s">
        <v>69</v>
      </c>
      <c r="J47" s="50"/>
      <c r="K47" s="50"/>
      <c r="L47" s="48"/>
      <c r="M47" s="48"/>
    </row>
    <row r="48" customFormat="false" ht="45.75" hidden="false" customHeight="true" outlineLevel="0" collapsed="false">
      <c r="B48" s="43" t="s">
        <v>281</v>
      </c>
      <c r="C48" s="44" t="s">
        <v>121</v>
      </c>
      <c r="D48" s="17" t="s">
        <v>282</v>
      </c>
      <c r="E48" s="44" t="s">
        <v>283</v>
      </c>
      <c r="F48" s="44" t="s">
        <v>177</v>
      </c>
      <c r="G48" s="44" t="s">
        <v>153</v>
      </c>
      <c r="H48" s="45" t="s">
        <v>232</v>
      </c>
      <c r="I48" s="45" t="s">
        <v>69</v>
      </c>
      <c r="J48" s="46"/>
      <c r="K48" s="46"/>
      <c r="L48" s="44"/>
      <c r="M48" s="44"/>
    </row>
    <row r="49" customFormat="false" ht="45.75" hidden="false" customHeight="true" outlineLevel="0" collapsed="false">
      <c r="B49" s="47" t="s">
        <v>284</v>
      </c>
      <c r="C49" s="48" t="s">
        <v>121</v>
      </c>
      <c r="D49" s="36" t="s">
        <v>285</v>
      </c>
      <c r="E49" s="48" t="s">
        <v>286</v>
      </c>
      <c r="F49" s="48" t="s">
        <v>153</v>
      </c>
      <c r="G49" s="48" t="s">
        <v>154</v>
      </c>
      <c r="H49" s="49" t="s">
        <v>155</v>
      </c>
      <c r="I49" s="49" t="s">
        <v>69</v>
      </c>
      <c r="J49" s="50"/>
      <c r="K49" s="50"/>
      <c r="L49" s="48"/>
      <c r="M49" s="48"/>
    </row>
    <row r="50" customFormat="false" ht="45.75" hidden="false" customHeight="true" outlineLevel="0" collapsed="false">
      <c r="B50" s="43" t="s">
        <v>287</v>
      </c>
      <c r="C50" s="44" t="s">
        <v>121</v>
      </c>
      <c r="D50" s="17" t="s">
        <v>288</v>
      </c>
      <c r="E50" s="44" t="s">
        <v>289</v>
      </c>
      <c r="F50" s="44" t="s">
        <v>153</v>
      </c>
      <c r="G50" s="44" t="s">
        <v>173</v>
      </c>
      <c r="H50" s="45" t="s">
        <v>163</v>
      </c>
      <c r="I50" s="45" t="s">
        <v>69</v>
      </c>
      <c r="J50" s="46"/>
      <c r="K50" s="46"/>
      <c r="L50" s="44"/>
      <c r="M50" s="44"/>
    </row>
    <row r="51" customFormat="false" ht="57.75" hidden="false" customHeight="true" outlineLevel="0" collapsed="false">
      <c r="B51" s="47" t="s">
        <v>290</v>
      </c>
      <c r="C51" s="48" t="s">
        <v>121</v>
      </c>
      <c r="D51" s="36" t="s">
        <v>291</v>
      </c>
      <c r="E51" s="48" t="s">
        <v>292</v>
      </c>
      <c r="F51" s="48" t="s">
        <v>153</v>
      </c>
      <c r="G51" s="48" t="s">
        <v>154</v>
      </c>
      <c r="H51" s="49" t="s">
        <v>155</v>
      </c>
      <c r="I51" s="49" t="s">
        <v>69</v>
      </c>
      <c r="J51" s="50"/>
      <c r="K51" s="50"/>
      <c r="L51" s="48"/>
      <c r="M51" s="48"/>
    </row>
    <row r="52" customFormat="false" ht="45.75" hidden="false" customHeight="true" outlineLevel="0" collapsed="false">
      <c r="B52" s="43" t="s">
        <v>293</v>
      </c>
      <c r="C52" s="44" t="s">
        <v>121</v>
      </c>
      <c r="D52" s="17" t="s">
        <v>294</v>
      </c>
      <c r="E52" s="44" t="s">
        <v>295</v>
      </c>
      <c r="F52" s="44" t="s">
        <v>153</v>
      </c>
      <c r="G52" s="44" t="s">
        <v>177</v>
      </c>
      <c r="H52" s="45" t="s">
        <v>163</v>
      </c>
      <c r="I52" s="45" t="s">
        <v>69</v>
      </c>
      <c r="J52" s="46"/>
      <c r="K52" s="46"/>
      <c r="L52" s="44"/>
      <c r="M52" s="44"/>
    </row>
    <row r="53" customFormat="false" ht="57.75" hidden="false" customHeight="true" outlineLevel="0" collapsed="false">
      <c r="B53" s="47" t="s">
        <v>296</v>
      </c>
      <c r="C53" s="48" t="s">
        <v>121</v>
      </c>
      <c r="D53" s="36" t="s">
        <v>297</v>
      </c>
      <c r="E53" s="48" t="s">
        <v>298</v>
      </c>
      <c r="F53" s="48" t="s">
        <v>173</v>
      </c>
      <c r="G53" s="48" t="s">
        <v>154</v>
      </c>
      <c r="H53" s="49" t="s">
        <v>155</v>
      </c>
      <c r="I53" s="49" t="s">
        <v>69</v>
      </c>
      <c r="J53" s="50"/>
      <c r="K53" s="50"/>
      <c r="L53" s="48"/>
      <c r="M53" s="48"/>
    </row>
    <row r="54" customFormat="false" ht="45.75" hidden="false" customHeight="true" outlineLevel="0" collapsed="false">
      <c r="B54" s="43" t="s">
        <v>299</v>
      </c>
      <c r="C54" s="44" t="s">
        <v>121</v>
      </c>
      <c r="D54" s="17" t="s">
        <v>300</v>
      </c>
      <c r="E54" s="44" t="s">
        <v>301</v>
      </c>
      <c r="F54" s="44" t="s">
        <v>173</v>
      </c>
      <c r="G54" s="44" t="s">
        <v>154</v>
      </c>
      <c r="H54" s="45" t="s">
        <v>155</v>
      </c>
      <c r="I54" s="45" t="s">
        <v>69</v>
      </c>
      <c r="J54" s="46"/>
      <c r="K54" s="46"/>
      <c r="L54" s="44"/>
      <c r="M54" s="44"/>
    </row>
    <row r="55" customFormat="false" ht="57.75" hidden="false" customHeight="true" outlineLevel="0" collapsed="false">
      <c r="B55" s="47" t="s">
        <v>302</v>
      </c>
      <c r="C55" s="48" t="s">
        <v>121</v>
      </c>
      <c r="D55" s="36" t="s">
        <v>303</v>
      </c>
      <c r="E55" s="48" t="s">
        <v>304</v>
      </c>
      <c r="F55" s="48" t="s">
        <v>153</v>
      </c>
      <c r="G55" s="48" t="s">
        <v>173</v>
      </c>
      <c r="H55" s="49" t="s">
        <v>155</v>
      </c>
      <c r="I55" s="49" t="s">
        <v>69</v>
      </c>
      <c r="J55" s="50"/>
      <c r="K55" s="50"/>
      <c r="L55" s="48"/>
      <c r="M55" s="48"/>
    </row>
    <row r="56" customFormat="false" ht="57.75" hidden="false" customHeight="true" outlineLevel="0" collapsed="false">
      <c r="B56" s="43" t="s">
        <v>305</v>
      </c>
      <c r="C56" s="44" t="s">
        <v>121</v>
      </c>
      <c r="D56" s="17" t="s">
        <v>306</v>
      </c>
      <c r="E56" s="44" t="s">
        <v>307</v>
      </c>
      <c r="F56" s="44" t="s">
        <v>177</v>
      </c>
      <c r="G56" s="44" t="s">
        <v>207</v>
      </c>
      <c r="H56" s="45" t="s">
        <v>163</v>
      </c>
      <c r="I56" s="45" t="s">
        <v>69</v>
      </c>
      <c r="J56" s="46"/>
      <c r="K56" s="46"/>
      <c r="L56" s="44"/>
      <c r="M56" s="44"/>
    </row>
    <row r="57" customFormat="false" ht="57.75" hidden="false" customHeight="true" outlineLevel="0" collapsed="false">
      <c r="B57" s="47" t="s">
        <v>308</v>
      </c>
      <c r="C57" s="48" t="s">
        <v>121</v>
      </c>
      <c r="D57" s="36" t="s">
        <v>309</v>
      </c>
      <c r="E57" s="48" t="s">
        <v>310</v>
      </c>
      <c r="F57" s="48" t="s">
        <v>153</v>
      </c>
      <c r="G57" s="48" t="s">
        <v>177</v>
      </c>
      <c r="H57" s="49" t="s">
        <v>155</v>
      </c>
      <c r="I57" s="49" t="s">
        <v>69</v>
      </c>
      <c r="J57" s="50"/>
      <c r="K57" s="50"/>
      <c r="L57" s="48"/>
      <c r="M57" s="48"/>
    </row>
    <row r="58" customFormat="false" ht="45.75" hidden="false" customHeight="true" outlineLevel="0" collapsed="false">
      <c r="B58" s="43" t="s">
        <v>311</v>
      </c>
      <c r="C58" s="44" t="s">
        <v>121</v>
      </c>
      <c r="D58" s="17" t="s">
        <v>312</v>
      </c>
      <c r="E58" s="44" t="s">
        <v>313</v>
      </c>
      <c r="F58" s="44" t="s">
        <v>177</v>
      </c>
      <c r="G58" s="44" t="s">
        <v>207</v>
      </c>
      <c r="H58" s="45" t="s">
        <v>163</v>
      </c>
      <c r="I58" s="45" t="s">
        <v>69</v>
      </c>
      <c r="J58" s="46"/>
      <c r="K58" s="46"/>
      <c r="L58" s="44"/>
      <c r="M58" s="44"/>
    </row>
    <row r="59" customFormat="false" ht="57.75" hidden="false" customHeight="true" outlineLevel="0" collapsed="false">
      <c r="B59" s="47" t="s">
        <v>314</v>
      </c>
      <c r="C59" s="48" t="s">
        <v>121</v>
      </c>
      <c r="D59" s="36" t="s">
        <v>315</v>
      </c>
      <c r="E59" s="48" t="s">
        <v>316</v>
      </c>
      <c r="F59" s="48" t="s">
        <v>153</v>
      </c>
      <c r="G59" s="48" t="s">
        <v>154</v>
      </c>
      <c r="H59" s="49" t="s">
        <v>155</v>
      </c>
      <c r="I59" s="49" t="s">
        <v>69</v>
      </c>
      <c r="J59" s="50"/>
      <c r="K59" s="50"/>
      <c r="L59" s="48"/>
      <c r="M59" s="48"/>
    </row>
    <row r="60" customFormat="false" ht="45.75" hidden="false" customHeight="true" outlineLevel="0" collapsed="false">
      <c r="B60" s="43" t="s">
        <v>317</v>
      </c>
      <c r="C60" s="44" t="s">
        <v>121</v>
      </c>
      <c r="D60" s="17" t="s">
        <v>318</v>
      </c>
      <c r="E60" s="44" t="s">
        <v>319</v>
      </c>
      <c r="F60" s="44" t="s">
        <v>177</v>
      </c>
      <c r="G60" s="44" t="s">
        <v>154</v>
      </c>
      <c r="H60" s="45" t="s">
        <v>163</v>
      </c>
      <c r="I60" s="45" t="s">
        <v>69</v>
      </c>
      <c r="J60" s="46"/>
      <c r="K60" s="46"/>
      <c r="L60" s="44"/>
      <c r="M60" s="44"/>
    </row>
    <row r="61" customFormat="false" ht="45.75" hidden="false" customHeight="true" outlineLevel="0" collapsed="false">
      <c r="B61" s="47" t="s">
        <v>320</v>
      </c>
      <c r="C61" s="48" t="s">
        <v>122</v>
      </c>
      <c r="D61" s="36" t="s">
        <v>321</v>
      </c>
      <c r="E61" s="48" t="s">
        <v>322</v>
      </c>
      <c r="F61" s="48" t="s">
        <v>177</v>
      </c>
      <c r="G61" s="48" t="s">
        <v>207</v>
      </c>
      <c r="H61" s="49" t="s">
        <v>155</v>
      </c>
      <c r="I61" s="49" t="s">
        <v>69</v>
      </c>
      <c r="J61" s="50"/>
      <c r="K61" s="50"/>
      <c r="L61" s="48"/>
      <c r="M61" s="48"/>
    </row>
    <row r="62" customFormat="false" ht="45.75" hidden="false" customHeight="true" outlineLevel="0" collapsed="false">
      <c r="B62" s="43" t="s">
        <v>323</v>
      </c>
      <c r="C62" s="44" t="s">
        <v>122</v>
      </c>
      <c r="D62" s="17" t="s">
        <v>324</v>
      </c>
      <c r="E62" s="44" t="s">
        <v>325</v>
      </c>
      <c r="F62" s="44" t="s">
        <v>177</v>
      </c>
      <c r="G62" s="44" t="s">
        <v>162</v>
      </c>
      <c r="H62" s="45" t="s">
        <v>163</v>
      </c>
      <c r="I62" s="45" t="s">
        <v>69</v>
      </c>
      <c r="J62" s="46"/>
      <c r="K62" s="46"/>
      <c r="L62" s="44"/>
      <c r="M62" s="44"/>
    </row>
    <row r="63" customFormat="false" ht="45.75" hidden="false" customHeight="true" outlineLevel="0" collapsed="false">
      <c r="B63" s="47" t="s">
        <v>326</v>
      </c>
      <c r="C63" s="48" t="s">
        <v>122</v>
      </c>
      <c r="D63" s="36" t="s">
        <v>327</v>
      </c>
      <c r="E63" s="48" t="s">
        <v>328</v>
      </c>
      <c r="F63" s="48" t="s">
        <v>207</v>
      </c>
      <c r="G63" s="48" t="s">
        <v>214</v>
      </c>
      <c r="H63" s="49" t="s">
        <v>163</v>
      </c>
      <c r="I63" s="49" t="s">
        <v>69</v>
      </c>
      <c r="J63" s="50"/>
      <c r="K63" s="50"/>
      <c r="L63" s="48"/>
      <c r="M63" s="48"/>
    </row>
    <row r="64" customFormat="false" ht="45.75" hidden="false" customHeight="true" outlineLevel="0" collapsed="false">
      <c r="B64" s="43" t="s">
        <v>329</v>
      </c>
      <c r="C64" s="44" t="s">
        <v>122</v>
      </c>
      <c r="D64" s="17" t="s">
        <v>330</v>
      </c>
      <c r="E64" s="44" t="s">
        <v>331</v>
      </c>
      <c r="F64" s="44" t="s">
        <v>177</v>
      </c>
      <c r="G64" s="44" t="s">
        <v>207</v>
      </c>
      <c r="H64" s="45" t="s">
        <v>155</v>
      </c>
      <c r="I64" s="45" t="s">
        <v>69</v>
      </c>
      <c r="J64" s="46"/>
      <c r="K64" s="46"/>
      <c r="L64" s="44"/>
      <c r="M64" s="44"/>
    </row>
    <row r="65" customFormat="false" ht="57.75" hidden="false" customHeight="true" outlineLevel="0" collapsed="false">
      <c r="B65" s="47" t="s">
        <v>332</v>
      </c>
      <c r="C65" s="48" t="s">
        <v>122</v>
      </c>
      <c r="D65" s="36" t="s">
        <v>333</v>
      </c>
      <c r="E65" s="48" t="s">
        <v>334</v>
      </c>
      <c r="F65" s="48" t="s">
        <v>335</v>
      </c>
      <c r="G65" s="48" t="s">
        <v>207</v>
      </c>
      <c r="H65" s="49" t="s">
        <v>163</v>
      </c>
      <c r="I65" s="49" t="s">
        <v>69</v>
      </c>
      <c r="J65" s="50"/>
      <c r="K65" s="50"/>
      <c r="L65" s="48"/>
      <c r="M65" s="48"/>
    </row>
    <row r="66" customFormat="false" ht="45.75" hidden="false" customHeight="true" outlineLevel="0" collapsed="false">
      <c r="B66" s="43" t="s">
        <v>336</v>
      </c>
      <c r="C66" s="44" t="s">
        <v>122</v>
      </c>
      <c r="D66" s="17" t="s">
        <v>337</v>
      </c>
      <c r="E66" s="44" t="s">
        <v>338</v>
      </c>
      <c r="F66" s="44" t="s">
        <v>207</v>
      </c>
      <c r="G66" s="44" t="s">
        <v>177</v>
      </c>
      <c r="H66" s="45" t="s">
        <v>163</v>
      </c>
      <c r="I66" s="45" t="s">
        <v>69</v>
      </c>
      <c r="J66" s="46"/>
      <c r="K66" s="46"/>
      <c r="L66" s="44"/>
      <c r="M66" s="44"/>
    </row>
    <row r="67" customFormat="false" ht="45.75" hidden="false" customHeight="true" outlineLevel="0" collapsed="false">
      <c r="B67" s="47" t="s">
        <v>339</v>
      </c>
      <c r="C67" s="48" t="s">
        <v>122</v>
      </c>
      <c r="D67" s="36" t="s">
        <v>340</v>
      </c>
      <c r="E67" s="48" t="s">
        <v>341</v>
      </c>
      <c r="F67" s="48" t="s">
        <v>207</v>
      </c>
      <c r="G67" s="48" t="s">
        <v>335</v>
      </c>
      <c r="H67" s="49" t="s">
        <v>163</v>
      </c>
      <c r="I67" s="49" t="s">
        <v>69</v>
      </c>
      <c r="J67" s="50"/>
      <c r="K67" s="50"/>
      <c r="L67" s="48"/>
      <c r="M67" s="48"/>
    </row>
    <row r="68" customFormat="false" ht="45.75" hidden="false" customHeight="true" outlineLevel="0" collapsed="false">
      <c r="B68" s="43" t="s">
        <v>342</v>
      </c>
      <c r="C68" s="44" t="s">
        <v>122</v>
      </c>
      <c r="D68" s="17" t="s">
        <v>343</v>
      </c>
      <c r="E68" s="44" t="s">
        <v>344</v>
      </c>
      <c r="F68" s="44" t="s">
        <v>207</v>
      </c>
      <c r="G68" s="44" t="s">
        <v>177</v>
      </c>
      <c r="H68" s="45" t="s">
        <v>155</v>
      </c>
      <c r="I68" s="45" t="s">
        <v>69</v>
      </c>
      <c r="J68" s="46"/>
      <c r="K68" s="46"/>
      <c r="L68" s="44"/>
      <c r="M68" s="44"/>
    </row>
    <row r="69" customFormat="false" ht="45.75" hidden="false" customHeight="true" outlineLevel="0" collapsed="false">
      <c r="B69" s="47" t="s">
        <v>345</v>
      </c>
      <c r="C69" s="48" t="s">
        <v>122</v>
      </c>
      <c r="D69" s="36" t="s">
        <v>346</v>
      </c>
      <c r="E69" s="48" t="s">
        <v>347</v>
      </c>
      <c r="F69" s="48" t="s">
        <v>207</v>
      </c>
      <c r="G69" s="48" t="s">
        <v>214</v>
      </c>
      <c r="H69" s="49" t="s">
        <v>155</v>
      </c>
      <c r="I69" s="49" t="s">
        <v>69</v>
      </c>
      <c r="J69" s="50"/>
      <c r="K69" s="50"/>
      <c r="L69" s="48"/>
      <c r="M69" s="48"/>
    </row>
    <row r="70" customFormat="false" ht="57.75" hidden="false" customHeight="true" outlineLevel="0" collapsed="false">
      <c r="B70" s="43" t="s">
        <v>348</v>
      </c>
      <c r="C70" s="44" t="s">
        <v>122</v>
      </c>
      <c r="D70" s="17" t="s">
        <v>349</v>
      </c>
      <c r="E70" s="44" t="s">
        <v>350</v>
      </c>
      <c r="F70" s="44" t="s">
        <v>207</v>
      </c>
      <c r="G70" s="44" t="s">
        <v>184</v>
      </c>
      <c r="H70" s="45" t="s">
        <v>163</v>
      </c>
      <c r="I70" s="45" t="s">
        <v>69</v>
      </c>
      <c r="J70" s="46"/>
      <c r="K70" s="46"/>
      <c r="L70" s="44"/>
      <c r="M70" s="44"/>
    </row>
    <row r="71" customFormat="false" ht="45.75" hidden="false" customHeight="true" outlineLevel="0" collapsed="false">
      <c r="B71" s="47" t="s">
        <v>351</v>
      </c>
      <c r="C71" s="48" t="s">
        <v>122</v>
      </c>
      <c r="D71" s="36" t="s">
        <v>352</v>
      </c>
      <c r="E71" s="48" t="s">
        <v>353</v>
      </c>
      <c r="F71" s="48" t="s">
        <v>207</v>
      </c>
      <c r="G71" s="48" t="s">
        <v>177</v>
      </c>
      <c r="H71" s="49" t="s">
        <v>232</v>
      </c>
      <c r="I71" s="49" t="s">
        <v>69</v>
      </c>
      <c r="J71" s="50"/>
      <c r="K71" s="50"/>
      <c r="L71" s="48"/>
      <c r="M71" s="48"/>
    </row>
    <row r="72" customFormat="false" ht="45.75" hidden="false" customHeight="true" outlineLevel="0" collapsed="false">
      <c r="B72" s="43" t="s">
        <v>354</v>
      </c>
      <c r="C72" s="44" t="s">
        <v>122</v>
      </c>
      <c r="D72" s="17" t="s">
        <v>355</v>
      </c>
      <c r="E72" s="44" t="s">
        <v>356</v>
      </c>
      <c r="F72" s="44" t="s">
        <v>207</v>
      </c>
      <c r="G72" s="44" t="s">
        <v>173</v>
      </c>
      <c r="H72" s="45" t="s">
        <v>163</v>
      </c>
      <c r="I72" s="45" t="s">
        <v>69</v>
      </c>
      <c r="J72" s="46"/>
      <c r="K72" s="46"/>
      <c r="L72" s="44"/>
      <c r="M72" s="44"/>
    </row>
    <row r="73" customFormat="false" ht="45.75" hidden="false" customHeight="true" outlineLevel="0" collapsed="false">
      <c r="B73" s="47" t="s">
        <v>357</v>
      </c>
      <c r="C73" s="48" t="s">
        <v>122</v>
      </c>
      <c r="D73" s="36" t="s">
        <v>358</v>
      </c>
      <c r="E73" s="48" t="s">
        <v>359</v>
      </c>
      <c r="F73" s="48" t="s">
        <v>207</v>
      </c>
      <c r="G73" s="48" t="s">
        <v>214</v>
      </c>
      <c r="H73" s="49" t="s">
        <v>155</v>
      </c>
      <c r="I73" s="49" t="s">
        <v>69</v>
      </c>
      <c r="J73" s="50"/>
      <c r="K73" s="50"/>
      <c r="L73" s="48"/>
      <c r="M73" s="48"/>
    </row>
    <row r="74" customFormat="false" ht="45.75" hidden="false" customHeight="true" outlineLevel="0" collapsed="false">
      <c r="B74" s="43" t="s">
        <v>360</v>
      </c>
      <c r="C74" s="44" t="s">
        <v>122</v>
      </c>
      <c r="D74" s="17" t="s">
        <v>361</v>
      </c>
      <c r="E74" s="44" t="s">
        <v>362</v>
      </c>
      <c r="F74" s="44" t="s">
        <v>207</v>
      </c>
      <c r="G74" s="44" t="s">
        <v>154</v>
      </c>
      <c r="H74" s="45" t="s">
        <v>163</v>
      </c>
      <c r="I74" s="45" t="s">
        <v>69</v>
      </c>
      <c r="J74" s="46"/>
      <c r="K74" s="46"/>
      <c r="L74" s="44"/>
      <c r="M74" s="44"/>
    </row>
    <row r="75" customFormat="false" ht="45.75" hidden="false" customHeight="true" outlineLevel="0" collapsed="false">
      <c r="B75" s="47" t="s">
        <v>363</v>
      </c>
      <c r="C75" s="48" t="s">
        <v>122</v>
      </c>
      <c r="D75" s="36" t="s">
        <v>364</v>
      </c>
      <c r="E75" s="48" t="s">
        <v>365</v>
      </c>
      <c r="F75" s="48" t="s">
        <v>207</v>
      </c>
      <c r="G75" s="48" t="s">
        <v>177</v>
      </c>
      <c r="H75" s="49" t="s">
        <v>232</v>
      </c>
      <c r="I75" s="49" t="s">
        <v>69</v>
      </c>
      <c r="J75" s="50"/>
      <c r="K75" s="50"/>
      <c r="L75" s="48"/>
      <c r="M75" s="48"/>
    </row>
    <row r="76" customFormat="false" ht="57.75" hidden="false" customHeight="true" outlineLevel="0" collapsed="false">
      <c r="B76" s="43" t="s">
        <v>366</v>
      </c>
      <c r="C76" s="44" t="s">
        <v>122</v>
      </c>
      <c r="D76" s="17" t="s">
        <v>367</v>
      </c>
      <c r="E76" s="44" t="s">
        <v>368</v>
      </c>
      <c r="F76" s="44" t="s">
        <v>177</v>
      </c>
      <c r="G76" s="44" t="s">
        <v>369</v>
      </c>
      <c r="H76" s="45" t="s">
        <v>232</v>
      </c>
      <c r="I76" s="45" t="s">
        <v>69</v>
      </c>
      <c r="J76" s="46"/>
      <c r="K76" s="46"/>
      <c r="L76" s="44"/>
      <c r="M76" s="44"/>
    </row>
    <row r="77" customFormat="false" ht="45.75" hidden="false" customHeight="true" outlineLevel="0" collapsed="false">
      <c r="B77" s="47" t="s">
        <v>370</v>
      </c>
      <c r="C77" s="48" t="s">
        <v>123</v>
      </c>
      <c r="D77" s="36" t="s">
        <v>371</v>
      </c>
      <c r="E77" s="48" t="s">
        <v>372</v>
      </c>
      <c r="F77" s="48" t="s">
        <v>206</v>
      </c>
      <c r="G77" s="48" t="s">
        <v>207</v>
      </c>
      <c r="H77" s="49" t="s">
        <v>155</v>
      </c>
      <c r="I77" s="49" t="s">
        <v>69</v>
      </c>
      <c r="J77" s="50"/>
      <c r="K77" s="50"/>
      <c r="L77" s="48"/>
      <c r="M77" s="48"/>
    </row>
    <row r="78" customFormat="false" ht="45.75" hidden="false" customHeight="true" outlineLevel="0" collapsed="false">
      <c r="B78" s="43" t="s">
        <v>373</v>
      </c>
      <c r="C78" s="44" t="s">
        <v>123</v>
      </c>
      <c r="D78" s="17" t="s">
        <v>374</v>
      </c>
      <c r="E78" s="44" t="s">
        <v>375</v>
      </c>
      <c r="F78" s="44" t="s">
        <v>206</v>
      </c>
      <c r="G78" s="44" t="s">
        <v>184</v>
      </c>
      <c r="H78" s="45" t="s">
        <v>155</v>
      </c>
      <c r="I78" s="45" t="s">
        <v>69</v>
      </c>
      <c r="J78" s="46"/>
      <c r="K78" s="46"/>
      <c r="L78" s="44"/>
      <c r="M78" s="44"/>
    </row>
    <row r="79" customFormat="false" ht="45.75" hidden="false" customHeight="true" outlineLevel="0" collapsed="false">
      <c r="B79" s="47" t="s">
        <v>376</v>
      </c>
      <c r="C79" s="48" t="s">
        <v>123</v>
      </c>
      <c r="D79" s="36" t="s">
        <v>377</v>
      </c>
      <c r="E79" s="48" t="s">
        <v>378</v>
      </c>
      <c r="F79" s="48" t="s">
        <v>206</v>
      </c>
      <c r="G79" s="48" t="s">
        <v>153</v>
      </c>
      <c r="H79" s="49" t="s">
        <v>163</v>
      </c>
      <c r="I79" s="49" t="s">
        <v>69</v>
      </c>
      <c r="J79" s="50"/>
      <c r="K79" s="50"/>
      <c r="L79" s="48"/>
      <c r="M79" s="48"/>
    </row>
    <row r="80" customFormat="false" ht="45.75" hidden="false" customHeight="true" outlineLevel="0" collapsed="false">
      <c r="B80" s="43" t="s">
        <v>379</v>
      </c>
      <c r="C80" s="44" t="s">
        <v>123</v>
      </c>
      <c r="D80" s="17" t="s">
        <v>380</v>
      </c>
      <c r="E80" s="44" t="s">
        <v>381</v>
      </c>
      <c r="F80" s="44" t="s">
        <v>206</v>
      </c>
      <c r="G80" s="44" t="s">
        <v>173</v>
      </c>
      <c r="H80" s="45" t="s">
        <v>163</v>
      </c>
      <c r="I80" s="45" t="s">
        <v>69</v>
      </c>
      <c r="J80" s="46"/>
      <c r="K80" s="46"/>
      <c r="L80" s="44"/>
      <c r="M80" s="44"/>
    </row>
    <row r="81" customFormat="false" ht="45.75" hidden="false" customHeight="true" outlineLevel="0" collapsed="false">
      <c r="B81" s="47" t="s">
        <v>382</v>
      </c>
      <c r="C81" s="48" t="s">
        <v>123</v>
      </c>
      <c r="D81" s="36" t="s">
        <v>383</v>
      </c>
      <c r="E81" s="48" t="s">
        <v>384</v>
      </c>
      <c r="F81" s="48" t="s">
        <v>153</v>
      </c>
      <c r="G81" s="48" t="s">
        <v>206</v>
      </c>
      <c r="H81" s="49" t="s">
        <v>232</v>
      </c>
      <c r="I81" s="49" t="s">
        <v>69</v>
      </c>
      <c r="J81" s="50"/>
      <c r="K81" s="50"/>
      <c r="L81" s="48"/>
      <c r="M81" s="48"/>
    </row>
    <row r="82" customFormat="false" ht="45.75" hidden="false" customHeight="true" outlineLevel="0" collapsed="false">
      <c r="B82" s="43" t="s">
        <v>385</v>
      </c>
      <c r="C82" s="44" t="s">
        <v>123</v>
      </c>
      <c r="D82" s="17" t="s">
        <v>386</v>
      </c>
      <c r="E82" s="44" t="s">
        <v>387</v>
      </c>
      <c r="F82" s="44" t="s">
        <v>206</v>
      </c>
      <c r="G82" s="44" t="s">
        <v>207</v>
      </c>
      <c r="H82" s="45" t="s">
        <v>232</v>
      </c>
      <c r="I82" s="45" t="s">
        <v>69</v>
      </c>
      <c r="J82" s="46"/>
      <c r="K82" s="46"/>
      <c r="L82" s="44"/>
      <c r="M82" s="44"/>
    </row>
    <row r="83" customFormat="false" ht="45.75" hidden="false" customHeight="true" outlineLevel="0" collapsed="false">
      <c r="B83" s="47" t="s">
        <v>388</v>
      </c>
      <c r="C83" s="48" t="s">
        <v>123</v>
      </c>
      <c r="D83" s="36" t="s">
        <v>389</v>
      </c>
      <c r="E83" s="48" t="s">
        <v>390</v>
      </c>
      <c r="F83" s="48" t="s">
        <v>206</v>
      </c>
      <c r="G83" s="48" t="s">
        <v>207</v>
      </c>
      <c r="H83" s="49" t="s">
        <v>163</v>
      </c>
      <c r="I83" s="49" t="s">
        <v>69</v>
      </c>
      <c r="J83" s="50"/>
      <c r="K83" s="50"/>
      <c r="L83" s="48"/>
      <c r="M83" s="48"/>
    </row>
    <row r="84" customFormat="false" ht="45.75" hidden="false" customHeight="true" outlineLevel="0" collapsed="false">
      <c r="B84" s="43" t="s">
        <v>391</v>
      </c>
      <c r="C84" s="44" t="s">
        <v>123</v>
      </c>
      <c r="D84" s="17" t="s">
        <v>392</v>
      </c>
      <c r="E84" s="44" t="s">
        <v>393</v>
      </c>
      <c r="F84" s="44" t="s">
        <v>207</v>
      </c>
      <c r="G84" s="44" t="s">
        <v>177</v>
      </c>
      <c r="H84" s="45" t="s">
        <v>232</v>
      </c>
      <c r="I84" s="45" t="s">
        <v>69</v>
      </c>
      <c r="J84" s="46"/>
      <c r="K84" s="46"/>
      <c r="L84" s="44"/>
      <c r="M84" s="44"/>
    </row>
    <row r="85" customFormat="false" ht="45.75" hidden="false" customHeight="true" outlineLevel="0" collapsed="false">
      <c r="B85" s="47" t="s">
        <v>394</v>
      </c>
      <c r="C85" s="48" t="s">
        <v>123</v>
      </c>
      <c r="D85" s="36" t="s">
        <v>395</v>
      </c>
      <c r="E85" s="48" t="s">
        <v>396</v>
      </c>
      <c r="F85" s="48" t="s">
        <v>153</v>
      </c>
      <c r="G85" s="48" t="s">
        <v>207</v>
      </c>
      <c r="H85" s="49" t="s">
        <v>163</v>
      </c>
      <c r="I85" s="49" t="s">
        <v>69</v>
      </c>
      <c r="J85" s="50"/>
      <c r="K85" s="50"/>
      <c r="L85" s="48"/>
      <c r="M85" s="48"/>
    </row>
    <row r="86" customFormat="false" ht="45.75" hidden="false" customHeight="true" outlineLevel="0" collapsed="false">
      <c r="B86" s="43" t="s">
        <v>397</v>
      </c>
      <c r="C86" s="44" t="s">
        <v>123</v>
      </c>
      <c r="D86" s="17" t="s">
        <v>398</v>
      </c>
      <c r="E86" s="44" t="s">
        <v>399</v>
      </c>
      <c r="F86" s="44" t="s">
        <v>177</v>
      </c>
      <c r="G86" s="44" t="s">
        <v>153</v>
      </c>
      <c r="H86" s="45" t="s">
        <v>163</v>
      </c>
      <c r="I86" s="45" t="s">
        <v>69</v>
      </c>
      <c r="J86" s="46"/>
      <c r="K86" s="46"/>
      <c r="L86" s="44"/>
      <c r="M86" s="44"/>
    </row>
    <row r="87" customFormat="false" ht="45.75" hidden="false" customHeight="true" outlineLevel="0" collapsed="false">
      <c r="B87" s="47" t="s">
        <v>400</v>
      </c>
      <c r="C87" s="48" t="s">
        <v>123</v>
      </c>
      <c r="D87" s="36" t="s">
        <v>401</v>
      </c>
      <c r="E87" s="48" t="s">
        <v>402</v>
      </c>
      <c r="F87" s="48" t="s">
        <v>173</v>
      </c>
      <c r="G87" s="48" t="s">
        <v>154</v>
      </c>
      <c r="H87" s="49" t="s">
        <v>163</v>
      </c>
      <c r="I87" s="49" t="s">
        <v>69</v>
      </c>
      <c r="J87" s="50"/>
      <c r="K87" s="50"/>
      <c r="L87" s="48"/>
      <c r="M87" s="48"/>
    </row>
    <row r="88" customFormat="false" ht="45.75" hidden="false" customHeight="true" outlineLevel="0" collapsed="false">
      <c r="B88" s="43" t="s">
        <v>403</v>
      </c>
      <c r="C88" s="44" t="s">
        <v>123</v>
      </c>
      <c r="D88" s="17" t="s">
        <v>404</v>
      </c>
      <c r="E88" s="44" t="s">
        <v>405</v>
      </c>
      <c r="F88" s="44" t="s">
        <v>177</v>
      </c>
      <c r="G88" s="44" t="s">
        <v>207</v>
      </c>
      <c r="H88" s="45" t="s">
        <v>163</v>
      </c>
      <c r="I88" s="45" t="s">
        <v>69</v>
      </c>
      <c r="J88" s="46"/>
      <c r="K88" s="46"/>
      <c r="L88" s="44"/>
      <c r="M88" s="44"/>
    </row>
    <row r="89" customFormat="false" ht="45.75" hidden="false" customHeight="true" outlineLevel="0" collapsed="false">
      <c r="B89" s="47" t="s">
        <v>406</v>
      </c>
      <c r="C89" s="48" t="s">
        <v>123</v>
      </c>
      <c r="D89" s="36" t="s">
        <v>407</v>
      </c>
      <c r="E89" s="48" t="s">
        <v>408</v>
      </c>
      <c r="F89" s="48" t="s">
        <v>153</v>
      </c>
      <c r="G89" s="48" t="s">
        <v>207</v>
      </c>
      <c r="H89" s="49" t="s">
        <v>232</v>
      </c>
      <c r="I89" s="49" t="s">
        <v>69</v>
      </c>
      <c r="J89" s="50"/>
      <c r="K89" s="50"/>
      <c r="L89" s="48"/>
      <c r="M89" s="48"/>
    </row>
    <row r="90" customFormat="false" ht="45.75" hidden="false" customHeight="true" outlineLevel="0" collapsed="false">
      <c r="B90" s="43" t="s">
        <v>409</v>
      </c>
      <c r="C90" s="44" t="s">
        <v>123</v>
      </c>
      <c r="D90" s="17" t="s">
        <v>410</v>
      </c>
      <c r="E90" s="44" t="s">
        <v>411</v>
      </c>
      <c r="F90" s="44" t="s">
        <v>206</v>
      </c>
      <c r="G90" s="44" t="s">
        <v>184</v>
      </c>
      <c r="H90" s="45" t="s">
        <v>163</v>
      </c>
      <c r="I90" s="45" t="s">
        <v>69</v>
      </c>
      <c r="J90" s="46"/>
      <c r="K90" s="46"/>
      <c r="L90" s="44"/>
      <c r="M90" s="44"/>
    </row>
    <row r="91" customFormat="false" ht="45.75" hidden="false" customHeight="true" outlineLevel="0" collapsed="false">
      <c r="B91" s="47" t="s">
        <v>412</v>
      </c>
      <c r="C91" s="48" t="s">
        <v>124</v>
      </c>
      <c r="D91" s="36" t="s">
        <v>413</v>
      </c>
      <c r="E91" s="48" t="s">
        <v>414</v>
      </c>
      <c r="F91" s="48" t="s">
        <v>415</v>
      </c>
      <c r="G91" s="48" t="s">
        <v>154</v>
      </c>
      <c r="H91" s="49" t="s">
        <v>155</v>
      </c>
      <c r="I91" s="49" t="s">
        <v>69</v>
      </c>
      <c r="J91" s="50"/>
      <c r="K91" s="50"/>
      <c r="L91" s="48"/>
      <c r="M91" s="48"/>
    </row>
    <row r="92" customFormat="false" ht="45.75" hidden="false" customHeight="true" outlineLevel="0" collapsed="false">
      <c r="B92" s="43" t="s">
        <v>416</v>
      </c>
      <c r="C92" s="44" t="s">
        <v>124</v>
      </c>
      <c r="D92" s="17" t="s">
        <v>417</v>
      </c>
      <c r="E92" s="44" t="s">
        <v>418</v>
      </c>
      <c r="F92" s="44" t="s">
        <v>202</v>
      </c>
      <c r="G92" s="44" t="s">
        <v>184</v>
      </c>
      <c r="H92" s="45" t="s">
        <v>155</v>
      </c>
      <c r="I92" s="45" t="s">
        <v>69</v>
      </c>
      <c r="J92" s="46"/>
      <c r="K92" s="46"/>
      <c r="L92" s="44"/>
      <c r="M92" s="44"/>
    </row>
    <row r="93" customFormat="false" ht="57.75" hidden="false" customHeight="true" outlineLevel="0" collapsed="false">
      <c r="B93" s="47" t="s">
        <v>419</v>
      </c>
      <c r="C93" s="48" t="s">
        <v>124</v>
      </c>
      <c r="D93" s="36" t="s">
        <v>420</v>
      </c>
      <c r="E93" s="48" t="s">
        <v>421</v>
      </c>
      <c r="F93" s="48" t="s">
        <v>415</v>
      </c>
      <c r="G93" s="48" t="s">
        <v>230</v>
      </c>
      <c r="H93" s="49" t="s">
        <v>155</v>
      </c>
      <c r="I93" s="49" t="s">
        <v>69</v>
      </c>
      <c r="J93" s="50"/>
      <c r="K93" s="50"/>
      <c r="L93" s="48"/>
      <c r="M93" s="48"/>
    </row>
    <row r="94" customFormat="false" ht="45.75" hidden="false" customHeight="true" outlineLevel="0" collapsed="false">
      <c r="B94" s="43" t="s">
        <v>422</v>
      </c>
      <c r="C94" s="44" t="s">
        <v>124</v>
      </c>
      <c r="D94" s="17" t="s">
        <v>423</v>
      </c>
      <c r="E94" s="44" t="s">
        <v>424</v>
      </c>
      <c r="F94" s="44" t="s">
        <v>415</v>
      </c>
      <c r="G94" s="44" t="s">
        <v>230</v>
      </c>
      <c r="H94" s="45" t="s">
        <v>163</v>
      </c>
      <c r="I94" s="45" t="s">
        <v>69</v>
      </c>
      <c r="J94" s="46"/>
      <c r="K94" s="46"/>
      <c r="L94" s="44"/>
      <c r="M94" s="44"/>
    </row>
    <row r="95" customFormat="false" ht="45.75" hidden="false" customHeight="true" outlineLevel="0" collapsed="false">
      <c r="B95" s="47" t="s">
        <v>425</v>
      </c>
      <c r="C95" s="48" t="s">
        <v>124</v>
      </c>
      <c r="D95" s="36" t="s">
        <v>426</v>
      </c>
      <c r="E95" s="48" t="s">
        <v>427</v>
      </c>
      <c r="F95" s="48" t="s">
        <v>415</v>
      </c>
      <c r="G95" s="48" t="s">
        <v>231</v>
      </c>
      <c r="H95" s="49" t="s">
        <v>155</v>
      </c>
      <c r="I95" s="49" t="s">
        <v>69</v>
      </c>
      <c r="J95" s="50"/>
      <c r="K95" s="50"/>
      <c r="L95" s="48"/>
      <c r="M95" s="48"/>
    </row>
    <row r="96" customFormat="false" ht="45.75" hidden="false" customHeight="true" outlineLevel="0" collapsed="false">
      <c r="B96" s="43" t="s">
        <v>428</v>
      </c>
      <c r="C96" s="44" t="s">
        <v>124</v>
      </c>
      <c r="D96" s="17" t="s">
        <v>429</v>
      </c>
      <c r="E96" s="44" t="s">
        <v>430</v>
      </c>
      <c r="F96" s="44" t="s">
        <v>415</v>
      </c>
      <c r="G96" s="44" t="s">
        <v>162</v>
      </c>
      <c r="H96" s="45" t="s">
        <v>163</v>
      </c>
      <c r="I96" s="45" t="s">
        <v>69</v>
      </c>
      <c r="J96" s="46"/>
      <c r="K96" s="46"/>
      <c r="L96" s="44"/>
      <c r="M96" s="44"/>
    </row>
    <row r="97" customFormat="false" ht="45.75" hidden="false" customHeight="true" outlineLevel="0" collapsed="false">
      <c r="B97" s="47" t="s">
        <v>431</v>
      </c>
      <c r="C97" s="48" t="s">
        <v>124</v>
      </c>
      <c r="D97" s="36" t="s">
        <v>432</v>
      </c>
      <c r="E97" s="48" t="s">
        <v>433</v>
      </c>
      <c r="F97" s="48" t="s">
        <v>415</v>
      </c>
      <c r="G97" s="48" t="s">
        <v>369</v>
      </c>
      <c r="H97" s="49" t="s">
        <v>232</v>
      </c>
      <c r="I97" s="49" t="s">
        <v>69</v>
      </c>
      <c r="J97" s="50"/>
      <c r="K97" s="50"/>
      <c r="L97" s="48"/>
      <c r="M97" s="48"/>
    </row>
    <row r="98" customFormat="false" ht="45.75" hidden="false" customHeight="true" outlineLevel="0" collapsed="false">
      <c r="B98" s="43" t="s">
        <v>434</v>
      </c>
      <c r="C98" s="44" t="s">
        <v>124</v>
      </c>
      <c r="D98" s="17" t="s">
        <v>435</v>
      </c>
      <c r="E98" s="44" t="s">
        <v>436</v>
      </c>
      <c r="F98" s="44" t="s">
        <v>415</v>
      </c>
      <c r="G98" s="44" t="s">
        <v>230</v>
      </c>
      <c r="H98" s="45" t="s">
        <v>155</v>
      </c>
      <c r="I98" s="45" t="s">
        <v>69</v>
      </c>
      <c r="J98" s="46"/>
      <c r="K98" s="46"/>
      <c r="L98" s="44"/>
      <c r="M98" s="44"/>
    </row>
    <row r="99" customFormat="false" ht="45.75" hidden="false" customHeight="true" outlineLevel="0" collapsed="false">
      <c r="B99" s="47" t="s">
        <v>437</v>
      </c>
      <c r="C99" s="48" t="s">
        <v>124</v>
      </c>
      <c r="D99" s="36" t="s">
        <v>438</v>
      </c>
      <c r="E99" s="48" t="s">
        <v>439</v>
      </c>
      <c r="F99" s="48" t="s">
        <v>440</v>
      </c>
      <c r="G99" s="48" t="s">
        <v>162</v>
      </c>
      <c r="H99" s="49" t="s">
        <v>163</v>
      </c>
      <c r="I99" s="49" t="s">
        <v>69</v>
      </c>
      <c r="J99" s="50"/>
      <c r="K99" s="50"/>
      <c r="L99" s="48"/>
      <c r="M99" s="48"/>
    </row>
    <row r="100" customFormat="false" ht="57.75" hidden="false" customHeight="true" outlineLevel="0" collapsed="false">
      <c r="B100" s="43" t="s">
        <v>441</v>
      </c>
      <c r="C100" s="44" t="s">
        <v>124</v>
      </c>
      <c r="D100" s="17" t="s">
        <v>442</v>
      </c>
      <c r="E100" s="44" t="s">
        <v>443</v>
      </c>
      <c r="F100" s="44" t="s">
        <v>440</v>
      </c>
      <c r="G100" s="44" t="s">
        <v>415</v>
      </c>
      <c r="H100" s="45" t="s">
        <v>163</v>
      </c>
      <c r="I100" s="45" t="s">
        <v>69</v>
      </c>
      <c r="J100" s="46"/>
      <c r="K100" s="46"/>
      <c r="L100" s="44"/>
      <c r="M100" s="44"/>
    </row>
    <row r="101" customFormat="false" ht="45.75" hidden="false" customHeight="true" outlineLevel="0" collapsed="false">
      <c r="B101" s="47" t="s">
        <v>444</v>
      </c>
      <c r="C101" s="48" t="s">
        <v>124</v>
      </c>
      <c r="D101" s="36" t="s">
        <v>445</v>
      </c>
      <c r="E101" s="48" t="s">
        <v>446</v>
      </c>
      <c r="F101" s="48" t="s">
        <v>440</v>
      </c>
      <c r="G101" s="48" t="s">
        <v>173</v>
      </c>
      <c r="H101" s="49" t="s">
        <v>163</v>
      </c>
      <c r="I101" s="49" t="s">
        <v>69</v>
      </c>
      <c r="J101" s="50"/>
      <c r="K101" s="50"/>
      <c r="L101" s="48"/>
      <c r="M101" s="48"/>
    </row>
    <row r="102" customFormat="false" ht="45.75" hidden="false" customHeight="true" outlineLevel="0" collapsed="false">
      <c r="B102" s="43" t="s">
        <v>447</v>
      </c>
      <c r="C102" s="44" t="s">
        <v>124</v>
      </c>
      <c r="D102" s="17" t="s">
        <v>448</v>
      </c>
      <c r="E102" s="44" t="s">
        <v>449</v>
      </c>
      <c r="F102" s="44" t="s">
        <v>440</v>
      </c>
      <c r="G102" s="44" t="s">
        <v>231</v>
      </c>
      <c r="H102" s="45" t="s">
        <v>232</v>
      </c>
      <c r="I102" s="45" t="s">
        <v>69</v>
      </c>
      <c r="J102" s="46"/>
      <c r="K102" s="46"/>
      <c r="L102" s="44"/>
      <c r="M102" s="44"/>
    </row>
    <row r="103" customFormat="false" ht="45.75" hidden="false" customHeight="true" outlineLevel="0" collapsed="false">
      <c r="B103" s="47" t="s">
        <v>450</v>
      </c>
      <c r="C103" s="48" t="s">
        <v>124</v>
      </c>
      <c r="D103" s="36" t="s">
        <v>451</v>
      </c>
      <c r="E103" s="48" t="s">
        <v>452</v>
      </c>
      <c r="F103" s="48" t="s">
        <v>440</v>
      </c>
      <c r="G103" s="48" t="s">
        <v>214</v>
      </c>
      <c r="H103" s="49" t="s">
        <v>232</v>
      </c>
      <c r="I103" s="49" t="s">
        <v>69</v>
      </c>
      <c r="J103" s="50"/>
      <c r="K103" s="50"/>
      <c r="L103" s="48"/>
      <c r="M103" s="48"/>
    </row>
    <row r="104" customFormat="false" ht="45.75" hidden="false" customHeight="true" outlineLevel="0" collapsed="false">
      <c r="B104" s="43" t="s">
        <v>453</v>
      </c>
      <c r="C104" s="44" t="s">
        <v>124</v>
      </c>
      <c r="D104" s="17" t="s">
        <v>454</v>
      </c>
      <c r="E104" s="44" t="s">
        <v>455</v>
      </c>
      <c r="F104" s="44" t="s">
        <v>440</v>
      </c>
      <c r="G104" s="44" t="s">
        <v>184</v>
      </c>
      <c r="H104" s="45" t="s">
        <v>163</v>
      </c>
      <c r="I104" s="45" t="s">
        <v>69</v>
      </c>
      <c r="J104" s="46"/>
      <c r="K104" s="46"/>
      <c r="L104" s="44"/>
      <c r="M104" s="44"/>
    </row>
    <row r="105" customFormat="false" ht="57.75" hidden="false" customHeight="true" outlineLevel="0" collapsed="false">
      <c r="B105" s="47" t="s">
        <v>456</v>
      </c>
      <c r="C105" s="48" t="s">
        <v>124</v>
      </c>
      <c r="D105" s="36" t="s">
        <v>457</v>
      </c>
      <c r="E105" s="48" t="s">
        <v>458</v>
      </c>
      <c r="F105" s="48" t="s">
        <v>192</v>
      </c>
      <c r="G105" s="48" t="s">
        <v>440</v>
      </c>
      <c r="H105" s="49" t="s">
        <v>232</v>
      </c>
      <c r="I105" s="49" t="s">
        <v>69</v>
      </c>
      <c r="J105" s="50"/>
      <c r="K105" s="50"/>
      <c r="L105" s="48"/>
      <c r="M105" s="48"/>
    </row>
    <row r="106" customFormat="false" ht="45.75" hidden="false" customHeight="true" outlineLevel="0" collapsed="false">
      <c r="B106" s="43" t="s">
        <v>459</v>
      </c>
      <c r="C106" s="44" t="s">
        <v>124</v>
      </c>
      <c r="D106" s="17" t="s">
        <v>460</v>
      </c>
      <c r="E106" s="44" t="s">
        <v>461</v>
      </c>
      <c r="F106" s="44" t="s">
        <v>231</v>
      </c>
      <c r="G106" s="44" t="s">
        <v>162</v>
      </c>
      <c r="H106" s="45" t="s">
        <v>232</v>
      </c>
      <c r="I106" s="45" t="s">
        <v>69</v>
      </c>
      <c r="J106" s="46"/>
      <c r="K106" s="46"/>
      <c r="L106" s="44"/>
      <c r="M106" s="44"/>
    </row>
    <row r="107" customFormat="false" ht="45.75" hidden="false" customHeight="true" outlineLevel="0" collapsed="false">
      <c r="B107" s="47" t="s">
        <v>462</v>
      </c>
      <c r="C107" s="48" t="s">
        <v>124</v>
      </c>
      <c r="D107" s="36" t="s">
        <v>463</v>
      </c>
      <c r="E107" s="48" t="s">
        <v>464</v>
      </c>
      <c r="F107" s="48" t="s">
        <v>162</v>
      </c>
      <c r="G107" s="48" t="s">
        <v>231</v>
      </c>
      <c r="H107" s="49" t="s">
        <v>163</v>
      </c>
      <c r="I107" s="49" t="s">
        <v>69</v>
      </c>
      <c r="J107" s="50"/>
      <c r="K107" s="50"/>
      <c r="L107" s="48"/>
      <c r="M107" s="48"/>
    </row>
    <row r="108" customFormat="false" ht="45.75" hidden="false" customHeight="true" outlineLevel="0" collapsed="false">
      <c r="B108" s="43" t="s">
        <v>465</v>
      </c>
      <c r="C108" s="44" t="s">
        <v>124</v>
      </c>
      <c r="D108" s="17" t="s">
        <v>466</v>
      </c>
      <c r="E108" s="44" t="s">
        <v>467</v>
      </c>
      <c r="F108" s="44" t="s">
        <v>162</v>
      </c>
      <c r="G108" s="44" t="s">
        <v>173</v>
      </c>
      <c r="H108" s="45" t="s">
        <v>163</v>
      </c>
      <c r="I108" s="45" t="s">
        <v>69</v>
      </c>
      <c r="J108" s="46"/>
      <c r="K108" s="46"/>
      <c r="L108" s="44"/>
      <c r="M108" s="44"/>
    </row>
    <row r="109" customFormat="false" ht="57.75" hidden="false" customHeight="true" outlineLevel="0" collapsed="false">
      <c r="B109" s="47" t="s">
        <v>468</v>
      </c>
      <c r="C109" s="48" t="s">
        <v>125</v>
      </c>
      <c r="D109" s="36" t="s">
        <v>469</v>
      </c>
      <c r="E109" s="48" t="s">
        <v>470</v>
      </c>
      <c r="F109" s="48" t="s">
        <v>162</v>
      </c>
      <c r="G109" s="48" t="s">
        <v>173</v>
      </c>
      <c r="H109" s="49" t="s">
        <v>155</v>
      </c>
      <c r="I109" s="49" t="s">
        <v>69</v>
      </c>
      <c r="J109" s="50"/>
      <c r="K109" s="50"/>
      <c r="L109" s="48"/>
      <c r="M109" s="48"/>
    </row>
    <row r="110" customFormat="false" ht="45.75" hidden="false" customHeight="true" outlineLevel="0" collapsed="false">
      <c r="B110" s="43" t="s">
        <v>471</v>
      </c>
      <c r="C110" s="44" t="s">
        <v>125</v>
      </c>
      <c r="D110" s="17" t="s">
        <v>472</v>
      </c>
      <c r="E110" s="44" t="s">
        <v>473</v>
      </c>
      <c r="F110" s="44" t="s">
        <v>162</v>
      </c>
      <c r="G110" s="44" t="s">
        <v>154</v>
      </c>
      <c r="H110" s="45" t="s">
        <v>155</v>
      </c>
      <c r="I110" s="45" t="s">
        <v>69</v>
      </c>
      <c r="J110" s="46"/>
      <c r="K110" s="46"/>
      <c r="L110" s="44"/>
      <c r="M110" s="44"/>
    </row>
    <row r="111" customFormat="false" ht="45.75" hidden="false" customHeight="true" outlineLevel="0" collapsed="false">
      <c r="B111" s="47" t="s">
        <v>474</v>
      </c>
      <c r="C111" s="48" t="s">
        <v>125</v>
      </c>
      <c r="D111" s="36" t="s">
        <v>475</v>
      </c>
      <c r="E111" s="48" t="s">
        <v>476</v>
      </c>
      <c r="F111" s="48" t="s">
        <v>173</v>
      </c>
      <c r="G111" s="48" t="s">
        <v>184</v>
      </c>
      <c r="H111" s="49" t="s">
        <v>155</v>
      </c>
      <c r="I111" s="49" t="s">
        <v>69</v>
      </c>
      <c r="J111" s="50"/>
      <c r="K111" s="50"/>
      <c r="L111" s="48"/>
      <c r="M111" s="48"/>
    </row>
    <row r="112" customFormat="false" ht="57.75" hidden="false" customHeight="true" outlineLevel="0" collapsed="false">
      <c r="B112" s="43" t="s">
        <v>477</v>
      </c>
      <c r="C112" s="44" t="s">
        <v>125</v>
      </c>
      <c r="D112" s="17" t="s">
        <v>478</v>
      </c>
      <c r="E112" s="44" t="s">
        <v>479</v>
      </c>
      <c r="F112" s="44" t="s">
        <v>173</v>
      </c>
      <c r="G112" s="44" t="s">
        <v>184</v>
      </c>
      <c r="H112" s="45" t="s">
        <v>163</v>
      </c>
      <c r="I112" s="45" t="s">
        <v>69</v>
      </c>
      <c r="J112" s="46"/>
      <c r="K112" s="46"/>
      <c r="L112" s="44"/>
      <c r="M112" s="44"/>
    </row>
    <row r="113" customFormat="false" ht="45.75" hidden="false" customHeight="true" outlineLevel="0" collapsed="false">
      <c r="B113" s="47" t="s">
        <v>480</v>
      </c>
      <c r="C113" s="48" t="s">
        <v>125</v>
      </c>
      <c r="D113" s="36" t="s">
        <v>481</v>
      </c>
      <c r="E113" s="48" t="s">
        <v>482</v>
      </c>
      <c r="F113" s="48" t="s">
        <v>207</v>
      </c>
      <c r="G113" s="48" t="s">
        <v>173</v>
      </c>
      <c r="H113" s="49" t="s">
        <v>163</v>
      </c>
      <c r="I113" s="49" t="s">
        <v>69</v>
      </c>
      <c r="J113" s="50"/>
      <c r="K113" s="50"/>
      <c r="L113" s="48"/>
      <c r="M113" s="48"/>
    </row>
    <row r="114" customFormat="false" ht="45.75" hidden="false" customHeight="true" outlineLevel="0" collapsed="false">
      <c r="B114" s="43" t="s">
        <v>483</v>
      </c>
      <c r="C114" s="44" t="s">
        <v>125</v>
      </c>
      <c r="D114" s="17" t="s">
        <v>484</v>
      </c>
      <c r="E114" s="44" t="s">
        <v>485</v>
      </c>
      <c r="F114" s="44" t="s">
        <v>173</v>
      </c>
      <c r="G114" s="44" t="s">
        <v>154</v>
      </c>
      <c r="H114" s="45" t="s">
        <v>163</v>
      </c>
      <c r="I114" s="45" t="s">
        <v>69</v>
      </c>
      <c r="J114" s="46"/>
      <c r="K114" s="46"/>
      <c r="L114" s="44"/>
      <c r="M114" s="44"/>
    </row>
    <row r="115" customFormat="false" ht="45.75" hidden="false" customHeight="true" outlineLevel="0" collapsed="false">
      <c r="B115" s="47" t="s">
        <v>486</v>
      </c>
      <c r="C115" s="48" t="s">
        <v>125</v>
      </c>
      <c r="D115" s="36" t="s">
        <v>487</v>
      </c>
      <c r="E115" s="48" t="s">
        <v>488</v>
      </c>
      <c r="F115" s="48" t="s">
        <v>202</v>
      </c>
      <c r="G115" s="48" t="s">
        <v>173</v>
      </c>
      <c r="H115" s="49" t="s">
        <v>163</v>
      </c>
      <c r="I115" s="49" t="s">
        <v>69</v>
      </c>
      <c r="J115" s="50"/>
      <c r="K115" s="50"/>
      <c r="L115" s="48"/>
      <c r="M115" s="48"/>
    </row>
    <row r="116" customFormat="false" ht="45.75" hidden="false" customHeight="true" outlineLevel="0" collapsed="false">
      <c r="B116" s="43" t="s">
        <v>489</v>
      </c>
      <c r="C116" s="44" t="s">
        <v>125</v>
      </c>
      <c r="D116" s="17" t="s">
        <v>490</v>
      </c>
      <c r="E116" s="44" t="s">
        <v>491</v>
      </c>
      <c r="F116" s="44" t="s">
        <v>173</v>
      </c>
      <c r="G116" s="44" t="s">
        <v>154</v>
      </c>
      <c r="H116" s="45" t="s">
        <v>163</v>
      </c>
      <c r="I116" s="45" t="s">
        <v>69</v>
      </c>
      <c r="J116" s="46"/>
      <c r="K116" s="46"/>
      <c r="L116" s="44"/>
      <c r="M116" s="44"/>
    </row>
    <row r="117" customFormat="false" ht="45.75" hidden="false" customHeight="true" outlineLevel="0" collapsed="false">
      <c r="B117" s="47" t="s">
        <v>492</v>
      </c>
      <c r="C117" s="48" t="s">
        <v>125</v>
      </c>
      <c r="D117" s="36" t="s">
        <v>493</v>
      </c>
      <c r="E117" s="48" t="s">
        <v>494</v>
      </c>
      <c r="F117" s="48" t="s">
        <v>173</v>
      </c>
      <c r="G117" s="48" t="s">
        <v>162</v>
      </c>
      <c r="H117" s="49" t="s">
        <v>232</v>
      </c>
      <c r="I117" s="49" t="s">
        <v>69</v>
      </c>
      <c r="J117" s="50"/>
      <c r="K117" s="50"/>
      <c r="L117" s="48"/>
      <c r="M117" s="48"/>
    </row>
    <row r="118" customFormat="false" ht="57.75" hidden="false" customHeight="true" outlineLevel="0" collapsed="false">
      <c r="B118" s="43" t="s">
        <v>495</v>
      </c>
      <c r="C118" s="44" t="s">
        <v>125</v>
      </c>
      <c r="D118" s="17" t="s">
        <v>496</v>
      </c>
      <c r="E118" s="44" t="s">
        <v>497</v>
      </c>
      <c r="F118" s="44" t="s">
        <v>162</v>
      </c>
      <c r="G118" s="44" t="s">
        <v>184</v>
      </c>
      <c r="H118" s="45" t="s">
        <v>163</v>
      </c>
      <c r="I118" s="45" t="s">
        <v>69</v>
      </c>
      <c r="J118" s="46"/>
      <c r="K118" s="46"/>
      <c r="L118" s="44"/>
      <c r="M118" s="44"/>
    </row>
    <row r="119" customFormat="false" ht="45.75" hidden="false" customHeight="true" outlineLevel="0" collapsed="false">
      <c r="B119" s="47" t="s">
        <v>498</v>
      </c>
      <c r="C119" s="48" t="s">
        <v>125</v>
      </c>
      <c r="D119" s="36" t="s">
        <v>499</v>
      </c>
      <c r="E119" s="48" t="s">
        <v>500</v>
      </c>
      <c r="F119" s="48" t="s">
        <v>162</v>
      </c>
      <c r="G119" s="48" t="s">
        <v>231</v>
      </c>
      <c r="H119" s="49" t="s">
        <v>232</v>
      </c>
      <c r="I119" s="49" t="s">
        <v>69</v>
      </c>
      <c r="J119" s="50"/>
      <c r="K119" s="50"/>
      <c r="L119" s="48"/>
      <c r="M119" s="48"/>
    </row>
    <row r="120" customFormat="false" ht="45.75" hidden="false" customHeight="true" outlineLevel="0" collapsed="false">
      <c r="B120" s="43" t="s">
        <v>501</v>
      </c>
      <c r="C120" s="44" t="s">
        <v>125</v>
      </c>
      <c r="D120" s="17" t="s">
        <v>502</v>
      </c>
      <c r="E120" s="44" t="s">
        <v>503</v>
      </c>
      <c r="F120" s="44" t="s">
        <v>173</v>
      </c>
      <c r="G120" s="44" t="s">
        <v>184</v>
      </c>
      <c r="H120" s="45" t="s">
        <v>163</v>
      </c>
      <c r="I120" s="45" t="s">
        <v>69</v>
      </c>
      <c r="J120" s="46"/>
      <c r="K120" s="46"/>
      <c r="L120" s="44"/>
      <c r="M120" s="44"/>
    </row>
    <row r="121" customFormat="false" ht="45.75" hidden="false" customHeight="true" outlineLevel="0" collapsed="false">
      <c r="B121" s="47" t="s">
        <v>504</v>
      </c>
      <c r="C121" s="48" t="s">
        <v>125</v>
      </c>
      <c r="D121" s="36" t="s">
        <v>505</v>
      </c>
      <c r="E121" s="48" t="s">
        <v>506</v>
      </c>
      <c r="F121" s="48" t="s">
        <v>173</v>
      </c>
      <c r="G121" s="48" t="s">
        <v>207</v>
      </c>
      <c r="H121" s="49" t="s">
        <v>163</v>
      </c>
      <c r="I121" s="49" t="s">
        <v>69</v>
      </c>
      <c r="J121" s="50"/>
      <c r="K121" s="50"/>
      <c r="L121" s="48"/>
      <c r="M121" s="48"/>
    </row>
    <row r="122" customFormat="false" ht="57.75" hidden="false" customHeight="true" outlineLevel="0" collapsed="false">
      <c r="B122" s="43" t="s">
        <v>507</v>
      </c>
      <c r="C122" s="44" t="s">
        <v>125</v>
      </c>
      <c r="D122" s="17" t="s">
        <v>508</v>
      </c>
      <c r="E122" s="44" t="s">
        <v>509</v>
      </c>
      <c r="F122" s="44" t="s">
        <v>173</v>
      </c>
      <c r="G122" s="44" t="s">
        <v>202</v>
      </c>
      <c r="H122" s="45" t="s">
        <v>163</v>
      </c>
      <c r="I122" s="45" t="s">
        <v>69</v>
      </c>
      <c r="J122" s="46"/>
      <c r="K122" s="46"/>
      <c r="L122" s="44"/>
      <c r="M122" s="44"/>
    </row>
    <row r="123" customFormat="false" ht="45.75" hidden="false" customHeight="true" outlineLevel="0" collapsed="false">
      <c r="B123" s="47" t="s">
        <v>510</v>
      </c>
      <c r="C123" s="48" t="s">
        <v>125</v>
      </c>
      <c r="D123" s="36" t="s">
        <v>511</v>
      </c>
      <c r="E123" s="48" t="s">
        <v>512</v>
      </c>
      <c r="F123" s="48" t="s">
        <v>153</v>
      </c>
      <c r="G123" s="48" t="s">
        <v>173</v>
      </c>
      <c r="H123" s="49" t="s">
        <v>163</v>
      </c>
      <c r="I123" s="49" t="s">
        <v>69</v>
      </c>
      <c r="J123" s="50"/>
      <c r="K123" s="50"/>
      <c r="L123" s="48"/>
      <c r="M123" s="48"/>
    </row>
    <row r="124" customFormat="false" ht="45.75" hidden="false" customHeight="true" outlineLevel="0" collapsed="false">
      <c r="B124" s="43" t="s">
        <v>513</v>
      </c>
      <c r="C124" s="44" t="s">
        <v>125</v>
      </c>
      <c r="D124" s="17" t="s">
        <v>514</v>
      </c>
      <c r="E124" s="44" t="s">
        <v>515</v>
      </c>
      <c r="F124" s="44" t="s">
        <v>173</v>
      </c>
      <c r="G124" s="44" t="s">
        <v>214</v>
      </c>
      <c r="H124" s="45" t="s">
        <v>163</v>
      </c>
      <c r="I124" s="45" t="s">
        <v>69</v>
      </c>
      <c r="J124" s="46"/>
      <c r="K124" s="46"/>
      <c r="L124" s="44"/>
      <c r="M124" s="44"/>
    </row>
    <row r="125" customFormat="false" ht="57.75" hidden="false" customHeight="true" outlineLevel="0" collapsed="false">
      <c r="B125" s="47" t="s">
        <v>516</v>
      </c>
      <c r="C125" s="48" t="s">
        <v>126</v>
      </c>
      <c r="D125" s="36" t="s">
        <v>517</v>
      </c>
      <c r="E125" s="48" t="s">
        <v>518</v>
      </c>
      <c r="F125" s="48" t="s">
        <v>202</v>
      </c>
      <c r="G125" s="48" t="s">
        <v>184</v>
      </c>
      <c r="H125" s="49" t="s">
        <v>155</v>
      </c>
      <c r="I125" s="49" t="s">
        <v>69</v>
      </c>
      <c r="J125" s="50"/>
      <c r="K125" s="50"/>
      <c r="L125" s="48"/>
      <c r="M125" s="48"/>
    </row>
    <row r="126" customFormat="false" ht="45.75" hidden="false" customHeight="true" outlineLevel="0" collapsed="false">
      <c r="B126" s="43" t="s">
        <v>519</v>
      </c>
      <c r="C126" s="44" t="s">
        <v>126</v>
      </c>
      <c r="D126" s="17" t="s">
        <v>520</v>
      </c>
      <c r="E126" s="44" t="s">
        <v>521</v>
      </c>
      <c r="F126" s="44" t="s">
        <v>522</v>
      </c>
      <c r="G126" s="44" t="s">
        <v>202</v>
      </c>
      <c r="H126" s="45" t="s">
        <v>163</v>
      </c>
      <c r="I126" s="45" t="s">
        <v>69</v>
      </c>
      <c r="J126" s="46"/>
      <c r="K126" s="46"/>
      <c r="L126" s="44"/>
      <c r="M126" s="44"/>
    </row>
    <row r="127" customFormat="false" ht="45.75" hidden="false" customHeight="true" outlineLevel="0" collapsed="false">
      <c r="B127" s="47" t="s">
        <v>523</v>
      </c>
      <c r="C127" s="48" t="s">
        <v>126</v>
      </c>
      <c r="D127" s="36" t="s">
        <v>524</v>
      </c>
      <c r="E127" s="48" t="s">
        <v>525</v>
      </c>
      <c r="F127" s="48" t="s">
        <v>522</v>
      </c>
      <c r="G127" s="48" t="s">
        <v>154</v>
      </c>
      <c r="H127" s="49" t="s">
        <v>163</v>
      </c>
      <c r="I127" s="49" t="s">
        <v>69</v>
      </c>
      <c r="J127" s="50"/>
      <c r="K127" s="50"/>
      <c r="L127" s="48"/>
      <c r="M127" s="48"/>
    </row>
    <row r="128" customFormat="false" ht="45.75" hidden="false" customHeight="true" outlineLevel="0" collapsed="false">
      <c r="B128" s="43" t="s">
        <v>526</v>
      </c>
      <c r="C128" s="44" t="s">
        <v>126</v>
      </c>
      <c r="D128" s="17" t="s">
        <v>527</v>
      </c>
      <c r="E128" s="44" t="s">
        <v>528</v>
      </c>
      <c r="F128" s="44" t="s">
        <v>522</v>
      </c>
      <c r="G128" s="44" t="s">
        <v>184</v>
      </c>
      <c r="H128" s="45" t="s">
        <v>163</v>
      </c>
      <c r="I128" s="45" t="s">
        <v>69</v>
      </c>
      <c r="J128" s="46"/>
      <c r="K128" s="46"/>
      <c r="L128" s="44"/>
      <c r="M128" s="44"/>
    </row>
    <row r="129" customFormat="false" ht="57.75" hidden="false" customHeight="true" outlineLevel="0" collapsed="false">
      <c r="B129" s="47" t="s">
        <v>529</v>
      </c>
      <c r="C129" s="48" t="s">
        <v>126</v>
      </c>
      <c r="D129" s="36" t="s">
        <v>530</v>
      </c>
      <c r="E129" s="48" t="s">
        <v>531</v>
      </c>
      <c r="F129" s="48" t="s">
        <v>230</v>
      </c>
      <c r="G129" s="48" t="s">
        <v>522</v>
      </c>
      <c r="H129" s="49" t="s">
        <v>163</v>
      </c>
      <c r="I129" s="49" t="s">
        <v>69</v>
      </c>
      <c r="J129" s="50"/>
      <c r="K129" s="50"/>
      <c r="L129" s="48"/>
      <c r="M129" s="48"/>
    </row>
    <row r="130" customFormat="false" ht="45.75" hidden="false" customHeight="true" outlineLevel="0" collapsed="false">
      <c r="B130" s="43" t="s">
        <v>532</v>
      </c>
      <c r="C130" s="44" t="s">
        <v>126</v>
      </c>
      <c r="D130" s="17" t="s">
        <v>533</v>
      </c>
      <c r="E130" s="44" t="s">
        <v>534</v>
      </c>
      <c r="F130" s="44" t="s">
        <v>522</v>
      </c>
      <c r="G130" s="44" t="s">
        <v>369</v>
      </c>
      <c r="H130" s="45" t="s">
        <v>232</v>
      </c>
      <c r="I130" s="45" t="s">
        <v>69</v>
      </c>
      <c r="J130" s="46"/>
      <c r="K130" s="46"/>
      <c r="L130" s="44"/>
      <c r="M130" s="44"/>
    </row>
    <row r="131" customFormat="false" ht="45.75" hidden="false" customHeight="true" outlineLevel="0" collapsed="false">
      <c r="B131" s="47" t="s">
        <v>535</v>
      </c>
      <c r="C131" s="48" t="s">
        <v>126</v>
      </c>
      <c r="D131" s="36" t="s">
        <v>536</v>
      </c>
      <c r="E131" s="48" t="s">
        <v>537</v>
      </c>
      <c r="F131" s="48" t="s">
        <v>522</v>
      </c>
      <c r="G131" s="48" t="s">
        <v>202</v>
      </c>
      <c r="H131" s="49" t="s">
        <v>163</v>
      </c>
      <c r="I131" s="49" t="s">
        <v>69</v>
      </c>
      <c r="J131" s="50"/>
      <c r="K131" s="50"/>
      <c r="L131" s="48"/>
      <c r="M131" s="48"/>
    </row>
    <row r="132" customFormat="false" ht="45.75" hidden="false" customHeight="true" outlineLevel="0" collapsed="false">
      <c r="B132" s="43" t="s">
        <v>538</v>
      </c>
      <c r="C132" s="44" t="s">
        <v>126</v>
      </c>
      <c r="D132" s="17" t="s">
        <v>539</v>
      </c>
      <c r="E132" s="44" t="s">
        <v>540</v>
      </c>
      <c r="F132" s="44" t="s">
        <v>522</v>
      </c>
      <c r="G132" s="44" t="s">
        <v>369</v>
      </c>
      <c r="H132" s="45" t="s">
        <v>163</v>
      </c>
      <c r="I132" s="45" t="s">
        <v>69</v>
      </c>
      <c r="J132" s="46"/>
      <c r="K132" s="46"/>
      <c r="L132" s="44"/>
      <c r="M132" s="44"/>
    </row>
    <row r="133" customFormat="false" ht="45.75" hidden="false" customHeight="true" outlineLevel="0" collapsed="false">
      <c r="B133" s="47" t="s">
        <v>541</v>
      </c>
      <c r="C133" s="48" t="s">
        <v>126</v>
      </c>
      <c r="D133" s="36" t="s">
        <v>542</v>
      </c>
      <c r="E133" s="48" t="s">
        <v>543</v>
      </c>
      <c r="F133" s="48" t="s">
        <v>162</v>
      </c>
      <c r="G133" s="48" t="s">
        <v>369</v>
      </c>
      <c r="H133" s="49" t="s">
        <v>163</v>
      </c>
      <c r="I133" s="49" t="s">
        <v>69</v>
      </c>
      <c r="J133" s="50"/>
      <c r="K133" s="50"/>
      <c r="L133" s="48"/>
      <c r="M133" s="48"/>
    </row>
    <row r="134" customFormat="false" ht="45.75" hidden="false" customHeight="true" outlineLevel="0" collapsed="false">
      <c r="B134" s="43" t="s">
        <v>544</v>
      </c>
      <c r="C134" s="44" t="s">
        <v>126</v>
      </c>
      <c r="D134" s="17" t="s">
        <v>545</v>
      </c>
      <c r="E134" s="44" t="s">
        <v>546</v>
      </c>
      <c r="F134" s="44" t="s">
        <v>173</v>
      </c>
      <c r="G134" s="44" t="s">
        <v>369</v>
      </c>
      <c r="H134" s="45" t="s">
        <v>155</v>
      </c>
      <c r="I134" s="45" t="s">
        <v>69</v>
      </c>
      <c r="J134" s="46"/>
      <c r="K134" s="46"/>
      <c r="L134" s="44"/>
      <c r="M134" s="44"/>
    </row>
    <row r="135" customFormat="false" ht="45.75" hidden="false" customHeight="true" outlineLevel="0" collapsed="false">
      <c r="B135" s="47" t="s">
        <v>547</v>
      </c>
      <c r="C135" s="48" t="s">
        <v>126</v>
      </c>
      <c r="D135" s="36" t="s">
        <v>548</v>
      </c>
      <c r="E135" s="48" t="s">
        <v>549</v>
      </c>
      <c r="F135" s="48" t="s">
        <v>369</v>
      </c>
      <c r="G135" s="48" t="s">
        <v>173</v>
      </c>
      <c r="H135" s="49" t="s">
        <v>232</v>
      </c>
      <c r="I135" s="49" t="s">
        <v>69</v>
      </c>
      <c r="J135" s="50"/>
      <c r="K135" s="50"/>
      <c r="L135" s="48"/>
      <c r="M135" s="48"/>
    </row>
    <row r="136" customFormat="false" ht="45.75" hidden="false" customHeight="true" outlineLevel="0" collapsed="false">
      <c r="B136" s="43" t="s">
        <v>550</v>
      </c>
      <c r="C136" s="44" t="s">
        <v>126</v>
      </c>
      <c r="D136" s="17" t="s">
        <v>551</v>
      </c>
      <c r="E136" s="44" t="s">
        <v>552</v>
      </c>
      <c r="F136" s="44" t="s">
        <v>522</v>
      </c>
      <c r="G136" s="44" t="s">
        <v>173</v>
      </c>
      <c r="H136" s="45" t="s">
        <v>163</v>
      </c>
      <c r="I136" s="45" t="s">
        <v>69</v>
      </c>
      <c r="J136" s="46"/>
      <c r="K136" s="46"/>
      <c r="L136" s="44"/>
      <c r="M136" s="44"/>
    </row>
    <row r="137" customFormat="false" ht="45.75" hidden="false" customHeight="true" outlineLevel="0" collapsed="false">
      <c r="B137" s="47" t="s">
        <v>553</v>
      </c>
      <c r="C137" s="48" t="s">
        <v>126</v>
      </c>
      <c r="D137" s="36" t="s">
        <v>554</v>
      </c>
      <c r="E137" s="48" t="s">
        <v>555</v>
      </c>
      <c r="F137" s="48" t="s">
        <v>522</v>
      </c>
      <c r="G137" s="48" t="s">
        <v>207</v>
      </c>
      <c r="H137" s="49" t="s">
        <v>232</v>
      </c>
      <c r="I137" s="49" t="s">
        <v>69</v>
      </c>
      <c r="J137" s="50"/>
      <c r="K137" s="50"/>
      <c r="L137" s="48"/>
      <c r="M137" s="48"/>
    </row>
    <row r="138" customFormat="false" ht="45.75" hidden="false" customHeight="true" outlineLevel="0" collapsed="false">
      <c r="B138" s="43" t="s">
        <v>556</v>
      </c>
      <c r="C138" s="44" t="s">
        <v>126</v>
      </c>
      <c r="D138" s="17" t="s">
        <v>557</v>
      </c>
      <c r="E138" s="44" t="s">
        <v>558</v>
      </c>
      <c r="F138" s="44" t="s">
        <v>522</v>
      </c>
      <c r="G138" s="44" t="s">
        <v>184</v>
      </c>
      <c r="H138" s="45" t="s">
        <v>163</v>
      </c>
      <c r="I138" s="45" t="s">
        <v>69</v>
      </c>
      <c r="J138" s="46"/>
      <c r="K138" s="46"/>
      <c r="L138" s="44"/>
      <c r="M138" s="44"/>
    </row>
    <row r="139" customFormat="false" ht="45.75" hidden="false" customHeight="true" outlineLevel="0" collapsed="false">
      <c r="B139" s="47" t="s">
        <v>559</v>
      </c>
      <c r="C139" s="48" t="s">
        <v>126</v>
      </c>
      <c r="D139" s="36" t="s">
        <v>560</v>
      </c>
      <c r="E139" s="48" t="s">
        <v>561</v>
      </c>
      <c r="F139" s="48" t="s">
        <v>202</v>
      </c>
      <c r="G139" s="48" t="s">
        <v>522</v>
      </c>
      <c r="H139" s="49" t="s">
        <v>232</v>
      </c>
      <c r="I139" s="49" t="s">
        <v>69</v>
      </c>
      <c r="J139" s="50"/>
      <c r="K139" s="50"/>
      <c r="L139" s="48"/>
      <c r="M139" s="48"/>
    </row>
    <row r="140" customFormat="false" ht="45.75" hidden="false" customHeight="true" outlineLevel="0" collapsed="false">
      <c r="B140" s="43" t="s">
        <v>562</v>
      </c>
      <c r="C140" s="44" t="s">
        <v>126</v>
      </c>
      <c r="D140" s="17" t="s">
        <v>563</v>
      </c>
      <c r="E140" s="44" t="s">
        <v>564</v>
      </c>
      <c r="F140" s="44" t="s">
        <v>162</v>
      </c>
      <c r="G140" s="44" t="s">
        <v>522</v>
      </c>
      <c r="H140" s="45" t="s">
        <v>232</v>
      </c>
      <c r="I140" s="45" t="s">
        <v>69</v>
      </c>
      <c r="J140" s="46"/>
      <c r="K140" s="46"/>
      <c r="L140" s="44"/>
      <c r="M140" s="44"/>
    </row>
    <row r="141" customFormat="false" ht="45.75" hidden="false" customHeight="true" outlineLevel="0" collapsed="false">
      <c r="B141" s="47" t="s">
        <v>565</v>
      </c>
      <c r="C141" s="48" t="s">
        <v>126</v>
      </c>
      <c r="D141" s="36" t="s">
        <v>566</v>
      </c>
      <c r="E141" s="48" t="s">
        <v>567</v>
      </c>
      <c r="F141" s="48" t="s">
        <v>173</v>
      </c>
      <c r="G141" s="48" t="s">
        <v>202</v>
      </c>
      <c r="H141" s="49" t="s">
        <v>232</v>
      </c>
      <c r="I141" s="49" t="s">
        <v>69</v>
      </c>
      <c r="J141" s="50"/>
      <c r="K141" s="50"/>
      <c r="L141" s="48"/>
      <c r="M141" s="48"/>
    </row>
    <row r="142" customFormat="false" ht="45.75" hidden="false" customHeight="true" outlineLevel="0" collapsed="false">
      <c r="B142" s="43" t="s">
        <v>568</v>
      </c>
      <c r="C142" s="44" t="s">
        <v>126</v>
      </c>
      <c r="D142" s="17" t="s">
        <v>569</v>
      </c>
      <c r="E142" s="44" t="s">
        <v>570</v>
      </c>
      <c r="F142" s="44" t="s">
        <v>369</v>
      </c>
      <c r="G142" s="44" t="s">
        <v>162</v>
      </c>
      <c r="H142" s="45" t="s">
        <v>163</v>
      </c>
      <c r="I142" s="45" t="s">
        <v>69</v>
      </c>
      <c r="J142" s="46"/>
      <c r="K142" s="46"/>
      <c r="L142" s="44"/>
      <c r="M142" s="44"/>
    </row>
    <row r="143" customFormat="false" ht="45.75" hidden="false" customHeight="true" outlineLevel="0" collapsed="false">
      <c r="B143" s="47" t="s">
        <v>571</v>
      </c>
      <c r="C143" s="48" t="s">
        <v>127</v>
      </c>
      <c r="D143" s="36" t="s">
        <v>572</v>
      </c>
      <c r="E143" s="48" t="s">
        <v>573</v>
      </c>
      <c r="F143" s="48" t="s">
        <v>574</v>
      </c>
      <c r="G143" s="48" t="s">
        <v>162</v>
      </c>
      <c r="H143" s="49" t="s">
        <v>232</v>
      </c>
      <c r="I143" s="49" t="s">
        <v>69</v>
      </c>
      <c r="J143" s="50"/>
      <c r="K143" s="50"/>
      <c r="L143" s="48"/>
      <c r="M143" s="48"/>
    </row>
    <row r="144" customFormat="false" ht="45.75" hidden="false" customHeight="true" outlineLevel="0" collapsed="false">
      <c r="B144" s="43" t="s">
        <v>575</v>
      </c>
      <c r="C144" s="44" t="s">
        <v>127</v>
      </c>
      <c r="D144" s="17" t="s">
        <v>576</v>
      </c>
      <c r="E144" s="44" t="s">
        <v>577</v>
      </c>
      <c r="F144" s="44" t="s">
        <v>574</v>
      </c>
      <c r="G144" s="44" t="s">
        <v>162</v>
      </c>
      <c r="H144" s="45" t="s">
        <v>163</v>
      </c>
      <c r="I144" s="45" t="s">
        <v>69</v>
      </c>
      <c r="J144" s="46"/>
      <c r="K144" s="46"/>
      <c r="L144" s="44"/>
      <c r="M144" s="44"/>
    </row>
    <row r="145" customFormat="false" ht="45.75" hidden="false" customHeight="true" outlineLevel="0" collapsed="false">
      <c r="B145" s="47" t="s">
        <v>578</v>
      </c>
      <c r="C145" s="48" t="s">
        <v>127</v>
      </c>
      <c r="D145" s="36" t="s">
        <v>579</v>
      </c>
      <c r="E145" s="48" t="s">
        <v>580</v>
      </c>
      <c r="F145" s="48" t="s">
        <v>574</v>
      </c>
      <c r="G145" s="48" t="s">
        <v>154</v>
      </c>
      <c r="H145" s="49" t="s">
        <v>163</v>
      </c>
      <c r="I145" s="49" t="s">
        <v>69</v>
      </c>
      <c r="J145" s="50"/>
      <c r="K145" s="50"/>
      <c r="L145" s="48"/>
      <c r="M145" s="48"/>
    </row>
    <row r="146" customFormat="false" ht="45.75" hidden="false" customHeight="true" outlineLevel="0" collapsed="false">
      <c r="B146" s="43" t="s">
        <v>581</v>
      </c>
      <c r="C146" s="44" t="s">
        <v>127</v>
      </c>
      <c r="D146" s="17" t="s">
        <v>582</v>
      </c>
      <c r="E146" s="44" t="s">
        <v>583</v>
      </c>
      <c r="F146" s="44" t="s">
        <v>574</v>
      </c>
      <c r="G146" s="44" t="s">
        <v>184</v>
      </c>
      <c r="H146" s="45" t="s">
        <v>163</v>
      </c>
      <c r="I146" s="45" t="s">
        <v>69</v>
      </c>
      <c r="J146" s="46"/>
      <c r="K146" s="46"/>
      <c r="L146" s="44"/>
      <c r="M146" s="44"/>
    </row>
    <row r="147" customFormat="false" ht="45.75" hidden="false" customHeight="true" outlineLevel="0" collapsed="false">
      <c r="B147" s="47" t="s">
        <v>584</v>
      </c>
      <c r="C147" s="48" t="s">
        <v>127</v>
      </c>
      <c r="D147" s="36" t="s">
        <v>585</v>
      </c>
      <c r="E147" s="48" t="s">
        <v>586</v>
      </c>
      <c r="F147" s="48" t="s">
        <v>440</v>
      </c>
      <c r="G147" s="48" t="s">
        <v>154</v>
      </c>
      <c r="H147" s="49" t="s">
        <v>232</v>
      </c>
      <c r="I147" s="49" t="s">
        <v>69</v>
      </c>
      <c r="J147" s="50"/>
      <c r="K147" s="50"/>
      <c r="L147" s="48"/>
      <c r="M147" s="48"/>
    </row>
    <row r="148" customFormat="false" ht="57.75" hidden="false" customHeight="true" outlineLevel="0" collapsed="false">
      <c r="B148" s="43" t="s">
        <v>587</v>
      </c>
      <c r="C148" s="44" t="s">
        <v>127</v>
      </c>
      <c r="D148" s="17" t="s">
        <v>588</v>
      </c>
      <c r="E148" s="44" t="s">
        <v>589</v>
      </c>
      <c r="F148" s="44" t="s">
        <v>574</v>
      </c>
      <c r="G148" s="44" t="s">
        <v>154</v>
      </c>
      <c r="H148" s="45" t="s">
        <v>163</v>
      </c>
      <c r="I148" s="45" t="s">
        <v>69</v>
      </c>
      <c r="J148" s="46"/>
      <c r="K148" s="46"/>
      <c r="L148" s="44"/>
      <c r="M148" s="44"/>
    </row>
    <row r="149" customFormat="false" ht="45.75" hidden="false" customHeight="true" outlineLevel="0" collapsed="false">
      <c r="B149" s="47" t="s">
        <v>590</v>
      </c>
      <c r="C149" s="48" t="s">
        <v>127</v>
      </c>
      <c r="D149" s="36" t="s">
        <v>591</v>
      </c>
      <c r="E149" s="48" t="s">
        <v>592</v>
      </c>
      <c r="F149" s="48" t="s">
        <v>162</v>
      </c>
      <c r="G149" s="48" t="s">
        <v>184</v>
      </c>
      <c r="H149" s="49" t="s">
        <v>593</v>
      </c>
      <c r="I149" s="49" t="s">
        <v>69</v>
      </c>
      <c r="J149" s="50"/>
      <c r="K149" s="50"/>
      <c r="L149" s="48"/>
      <c r="M149" s="48"/>
    </row>
    <row r="150" customFormat="false" ht="45.75" hidden="false" customHeight="true" outlineLevel="0" collapsed="false">
      <c r="B150" s="43" t="s">
        <v>594</v>
      </c>
      <c r="C150" s="44" t="s">
        <v>127</v>
      </c>
      <c r="D150" s="17" t="s">
        <v>595</v>
      </c>
      <c r="E150" s="44" t="s">
        <v>596</v>
      </c>
      <c r="F150" s="44" t="s">
        <v>574</v>
      </c>
      <c r="G150" s="44" t="s">
        <v>154</v>
      </c>
      <c r="H150" s="45" t="s">
        <v>593</v>
      </c>
      <c r="I150" s="45" t="s">
        <v>69</v>
      </c>
      <c r="J150" s="46"/>
      <c r="K150" s="46"/>
      <c r="L150" s="44"/>
      <c r="M150" s="44"/>
    </row>
    <row r="151" customFormat="false" ht="45.75" hidden="false" customHeight="true" outlineLevel="0" collapsed="false">
      <c r="B151" s="47" t="s">
        <v>597</v>
      </c>
      <c r="C151" s="48" t="s">
        <v>127</v>
      </c>
      <c r="D151" s="36" t="s">
        <v>598</v>
      </c>
      <c r="E151" s="48" t="s">
        <v>599</v>
      </c>
      <c r="F151" s="48" t="s">
        <v>574</v>
      </c>
      <c r="G151" s="48" t="s">
        <v>173</v>
      </c>
      <c r="H151" s="49" t="s">
        <v>593</v>
      </c>
      <c r="I151" s="49" t="s">
        <v>69</v>
      </c>
      <c r="J151" s="50"/>
      <c r="K151" s="50"/>
      <c r="L151" s="48"/>
      <c r="M151" s="48"/>
    </row>
    <row r="152" customFormat="false" ht="45.75" hidden="false" customHeight="true" outlineLevel="0" collapsed="false">
      <c r="B152" s="43" t="s">
        <v>600</v>
      </c>
      <c r="C152" s="44" t="s">
        <v>127</v>
      </c>
      <c r="D152" s="17" t="s">
        <v>601</v>
      </c>
      <c r="E152" s="44" t="s">
        <v>602</v>
      </c>
      <c r="F152" s="44" t="s">
        <v>162</v>
      </c>
      <c r="G152" s="44" t="s">
        <v>230</v>
      </c>
      <c r="H152" s="45" t="s">
        <v>593</v>
      </c>
      <c r="I152" s="45" t="s">
        <v>69</v>
      </c>
      <c r="J152" s="46"/>
      <c r="K152" s="46"/>
      <c r="L152" s="44"/>
      <c r="M152" s="44"/>
    </row>
    <row r="153" customFormat="false" ht="45.75" hidden="false" customHeight="true" outlineLevel="0" collapsed="false">
      <c r="B153" s="47" t="s">
        <v>603</v>
      </c>
      <c r="C153" s="48" t="s">
        <v>127</v>
      </c>
      <c r="D153" s="36" t="s">
        <v>604</v>
      </c>
      <c r="E153" s="48" t="s">
        <v>605</v>
      </c>
      <c r="F153" s="48" t="s">
        <v>574</v>
      </c>
      <c r="G153" s="48" t="s">
        <v>184</v>
      </c>
      <c r="H153" s="49" t="s">
        <v>232</v>
      </c>
      <c r="I153" s="49" t="s">
        <v>69</v>
      </c>
      <c r="J153" s="50"/>
      <c r="K153" s="50"/>
      <c r="L153" s="48"/>
      <c r="M153" s="48"/>
    </row>
    <row r="154" customFormat="false" ht="45.75" hidden="false" customHeight="true" outlineLevel="0" collapsed="false">
      <c r="B154" s="43" t="s">
        <v>606</v>
      </c>
      <c r="C154" s="44" t="s">
        <v>127</v>
      </c>
      <c r="D154" s="17" t="s">
        <v>607</v>
      </c>
      <c r="E154" s="44" t="s">
        <v>608</v>
      </c>
      <c r="F154" s="44" t="s">
        <v>574</v>
      </c>
      <c r="G154" s="44" t="s">
        <v>184</v>
      </c>
      <c r="H154" s="45" t="s">
        <v>232</v>
      </c>
      <c r="I154" s="45" t="s">
        <v>69</v>
      </c>
      <c r="J154" s="46"/>
      <c r="K154" s="46"/>
      <c r="L154" s="44"/>
      <c r="M154" s="44"/>
    </row>
    <row r="155" customFormat="false" ht="45.75" hidden="false" customHeight="true" outlineLevel="0" collapsed="false">
      <c r="B155" s="47" t="s">
        <v>609</v>
      </c>
      <c r="C155" s="48" t="s">
        <v>127</v>
      </c>
      <c r="D155" s="36" t="s">
        <v>610</v>
      </c>
      <c r="E155" s="48" t="s">
        <v>611</v>
      </c>
      <c r="F155" s="48" t="s">
        <v>574</v>
      </c>
      <c r="G155" s="48" t="s">
        <v>162</v>
      </c>
      <c r="H155" s="49" t="s">
        <v>593</v>
      </c>
      <c r="I155" s="49" t="s">
        <v>69</v>
      </c>
      <c r="J155" s="50"/>
      <c r="K155" s="50"/>
      <c r="L155" s="48"/>
      <c r="M155" s="48"/>
    </row>
    <row r="156" customFormat="false" ht="45.75" hidden="false" customHeight="true" outlineLevel="0" collapsed="false">
      <c r="B156" s="43" t="s">
        <v>612</v>
      </c>
      <c r="C156" s="44" t="s">
        <v>127</v>
      </c>
      <c r="D156" s="17" t="s">
        <v>613</v>
      </c>
      <c r="E156" s="44" t="s">
        <v>614</v>
      </c>
      <c r="F156" s="44" t="s">
        <v>162</v>
      </c>
      <c r="G156" s="44" t="s">
        <v>154</v>
      </c>
      <c r="H156" s="45" t="s">
        <v>593</v>
      </c>
      <c r="I156" s="45" t="s">
        <v>69</v>
      </c>
      <c r="J156" s="46"/>
      <c r="K156" s="46"/>
      <c r="L156" s="44"/>
      <c r="M156" s="44"/>
    </row>
    <row r="157" customFormat="false" ht="45.75" hidden="false" customHeight="true" outlineLevel="0" collapsed="false">
      <c r="B157" s="47" t="s">
        <v>615</v>
      </c>
      <c r="C157" s="48" t="s">
        <v>128</v>
      </c>
      <c r="D157" s="36" t="s">
        <v>616</v>
      </c>
      <c r="E157" s="48" t="s">
        <v>617</v>
      </c>
      <c r="F157" s="48" t="s">
        <v>231</v>
      </c>
      <c r="G157" s="48" t="s">
        <v>162</v>
      </c>
      <c r="H157" s="49" t="s">
        <v>163</v>
      </c>
      <c r="I157" s="49" t="s">
        <v>69</v>
      </c>
      <c r="J157" s="50"/>
      <c r="K157" s="50"/>
      <c r="L157" s="48"/>
      <c r="M157" s="48"/>
    </row>
    <row r="158" customFormat="false" ht="45.75" hidden="false" customHeight="true" outlineLevel="0" collapsed="false">
      <c r="B158" s="43" t="s">
        <v>618</v>
      </c>
      <c r="C158" s="44" t="s">
        <v>128</v>
      </c>
      <c r="D158" s="17" t="s">
        <v>619</v>
      </c>
      <c r="E158" s="44" t="s">
        <v>620</v>
      </c>
      <c r="F158" s="44" t="s">
        <v>202</v>
      </c>
      <c r="G158" s="44" t="s">
        <v>231</v>
      </c>
      <c r="H158" s="45" t="s">
        <v>163</v>
      </c>
      <c r="I158" s="45" t="s">
        <v>69</v>
      </c>
      <c r="J158" s="46"/>
      <c r="K158" s="46"/>
      <c r="L158" s="44"/>
      <c r="M158" s="44"/>
    </row>
    <row r="159" customFormat="false" ht="57.75" hidden="false" customHeight="true" outlineLevel="0" collapsed="false">
      <c r="B159" s="47" t="s">
        <v>621</v>
      </c>
      <c r="C159" s="48" t="s">
        <v>128</v>
      </c>
      <c r="D159" s="36" t="s">
        <v>622</v>
      </c>
      <c r="E159" s="48" t="s">
        <v>623</v>
      </c>
      <c r="F159" s="48" t="s">
        <v>231</v>
      </c>
      <c r="G159" s="48" t="s">
        <v>162</v>
      </c>
      <c r="H159" s="49" t="s">
        <v>232</v>
      </c>
      <c r="I159" s="49" t="s">
        <v>69</v>
      </c>
      <c r="J159" s="50"/>
      <c r="K159" s="50"/>
      <c r="L159" s="48"/>
      <c r="M159" s="48"/>
    </row>
    <row r="160" customFormat="false" ht="45.75" hidden="false" customHeight="true" outlineLevel="0" collapsed="false">
      <c r="B160" s="43" t="s">
        <v>624</v>
      </c>
      <c r="C160" s="44" t="s">
        <v>128</v>
      </c>
      <c r="D160" s="17" t="s">
        <v>625</v>
      </c>
      <c r="E160" s="44" t="s">
        <v>626</v>
      </c>
      <c r="F160" s="44" t="s">
        <v>231</v>
      </c>
      <c r="G160" s="44" t="s">
        <v>415</v>
      </c>
      <c r="H160" s="45" t="s">
        <v>232</v>
      </c>
      <c r="I160" s="45" t="s">
        <v>69</v>
      </c>
      <c r="J160" s="46"/>
      <c r="K160" s="46"/>
      <c r="L160" s="44"/>
      <c r="M160" s="44"/>
    </row>
    <row r="161" customFormat="false" ht="57.75" hidden="false" customHeight="true" outlineLevel="0" collapsed="false">
      <c r="B161" s="47" t="s">
        <v>627</v>
      </c>
      <c r="C161" s="48" t="s">
        <v>128</v>
      </c>
      <c r="D161" s="36" t="s">
        <v>628</v>
      </c>
      <c r="E161" s="48" t="s">
        <v>629</v>
      </c>
      <c r="F161" s="48" t="s">
        <v>162</v>
      </c>
      <c r="G161" s="48" t="s">
        <v>230</v>
      </c>
      <c r="H161" s="49" t="s">
        <v>232</v>
      </c>
      <c r="I161" s="49" t="s">
        <v>69</v>
      </c>
      <c r="J161" s="50"/>
      <c r="K161" s="50"/>
      <c r="L161" s="48"/>
      <c r="M161" s="48"/>
    </row>
    <row r="162" customFormat="false" ht="45.75" hidden="false" customHeight="true" outlineLevel="0" collapsed="false">
      <c r="B162" s="43" t="s">
        <v>630</v>
      </c>
      <c r="C162" s="44" t="s">
        <v>128</v>
      </c>
      <c r="D162" s="17" t="s">
        <v>631</v>
      </c>
      <c r="E162" s="44" t="s">
        <v>632</v>
      </c>
      <c r="F162" s="44" t="s">
        <v>230</v>
      </c>
      <c r="G162" s="44" t="s">
        <v>231</v>
      </c>
      <c r="H162" s="45" t="s">
        <v>163</v>
      </c>
      <c r="I162" s="45" t="s">
        <v>69</v>
      </c>
      <c r="J162" s="46"/>
      <c r="K162" s="46"/>
      <c r="L162" s="44"/>
      <c r="M162" s="44"/>
    </row>
    <row r="163" customFormat="false" ht="45.75" hidden="false" customHeight="true" outlineLevel="0" collapsed="false">
      <c r="B163" s="47" t="s">
        <v>633</v>
      </c>
      <c r="C163" s="48" t="s">
        <v>128</v>
      </c>
      <c r="D163" s="36" t="s">
        <v>634</v>
      </c>
      <c r="E163" s="48" t="s">
        <v>635</v>
      </c>
      <c r="F163" s="48" t="s">
        <v>230</v>
      </c>
      <c r="G163" s="48" t="s">
        <v>184</v>
      </c>
      <c r="H163" s="49" t="s">
        <v>163</v>
      </c>
      <c r="I163" s="49" t="s">
        <v>69</v>
      </c>
      <c r="J163" s="50"/>
      <c r="K163" s="50"/>
      <c r="L163" s="48"/>
      <c r="M163" s="48"/>
    </row>
    <row r="164" customFormat="false" ht="45.75" hidden="false" customHeight="true" outlineLevel="0" collapsed="false">
      <c r="B164" s="43" t="s">
        <v>636</v>
      </c>
      <c r="C164" s="44" t="s">
        <v>128</v>
      </c>
      <c r="D164" s="17" t="s">
        <v>637</v>
      </c>
      <c r="E164" s="44" t="s">
        <v>638</v>
      </c>
      <c r="F164" s="44" t="s">
        <v>230</v>
      </c>
      <c r="G164" s="44" t="s">
        <v>184</v>
      </c>
      <c r="H164" s="45" t="s">
        <v>155</v>
      </c>
      <c r="I164" s="45" t="s">
        <v>69</v>
      </c>
      <c r="J164" s="46"/>
      <c r="K164" s="46"/>
      <c r="L164" s="44"/>
      <c r="M164" s="44"/>
    </row>
    <row r="165" customFormat="false" ht="45.75" hidden="false" customHeight="true" outlineLevel="0" collapsed="false">
      <c r="B165" s="47" t="s">
        <v>639</v>
      </c>
      <c r="C165" s="48" t="s">
        <v>128</v>
      </c>
      <c r="D165" s="36" t="s">
        <v>640</v>
      </c>
      <c r="E165" s="48" t="s">
        <v>641</v>
      </c>
      <c r="F165" s="48" t="s">
        <v>415</v>
      </c>
      <c r="G165" s="48" t="s">
        <v>231</v>
      </c>
      <c r="H165" s="49" t="s">
        <v>232</v>
      </c>
      <c r="I165" s="49" t="s">
        <v>69</v>
      </c>
      <c r="J165" s="50"/>
      <c r="K165" s="50"/>
      <c r="L165" s="48"/>
      <c r="M165" s="48"/>
    </row>
    <row r="166" customFormat="false" ht="45.75" hidden="false" customHeight="true" outlineLevel="0" collapsed="false">
      <c r="B166" s="43" t="s">
        <v>642</v>
      </c>
      <c r="C166" s="44" t="s">
        <v>128</v>
      </c>
      <c r="D166" s="17" t="s">
        <v>643</v>
      </c>
      <c r="E166" s="44" t="s">
        <v>644</v>
      </c>
      <c r="F166" s="44" t="s">
        <v>162</v>
      </c>
      <c r="G166" s="44" t="s">
        <v>369</v>
      </c>
      <c r="H166" s="45" t="s">
        <v>163</v>
      </c>
      <c r="I166" s="45" t="s">
        <v>69</v>
      </c>
      <c r="J166" s="46"/>
      <c r="K166" s="46"/>
      <c r="L166" s="44"/>
      <c r="M166" s="44"/>
    </row>
    <row r="167" customFormat="false" ht="45.75" hidden="false" customHeight="true" outlineLevel="0" collapsed="false">
      <c r="B167" s="47" t="s">
        <v>645</v>
      </c>
      <c r="C167" s="48" t="s">
        <v>128</v>
      </c>
      <c r="D167" s="36" t="s">
        <v>646</v>
      </c>
      <c r="E167" s="48" t="s">
        <v>647</v>
      </c>
      <c r="F167" s="48" t="s">
        <v>335</v>
      </c>
      <c r="G167" s="48" t="s">
        <v>162</v>
      </c>
      <c r="H167" s="49" t="s">
        <v>163</v>
      </c>
      <c r="I167" s="49" t="s">
        <v>69</v>
      </c>
      <c r="J167" s="50"/>
      <c r="K167" s="50"/>
      <c r="L167" s="48"/>
      <c r="M167" s="48"/>
    </row>
    <row r="168" customFormat="false" ht="45.75" hidden="false" customHeight="true" outlineLevel="0" collapsed="false">
      <c r="B168" s="43" t="s">
        <v>648</v>
      </c>
      <c r="C168" s="44" t="s">
        <v>128</v>
      </c>
      <c r="D168" s="17" t="s">
        <v>649</v>
      </c>
      <c r="E168" s="44" t="s">
        <v>650</v>
      </c>
      <c r="F168" s="44" t="s">
        <v>369</v>
      </c>
      <c r="G168" s="44" t="s">
        <v>207</v>
      </c>
      <c r="H168" s="45" t="s">
        <v>163</v>
      </c>
      <c r="I168" s="45" t="s">
        <v>69</v>
      </c>
      <c r="J168" s="46"/>
      <c r="K168" s="46"/>
      <c r="L168" s="44"/>
      <c r="M168" s="44"/>
    </row>
    <row r="169" customFormat="false" ht="45.75" hidden="false" customHeight="true" outlineLevel="0" collapsed="false">
      <c r="B169" s="47" t="s">
        <v>651</v>
      </c>
      <c r="C169" s="48" t="s">
        <v>128</v>
      </c>
      <c r="D169" s="36" t="s">
        <v>652</v>
      </c>
      <c r="E169" s="48" t="s">
        <v>653</v>
      </c>
      <c r="F169" s="48" t="s">
        <v>162</v>
      </c>
      <c r="G169" s="48" t="s">
        <v>207</v>
      </c>
      <c r="H169" s="49" t="s">
        <v>232</v>
      </c>
      <c r="I169" s="49" t="s">
        <v>69</v>
      </c>
      <c r="J169" s="50"/>
      <c r="K169" s="50"/>
      <c r="L169" s="48"/>
      <c r="M169" s="48"/>
    </row>
    <row r="170" customFormat="false" ht="45.75" hidden="false" customHeight="true" outlineLevel="0" collapsed="false">
      <c r="B170" s="43" t="s">
        <v>654</v>
      </c>
      <c r="C170" s="44" t="s">
        <v>128</v>
      </c>
      <c r="D170" s="17" t="s">
        <v>655</v>
      </c>
      <c r="E170" s="44" t="s">
        <v>656</v>
      </c>
      <c r="F170" s="44" t="s">
        <v>162</v>
      </c>
      <c r="G170" s="44" t="s">
        <v>214</v>
      </c>
      <c r="H170" s="45" t="s">
        <v>163</v>
      </c>
      <c r="I170" s="45" t="s">
        <v>69</v>
      </c>
      <c r="J170" s="46"/>
      <c r="K170" s="46"/>
      <c r="L170" s="44"/>
      <c r="M170" s="44"/>
    </row>
    <row r="171" customFormat="false" ht="45.75" hidden="false" customHeight="true" outlineLevel="0" collapsed="false">
      <c r="B171" s="47" t="s">
        <v>657</v>
      </c>
      <c r="C171" s="48" t="s">
        <v>129</v>
      </c>
      <c r="D171" s="36" t="s">
        <v>658</v>
      </c>
      <c r="E171" s="48" t="s">
        <v>659</v>
      </c>
      <c r="F171" s="48" t="s">
        <v>214</v>
      </c>
      <c r="G171" s="48" t="s">
        <v>154</v>
      </c>
      <c r="H171" s="49" t="s">
        <v>155</v>
      </c>
      <c r="I171" s="49" t="s">
        <v>69</v>
      </c>
      <c r="J171" s="50"/>
      <c r="K171" s="50"/>
      <c r="L171" s="48"/>
      <c r="M171" s="48"/>
    </row>
    <row r="172" customFormat="false" ht="45.75" hidden="false" customHeight="true" outlineLevel="0" collapsed="false">
      <c r="B172" s="43" t="s">
        <v>660</v>
      </c>
      <c r="C172" s="44" t="s">
        <v>129</v>
      </c>
      <c r="D172" s="17" t="s">
        <v>661</v>
      </c>
      <c r="E172" s="44" t="s">
        <v>662</v>
      </c>
      <c r="F172" s="44" t="s">
        <v>214</v>
      </c>
      <c r="G172" s="44" t="s">
        <v>184</v>
      </c>
      <c r="H172" s="45" t="s">
        <v>155</v>
      </c>
      <c r="I172" s="45" t="s">
        <v>69</v>
      </c>
      <c r="J172" s="46"/>
      <c r="K172" s="46"/>
      <c r="L172" s="44"/>
      <c r="M172" s="44"/>
    </row>
    <row r="173" customFormat="false" ht="45.75" hidden="false" customHeight="true" outlineLevel="0" collapsed="false">
      <c r="B173" s="47" t="s">
        <v>663</v>
      </c>
      <c r="C173" s="48" t="s">
        <v>129</v>
      </c>
      <c r="D173" s="36" t="s">
        <v>664</v>
      </c>
      <c r="E173" s="48" t="s">
        <v>665</v>
      </c>
      <c r="F173" s="48" t="s">
        <v>214</v>
      </c>
      <c r="G173" s="48" t="s">
        <v>184</v>
      </c>
      <c r="H173" s="49" t="s">
        <v>163</v>
      </c>
      <c r="I173" s="49" t="s">
        <v>69</v>
      </c>
      <c r="J173" s="50"/>
      <c r="K173" s="50"/>
      <c r="L173" s="48"/>
      <c r="M173" s="48"/>
    </row>
    <row r="174" customFormat="false" ht="45.75" hidden="false" customHeight="true" outlineLevel="0" collapsed="false">
      <c r="B174" s="43" t="s">
        <v>666</v>
      </c>
      <c r="C174" s="44" t="s">
        <v>129</v>
      </c>
      <c r="D174" s="17" t="s">
        <v>667</v>
      </c>
      <c r="E174" s="44" t="s">
        <v>668</v>
      </c>
      <c r="F174" s="44" t="s">
        <v>184</v>
      </c>
      <c r="G174" s="44" t="s">
        <v>214</v>
      </c>
      <c r="H174" s="45" t="s">
        <v>163</v>
      </c>
      <c r="I174" s="45" t="s">
        <v>69</v>
      </c>
      <c r="J174" s="46"/>
      <c r="K174" s="46"/>
      <c r="L174" s="44"/>
      <c r="M174" s="44"/>
    </row>
    <row r="175" customFormat="false" ht="57.75" hidden="false" customHeight="true" outlineLevel="0" collapsed="false">
      <c r="B175" s="47" t="s">
        <v>669</v>
      </c>
      <c r="C175" s="48" t="s">
        <v>129</v>
      </c>
      <c r="D175" s="36" t="s">
        <v>670</v>
      </c>
      <c r="E175" s="48" t="s">
        <v>671</v>
      </c>
      <c r="F175" s="48" t="s">
        <v>192</v>
      </c>
      <c r="G175" s="48" t="s">
        <v>230</v>
      </c>
      <c r="H175" s="49" t="s">
        <v>163</v>
      </c>
      <c r="I175" s="49" t="s">
        <v>69</v>
      </c>
      <c r="J175" s="50"/>
      <c r="K175" s="50"/>
      <c r="L175" s="48"/>
      <c r="M175" s="48"/>
    </row>
    <row r="176" customFormat="false" ht="45.75" hidden="false" customHeight="true" outlineLevel="0" collapsed="false">
      <c r="B176" s="43" t="s">
        <v>672</v>
      </c>
      <c r="C176" s="44" t="s">
        <v>129</v>
      </c>
      <c r="D176" s="17" t="s">
        <v>673</v>
      </c>
      <c r="E176" s="44" t="s">
        <v>674</v>
      </c>
      <c r="F176" s="44" t="s">
        <v>162</v>
      </c>
      <c r="G176" s="44" t="s">
        <v>369</v>
      </c>
      <c r="H176" s="45" t="s">
        <v>163</v>
      </c>
      <c r="I176" s="45" t="s">
        <v>69</v>
      </c>
      <c r="J176" s="46"/>
      <c r="K176" s="46"/>
      <c r="L176" s="44"/>
      <c r="M176" s="44"/>
    </row>
    <row r="177" customFormat="false" ht="45.75" hidden="false" customHeight="true" outlineLevel="0" collapsed="false">
      <c r="B177" s="47" t="s">
        <v>675</v>
      </c>
      <c r="C177" s="48" t="s">
        <v>129</v>
      </c>
      <c r="D177" s="36" t="s">
        <v>676</v>
      </c>
      <c r="E177" s="48" t="s">
        <v>677</v>
      </c>
      <c r="F177" s="48" t="s">
        <v>369</v>
      </c>
      <c r="G177" s="48" t="s">
        <v>154</v>
      </c>
      <c r="H177" s="49" t="s">
        <v>232</v>
      </c>
      <c r="I177" s="49" t="s">
        <v>69</v>
      </c>
      <c r="J177" s="50"/>
      <c r="K177" s="50"/>
      <c r="L177" s="48"/>
      <c r="M177" s="48"/>
    </row>
    <row r="178" customFormat="false" ht="45.75" hidden="false" customHeight="true" outlineLevel="0" collapsed="false">
      <c r="B178" s="43" t="s">
        <v>678</v>
      </c>
      <c r="C178" s="44" t="s">
        <v>129</v>
      </c>
      <c r="D178" s="17" t="s">
        <v>679</v>
      </c>
      <c r="E178" s="44" t="s">
        <v>680</v>
      </c>
      <c r="F178" s="44" t="s">
        <v>369</v>
      </c>
      <c r="G178" s="44" t="s">
        <v>214</v>
      </c>
      <c r="H178" s="45" t="s">
        <v>163</v>
      </c>
      <c r="I178" s="45" t="s">
        <v>69</v>
      </c>
      <c r="J178" s="46"/>
      <c r="K178" s="46"/>
      <c r="L178" s="44"/>
      <c r="M178" s="44"/>
    </row>
    <row r="179" customFormat="false" ht="45.75" hidden="false" customHeight="true" outlineLevel="0" collapsed="false">
      <c r="B179" s="47" t="s">
        <v>681</v>
      </c>
      <c r="C179" s="48" t="s">
        <v>129</v>
      </c>
      <c r="D179" s="36" t="s">
        <v>682</v>
      </c>
      <c r="E179" s="48" t="s">
        <v>683</v>
      </c>
      <c r="F179" s="48" t="s">
        <v>369</v>
      </c>
      <c r="G179" s="48" t="s">
        <v>214</v>
      </c>
      <c r="H179" s="49" t="s">
        <v>163</v>
      </c>
      <c r="I179" s="49" t="s">
        <v>69</v>
      </c>
      <c r="J179" s="50"/>
      <c r="K179" s="50"/>
      <c r="L179" s="48"/>
      <c r="M179" s="48"/>
    </row>
    <row r="180" customFormat="false" ht="45.75" hidden="false" customHeight="true" outlineLevel="0" collapsed="false">
      <c r="B180" s="43" t="s">
        <v>684</v>
      </c>
      <c r="C180" s="44" t="s">
        <v>129</v>
      </c>
      <c r="D180" s="17" t="s">
        <v>685</v>
      </c>
      <c r="E180" s="44" t="s">
        <v>686</v>
      </c>
      <c r="F180" s="44" t="s">
        <v>369</v>
      </c>
      <c r="G180" s="44" t="s">
        <v>207</v>
      </c>
      <c r="H180" s="45" t="s">
        <v>163</v>
      </c>
      <c r="I180" s="45" t="s">
        <v>69</v>
      </c>
      <c r="J180" s="46"/>
      <c r="K180" s="46"/>
      <c r="L180" s="44"/>
      <c r="M180" s="44"/>
    </row>
    <row r="181" customFormat="false" ht="45.75" hidden="false" customHeight="true" outlineLevel="0" collapsed="false">
      <c r="B181" s="47" t="s">
        <v>687</v>
      </c>
      <c r="C181" s="48" t="s">
        <v>129</v>
      </c>
      <c r="D181" s="36" t="s">
        <v>688</v>
      </c>
      <c r="E181" s="48" t="s">
        <v>689</v>
      </c>
      <c r="F181" s="48" t="s">
        <v>335</v>
      </c>
      <c r="G181" s="48" t="s">
        <v>173</v>
      </c>
      <c r="H181" s="49" t="s">
        <v>163</v>
      </c>
      <c r="I181" s="49" t="s">
        <v>69</v>
      </c>
      <c r="J181" s="50"/>
      <c r="K181" s="50"/>
      <c r="L181" s="48"/>
      <c r="M181" s="48"/>
    </row>
    <row r="182" customFormat="false" ht="45.75" hidden="false" customHeight="true" outlineLevel="0" collapsed="false">
      <c r="B182" s="43" t="s">
        <v>690</v>
      </c>
      <c r="C182" s="44" t="s">
        <v>129</v>
      </c>
      <c r="D182" s="17" t="s">
        <v>691</v>
      </c>
      <c r="E182" s="44" t="s">
        <v>692</v>
      </c>
      <c r="F182" s="44" t="s">
        <v>369</v>
      </c>
      <c r="G182" s="44" t="s">
        <v>214</v>
      </c>
      <c r="H182" s="45" t="s">
        <v>232</v>
      </c>
      <c r="I182" s="45" t="s">
        <v>69</v>
      </c>
      <c r="J182" s="46"/>
      <c r="K182" s="46"/>
      <c r="L182" s="44"/>
      <c r="M182" s="44"/>
    </row>
    <row r="183" customFormat="false" ht="45.75" hidden="false" customHeight="true" outlineLevel="0" collapsed="false">
      <c r="B183" s="47" t="s">
        <v>693</v>
      </c>
      <c r="C183" s="48" t="s">
        <v>129</v>
      </c>
      <c r="D183" s="36" t="s">
        <v>694</v>
      </c>
      <c r="E183" s="48" t="s">
        <v>695</v>
      </c>
      <c r="F183" s="48" t="s">
        <v>696</v>
      </c>
      <c r="G183" s="48" t="s">
        <v>184</v>
      </c>
      <c r="H183" s="49" t="s">
        <v>155</v>
      </c>
      <c r="I183" s="49" t="s">
        <v>69</v>
      </c>
      <c r="J183" s="50"/>
      <c r="K183" s="50"/>
      <c r="L183" s="48"/>
      <c r="M183" s="48"/>
    </row>
    <row r="184" customFormat="false" ht="45.75" hidden="false" customHeight="true" outlineLevel="0" collapsed="false">
      <c r="B184" s="43" t="s">
        <v>697</v>
      </c>
      <c r="C184" s="44" t="s">
        <v>129</v>
      </c>
      <c r="D184" s="17" t="s">
        <v>698</v>
      </c>
      <c r="E184" s="44" t="s">
        <v>699</v>
      </c>
      <c r="F184" s="44" t="s">
        <v>162</v>
      </c>
      <c r="G184" s="44" t="s">
        <v>214</v>
      </c>
      <c r="H184" s="45" t="s">
        <v>163</v>
      </c>
      <c r="I184" s="45" t="s">
        <v>69</v>
      </c>
      <c r="J184" s="46"/>
      <c r="K184" s="46"/>
      <c r="L184" s="44"/>
      <c r="M184" s="44"/>
    </row>
    <row r="185" customFormat="false" ht="45.75" hidden="false" customHeight="true" outlineLevel="0" collapsed="false">
      <c r="B185" s="47" t="s">
        <v>700</v>
      </c>
      <c r="C185" s="48" t="s">
        <v>130</v>
      </c>
      <c r="D185" s="36" t="s">
        <v>701</v>
      </c>
      <c r="E185" s="48" t="s">
        <v>702</v>
      </c>
      <c r="F185" s="48" t="s">
        <v>162</v>
      </c>
      <c r="G185" s="48" t="s">
        <v>369</v>
      </c>
      <c r="H185" s="49" t="s">
        <v>163</v>
      </c>
      <c r="I185" s="49" t="s">
        <v>69</v>
      </c>
      <c r="J185" s="50"/>
      <c r="K185" s="50"/>
      <c r="L185" s="48"/>
      <c r="M185" s="48"/>
    </row>
    <row r="186" customFormat="false" ht="45.75" hidden="false" customHeight="true" outlineLevel="0" collapsed="false">
      <c r="B186" s="43" t="s">
        <v>703</v>
      </c>
      <c r="C186" s="44" t="s">
        <v>130</v>
      </c>
      <c r="D186" s="17" t="s">
        <v>704</v>
      </c>
      <c r="E186" s="44" t="s">
        <v>705</v>
      </c>
      <c r="F186" s="44" t="s">
        <v>369</v>
      </c>
      <c r="G186" s="44" t="s">
        <v>162</v>
      </c>
      <c r="H186" s="45" t="s">
        <v>232</v>
      </c>
      <c r="I186" s="45" t="s">
        <v>69</v>
      </c>
      <c r="J186" s="46"/>
      <c r="K186" s="46"/>
      <c r="L186" s="44"/>
      <c r="M186" s="44"/>
    </row>
    <row r="187" customFormat="false" ht="45.75" hidden="false" customHeight="true" outlineLevel="0" collapsed="false">
      <c r="B187" s="47" t="s">
        <v>706</v>
      </c>
      <c r="C187" s="48" t="s">
        <v>130</v>
      </c>
      <c r="D187" s="36" t="s">
        <v>707</v>
      </c>
      <c r="E187" s="48" t="s">
        <v>708</v>
      </c>
      <c r="F187" s="48" t="s">
        <v>162</v>
      </c>
      <c r="G187" s="48" t="s">
        <v>369</v>
      </c>
      <c r="H187" s="49" t="s">
        <v>163</v>
      </c>
      <c r="I187" s="49" t="s">
        <v>69</v>
      </c>
      <c r="J187" s="50"/>
      <c r="K187" s="50"/>
      <c r="L187" s="48"/>
      <c r="M187" s="48"/>
    </row>
    <row r="188" customFormat="false" ht="45.75" hidden="false" customHeight="true" outlineLevel="0" collapsed="false">
      <c r="B188" s="43" t="s">
        <v>709</v>
      </c>
      <c r="C188" s="44" t="s">
        <v>130</v>
      </c>
      <c r="D188" s="17" t="s">
        <v>710</v>
      </c>
      <c r="E188" s="44" t="s">
        <v>711</v>
      </c>
      <c r="F188" s="44" t="s">
        <v>369</v>
      </c>
      <c r="G188" s="44" t="s">
        <v>214</v>
      </c>
      <c r="H188" s="45" t="s">
        <v>232</v>
      </c>
      <c r="I188" s="45" t="s">
        <v>69</v>
      </c>
      <c r="J188" s="46"/>
      <c r="K188" s="46"/>
      <c r="L188" s="44"/>
      <c r="M188" s="44"/>
    </row>
    <row r="189" customFormat="false" ht="45.75" hidden="false" customHeight="true" outlineLevel="0" collapsed="false">
      <c r="B189" s="47" t="s">
        <v>712</v>
      </c>
      <c r="C189" s="48" t="s">
        <v>130</v>
      </c>
      <c r="D189" s="36" t="s">
        <v>713</v>
      </c>
      <c r="E189" s="48" t="s">
        <v>714</v>
      </c>
      <c r="F189" s="48" t="s">
        <v>369</v>
      </c>
      <c r="G189" s="48" t="s">
        <v>214</v>
      </c>
      <c r="H189" s="49" t="s">
        <v>163</v>
      </c>
      <c r="I189" s="49" t="s">
        <v>69</v>
      </c>
      <c r="J189" s="50"/>
      <c r="K189" s="50"/>
      <c r="L189" s="48"/>
      <c r="M189" s="48"/>
    </row>
    <row r="190" customFormat="false" ht="45.75" hidden="false" customHeight="true" outlineLevel="0" collapsed="false">
      <c r="B190" s="43" t="s">
        <v>715</v>
      </c>
      <c r="C190" s="44" t="s">
        <v>130</v>
      </c>
      <c r="D190" s="17" t="s">
        <v>716</v>
      </c>
      <c r="E190" s="44" t="s">
        <v>717</v>
      </c>
      <c r="F190" s="44" t="s">
        <v>173</v>
      </c>
      <c r="G190" s="44" t="s">
        <v>369</v>
      </c>
      <c r="H190" s="45" t="s">
        <v>232</v>
      </c>
      <c r="I190" s="45" t="s">
        <v>69</v>
      </c>
      <c r="J190" s="46"/>
      <c r="K190" s="46"/>
      <c r="L190" s="44"/>
      <c r="M190" s="44"/>
    </row>
    <row r="191" customFormat="false" ht="45.75" hidden="false" customHeight="true" outlineLevel="0" collapsed="false">
      <c r="B191" s="47" t="s">
        <v>718</v>
      </c>
      <c r="C191" s="48" t="s">
        <v>130</v>
      </c>
      <c r="D191" s="36" t="s">
        <v>719</v>
      </c>
      <c r="E191" s="48" t="s">
        <v>720</v>
      </c>
      <c r="F191" s="48" t="s">
        <v>177</v>
      </c>
      <c r="G191" s="48" t="s">
        <v>369</v>
      </c>
      <c r="H191" s="49" t="s">
        <v>232</v>
      </c>
      <c r="I191" s="49" t="s">
        <v>69</v>
      </c>
      <c r="J191" s="50"/>
      <c r="K191" s="50"/>
      <c r="L191" s="48"/>
      <c r="M191" s="48"/>
    </row>
    <row r="192" customFormat="false" ht="45.75" hidden="false" customHeight="true" outlineLevel="0" collapsed="false">
      <c r="B192" s="43" t="s">
        <v>721</v>
      </c>
      <c r="C192" s="44" t="s">
        <v>130</v>
      </c>
      <c r="D192" s="17" t="s">
        <v>722</v>
      </c>
      <c r="E192" s="44" t="s">
        <v>723</v>
      </c>
      <c r="F192" s="44" t="s">
        <v>162</v>
      </c>
      <c r="G192" s="44" t="s">
        <v>369</v>
      </c>
      <c r="H192" s="45" t="s">
        <v>232</v>
      </c>
      <c r="I192" s="45" t="s">
        <v>69</v>
      </c>
      <c r="J192" s="46"/>
      <c r="K192" s="46"/>
      <c r="L192" s="44"/>
      <c r="M192" s="44"/>
    </row>
    <row r="193" customFormat="false" ht="45.75" hidden="false" customHeight="true" outlineLevel="0" collapsed="false">
      <c r="B193" s="47" t="s">
        <v>724</v>
      </c>
      <c r="C193" s="48" t="s">
        <v>130</v>
      </c>
      <c r="D193" s="36" t="s">
        <v>725</v>
      </c>
      <c r="E193" s="48" t="s">
        <v>726</v>
      </c>
      <c r="F193" s="48" t="s">
        <v>696</v>
      </c>
      <c r="G193" s="48" t="s">
        <v>369</v>
      </c>
      <c r="H193" s="49" t="s">
        <v>232</v>
      </c>
      <c r="I193" s="49" t="s">
        <v>69</v>
      </c>
      <c r="J193" s="50"/>
      <c r="K193" s="50"/>
      <c r="L193" s="48"/>
      <c r="M193" s="48"/>
    </row>
    <row r="194" customFormat="false" ht="45.75" hidden="false" customHeight="true" outlineLevel="0" collapsed="false">
      <c r="B194" s="43" t="s">
        <v>727</v>
      </c>
      <c r="C194" s="44" t="s">
        <v>130</v>
      </c>
      <c r="D194" s="17" t="s">
        <v>728</v>
      </c>
      <c r="E194" s="44" t="s">
        <v>729</v>
      </c>
      <c r="F194" s="44" t="s">
        <v>335</v>
      </c>
      <c r="G194" s="44" t="s">
        <v>154</v>
      </c>
      <c r="H194" s="45" t="s">
        <v>163</v>
      </c>
      <c r="I194" s="45" t="s">
        <v>69</v>
      </c>
      <c r="J194" s="46"/>
      <c r="K194" s="46"/>
      <c r="L194" s="44"/>
      <c r="M194" s="44"/>
    </row>
    <row r="195" customFormat="false" ht="45.75" hidden="false" customHeight="true" outlineLevel="0" collapsed="false">
      <c r="B195" s="47" t="s">
        <v>730</v>
      </c>
      <c r="C195" s="48" t="s">
        <v>130</v>
      </c>
      <c r="D195" s="36" t="s">
        <v>731</v>
      </c>
      <c r="E195" s="48" t="s">
        <v>732</v>
      </c>
      <c r="F195" s="48" t="s">
        <v>335</v>
      </c>
      <c r="G195" s="48" t="s">
        <v>202</v>
      </c>
      <c r="H195" s="49" t="s">
        <v>232</v>
      </c>
      <c r="I195" s="49" t="s">
        <v>69</v>
      </c>
      <c r="J195" s="50"/>
      <c r="K195" s="50"/>
      <c r="L195" s="48"/>
      <c r="M195" s="48"/>
    </row>
    <row r="196" customFormat="false" ht="45.75" hidden="false" customHeight="true" outlineLevel="0" collapsed="false">
      <c r="B196" s="43" t="s">
        <v>733</v>
      </c>
      <c r="C196" s="44" t="s">
        <v>130</v>
      </c>
      <c r="D196" s="17" t="s">
        <v>734</v>
      </c>
      <c r="E196" s="44" t="s">
        <v>735</v>
      </c>
      <c r="F196" s="44" t="s">
        <v>202</v>
      </c>
      <c r="G196" s="44" t="s">
        <v>369</v>
      </c>
      <c r="H196" s="45" t="s">
        <v>593</v>
      </c>
      <c r="I196" s="45" t="s">
        <v>69</v>
      </c>
      <c r="J196" s="46"/>
      <c r="K196" s="46"/>
      <c r="L196" s="44"/>
      <c r="M196" s="44"/>
    </row>
    <row r="197" customFormat="false" ht="45.75" hidden="false" customHeight="true" outlineLevel="0" collapsed="false">
      <c r="B197" s="47" t="s">
        <v>736</v>
      </c>
      <c r="C197" s="48" t="s">
        <v>130</v>
      </c>
      <c r="D197" s="36" t="s">
        <v>737</v>
      </c>
      <c r="E197" s="48" t="s">
        <v>738</v>
      </c>
      <c r="F197" s="48" t="s">
        <v>369</v>
      </c>
      <c r="G197" s="48" t="s">
        <v>162</v>
      </c>
      <c r="H197" s="49" t="s">
        <v>232</v>
      </c>
      <c r="I197" s="49" t="s">
        <v>69</v>
      </c>
      <c r="J197" s="50"/>
      <c r="K197" s="50"/>
      <c r="L197" s="48"/>
      <c r="M197" s="48"/>
    </row>
    <row r="198" customFormat="false" ht="45.75" hidden="false" customHeight="true" outlineLevel="0" collapsed="false">
      <c r="B198" s="43" t="s">
        <v>739</v>
      </c>
      <c r="C198" s="44" t="s">
        <v>131</v>
      </c>
      <c r="D198" s="17" t="s">
        <v>740</v>
      </c>
      <c r="E198" s="44" t="s">
        <v>741</v>
      </c>
      <c r="F198" s="44" t="s">
        <v>162</v>
      </c>
      <c r="G198" s="44" t="s">
        <v>214</v>
      </c>
      <c r="H198" s="45" t="s">
        <v>155</v>
      </c>
      <c r="I198" s="45" t="s">
        <v>69</v>
      </c>
      <c r="J198" s="46"/>
      <c r="K198" s="46"/>
      <c r="L198" s="44"/>
      <c r="M198" s="44"/>
    </row>
    <row r="199" customFormat="false" ht="45.75" hidden="false" customHeight="true" outlineLevel="0" collapsed="false">
      <c r="B199" s="47" t="s">
        <v>742</v>
      </c>
      <c r="C199" s="48" t="s">
        <v>131</v>
      </c>
      <c r="D199" s="36" t="s">
        <v>743</v>
      </c>
      <c r="E199" s="48" t="s">
        <v>744</v>
      </c>
      <c r="F199" s="48" t="s">
        <v>162</v>
      </c>
      <c r="G199" s="48" t="s">
        <v>154</v>
      </c>
      <c r="H199" s="49" t="s">
        <v>155</v>
      </c>
      <c r="I199" s="49" t="s">
        <v>69</v>
      </c>
      <c r="J199" s="50"/>
      <c r="K199" s="50"/>
      <c r="L199" s="48"/>
      <c r="M199" s="48"/>
    </row>
    <row r="200" customFormat="false" ht="45.75" hidden="false" customHeight="true" outlineLevel="0" collapsed="false">
      <c r="B200" s="43" t="s">
        <v>745</v>
      </c>
      <c r="C200" s="44" t="s">
        <v>131</v>
      </c>
      <c r="D200" s="17" t="s">
        <v>746</v>
      </c>
      <c r="E200" s="44" t="s">
        <v>747</v>
      </c>
      <c r="F200" s="44" t="s">
        <v>369</v>
      </c>
      <c r="G200" s="44" t="s">
        <v>162</v>
      </c>
      <c r="H200" s="45" t="s">
        <v>163</v>
      </c>
      <c r="I200" s="45" t="s">
        <v>69</v>
      </c>
      <c r="J200" s="46"/>
      <c r="K200" s="46"/>
      <c r="L200" s="44"/>
      <c r="M200" s="44"/>
    </row>
    <row r="201" customFormat="false" ht="45.75" hidden="false" customHeight="true" outlineLevel="0" collapsed="false">
      <c r="B201" s="47" t="s">
        <v>748</v>
      </c>
      <c r="C201" s="48" t="s">
        <v>131</v>
      </c>
      <c r="D201" s="36" t="s">
        <v>749</v>
      </c>
      <c r="E201" s="48" t="s">
        <v>750</v>
      </c>
      <c r="F201" s="48" t="s">
        <v>369</v>
      </c>
      <c r="G201" s="48" t="s">
        <v>214</v>
      </c>
      <c r="H201" s="49" t="s">
        <v>232</v>
      </c>
      <c r="I201" s="49" t="s">
        <v>69</v>
      </c>
      <c r="J201" s="50"/>
      <c r="K201" s="50"/>
      <c r="L201" s="48"/>
      <c r="M201" s="48"/>
    </row>
    <row r="202" customFormat="false" ht="45.75" hidden="false" customHeight="true" outlineLevel="0" collapsed="false">
      <c r="B202" s="43" t="s">
        <v>751</v>
      </c>
      <c r="C202" s="44" t="s">
        <v>131</v>
      </c>
      <c r="D202" s="17" t="s">
        <v>752</v>
      </c>
      <c r="E202" s="44" t="s">
        <v>753</v>
      </c>
      <c r="F202" s="44" t="s">
        <v>214</v>
      </c>
      <c r="G202" s="44" t="s">
        <v>154</v>
      </c>
      <c r="H202" s="45" t="s">
        <v>155</v>
      </c>
      <c r="I202" s="45" t="s">
        <v>69</v>
      </c>
      <c r="J202" s="46"/>
      <c r="K202" s="46"/>
      <c r="L202" s="44"/>
      <c r="M202" s="44"/>
    </row>
    <row r="203" customFormat="false" ht="45.75" hidden="false" customHeight="true" outlineLevel="0" collapsed="false">
      <c r="B203" s="47" t="s">
        <v>754</v>
      </c>
      <c r="C203" s="48" t="s">
        <v>131</v>
      </c>
      <c r="D203" s="36" t="s">
        <v>755</v>
      </c>
      <c r="E203" s="48" t="s">
        <v>756</v>
      </c>
      <c r="F203" s="48" t="s">
        <v>214</v>
      </c>
      <c r="G203" s="48" t="s">
        <v>154</v>
      </c>
      <c r="H203" s="49" t="s">
        <v>155</v>
      </c>
      <c r="I203" s="49" t="s">
        <v>69</v>
      </c>
      <c r="J203" s="50"/>
      <c r="K203" s="50"/>
      <c r="L203" s="48"/>
      <c r="M203" s="48"/>
    </row>
    <row r="204" customFormat="false" ht="45.75" hidden="false" customHeight="true" outlineLevel="0" collapsed="false">
      <c r="B204" s="43" t="s">
        <v>757</v>
      </c>
      <c r="C204" s="44" t="s">
        <v>131</v>
      </c>
      <c r="D204" s="17" t="s">
        <v>758</v>
      </c>
      <c r="E204" s="44" t="s">
        <v>759</v>
      </c>
      <c r="F204" s="44" t="s">
        <v>184</v>
      </c>
      <c r="G204" s="44" t="s">
        <v>214</v>
      </c>
      <c r="H204" s="45" t="s">
        <v>155</v>
      </c>
      <c r="I204" s="45" t="s">
        <v>69</v>
      </c>
      <c r="J204" s="46"/>
      <c r="K204" s="46"/>
      <c r="L204" s="44"/>
      <c r="M204" s="44"/>
    </row>
    <row r="205" customFormat="false" ht="45.75" hidden="false" customHeight="true" outlineLevel="0" collapsed="false">
      <c r="B205" s="47" t="s">
        <v>760</v>
      </c>
      <c r="C205" s="48" t="s">
        <v>131</v>
      </c>
      <c r="D205" s="36" t="s">
        <v>761</v>
      </c>
      <c r="E205" s="48" t="s">
        <v>762</v>
      </c>
      <c r="F205" s="48" t="s">
        <v>369</v>
      </c>
      <c r="G205" s="48" t="s">
        <v>214</v>
      </c>
      <c r="H205" s="49" t="s">
        <v>232</v>
      </c>
      <c r="I205" s="49" t="s">
        <v>69</v>
      </c>
      <c r="J205" s="50"/>
      <c r="K205" s="50"/>
      <c r="L205" s="48"/>
      <c r="M205" s="48"/>
    </row>
    <row r="206" customFormat="false" ht="45.75" hidden="false" customHeight="true" outlineLevel="0" collapsed="false">
      <c r="B206" s="43" t="s">
        <v>763</v>
      </c>
      <c r="C206" s="44" t="s">
        <v>131</v>
      </c>
      <c r="D206" s="17" t="s">
        <v>764</v>
      </c>
      <c r="E206" s="44" t="s">
        <v>765</v>
      </c>
      <c r="F206" s="44" t="s">
        <v>207</v>
      </c>
      <c r="G206" s="44" t="s">
        <v>214</v>
      </c>
      <c r="H206" s="45" t="s">
        <v>163</v>
      </c>
      <c r="I206" s="45" t="s">
        <v>69</v>
      </c>
      <c r="J206" s="46"/>
      <c r="K206" s="46"/>
      <c r="L206" s="44"/>
      <c r="M206" s="44"/>
    </row>
    <row r="207" customFormat="false" ht="45.75" hidden="false" customHeight="true" outlineLevel="0" collapsed="false">
      <c r="B207" s="47" t="s">
        <v>766</v>
      </c>
      <c r="C207" s="48" t="s">
        <v>131</v>
      </c>
      <c r="D207" s="36" t="s">
        <v>767</v>
      </c>
      <c r="E207" s="48" t="s">
        <v>768</v>
      </c>
      <c r="F207" s="48" t="s">
        <v>207</v>
      </c>
      <c r="G207" s="48" t="s">
        <v>369</v>
      </c>
      <c r="H207" s="49" t="s">
        <v>163</v>
      </c>
      <c r="I207" s="49" t="s">
        <v>69</v>
      </c>
      <c r="J207" s="50"/>
      <c r="K207" s="50"/>
      <c r="L207" s="48"/>
      <c r="M207" s="48"/>
    </row>
    <row r="208" customFormat="false" ht="45.75" hidden="false" customHeight="true" outlineLevel="0" collapsed="false">
      <c r="B208" s="43" t="s">
        <v>769</v>
      </c>
      <c r="C208" s="44" t="s">
        <v>131</v>
      </c>
      <c r="D208" s="17" t="s">
        <v>770</v>
      </c>
      <c r="E208" s="44" t="s">
        <v>771</v>
      </c>
      <c r="F208" s="44" t="s">
        <v>369</v>
      </c>
      <c r="G208" s="44" t="s">
        <v>162</v>
      </c>
      <c r="H208" s="45" t="s">
        <v>232</v>
      </c>
      <c r="I208" s="45" t="s">
        <v>69</v>
      </c>
      <c r="J208" s="46"/>
      <c r="K208" s="46"/>
      <c r="L208" s="44"/>
      <c r="M208" s="44"/>
    </row>
    <row r="209" customFormat="false" ht="45.75" hidden="false" customHeight="true" outlineLevel="0" collapsed="false">
      <c r="B209" s="47" t="s">
        <v>772</v>
      </c>
      <c r="C209" s="48" t="s">
        <v>131</v>
      </c>
      <c r="D209" s="36" t="s">
        <v>773</v>
      </c>
      <c r="E209" s="48" t="s">
        <v>774</v>
      </c>
      <c r="F209" s="48" t="s">
        <v>162</v>
      </c>
      <c r="G209" s="48" t="s">
        <v>214</v>
      </c>
      <c r="H209" s="49" t="s">
        <v>163</v>
      </c>
      <c r="I209" s="49" t="s">
        <v>69</v>
      </c>
      <c r="J209" s="50"/>
      <c r="K209" s="50"/>
      <c r="L209" s="48"/>
      <c r="M209" s="48"/>
    </row>
    <row r="210" customFormat="false" ht="45.75" hidden="false" customHeight="true" outlineLevel="0" collapsed="false">
      <c r="B210" s="43" t="s">
        <v>775</v>
      </c>
      <c r="C210" s="44" t="s">
        <v>131</v>
      </c>
      <c r="D210" s="17" t="s">
        <v>776</v>
      </c>
      <c r="E210" s="44" t="s">
        <v>777</v>
      </c>
      <c r="F210" s="44" t="s">
        <v>162</v>
      </c>
      <c r="G210" s="44" t="s">
        <v>184</v>
      </c>
      <c r="H210" s="45" t="s">
        <v>155</v>
      </c>
      <c r="I210" s="45" t="s">
        <v>69</v>
      </c>
      <c r="J210" s="46"/>
      <c r="K210" s="46"/>
      <c r="L210" s="44"/>
      <c r="M210" s="44"/>
    </row>
    <row r="211" customFormat="false" ht="45.75" hidden="false" customHeight="true" outlineLevel="0" collapsed="false">
      <c r="B211" s="47" t="s">
        <v>778</v>
      </c>
      <c r="C211" s="48" t="s">
        <v>131</v>
      </c>
      <c r="D211" s="36" t="s">
        <v>779</v>
      </c>
      <c r="E211" s="48" t="s">
        <v>780</v>
      </c>
      <c r="F211" s="48" t="s">
        <v>214</v>
      </c>
      <c r="G211" s="48" t="s">
        <v>154</v>
      </c>
      <c r="H211" s="49" t="s">
        <v>155</v>
      </c>
      <c r="I211" s="49" t="s">
        <v>69</v>
      </c>
      <c r="J211" s="50"/>
      <c r="K211" s="50"/>
      <c r="L211" s="48"/>
      <c r="M211" s="48"/>
    </row>
  </sheetData>
  <autoFilter ref="B9:M211"/>
  <mergeCells count="1">
    <mergeCell ref="B7:M7"/>
  </mergeCells>
  <conditionalFormatting sqref="I10:I211">
    <cfRule type="cellIs" priority="2" operator="equal" aboveAverage="0" equalAverage="0" bottom="0" percent="0" rank="0" text="" dxfId="8">
      <formula>"Complete"</formula>
    </cfRule>
    <cfRule type="cellIs" priority="3" operator="equal" aboveAverage="0" equalAverage="0" bottom="0" percent="0" rank="0" text="" dxfId="9">
      <formula>"In progress"</formula>
    </cfRule>
    <cfRule type="cellIs" priority="4" operator="equal" aboveAverage="0" equalAverage="0" bottom="0" percent="0" rank="0" text="" dxfId="10">
      <formula>"Blocked"</formula>
    </cfRule>
    <cfRule type="cellIs" priority="5" operator="equal" aboveAverage="0" equalAverage="0" bottom="0" percent="0" rank="0" text="" dxfId="11">
      <formula>"Not started"</formula>
    </cfRule>
    <cfRule type="cellIs" priority="6" operator="equal" aboveAverage="0" equalAverage="0" bottom="0" percent="0" rank="0" text="" dxfId="11">
      <formula>"N/A"</formula>
    </cfRule>
  </conditionalFormatting>
  <conditionalFormatting sqref="J10:J211">
    <cfRule type="expression" priority="7" aboveAverage="0" equalAverage="0" bottom="0" percent="0" rank="0" text="" dxfId="0">
      <formula>AND($J10&lt;&gt;"",$J10&lt;TODAY(),$I10&lt;&gt;"Complete",$I10&lt;&gt;"N/A")</formula>
    </cfRule>
  </conditionalFormatting>
  <dataValidations count="4">
    <dataValidation allowBlank="true" errorStyle="stop" operator="between" prompt="Choose the closeout category." promptTitle="Select" showDropDown="false" showErrorMessage="false" showInputMessage="true" sqref="C10:C211" type="list">
      <formula1>Lists!$B$10:$B$22</formula1>
      <formula2>0</formula2>
    </dataValidation>
    <dataValidation allowBlank="true" errorStyle="stop" operator="between" prompt="Choose the accountable or responsible role." promptTitle="Select" showDropDown="false" showErrorMessage="false" showInputMessage="true" sqref="F10:G211" type="list">
      <formula1>Lists!$E$10:$E$30</formula1>
      <formula2>0</formula2>
    </dataValidation>
    <dataValidation allowBlank="true" errorStyle="stop" operator="between" prompt="Critical / High / Medium / Low" promptTitle="Select" showDropDown="false" showErrorMessage="false" showInputMessage="true" sqref="H10:H211" type="list">
      <formula1>Lists!$C$10:$C$13</formula1>
      <formula2>0</formula2>
    </dataValidation>
    <dataValidation allowBlank="true" errorStyle="stop" operator="between" prompt="Set N/A where the item does not apply." promptTitle="Select" showDropDown="false" showErrorMessage="false" showInputMessage="true" sqref="I10:I211" type="list">
      <formula1>Lists!$D$10:$D$14</formula1>
      <formula2>0</formula2>
    </dataValidation>
  </dataValidations>
  <printOptions headings="false" gridLines="false" gridLinesSet="true" horizontalCentered="true" verticalCentered="false"/>
  <pageMargins left="0.4" right="0.4" top="0.5" bottom="0.5" header="0.511811023622047" footer="0.5"/>
  <pageSetup paperSize="8" scale="100" fitToWidth="2"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4" topLeftCell="C15" activePane="bottomRight" state="frozen"/>
      <selection pane="topLeft" activeCell="A1" activeCellId="0" sqref="A1"/>
      <selection pane="topRight" activeCell="C1" activeCellId="0" sqref="C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9"/>
    <col collapsed="false" customWidth="true" hidden="false" outlineLevel="0" max="3" min="3" style="1" width="22"/>
    <col collapsed="false" customWidth="true" hidden="false" outlineLevel="0" max="4" min="4" style="1" width="44"/>
    <col collapsed="false" customWidth="true" hidden="false" outlineLevel="0" max="5" min="5" style="1" width="16"/>
    <col collapsed="false" customWidth="true" hidden="false" outlineLevel="0" max="6" min="6" style="1" width="13"/>
    <col collapsed="false" customWidth="true" hidden="false" outlineLevel="0" max="7" min="7" style="1" width="20"/>
    <col collapsed="false" customWidth="true" hidden="false" outlineLevel="0" max="8" min="8" style="1" width="18"/>
    <col collapsed="false" customWidth="true" hidden="false" outlineLevel="0" max="9" min="9" style="1" width="15"/>
    <col collapsed="false" customWidth="true" hidden="false" outlineLevel="0" max="10" min="10" style="1" width="16"/>
    <col collapsed="false" customWidth="true" hidden="false" outlineLevel="0" max="11" min="11" style="1" width="13"/>
    <col collapsed="false" customWidth="true" hidden="false" outlineLevel="0" max="12" min="12" style="1" width="11"/>
    <col collapsed="false" customWidth="true" hidden="false" outlineLevel="0" max="13" min="13" style="1" width="16"/>
    <col collapsed="false" customWidth="true" hidden="false" outlineLevel="0" max="14" min="14" style="1" width="26"/>
  </cols>
  <sheetData>
    <row r="1" customFormat="false" ht="9.75" hidden="false" customHeight="true" outlineLevel="0" collapsed="false">
      <c r="A1" s="2"/>
      <c r="B1" s="2"/>
      <c r="C1" s="2"/>
      <c r="D1" s="2"/>
      <c r="E1" s="2"/>
      <c r="F1" s="2"/>
      <c r="G1" s="2"/>
      <c r="H1" s="2"/>
      <c r="I1" s="2"/>
      <c r="J1" s="2"/>
      <c r="K1" s="2"/>
      <c r="L1" s="2"/>
      <c r="M1" s="2"/>
      <c r="N1" s="2"/>
    </row>
    <row r="2" customFormat="false" ht="33.75" hidden="false" customHeight="true" outlineLevel="0" collapsed="false">
      <c r="A2" s="2"/>
      <c r="B2" s="2"/>
      <c r="C2" s="2"/>
      <c r="D2" s="2"/>
      <c r="E2" s="2"/>
      <c r="F2" s="2"/>
      <c r="G2" s="2"/>
      <c r="H2" s="2"/>
      <c r="I2" s="2"/>
      <c r="J2" s="2"/>
      <c r="K2" s="2"/>
      <c r="L2" s="2"/>
      <c r="M2" s="2"/>
      <c r="N2" s="2"/>
    </row>
    <row r="3" customFormat="false" ht="7.5" hidden="false" customHeight="true" outlineLevel="0" collapsed="false">
      <c r="A3" s="2"/>
      <c r="B3" s="2"/>
      <c r="C3" s="2"/>
      <c r="D3" s="2"/>
      <c r="E3" s="2"/>
      <c r="F3" s="2"/>
      <c r="G3" s="2"/>
      <c r="H3" s="2"/>
      <c r="I3" s="2"/>
      <c r="J3" s="2"/>
      <c r="K3" s="2"/>
      <c r="L3" s="2"/>
      <c r="M3" s="2"/>
      <c r="N3" s="2"/>
    </row>
    <row r="4" customFormat="false" ht="30" hidden="false" customHeight="true" outlineLevel="0" collapsed="false">
      <c r="A4" s="2"/>
      <c r="B4" s="3" t="s">
        <v>781</v>
      </c>
      <c r="C4" s="2"/>
      <c r="D4" s="2"/>
      <c r="E4" s="2"/>
      <c r="F4" s="2"/>
      <c r="G4" s="2"/>
      <c r="H4" s="2"/>
      <c r="I4" s="2"/>
      <c r="J4" s="2"/>
      <c r="K4" s="2"/>
      <c r="L4" s="2"/>
      <c r="M4" s="2"/>
      <c r="N4" s="2"/>
    </row>
    <row r="5" customFormat="false" ht="21.75" hidden="false" customHeight="true" outlineLevel="0" collapsed="false">
      <c r="A5" s="2"/>
      <c r="B5" s="4" t="s">
        <v>782</v>
      </c>
      <c r="C5" s="2"/>
      <c r="D5" s="2"/>
      <c r="E5" s="2"/>
      <c r="F5" s="2"/>
      <c r="G5" s="2"/>
      <c r="H5" s="2"/>
      <c r="I5" s="2"/>
      <c r="J5" s="2"/>
      <c r="K5" s="2"/>
      <c r="L5" s="2"/>
      <c r="M5" s="2"/>
      <c r="N5" s="2"/>
    </row>
    <row r="6" customFormat="false" ht="7.5" hidden="false" customHeight="true" outlineLevel="0" collapsed="false"/>
    <row r="7" customFormat="false" ht="27.75" hidden="false" customHeight="true" outlineLevel="0" collapsed="false">
      <c r="B7" s="24" t="s">
        <v>783</v>
      </c>
      <c r="C7" s="24"/>
      <c r="D7" s="24"/>
      <c r="E7" s="24"/>
      <c r="F7" s="24"/>
      <c r="G7" s="24"/>
      <c r="H7" s="24"/>
      <c r="I7" s="24"/>
      <c r="J7" s="24"/>
      <c r="K7" s="24"/>
      <c r="L7" s="24"/>
      <c r="M7" s="24"/>
      <c r="N7" s="24"/>
    </row>
    <row r="9" customFormat="false" ht="24" hidden="false" customHeight="true" outlineLevel="0" collapsed="false">
      <c r="B9" s="5" t="s">
        <v>784</v>
      </c>
      <c r="C9" s="6"/>
      <c r="D9" s="6"/>
      <c r="E9" s="6"/>
      <c r="F9" s="6"/>
      <c r="G9" s="6"/>
      <c r="H9" s="6"/>
      <c r="I9" s="6"/>
      <c r="J9" s="6"/>
      <c r="K9" s="6"/>
      <c r="L9" s="6"/>
      <c r="M9" s="6"/>
      <c r="N9" s="6"/>
    </row>
    <row r="10" customFormat="false" ht="15.75" hidden="false" customHeight="true" outlineLevel="0" collapsed="false">
      <c r="B10" s="25" t="s">
        <v>785</v>
      </c>
      <c r="C10" s="25"/>
      <c r="D10" s="25" t="s">
        <v>786</v>
      </c>
      <c r="E10" s="25"/>
      <c r="F10" s="25" t="s">
        <v>787</v>
      </c>
      <c r="G10" s="25"/>
      <c r="H10" s="25" t="s">
        <v>788</v>
      </c>
      <c r="I10" s="25"/>
      <c r="J10" s="51" t="s">
        <v>789</v>
      </c>
      <c r="K10" s="51"/>
      <c r="L10" s="25" t="s">
        <v>790</v>
      </c>
      <c r="M10" s="25"/>
    </row>
    <row r="11" customFormat="false" ht="30" hidden="false" customHeight="true" outlineLevel="0" collapsed="false">
      <c r="B11" s="52" t="n">
        <f aca="false">COUNTA($B$15:$B$41)</f>
        <v>2</v>
      </c>
      <c r="C11" s="52"/>
      <c r="D11" s="52" t="n">
        <f aca="false">SUMPRODUCT(($B$15:$B$41&lt;&gt;"")*($J$15:$J$41&lt;&gt;"Closed")*($J$15:$J$41&lt;&gt;"Not a defect"))</f>
        <v>1</v>
      </c>
      <c r="E11" s="52"/>
      <c r="F11" s="52" t="n">
        <f aca="false">COUNTIF($J$15:$J$41,"Closed")</f>
        <v>1</v>
      </c>
      <c r="G11" s="52"/>
      <c r="H11" s="52" t="n">
        <f aca="true">SUMPRODUCT(($B$15:$B$41&lt;&gt;"")*($I$15:$I$41&lt;&gt;"")*($I$15:$I$41&lt;TODAY())*($J$15:$J$41&lt;&gt;"Closed"))</f>
        <v>1</v>
      </c>
      <c r="I11" s="52"/>
      <c r="J11" s="52" t="n">
        <f aca="false">SUMPRODUCT(($H$15:$H$41="P1 - Safety / critical")*($J$15:$J$41&lt;&gt;"Closed")*($J$15:$J$41&lt;&gt;"Not a defect"))</f>
        <v>0</v>
      </c>
      <c r="K11" s="52"/>
      <c r="L11" s="53" t="n">
        <f aca="false">IFERROR(AVERAGEIF($L$15:$L$41,"&gt;=0"),0)</f>
        <v>53</v>
      </c>
      <c r="M11" s="53"/>
    </row>
    <row r="12" customFormat="false" ht="7.5" hidden="false" customHeight="true" outlineLevel="0" collapsed="false"/>
    <row r="14" customFormat="false" ht="37.5" hidden="false" customHeight="true" outlineLevel="0" collapsed="false">
      <c r="B14" s="9" t="s">
        <v>791</v>
      </c>
      <c r="C14" s="9" t="s">
        <v>792</v>
      </c>
      <c r="D14" s="9" t="s">
        <v>793</v>
      </c>
      <c r="E14" s="9" t="s">
        <v>794</v>
      </c>
      <c r="F14" s="9" t="s">
        <v>795</v>
      </c>
      <c r="G14" s="9" t="s">
        <v>796</v>
      </c>
      <c r="H14" s="9" t="s">
        <v>797</v>
      </c>
      <c r="I14" s="9" t="s">
        <v>798</v>
      </c>
      <c r="J14" s="9" t="s">
        <v>65</v>
      </c>
      <c r="K14" s="9" t="s">
        <v>799</v>
      </c>
      <c r="L14" s="9" t="s">
        <v>800</v>
      </c>
      <c r="M14" s="9" t="s">
        <v>801</v>
      </c>
      <c r="N14" s="9" t="s">
        <v>802</v>
      </c>
    </row>
    <row r="15" customFormat="false" ht="45.75" hidden="false" customHeight="true" outlineLevel="0" collapsed="false">
      <c r="B15" s="54" t="s">
        <v>803</v>
      </c>
      <c r="C15" s="17" t="s">
        <v>804</v>
      </c>
      <c r="D15" s="17" t="s">
        <v>805</v>
      </c>
      <c r="E15" s="54" t="s">
        <v>188</v>
      </c>
      <c r="F15" s="55" t="n">
        <v>46146</v>
      </c>
      <c r="G15" s="54" t="s">
        <v>806</v>
      </c>
      <c r="H15" s="19" t="s">
        <v>807</v>
      </c>
      <c r="I15" s="55" t="n">
        <v>46167</v>
      </c>
      <c r="J15" s="19" t="s">
        <v>73</v>
      </c>
      <c r="K15" s="55"/>
      <c r="L15" s="56" t="n">
        <f aca="true">IF($F15="","",IF($K15&lt;&gt;"",$K15-$F15,TODAY()-$F15))</f>
        <v>101</v>
      </c>
      <c r="M15" s="54" t="s">
        <v>808</v>
      </c>
      <c r="N15" s="17" t="s">
        <v>809</v>
      </c>
    </row>
    <row r="16" customFormat="false" ht="45.75" hidden="false" customHeight="true" outlineLevel="0" collapsed="false">
      <c r="B16" s="57" t="s">
        <v>810</v>
      </c>
      <c r="C16" s="36" t="s">
        <v>811</v>
      </c>
      <c r="D16" s="36" t="s">
        <v>812</v>
      </c>
      <c r="E16" s="57" t="s">
        <v>192</v>
      </c>
      <c r="F16" s="58" t="n">
        <v>46148</v>
      </c>
      <c r="G16" s="57" t="s">
        <v>813</v>
      </c>
      <c r="H16" s="59" t="s">
        <v>814</v>
      </c>
      <c r="I16" s="58" t="n">
        <v>46154</v>
      </c>
      <c r="J16" s="59" t="s">
        <v>815</v>
      </c>
      <c r="K16" s="58" t="n">
        <v>46153</v>
      </c>
      <c r="L16" s="60" t="n">
        <f aca="true">IF($F16="","",IF($K16&lt;&gt;"",$K16-$F16,TODAY()-$F16))</f>
        <v>5</v>
      </c>
      <c r="M16" s="57" t="s">
        <v>192</v>
      </c>
      <c r="N16" s="36" t="s">
        <v>816</v>
      </c>
    </row>
    <row r="17" customFormat="false" ht="21.75" hidden="false" customHeight="true" outlineLevel="0" collapsed="false">
      <c r="B17" s="54"/>
      <c r="C17" s="17"/>
      <c r="D17" s="17"/>
      <c r="E17" s="54"/>
      <c r="F17" s="55"/>
      <c r="G17" s="54"/>
      <c r="H17" s="19"/>
      <c r="I17" s="55"/>
      <c r="J17" s="19"/>
      <c r="K17" s="55"/>
      <c r="L17" s="56" t="str">
        <f aca="true">IF($F17="","",IF($K17&lt;&gt;"",$K17-$F17,TODAY()-$F17))</f>
        <v/>
      </c>
      <c r="M17" s="54"/>
      <c r="N17" s="17"/>
    </row>
    <row r="18" customFormat="false" ht="21.75" hidden="false" customHeight="true" outlineLevel="0" collapsed="false">
      <c r="B18" s="57"/>
      <c r="C18" s="36"/>
      <c r="D18" s="36"/>
      <c r="E18" s="57"/>
      <c r="F18" s="58"/>
      <c r="G18" s="57"/>
      <c r="H18" s="59"/>
      <c r="I18" s="58"/>
      <c r="J18" s="59"/>
      <c r="K18" s="58"/>
      <c r="L18" s="60" t="str">
        <f aca="true">IF($F18="","",IF($K18&lt;&gt;"",$K18-$F18,TODAY()-$F18))</f>
        <v/>
      </c>
      <c r="M18" s="57"/>
      <c r="N18" s="36"/>
    </row>
    <row r="19" customFormat="false" ht="21.75" hidden="false" customHeight="true" outlineLevel="0" collapsed="false">
      <c r="B19" s="54"/>
      <c r="C19" s="17"/>
      <c r="D19" s="17"/>
      <c r="E19" s="54"/>
      <c r="F19" s="55"/>
      <c r="G19" s="54"/>
      <c r="H19" s="19"/>
      <c r="I19" s="55"/>
      <c r="J19" s="19"/>
      <c r="K19" s="55"/>
      <c r="L19" s="56" t="str">
        <f aca="true">IF($F19="","",IF($K19&lt;&gt;"",$K19-$F19,TODAY()-$F19))</f>
        <v/>
      </c>
      <c r="M19" s="54"/>
      <c r="N19" s="17"/>
    </row>
    <row r="20" customFormat="false" ht="21.75" hidden="false" customHeight="true" outlineLevel="0" collapsed="false">
      <c r="B20" s="57"/>
      <c r="C20" s="36"/>
      <c r="D20" s="36"/>
      <c r="E20" s="57"/>
      <c r="F20" s="58"/>
      <c r="G20" s="57"/>
      <c r="H20" s="59"/>
      <c r="I20" s="58"/>
      <c r="J20" s="59"/>
      <c r="K20" s="58"/>
      <c r="L20" s="60" t="str">
        <f aca="true">IF($F20="","",IF($K20&lt;&gt;"",$K20-$F20,TODAY()-$F20))</f>
        <v/>
      </c>
      <c r="M20" s="57"/>
      <c r="N20" s="36"/>
    </row>
    <row r="21" customFormat="false" ht="21.75" hidden="false" customHeight="true" outlineLevel="0" collapsed="false">
      <c r="B21" s="54"/>
      <c r="C21" s="17"/>
      <c r="D21" s="17"/>
      <c r="E21" s="54"/>
      <c r="F21" s="55"/>
      <c r="G21" s="54"/>
      <c r="H21" s="19"/>
      <c r="I21" s="55"/>
      <c r="J21" s="19"/>
      <c r="K21" s="55"/>
      <c r="L21" s="56" t="str">
        <f aca="true">IF($F21="","",IF($K21&lt;&gt;"",$K21-$F21,TODAY()-$F21))</f>
        <v/>
      </c>
      <c r="M21" s="54"/>
      <c r="N21" s="17"/>
    </row>
    <row r="22" customFormat="false" ht="21.75" hidden="false" customHeight="true" outlineLevel="0" collapsed="false">
      <c r="B22" s="57"/>
      <c r="C22" s="36"/>
      <c r="D22" s="36"/>
      <c r="E22" s="57"/>
      <c r="F22" s="58"/>
      <c r="G22" s="57"/>
      <c r="H22" s="59"/>
      <c r="I22" s="58"/>
      <c r="J22" s="59"/>
      <c r="K22" s="58"/>
      <c r="L22" s="60" t="str">
        <f aca="true">IF($F22="","",IF($K22&lt;&gt;"",$K22-$F22,TODAY()-$F22))</f>
        <v/>
      </c>
      <c r="M22" s="57"/>
      <c r="N22" s="36"/>
    </row>
    <row r="23" customFormat="false" ht="21.75" hidden="false" customHeight="true" outlineLevel="0" collapsed="false">
      <c r="B23" s="54"/>
      <c r="C23" s="17"/>
      <c r="D23" s="17"/>
      <c r="E23" s="54"/>
      <c r="F23" s="55"/>
      <c r="G23" s="54"/>
      <c r="H23" s="19"/>
      <c r="I23" s="55"/>
      <c r="J23" s="19"/>
      <c r="K23" s="55"/>
      <c r="L23" s="56" t="str">
        <f aca="true">IF($F23="","",IF($K23&lt;&gt;"",$K23-$F23,TODAY()-$F23))</f>
        <v/>
      </c>
      <c r="M23" s="54"/>
      <c r="N23" s="17"/>
    </row>
    <row r="24" customFormat="false" ht="21.75" hidden="false" customHeight="true" outlineLevel="0" collapsed="false">
      <c r="B24" s="57"/>
      <c r="C24" s="36"/>
      <c r="D24" s="36"/>
      <c r="E24" s="57"/>
      <c r="F24" s="58"/>
      <c r="G24" s="57"/>
      <c r="H24" s="59"/>
      <c r="I24" s="58"/>
      <c r="J24" s="59"/>
      <c r="K24" s="58"/>
      <c r="L24" s="60" t="str">
        <f aca="true">IF($F24="","",IF($K24&lt;&gt;"",$K24-$F24,TODAY()-$F24))</f>
        <v/>
      </c>
      <c r="M24" s="57"/>
      <c r="N24" s="36"/>
    </row>
    <row r="25" customFormat="false" ht="21.75" hidden="false" customHeight="true" outlineLevel="0" collapsed="false">
      <c r="B25" s="54"/>
      <c r="C25" s="17"/>
      <c r="D25" s="17"/>
      <c r="E25" s="54"/>
      <c r="F25" s="55"/>
      <c r="G25" s="54"/>
      <c r="H25" s="19"/>
      <c r="I25" s="55"/>
      <c r="J25" s="19"/>
      <c r="K25" s="55"/>
      <c r="L25" s="56" t="str">
        <f aca="true">IF($F25="","",IF($K25&lt;&gt;"",$K25-$F25,TODAY()-$F25))</f>
        <v/>
      </c>
      <c r="M25" s="54"/>
      <c r="N25" s="17"/>
    </row>
    <row r="26" customFormat="false" ht="21.75" hidden="false" customHeight="true" outlineLevel="0" collapsed="false">
      <c r="B26" s="57"/>
      <c r="C26" s="36"/>
      <c r="D26" s="36"/>
      <c r="E26" s="57"/>
      <c r="F26" s="58"/>
      <c r="G26" s="57"/>
      <c r="H26" s="59"/>
      <c r="I26" s="58"/>
      <c r="J26" s="59"/>
      <c r="K26" s="58"/>
      <c r="L26" s="60" t="str">
        <f aca="true">IF($F26="","",IF($K26&lt;&gt;"",$K26-$F26,TODAY()-$F26))</f>
        <v/>
      </c>
      <c r="M26" s="57"/>
      <c r="N26" s="36"/>
    </row>
    <row r="27" customFormat="false" ht="21.75" hidden="false" customHeight="true" outlineLevel="0" collapsed="false">
      <c r="B27" s="54"/>
      <c r="C27" s="17"/>
      <c r="D27" s="17"/>
      <c r="E27" s="54"/>
      <c r="F27" s="55"/>
      <c r="G27" s="54"/>
      <c r="H27" s="19"/>
      <c r="I27" s="55"/>
      <c r="J27" s="19"/>
      <c r="K27" s="55"/>
      <c r="L27" s="56" t="str">
        <f aca="true">IF($F27="","",IF($K27&lt;&gt;"",$K27-$F27,TODAY()-$F27))</f>
        <v/>
      </c>
      <c r="M27" s="54"/>
      <c r="N27" s="17"/>
    </row>
    <row r="28" customFormat="false" ht="21.75" hidden="false" customHeight="true" outlineLevel="0" collapsed="false">
      <c r="B28" s="57"/>
      <c r="C28" s="36"/>
      <c r="D28" s="36"/>
      <c r="E28" s="57"/>
      <c r="F28" s="58"/>
      <c r="G28" s="57"/>
      <c r="H28" s="59"/>
      <c r="I28" s="58"/>
      <c r="J28" s="59"/>
      <c r="K28" s="58"/>
      <c r="L28" s="60" t="str">
        <f aca="true">IF($F28="","",IF($K28&lt;&gt;"",$K28-$F28,TODAY()-$F28))</f>
        <v/>
      </c>
      <c r="M28" s="57"/>
      <c r="N28" s="36"/>
    </row>
    <row r="29" customFormat="false" ht="21.75" hidden="false" customHeight="true" outlineLevel="0" collapsed="false">
      <c r="B29" s="54"/>
      <c r="C29" s="17"/>
      <c r="D29" s="17"/>
      <c r="E29" s="54"/>
      <c r="F29" s="55"/>
      <c r="G29" s="54"/>
      <c r="H29" s="19"/>
      <c r="I29" s="55"/>
      <c r="J29" s="19"/>
      <c r="K29" s="55"/>
      <c r="L29" s="56" t="str">
        <f aca="true">IF($F29="","",IF($K29&lt;&gt;"",$K29-$F29,TODAY()-$F29))</f>
        <v/>
      </c>
      <c r="M29" s="54"/>
      <c r="N29" s="17"/>
    </row>
    <row r="30" customFormat="false" ht="21.75" hidden="false" customHeight="true" outlineLevel="0" collapsed="false">
      <c r="B30" s="57"/>
      <c r="C30" s="36"/>
      <c r="D30" s="36"/>
      <c r="E30" s="57"/>
      <c r="F30" s="58"/>
      <c r="G30" s="57"/>
      <c r="H30" s="59"/>
      <c r="I30" s="58"/>
      <c r="J30" s="59"/>
      <c r="K30" s="58"/>
      <c r="L30" s="60" t="str">
        <f aca="true">IF($F30="","",IF($K30&lt;&gt;"",$K30-$F30,TODAY()-$F30))</f>
        <v/>
      </c>
      <c r="M30" s="57"/>
      <c r="N30" s="36"/>
    </row>
    <row r="31" customFormat="false" ht="21.75" hidden="false" customHeight="true" outlineLevel="0" collapsed="false">
      <c r="B31" s="54"/>
      <c r="C31" s="17"/>
      <c r="D31" s="17"/>
      <c r="E31" s="54"/>
      <c r="F31" s="55"/>
      <c r="G31" s="54"/>
      <c r="H31" s="19"/>
      <c r="I31" s="55"/>
      <c r="J31" s="19"/>
      <c r="K31" s="55"/>
      <c r="L31" s="56" t="str">
        <f aca="true">IF($F31="","",IF($K31&lt;&gt;"",$K31-$F31,TODAY()-$F31))</f>
        <v/>
      </c>
      <c r="M31" s="54"/>
      <c r="N31" s="17"/>
    </row>
    <row r="32" customFormat="false" ht="21.75" hidden="false" customHeight="true" outlineLevel="0" collapsed="false">
      <c r="B32" s="57"/>
      <c r="C32" s="36"/>
      <c r="D32" s="36"/>
      <c r="E32" s="57"/>
      <c r="F32" s="58"/>
      <c r="G32" s="57"/>
      <c r="H32" s="59"/>
      <c r="I32" s="58"/>
      <c r="J32" s="59"/>
      <c r="K32" s="58"/>
      <c r="L32" s="60" t="str">
        <f aca="true">IF($F32="","",IF($K32&lt;&gt;"",$K32-$F32,TODAY()-$F32))</f>
        <v/>
      </c>
      <c r="M32" s="57"/>
      <c r="N32" s="36"/>
    </row>
    <row r="33" customFormat="false" ht="21.75" hidden="false" customHeight="true" outlineLevel="0" collapsed="false">
      <c r="B33" s="54"/>
      <c r="C33" s="17"/>
      <c r="D33" s="17"/>
      <c r="E33" s="54"/>
      <c r="F33" s="55"/>
      <c r="G33" s="54"/>
      <c r="H33" s="19"/>
      <c r="I33" s="55"/>
      <c r="J33" s="19"/>
      <c r="K33" s="55"/>
      <c r="L33" s="56" t="str">
        <f aca="true">IF($F33="","",IF($K33&lt;&gt;"",$K33-$F33,TODAY()-$F33))</f>
        <v/>
      </c>
      <c r="M33" s="54"/>
      <c r="N33" s="17"/>
    </row>
    <row r="34" customFormat="false" ht="21.75" hidden="false" customHeight="true" outlineLevel="0" collapsed="false">
      <c r="B34" s="57"/>
      <c r="C34" s="36"/>
      <c r="D34" s="36"/>
      <c r="E34" s="57"/>
      <c r="F34" s="58"/>
      <c r="G34" s="57"/>
      <c r="H34" s="59"/>
      <c r="I34" s="58"/>
      <c r="J34" s="59"/>
      <c r="K34" s="58"/>
      <c r="L34" s="60" t="str">
        <f aca="true">IF($F34="","",IF($K34&lt;&gt;"",$K34-$F34,TODAY()-$F34))</f>
        <v/>
      </c>
      <c r="M34" s="57"/>
      <c r="N34" s="36"/>
    </row>
    <row r="35" customFormat="false" ht="21.75" hidden="false" customHeight="true" outlineLevel="0" collapsed="false">
      <c r="B35" s="54"/>
      <c r="C35" s="17"/>
      <c r="D35" s="17"/>
      <c r="E35" s="54"/>
      <c r="F35" s="55"/>
      <c r="G35" s="54"/>
      <c r="H35" s="19"/>
      <c r="I35" s="55"/>
      <c r="J35" s="19"/>
      <c r="K35" s="55"/>
      <c r="L35" s="56" t="str">
        <f aca="true">IF($F35="","",IF($K35&lt;&gt;"",$K35-$F35,TODAY()-$F35))</f>
        <v/>
      </c>
      <c r="M35" s="54"/>
      <c r="N35" s="17"/>
    </row>
    <row r="36" customFormat="false" ht="21.75" hidden="false" customHeight="true" outlineLevel="0" collapsed="false">
      <c r="B36" s="57"/>
      <c r="C36" s="36"/>
      <c r="D36" s="36"/>
      <c r="E36" s="57"/>
      <c r="F36" s="58"/>
      <c r="G36" s="57"/>
      <c r="H36" s="59"/>
      <c r="I36" s="58"/>
      <c r="J36" s="59"/>
      <c r="K36" s="58"/>
      <c r="L36" s="60" t="str">
        <f aca="true">IF($F36="","",IF($K36&lt;&gt;"",$K36-$F36,TODAY()-$F36))</f>
        <v/>
      </c>
      <c r="M36" s="57"/>
      <c r="N36" s="36"/>
    </row>
    <row r="37" customFormat="false" ht="21.75" hidden="false" customHeight="true" outlineLevel="0" collapsed="false">
      <c r="B37" s="54"/>
      <c r="C37" s="17"/>
      <c r="D37" s="17"/>
      <c r="E37" s="54"/>
      <c r="F37" s="55"/>
      <c r="G37" s="54"/>
      <c r="H37" s="19"/>
      <c r="I37" s="55"/>
      <c r="J37" s="19"/>
      <c r="K37" s="55"/>
      <c r="L37" s="56" t="str">
        <f aca="true">IF($F37="","",IF($K37&lt;&gt;"",$K37-$F37,TODAY()-$F37))</f>
        <v/>
      </c>
      <c r="M37" s="54"/>
      <c r="N37" s="17"/>
    </row>
    <row r="38" customFormat="false" ht="21.75" hidden="false" customHeight="true" outlineLevel="0" collapsed="false">
      <c r="B38" s="57"/>
      <c r="C38" s="36"/>
      <c r="D38" s="36"/>
      <c r="E38" s="57"/>
      <c r="F38" s="58"/>
      <c r="G38" s="57"/>
      <c r="H38" s="59"/>
      <c r="I38" s="58"/>
      <c r="J38" s="59"/>
      <c r="K38" s="58"/>
      <c r="L38" s="60" t="str">
        <f aca="true">IF($F38="","",IF($K38&lt;&gt;"",$K38-$F38,TODAY()-$F38))</f>
        <v/>
      </c>
      <c r="M38" s="57"/>
      <c r="N38" s="36"/>
    </row>
    <row r="39" customFormat="false" ht="21.75" hidden="false" customHeight="true" outlineLevel="0" collapsed="false">
      <c r="B39" s="54"/>
      <c r="C39" s="17"/>
      <c r="D39" s="17"/>
      <c r="E39" s="54"/>
      <c r="F39" s="55"/>
      <c r="G39" s="54"/>
      <c r="H39" s="19"/>
      <c r="I39" s="55"/>
      <c r="J39" s="19"/>
      <c r="K39" s="55"/>
      <c r="L39" s="56" t="str">
        <f aca="true">IF($F39="","",IF($K39&lt;&gt;"",$K39-$F39,TODAY()-$F39))</f>
        <v/>
      </c>
      <c r="M39" s="54"/>
      <c r="N39" s="17"/>
    </row>
    <row r="40" customFormat="false" ht="21.75" hidden="false" customHeight="true" outlineLevel="0" collapsed="false">
      <c r="B40" s="57"/>
      <c r="C40" s="36"/>
      <c r="D40" s="36"/>
      <c r="E40" s="57"/>
      <c r="F40" s="58"/>
      <c r="G40" s="57"/>
      <c r="H40" s="59"/>
      <c r="I40" s="58"/>
      <c r="J40" s="59"/>
      <c r="K40" s="58"/>
      <c r="L40" s="60" t="str">
        <f aca="true">IF($F40="","",IF($K40&lt;&gt;"",$K40-$F40,TODAY()-$F40))</f>
        <v/>
      </c>
      <c r="M40" s="57"/>
      <c r="N40" s="36"/>
    </row>
    <row r="41" customFormat="false" ht="21.75" hidden="false" customHeight="true" outlineLevel="0" collapsed="false">
      <c r="B41" s="54"/>
      <c r="C41" s="17"/>
      <c r="D41" s="17"/>
      <c r="E41" s="54"/>
      <c r="F41" s="55"/>
      <c r="G41" s="54"/>
      <c r="H41" s="19"/>
      <c r="I41" s="55"/>
      <c r="J41" s="19"/>
      <c r="K41" s="55"/>
      <c r="L41" s="56" t="str">
        <f aca="true">IF($F41="","",IF($K41&lt;&gt;"",$K41-$F41,TODAY()-$F41))</f>
        <v/>
      </c>
      <c r="M41" s="54"/>
      <c r="N41" s="17"/>
    </row>
  </sheetData>
  <autoFilter ref="B14:N41"/>
  <mergeCells count="13">
    <mergeCell ref="B7:N7"/>
    <mergeCell ref="B10:C10"/>
    <mergeCell ref="D10:E10"/>
    <mergeCell ref="F10:G10"/>
    <mergeCell ref="H10:I10"/>
    <mergeCell ref="J10:K10"/>
    <mergeCell ref="L10:M10"/>
    <mergeCell ref="B11:C11"/>
    <mergeCell ref="D11:E11"/>
    <mergeCell ref="F11:G11"/>
    <mergeCell ref="H11:I11"/>
    <mergeCell ref="J11:K11"/>
    <mergeCell ref="L11:M11"/>
  </mergeCells>
  <conditionalFormatting sqref="J15:J41">
    <cfRule type="cellIs" priority="2" operator="equal" aboveAverage="0" equalAverage="0" bottom="0" percent="0" rank="0" text="" dxfId="8">
      <formula>"Closed"</formula>
    </cfRule>
    <cfRule type="cellIs" priority="3" operator="equal" aboveAverage="0" equalAverage="0" bottom="0" percent="0" rank="0" text="" dxfId="9">
      <formula>"In progress"</formula>
    </cfRule>
    <cfRule type="cellIs" priority="4" operator="equal" aboveAverage="0" equalAverage="0" bottom="0" percent="0" rank="0" text="" dxfId="9">
      <formula>"Ready for inspection"</formula>
    </cfRule>
    <cfRule type="cellIs" priority="5" operator="equal" aboveAverage="0" equalAverage="0" bottom="0" percent="0" rank="0" text="" dxfId="10">
      <formula>"Open"</formula>
    </cfRule>
    <cfRule type="cellIs" priority="6" operator="equal" aboveAverage="0" equalAverage="0" bottom="0" percent="0" rank="0" text="" dxfId="11">
      <formula>"Not a defect"</formula>
    </cfRule>
  </conditionalFormatting>
  <conditionalFormatting sqref="I15:I41">
    <cfRule type="expression" priority="7" aboveAverage="0" equalAverage="0" bottom="0" percent="0" rank="0" text="" dxfId="0">
      <formula>AND($I15&lt;&gt;"",$I15&lt;TODAY(),$J15&lt;&gt;"Closed")</formula>
    </cfRule>
  </conditionalFormatting>
  <dataValidations count="2">
    <dataValidation allowBlank="true" errorStyle="stop" operator="between" showDropDown="false" showErrorMessage="false" showInputMessage="false" sqref="H15:H41" type="list">
      <formula1>Lists!$F$10:$F$13</formula1>
      <formula2>0</formula2>
    </dataValidation>
    <dataValidation allowBlank="true" errorStyle="stop" operator="between" showDropDown="false" showErrorMessage="false" showInputMessage="false" sqref="J15:J41" type="list">
      <formula1>Lists!$G$10:$G$14</formula1>
      <formula2>0</formula2>
    </dataValidation>
  </dataValidations>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2029"/>
    <pageSetUpPr fitToPage="true"/>
  </sheetPr>
  <dimension ref="A1:I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46"/>
    <col collapsed="false" customWidth="true" hidden="false" outlineLevel="0" max="3" min="3" style="1" width="26"/>
    <col collapsed="false" customWidth="true" hidden="false" outlineLevel="0" max="8" min="4" style="1" width="18"/>
    <col collapsed="false" customWidth="true" hidden="false" outlineLevel="0" max="9" min="9" style="1" width="34"/>
  </cols>
  <sheetData>
    <row r="1" customFormat="false" ht="9.75" hidden="false" customHeight="true" outlineLevel="0" collapsed="false">
      <c r="A1" s="2"/>
      <c r="B1" s="2"/>
      <c r="C1" s="2"/>
      <c r="D1" s="2"/>
      <c r="E1" s="2"/>
      <c r="F1" s="2"/>
      <c r="G1" s="2"/>
      <c r="H1" s="2"/>
      <c r="I1" s="2"/>
    </row>
    <row r="2" customFormat="false" ht="33.75" hidden="false" customHeight="true" outlineLevel="0" collapsed="false">
      <c r="A2" s="2"/>
      <c r="B2" s="2"/>
      <c r="C2" s="2"/>
      <c r="D2" s="2"/>
      <c r="E2" s="2"/>
      <c r="F2" s="2"/>
      <c r="G2" s="2"/>
      <c r="H2" s="2"/>
      <c r="I2" s="2"/>
    </row>
    <row r="3" customFormat="false" ht="7.5" hidden="false" customHeight="true" outlineLevel="0" collapsed="false">
      <c r="A3" s="2"/>
      <c r="B3" s="2"/>
      <c r="C3" s="2"/>
      <c r="D3" s="2"/>
      <c r="E3" s="2"/>
      <c r="F3" s="2"/>
      <c r="G3" s="2"/>
      <c r="H3" s="2"/>
      <c r="I3" s="2"/>
    </row>
    <row r="4" customFormat="false" ht="30" hidden="false" customHeight="true" outlineLevel="0" collapsed="false">
      <c r="A4" s="2"/>
      <c r="B4" s="3" t="s">
        <v>817</v>
      </c>
      <c r="C4" s="2"/>
      <c r="D4" s="2"/>
      <c r="E4" s="2"/>
      <c r="F4" s="2"/>
      <c r="G4" s="2"/>
      <c r="H4" s="2"/>
      <c r="I4" s="2"/>
    </row>
    <row r="5" customFormat="false" ht="21.75" hidden="false" customHeight="true" outlineLevel="0" collapsed="false">
      <c r="A5" s="2"/>
      <c r="B5" s="4" t="s">
        <v>818</v>
      </c>
      <c r="C5" s="2"/>
      <c r="D5" s="2"/>
      <c r="E5" s="2"/>
      <c r="F5" s="2"/>
      <c r="G5" s="2"/>
      <c r="H5" s="2"/>
      <c r="I5" s="2"/>
    </row>
    <row r="6" customFormat="false" ht="7.5" hidden="false" customHeight="true" outlineLevel="0" collapsed="false"/>
    <row r="7" customFormat="false" ht="27.75" hidden="false" customHeight="true" outlineLevel="0" collapsed="false">
      <c r="B7" s="24" t="s">
        <v>819</v>
      </c>
      <c r="C7" s="24"/>
      <c r="D7" s="24"/>
      <c r="E7" s="24"/>
      <c r="F7" s="24"/>
      <c r="G7" s="24"/>
      <c r="H7" s="24"/>
      <c r="I7" s="24"/>
    </row>
    <row r="9" customFormat="false" ht="24" hidden="false" customHeight="true" outlineLevel="0" collapsed="false">
      <c r="B9" s="5" t="s">
        <v>820</v>
      </c>
      <c r="C9" s="6"/>
      <c r="D9" s="6"/>
      <c r="E9" s="6"/>
      <c r="F9" s="6"/>
      <c r="G9" s="6"/>
      <c r="H9" s="6"/>
      <c r="I9" s="6"/>
    </row>
    <row r="10" customFormat="false" ht="24" hidden="false" customHeight="true" outlineLevel="0" collapsed="false">
      <c r="B10" s="10" t="s">
        <v>821</v>
      </c>
      <c r="C10" s="61" t="s">
        <v>822</v>
      </c>
      <c r="D10" s="10" t="s">
        <v>823</v>
      </c>
      <c r="E10" s="61" t="s">
        <v>824</v>
      </c>
      <c r="F10" s="61"/>
      <c r="G10" s="10" t="s">
        <v>825</v>
      </c>
      <c r="H10" s="62"/>
      <c r="I10" s="62"/>
    </row>
    <row r="12" customFormat="false" ht="24" hidden="false" customHeight="true" outlineLevel="0" collapsed="false">
      <c r="B12" s="5" t="s">
        <v>826</v>
      </c>
      <c r="C12" s="6"/>
      <c r="D12" s="6"/>
      <c r="E12" s="6"/>
      <c r="F12" s="6"/>
      <c r="G12" s="6"/>
      <c r="H12" s="6"/>
      <c r="I12" s="6"/>
    </row>
    <row r="13" customFormat="false" ht="30" hidden="false" customHeight="true" outlineLevel="0" collapsed="false">
      <c r="B13" s="9" t="s">
        <v>827</v>
      </c>
      <c r="C13" s="9" t="s">
        <v>828</v>
      </c>
      <c r="D13" s="9" t="s">
        <v>829</v>
      </c>
      <c r="E13" s="9"/>
      <c r="F13" s="9" t="s">
        <v>802</v>
      </c>
      <c r="G13" s="9"/>
      <c r="H13" s="9"/>
      <c r="I13" s="9"/>
    </row>
    <row r="14" customFormat="false" ht="19.5" hidden="false" customHeight="true" outlineLevel="0" collapsed="false">
      <c r="B14" s="54" t="s">
        <v>830</v>
      </c>
      <c r="C14" s="63"/>
      <c r="D14" s="64"/>
      <c r="E14" s="17"/>
      <c r="F14" s="17"/>
      <c r="G14" s="17"/>
      <c r="H14" s="17"/>
      <c r="I14" s="17"/>
    </row>
    <row r="15" customFormat="false" ht="19.5" hidden="false" customHeight="true" outlineLevel="0" collapsed="false">
      <c r="B15" s="57" t="s">
        <v>831</v>
      </c>
      <c r="C15" s="63"/>
      <c r="D15" s="64"/>
      <c r="E15" s="36"/>
      <c r="F15" s="36"/>
      <c r="G15" s="36"/>
      <c r="H15" s="36"/>
      <c r="I15" s="36"/>
    </row>
    <row r="16" customFormat="false" ht="19.5" hidden="false" customHeight="true" outlineLevel="0" collapsed="false">
      <c r="B16" s="54" t="s">
        <v>832</v>
      </c>
      <c r="C16" s="63"/>
      <c r="D16" s="64"/>
      <c r="E16" s="17"/>
      <c r="F16" s="17"/>
      <c r="G16" s="17"/>
      <c r="H16" s="17"/>
      <c r="I16" s="17"/>
    </row>
    <row r="17" customFormat="false" ht="19.5" hidden="false" customHeight="true" outlineLevel="0" collapsed="false">
      <c r="B17" s="57" t="s">
        <v>833</v>
      </c>
      <c r="C17" s="63"/>
      <c r="D17" s="64"/>
      <c r="E17" s="36"/>
      <c r="F17" s="36"/>
      <c r="G17" s="36"/>
      <c r="H17" s="36"/>
      <c r="I17" s="36"/>
    </row>
    <row r="18" customFormat="false" ht="19.5" hidden="false" customHeight="true" outlineLevel="0" collapsed="false">
      <c r="B18" s="54" t="s">
        <v>834</v>
      </c>
      <c r="C18" s="63"/>
      <c r="D18" s="64"/>
      <c r="E18" s="17"/>
      <c r="F18" s="17"/>
      <c r="G18" s="17"/>
      <c r="H18" s="17"/>
      <c r="I18" s="17"/>
    </row>
    <row r="19" customFormat="false" ht="19.5" hidden="false" customHeight="true" outlineLevel="0" collapsed="false">
      <c r="B19" s="57" t="s">
        <v>835</v>
      </c>
      <c r="C19" s="63"/>
      <c r="D19" s="64"/>
      <c r="E19" s="36"/>
      <c r="F19" s="36"/>
      <c r="G19" s="36"/>
      <c r="H19" s="36"/>
      <c r="I19" s="36"/>
    </row>
    <row r="20" customFormat="false" ht="19.5" hidden="false" customHeight="true" outlineLevel="0" collapsed="false">
      <c r="B20" s="54" t="s">
        <v>836</v>
      </c>
      <c r="C20" s="63"/>
      <c r="D20" s="64"/>
      <c r="E20" s="17"/>
      <c r="F20" s="17"/>
      <c r="G20" s="17"/>
      <c r="H20" s="17"/>
      <c r="I20" s="17"/>
    </row>
    <row r="21" customFormat="false" ht="19.5" hidden="false" customHeight="true" outlineLevel="0" collapsed="false">
      <c r="B21" s="57" t="s">
        <v>837</v>
      </c>
      <c r="C21" s="63"/>
      <c r="D21" s="64"/>
      <c r="E21" s="36"/>
      <c r="F21" s="36"/>
      <c r="G21" s="36"/>
      <c r="H21" s="36"/>
      <c r="I21" s="36"/>
    </row>
    <row r="22" customFormat="false" ht="19.5" hidden="false" customHeight="true" outlineLevel="0" collapsed="false">
      <c r="B22" s="54" t="s">
        <v>838</v>
      </c>
      <c r="C22" s="63"/>
      <c r="D22" s="64"/>
      <c r="E22" s="17"/>
      <c r="F22" s="17"/>
      <c r="G22" s="17"/>
      <c r="H22" s="17"/>
      <c r="I22" s="17"/>
    </row>
    <row r="23" customFormat="false" ht="19.5" hidden="false" customHeight="true" outlineLevel="0" collapsed="false">
      <c r="B23" s="57" t="s">
        <v>839</v>
      </c>
      <c r="C23" s="63"/>
      <c r="D23" s="64"/>
      <c r="E23" s="36"/>
      <c r="F23" s="36"/>
      <c r="G23" s="36"/>
      <c r="H23" s="36"/>
      <c r="I23" s="36"/>
    </row>
    <row r="24" customFormat="false" ht="21.75" hidden="false" customHeight="true" outlineLevel="0" collapsed="false">
      <c r="B24" s="37" t="s">
        <v>840</v>
      </c>
      <c r="C24" s="37"/>
      <c r="D24" s="65" t="n">
        <f aca="false">SUM(D14:D23)</f>
        <v>0</v>
      </c>
      <c r="E24" s="40"/>
      <c r="F24" s="40"/>
      <c r="G24" s="40"/>
      <c r="H24" s="40"/>
      <c r="I24" s="40"/>
    </row>
    <row r="25" customFormat="false" ht="15" hidden="false" customHeight="true" outlineLevel="0" collapsed="false">
      <c r="B25" s="66" t="s">
        <v>841</v>
      </c>
      <c r="C25" s="66"/>
      <c r="D25" s="67" t="n">
        <f aca="false">IFERROR(D24/D14-1,0)</f>
        <v>0</v>
      </c>
      <c r="E25" s="36"/>
      <c r="F25" s="36"/>
      <c r="G25" s="36"/>
      <c r="H25" s="36"/>
      <c r="I25" s="36"/>
    </row>
    <row r="27" customFormat="false" ht="24" hidden="false" customHeight="true" outlineLevel="0" collapsed="false">
      <c r="B27" s="5" t="s">
        <v>842</v>
      </c>
      <c r="C27" s="6"/>
      <c r="D27" s="6"/>
      <c r="E27" s="6"/>
      <c r="F27" s="6"/>
      <c r="G27" s="6"/>
      <c r="H27" s="6"/>
      <c r="I27" s="6"/>
    </row>
    <row r="28" customFormat="false" ht="30" hidden="false" customHeight="true" outlineLevel="0" collapsed="false">
      <c r="B28" s="9" t="s">
        <v>827</v>
      </c>
      <c r="C28" s="9" t="s">
        <v>843</v>
      </c>
      <c r="D28" s="9" t="s">
        <v>829</v>
      </c>
      <c r="E28" s="9"/>
      <c r="F28" s="9" t="s">
        <v>802</v>
      </c>
      <c r="G28" s="9"/>
      <c r="H28" s="9"/>
      <c r="I28" s="9"/>
    </row>
    <row r="29" customFormat="false" ht="19.5" hidden="false" customHeight="true" outlineLevel="0" collapsed="false">
      <c r="B29" s="68" t="s">
        <v>844</v>
      </c>
      <c r="C29" s="54"/>
      <c r="D29" s="69" t="n">
        <f aca="false">$D$24</f>
        <v>0</v>
      </c>
      <c r="E29" s="17"/>
      <c r="F29" s="17"/>
      <c r="G29" s="17"/>
      <c r="H29" s="17"/>
      <c r="I29" s="17"/>
    </row>
    <row r="30" customFormat="false" ht="19.5" hidden="false" customHeight="true" outlineLevel="0" collapsed="false">
      <c r="B30" s="57" t="s">
        <v>845</v>
      </c>
      <c r="C30" s="63"/>
      <c r="D30" s="64"/>
      <c r="E30" s="36"/>
      <c r="F30" s="36"/>
      <c r="G30" s="36"/>
      <c r="H30" s="36"/>
      <c r="I30" s="36"/>
    </row>
    <row r="31" customFormat="false" ht="19.5" hidden="false" customHeight="true" outlineLevel="0" collapsed="false">
      <c r="B31" s="68" t="s">
        <v>846</v>
      </c>
      <c r="C31" s="54"/>
      <c r="D31" s="69" t="n">
        <f aca="false">$D$29-$D$30</f>
        <v>0</v>
      </c>
      <c r="E31" s="17"/>
      <c r="F31" s="17"/>
      <c r="G31" s="17"/>
      <c r="H31" s="17"/>
      <c r="I31" s="17"/>
    </row>
    <row r="32" customFormat="false" ht="19.5" hidden="false" customHeight="true" outlineLevel="0" collapsed="false">
      <c r="B32" s="57" t="s">
        <v>847</v>
      </c>
      <c r="C32" s="63"/>
      <c r="D32" s="64"/>
      <c r="E32" s="36"/>
      <c r="F32" s="36"/>
      <c r="G32" s="36"/>
      <c r="H32" s="36"/>
      <c r="I32" s="36"/>
    </row>
    <row r="33" customFormat="false" ht="19.5" hidden="false" customHeight="true" outlineLevel="0" collapsed="false">
      <c r="B33" s="54" t="s">
        <v>848</v>
      </c>
      <c r="C33" s="63"/>
      <c r="D33" s="64"/>
      <c r="E33" s="17"/>
      <c r="F33" s="17"/>
      <c r="G33" s="17"/>
      <c r="H33" s="17"/>
      <c r="I33" s="17"/>
    </row>
    <row r="34" customFormat="false" ht="19.5" hidden="false" customHeight="true" outlineLevel="0" collapsed="false">
      <c r="B34" s="66" t="s">
        <v>849</v>
      </c>
      <c r="C34" s="57"/>
      <c r="D34" s="70" t="n">
        <f aca="false">$D$32-$D$33</f>
        <v>0</v>
      </c>
      <c r="E34" s="36"/>
      <c r="F34" s="36"/>
      <c r="G34" s="36"/>
      <c r="H34" s="36"/>
      <c r="I34" s="36"/>
    </row>
    <row r="35" customFormat="false" ht="19.5" hidden="false" customHeight="true" outlineLevel="0" collapsed="false">
      <c r="B35" s="68" t="s">
        <v>850</v>
      </c>
      <c r="C35" s="54"/>
      <c r="D35" s="69" t="n">
        <f aca="false">$D$31-$D$34</f>
        <v>0</v>
      </c>
      <c r="E35" s="17"/>
      <c r="F35" s="17"/>
      <c r="G35" s="17"/>
      <c r="H35" s="17"/>
      <c r="I35" s="17"/>
    </row>
    <row r="36" customFormat="false" ht="21.75" hidden="false" customHeight="true" outlineLevel="0" collapsed="false">
      <c r="B36" s="37" t="s">
        <v>851</v>
      </c>
      <c r="C36" s="37"/>
      <c r="D36" s="65" t="n">
        <f aca="false">$D$31</f>
        <v>0</v>
      </c>
      <c r="E36" s="40"/>
      <c r="F36" s="40"/>
      <c r="G36" s="40"/>
      <c r="H36" s="40"/>
      <c r="I36" s="40"/>
    </row>
    <row r="37" customFormat="false" ht="27.75" hidden="false" customHeight="true" outlineLevel="0" collapsed="false">
      <c r="B37" s="24" t="s">
        <v>852</v>
      </c>
      <c r="C37" s="24"/>
      <c r="D37" s="24"/>
      <c r="E37" s="24"/>
      <c r="F37" s="24"/>
      <c r="G37" s="24"/>
      <c r="H37" s="24"/>
      <c r="I37" s="24"/>
    </row>
    <row r="39" customFormat="false" ht="24" hidden="false" customHeight="true" outlineLevel="0" collapsed="false">
      <c r="B39" s="5" t="s">
        <v>853</v>
      </c>
      <c r="C39" s="6"/>
      <c r="D39" s="6"/>
      <c r="E39" s="6"/>
      <c r="F39" s="6"/>
      <c r="G39" s="6"/>
      <c r="H39" s="6"/>
      <c r="I39" s="6"/>
    </row>
    <row r="40" customFormat="false" ht="30" hidden="false" customHeight="true" outlineLevel="0" collapsed="false">
      <c r="B40" s="9" t="s">
        <v>854</v>
      </c>
      <c r="C40" s="9" t="s">
        <v>855</v>
      </c>
      <c r="D40" s="9" t="s">
        <v>856</v>
      </c>
      <c r="E40" s="9" t="s">
        <v>857</v>
      </c>
      <c r="F40" s="9" t="s">
        <v>858</v>
      </c>
      <c r="G40" s="9" t="s">
        <v>859</v>
      </c>
      <c r="H40" s="9" t="s">
        <v>860</v>
      </c>
      <c r="I40" s="9" t="s">
        <v>861</v>
      </c>
    </row>
    <row r="41" customFormat="false" ht="19.5" hidden="false" customHeight="true" outlineLevel="0" collapsed="false">
      <c r="B41" s="54" t="s">
        <v>862</v>
      </c>
      <c r="C41" s="64"/>
      <c r="D41" s="64"/>
      <c r="E41" s="64"/>
      <c r="F41" s="64"/>
      <c r="G41" s="69" t="n">
        <f aca="false">$C41-$F41</f>
        <v>0</v>
      </c>
      <c r="H41" s="71" t="n">
        <f aca="false">IFERROR($G41/$C41,0)</f>
        <v>0</v>
      </c>
      <c r="I41" s="72"/>
    </row>
    <row r="42" customFormat="false" ht="19.5" hidden="false" customHeight="true" outlineLevel="0" collapsed="false">
      <c r="B42" s="57" t="s">
        <v>863</v>
      </c>
      <c r="C42" s="64"/>
      <c r="D42" s="64"/>
      <c r="E42" s="64"/>
      <c r="F42" s="64"/>
      <c r="G42" s="70" t="n">
        <f aca="false">$C42-$F42</f>
        <v>0</v>
      </c>
      <c r="H42" s="73" t="n">
        <f aca="false">IFERROR($G42/$C42,0)</f>
        <v>0</v>
      </c>
      <c r="I42" s="72"/>
    </row>
    <row r="43" customFormat="false" ht="19.5" hidden="false" customHeight="true" outlineLevel="0" collapsed="false">
      <c r="B43" s="54" t="s">
        <v>864</v>
      </c>
      <c r="C43" s="64"/>
      <c r="D43" s="64"/>
      <c r="E43" s="64"/>
      <c r="F43" s="64"/>
      <c r="G43" s="69" t="n">
        <f aca="false">$C43-$F43</f>
        <v>0</v>
      </c>
      <c r="H43" s="71" t="n">
        <f aca="false">IFERROR($G43/$C43,0)</f>
        <v>0</v>
      </c>
      <c r="I43" s="72"/>
    </row>
    <row r="44" customFormat="false" ht="19.5" hidden="false" customHeight="true" outlineLevel="0" collapsed="false">
      <c r="B44" s="57" t="s">
        <v>865</v>
      </c>
      <c r="C44" s="64"/>
      <c r="D44" s="64"/>
      <c r="E44" s="64"/>
      <c r="F44" s="64"/>
      <c r="G44" s="70" t="n">
        <f aca="false">$C44-$F44</f>
        <v>0</v>
      </c>
      <c r="H44" s="73" t="n">
        <f aca="false">IFERROR($G44/$C44,0)</f>
        <v>0</v>
      </c>
      <c r="I44" s="72"/>
    </row>
    <row r="45" customFormat="false" ht="19.5" hidden="false" customHeight="true" outlineLevel="0" collapsed="false">
      <c r="B45" s="54" t="s">
        <v>866</v>
      </c>
      <c r="C45" s="64"/>
      <c r="D45" s="64"/>
      <c r="E45" s="64"/>
      <c r="F45" s="64"/>
      <c r="G45" s="69" t="n">
        <f aca="false">$C45-$F45</f>
        <v>0</v>
      </c>
      <c r="H45" s="71" t="n">
        <f aca="false">IFERROR($G45/$C45,0)</f>
        <v>0</v>
      </c>
      <c r="I45" s="72"/>
    </row>
    <row r="46" customFormat="false" ht="19.5" hidden="false" customHeight="true" outlineLevel="0" collapsed="false">
      <c r="B46" s="57" t="s">
        <v>867</v>
      </c>
      <c r="C46" s="64"/>
      <c r="D46" s="64"/>
      <c r="E46" s="64"/>
      <c r="F46" s="64"/>
      <c r="G46" s="70" t="n">
        <f aca="false">$C46-$F46</f>
        <v>0</v>
      </c>
      <c r="H46" s="73" t="n">
        <f aca="false">IFERROR($G46/$C46,0)</f>
        <v>0</v>
      </c>
      <c r="I46" s="72"/>
    </row>
    <row r="47" customFormat="false" ht="19.5" hidden="false" customHeight="true" outlineLevel="0" collapsed="false">
      <c r="B47" s="54" t="s">
        <v>868</v>
      </c>
      <c r="C47" s="64"/>
      <c r="D47" s="64"/>
      <c r="E47" s="64"/>
      <c r="F47" s="64"/>
      <c r="G47" s="69" t="n">
        <f aca="false">$C47-$F47</f>
        <v>0</v>
      </c>
      <c r="H47" s="71" t="n">
        <f aca="false">IFERROR($G47/$C47,0)</f>
        <v>0</v>
      </c>
      <c r="I47" s="72"/>
    </row>
    <row r="48" customFormat="false" ht="19.5" hidden="false" customHeight="true" outlineLevel="0" collapsed="false">
      <c r="B48" s="57" t="s">
        <v>869</v>
      </c>
      <c r="C48" s="64"/>
      <c r="D48" s="64"/>
      <c r="E48" s="64"/>
      <c r="F48" s="64"/>
      <c r="G48" s="70" t="n">
        <f aca="false">$C48-$F48</f>
        <v>0</v>
      </c>
      <c r="H48" s="73" t="n">
        <f aca="false">IFERROR($G48/$C48,0)</f>
        <v>0</v>
      </c>
      <c r="I48" s="72"/>
    </row>
    <row r="49" customFormat="false" ht="19.5" hidden="false" customHeight="true" outlineLevel="0" collapsed="false">
      <c r="B49" s="54" t="s">
        <v>870</v>
      </c>
      <c r="C49" s="64"/>
      <c r="D49" s="64"/>
      <c r="E49" s="64"/>
      <c r="F49" s="64"/>
      <c r="G49" s="69" t="n">
        <f aca="false">$C49-$F49</f>
        <v>0</v>
      </c>
      <c r="H49" s="71" t="n">
        <f aca="false">IFERROR($G49/$C49,0)</f>
        <v>0</v>
      </c>
      <c r="I49" s="72"/>
    </row>
    <row r="50" customFormat="false" ht="19.5" hidden="false" customHeight="true" outlineLevel="0" collapsed="false">
      <c r="B50" s="57" t="s">
        <v>871</v>
      </c>
      <c r="C50" s="64"/>
      <c r="D50" s="64"/>
      <c r="E50" s="64"/>
      <c r="F50" s="64"/>
      <c r="G50" s="70" t="n">
        <f aca="false">$C50-$F50</f>
        <v>0</v>
      </c>
      <c r="H50" s="73" t="n">
        <f aca="false">IFERROR($G50/$C50,0)</f>
        <v>0</v>
      </c>
      <c r="I50" s="72"/>
    </row>
    <row r="51" customFormat="false" ht="19.5" hidden="false" customHeight="true" outlineLevel="0" collapsed="false">
      <c r="B51" s="54" t="s">
        <v>872</v>
      </c>
      <c r="C51" s="64"/>
      <c r="D51" s="64"/>
      <c r="E51" s="64"/>
      <c r="F51" s="64"/>
      <c r="G51" s="69" t="n">
        <f aca="false">$C51-$F51</f>
        <v>0</v>
      </c>
      <c r="H51" s="71" t="n">
        <f aca="false">IFERROR($G51/$C51,0)</f>
        <v>0</v>
      </c>
      <c r="I51" s="72"/>
    </row>
    <row r="52" customFormat="false" ht="19.5" hidden="false" customHeight="true" outlineLevel="0" collapsed="false">
      <c r="B52" s="57" t="s">
        <v>873</v>
      </c>
      <c r="C52" s="64"/>
      <c r="D52" s="64"/>
      <c r="E52" s="64"/>
      <c r="F52" s="64"/>
      <c r="G52" s="70" t="n">
        <f aca="false">$C52-$F52</f>
        <v>0</v>
      </c>
      <c r="H52" s="73" t="n">
        <f aca="false">IFERROR($G52/$C52,0)</f>
        <v>0</v>
      </c>
      <c r="I52" s="72"/>
    </row>
    <row r="53" customFormat="false" ht="19.5" hidden="false" customHeight="true" outlineLevel="0" collapsed="false">
      <c r="B53" s="54" t="s">
        <v>874</v>
      </c>
      <c r="C53" s="64"/>
      <c r="D53" s="64"/>
      <c r="E53" s="64"/>
      <c r="F53" s="64"/>
      <c r="G53" s="69" t="n">
        <f aca="false">$C53-$F53</f>
        <v>0</v>
      </c>
      <c r="H53" s="71" t="n">
        <f aca="false">IFERROR($G53/$C53,0)</f>
        <v>0</v>
      </c>
      <c r="I53" s="72"/>
    </row>
    <row r="54" customFormat="false" ht="19.5" hidden="false" customHeight="true" outlineLevel="0" collapsed="false">
      <c r="B54" s="57" t="s">
        <v>875</v>
      </c>
      <c r="C54" s="64"/>
      <c r="D54" s="64"/>
      <c r="E54" s="64"/>
      <c r="F54" s="64"/>
      <c r="G54" s="70" t="n">
        <f aca="false">$C54-$F54</f>
        <v>0</v>
      </c>
      <c r="H54" s="73" t="n">
        <f aca="false">IFERROR($G54/$C54,0)</f>
        <v>0</v>
      </c>
      <c r="I54" s="72"/>
    </row>
    <row r="55" customFormat="false" ht="19.5" hidden="false" customHeight="true" outlineLevel="0" collapsed="false">
      <c r="B55" s="54" t="s">
        <v>876</v>
      </c>
      <c r="C55" s="64"/>
      <c r="D55" s="64"/>
      <c r="E55" s="64"/>
      <c r="F55" s="64"/>
      <c r="G55" s="69" t="n">
        <f aca="false">$C55-$F55</f>
        <v>0</v>
      </c>
      <c r="H55" s="71" t="n">
        <f aca="false">IFERROR($G55/$C55,0)</f>
        <v>0</v>
      </c>
      <c r="I55" s="72"/>
    </row>
    <row r="56" customFormat="false" ht="21.75" hidden="false" customHeight="true" outlineLevel="0" collapsed="false">
      <c r="B56" s="37" t="s">
        <v>877</v>
      </c>
      <c r="C56" s="65" t="n">
        <f aca="false">SUM(C41:C55)</f>
        <v>0</v>
      </c>
      <c r="D56" s="65" t="n">
        <f aca="false">SUM(D41:D55)</f>
        <v>0</v>
      </c>
      <c r="E56" s="65" t="n">
        <f aca="false">SUM(E41:E55)</f>
        <v>0</v>
      </c>
      <c r="F56" s="65" t="n">
        <f aca="false">SUM(F41:F55)</f>
        <v>0</v>
      </c>
      <c r="G56" s="65" t="n">
        <f aca="false">$C56-$F56</f>
        <v>0</v>
      </c>
      <c r="H56" s="74" t="n">
        <f aca="false">IFERROR($G56/$C56,0)</f>
        <v>0</v>
      </c>
      <c r="I56" s="37"/>
    </row>
    <row r="57" customFormat="false" ht="27.75" hidden="false" customHeight="true" outlineLevel="0" collapsed="false">
      <c r="B57" s="24" t="s">
        <v>878</v>
      </c>
      <c r="C57" s="24"/>
      <c r="D57" s="24"/>
      <c r="E57" s="24"/>
      <c r="F57" s="24"/>
      <c r="G57" s="24"/>
      <c r="H57" s="24"/>
      <c r="I57" s="24"/>
    </row>
  </sheetData>
  <mergeCells count="30">
    <mergeCell ref="B7:I7"/>
    <mergeCell ref="E10:F10"/>
    <mergeCell ref="H10:I10"/>
    <mergeCell ref="F13:I13"/>
    <mergeCell ref="F14:I14"/>
    <mergeCell ref="F15:I15"/>
    <mergeCell ref="F16:I16"/>
    <mergeCell ref="F17:I17"/>
    <mergeCell ref="F18:I18"/>
    <mergeCell ref="F19:I19"/>
    <mergeCell ref="F20:I20"/>
    <mergeCell ref="F21:I21"/>
    <mergeCell ref="F22:I22"/>
    <mergeCell ref="F23:I23"/>
    <mergeCell ref="B24:C24"/>
    <mergeCell ref="E24:I24"/>
    <mergeCell ref="B25:C25"/>
    <mergeCell ref="E25:I25"/>
    <mergeCell ref="F28:I28"/>
    <mergeCell ref="F29:I29"/>
    <mergeCell ref="F30:I30"/>
    <mergeCell ref="F31:I31"/>
    <mergeCell ref="F32:I32"/>
    <mergeCell ref="F33:I33"/>
    <mergeCell ref="F34:I34"/>
    <mergeCell ref="F35:I35"/>
    <mergeCell ref="B36:C36"/>
    <mergeCell ref="E36:I36"/>
    <mergeCell ref="B37:I37"/>
    <mergeCell ref="B57:I57"/>
  </mergeCells>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56"/>
    <col collapsed="false" customWidth="true" hidden="false" outlineLevel="0" max="4" min="3" style="1" width="22"/>
    <col collapsed="false" customWidth="true" hidden="false" outlineLevel="0" max="5" min="5" style="1" width="26"/>
    <col collapsed="false" customWidth="true" hidden="false" outlineLevel="0" max="6" min="6" style="1" width="15"/>
    <col collapsed="false" customWidth="true" hidden="false" outlineLevel="0" max="7" min="7" style="1" width="34"/>
    <col collapsed="false" customWidth="true" hidden="false" outlineLevel="0" max="8" min="8" style="1" width="15"/>
  </cols>
  <sheetData>
    <row r="1" customFormat="false" ht="9.75" hidden="false" customHeight="true" outlineLevel="0" collapsed="false">
      <c r="A1" s="2"/>
      <c r="B1" s="2"/>
      <c r="C1" s="2"/>
      <c r="D1" s="2"/>
      <c r="E1" s="2"/>
      <c r="F1" s="2"/>
      <c r="G1" s="2"/>
      <c r="H1" s="2"/>
    </row>
    <row r="2" customFormat="false" ht="33.75" hidden="false" customHeight="true" outlineLevel="0" collapsed="false">
      <c r="A2" s="2"/>
      <c r="B2" s="2"/>
      <c r="C2" s="2"/>
      <c r="D2" s="2"/>
      <c r="E2" s="2"/>
      <c r="F2" s="2"/>
      <c r="G2" s="2"/>
      <c r="H2" s="2"/>
    </row>
    <row r="3" customFormat="false" ht="7.5" hidden="false" customHeight="true" outlineLevel="0" collapsed="false">
      <c r="A3" s="2"/>
      <c r="B3" s="2"/>
      <c r="C3" s="2"/>
      <c r="D3" s="2"/>
      <c r="E3" s="2"/>
      <c r="F3" s="2"/>
      <c r="G3" s="2"/>
      <c r="H3" s="2"/>
    </row>
    <row r="4" customFormat="false" ht="30" hidden="false" customHeight="true" outlineLevel="0" collapsed="false">
      <c r="A4" s="2"/>
      <c r="B4" s="3" t="s">
        <v>47</v>
      </c>
      <c r="C4" s="2"/>
      <c r="D4" s="2"/>
      <c r="E4" s="2"/>
      <c r="F4" s="2"/>
      <c r="G4" s="2"/>
      <c r="H4" s="2"/>
    </row>
    <row r="5" customFormat="false" ht="21.75" hidden="false" customHeight="true" outlineLevel="0" collapsed="false">
      <c r="A5" s="2"/>
      <c r="B5" s="4" t="s">
        <v>879</v>
      </c>
      <c r="C5" s="2"/>
      <c r="D5" s="2"/>
      <c r="E5" s="2"/>
      <c r="F5" s="2"/>
      <c r="G5" s="2"/>
      <c r="H5" s="2"/>
    </row>
    <row r="6" customFormat="false" ht="7.5" hidden="false" customHeight="true" outlineLevel="0" collapsed="false"/>
    <row r="7" customFormat="false" ht="27.75" hidden="false" customHeight="true" outlineLevel="0" collapsed="false">
      <c r="B7" s="24" t="s">
        <v>880</v>
      </c>
      <c r="C7" s="24"/>
      <c r="D7" s="24"/>
      <c r="E7" s="24"/>
      <c r="F7" s="24"/>
      <c r="G7" s="24"/>
      <c r="H7" s="24"/>
    </row>
    <row r="9" customFormat="false" ht="31.5" hidden="false" customHeight="true" outlineLevel="0" collapsed="false">
      <c r="B9" s="9" t="s">
        <v>881</v>
      </c>
      <c r="C9" s="9" t="s">
        <v>882</v>
      </c>
      <c r="D9" s="9" t="s">
        <v>883</v>
      </c>
      <c r="E9" s="9" t="s">
        <v>884</v>
      </c>
      <c r="F9" s="9" t="s">
        <v>65</v>
      </c>
      <c r="G9" s="9" t="s">
        <v>885</v>
      </c>
      <c r="H9" s="9" t="s">
        <v>886</v>
      </c>
    </row>
    <row r="10" customFormat="false" ht="33" hidden="false" customHeight="true" outlineLevel="0" collapsed="false">
      <c r="B10" s="17" t="s">
        <v>887</v>
      </c>
      <c r="C10" s="75" t="s">
        <v>888</v>
      </c>
      <c r="D10" s="54" t="s">
        <v>889</v>
      </c>
      <c r="E10" s="17" t="s">
        <v>890</v>
      </c>
      <c r="F10" s="19" t="s">
        <v>69</v>
      </c>
      <c r="G10" s="17"/>
      <c r="H10" s="55"/>
    </row>
    <row r="11" customFormat="false" ht="33" hidden="false" customHeight="true" outlineLevel="0" collapsed="false">
      <c r="B11" s="36" t="s">
        <v>891</v>
      </c>
      <c r="C11" s="76" t="s">
        <v>888</v>
      </c>
      <c r="D11" s="57" t="s">
        <v>153</v>
      </c>
      <c r="E11" s="36" t="s">
        <v>892</v>
      </c>
      <c r="F11" s="59" t="s">
        <v>69</v>
      </c>
      <c r="G11" s="36"/>
      <c r="H11" s="58"/>
    </row>
    <row r="12" customFormat="false" ht="33" hidden="false" customHeight="true" outlineLevel="0" collapsed="false">
      <c r="B12" s="17" t="s">
        <v>893</v>
      </c>
      <c r="C12" s="75" t="s">
        <v>888</v>
      </c>
      <c r="D12" s="54" t="s">
        <v>894</v>
      </c>
      <c r="E12" s="17" t="s">
        <v>895</v>
      </c>
      <c r="F12" s="19" t="s">
        <v>69</v>
      </c>
      <c r="G12" s="17"/>
      <c r="H12" s="55"/>
    </row>
    <row r="13" customFormat="false" ht="33" hidden="false" customHeight="true" outlineLevel="0" collapsed="false">
      <c r="B13" s="36" t="s">
        <v>896</v>
      </c>
      <c r="C13" s="76" t="s">
        <v>897</v>
      </c>
      <c r="D13" s="57" t="s">
        <v>153</v>
      </c>
      <c r="E13" s="36" t="s">
        <v>898</v>
      </c>
      <c r="F13" s="59" t="s">
        <v>69</v>
      </c>
      <c r="G13" s="36"/>
      <c r="H13" s="58"/>
    </row>
    <row r="14" customFormat="false" ht="33" hidden="false" customHeight="true" outlineLevel="0" collapsed="false">
      <c r="B14" s="17" t="s">
        <v>899</v>
      </c>
      <c r="C14" s="75" t="s">
        <v>900</v>
      </c>
      <c r="D14" s="54" t="s">
        <v>889</v>
      </c>
      <c r="E14" s="17" t="s">
        <v>890</v>
      </c>
      <c r="F14" s="19" t="s">
        <v>69</v>
      </c>
      <c r="G14" s="17"/>
      <c r="H14" s="55"/>
    </row>
    <row r="15" customFormat="false" ht="33" hidden="false" customHeight="true" outlineLevel="0" collapsed="false">
      <c r="B15" s="36" t="s">
        <v>901</v>
      </c>
      <c r="C15" s="76" t="s">
        <v>900</v>
      </c>
      <c r="D15" s="57" t="s">
        <v>889</v>
      </c>
      <c r="E15" s="36" t="s">
        <v>902</v>
      </c>
      <c r="F15" s="59" t="s">
        <v>69</v>
      </c>
      <c r="G15" s="36"/>
      <c r="H15" s="58"/>
    </row>
    <row r="16" customFormat="false" ht="33" hidden="false" customHeight="true" outlineLevel="0" collapsed="false">
      <c r="B16" s="17" t="s">
        <v>903</v>
      </c>
      <c r="C16" s="75" t="s">
        <v>904</v>
      </c>
      <c r="D16" s="54" t="s">
        <v>889</v>
      </c>
      <c r="E16" s="17" t="s">
        <v>895</v>
      </c>
      <c r="F16" s="19" t="s">
        <v>69</v>
      </c>
      <c r="G16" s="17"/>
      <c r="H16" s="55"/>
    </row>
    <row r="17" customFormat="false" ht="33" hidden="false" customHeight="true" outlineLevel="0" collapsed="false">
      <c r="B17" s="36" t="s">
        <v>905</v>
      </c>
      <c r="C17" s="76" t="s">
        <v>904</v>
      </c>
      <c r="D17" s="57" t="s">
        <v>889</v>
      </c>
      <c r="E17" s="36" t="s">
        <v>895</v>
      </c>
      <c r="F17" s="59" t="s">
        <v>69</v>
      </c>
      <c r="G17" s="36"/>
      <c r="H17" s="58"/>
    </row>
    <row r="18" customFormat="false" ht="20.25" hidden="false" customHeight="true" outlineLevel="0" collapsed="false">
      <c r="B18" s="17" t="s">
        <v>906</v>
      </c>
      <c r="C18" s="75" t="s">
        <v>907</v>
      </c>
      <c r="D18" s="54" t="s">
        <v>889</v>
      </c>
      <c r="E18" s="17" t="s">
        <v>895</v>
      </c>
      <c r="F18" s="19" t="s">
        <v>69</v>
      </c>
      <c r="G18" s="17"/>
      <c r="H18" s="55"/>
    </row>
    <row r="19" customFormat="false" ht="33" hidden="false" customHeight="true" outlineLevel="0" collapsed="false">
      <c r="B19" s="36" t="s">
        <v>908</v>
      </c>
      <c r="C19" s="76" t="s">
        <v>909</v>
      </c>
      <c r="D19" s="57" t="s">
        <v>889</v>
      </c>
      <c r="E19" s="36" t="s">
        <v>895</v>
      </c>
      <c r="F19" s="59" t="s">
        <v>69</v>
      </c>
      <c r="G19" s="36"/>
      <c r="H19" s="58"/>
    </row>
    <row r="20" customFormat="false" ht="33" hidden="false" customHeight="true" outlineLevel="0" collapsed="false">
      <c r="B20" s="17" t="s">
        <v>910</v>
      </c>
      <c r="C20" s="75" t="s">
        <v>911</v>
      </c>
      <c r="D20" s="54" t="s">
        <v>153</v>
      </c>
      <c r="E20" s="17" t="s">
        <v>912</v>
      </c>
      <c r="F20" s="19" t="s">
        <v>69</v>
      </c>
      <c r="G20" s="17"/>
      <c r="H20" s="55"/>
    </row>
    <row r="21" customFormat="false" ht="33" hidden="false" customHeight="true" outlineLevel="0" collapsed="false">
      <c r="B21" s="36" t="s">
        <v>913</v>
      </c>
      <c r="C21" s="76" t="s">
        <v>911</v>
      </c>
      <c r="D21" s="57" t="s">
        <v>889</v>
      </c>
      <c r="E21" s="36" t="s">
        <v>914</v>
      </c>
      <c r="F21" s="59" t="s">
        <v>69</v>
      </c>
      <c r="G21" s="36"/>
      <c r="H21" s="58"/>
    </row>
    <row r="22" customFormat="false" ht="33" hidden="false" customHeight="true" outlineLevel="0" collapsed="false">
      <c r="B22" s="17" t="s">
        <v>915</v>
      </c>
      <c r="C22" s="75" t="s">
        <v>911</v>
      </c>
      <c r="D22" s="54" t="s">
        <v>894</v>
      </c>
      <c r="E22" s="17" t="s">
        <v>916</v>
      </c>
      <c r="F22" s="19" t="s">
        <v>69</v>
      </c>
      <c r="G22" s="17"/>
      <c r="H22" s="55"/>
    </row>
    <row r="23" customFormat="false" ht="33" hidden="false" customHeight="true" outlineLevel="0" collapsed="false">
      <c r="B23" s="36" t="s">
        <v>917</v>
      </c>
      <c r="C23" s="76" t="s">
        <v>918</v>
      </c>
      <c r="D23" s="57" t="s">
        <v>153</v>
      </c>
      <c r="E23" s="36" t="s">
        <v>919</v>
      </c>
      <c r="F23" s="59" t="s">
        <v>69</v>
      </c>
      <c r="G23" s="36"/>
      <c r="H23" s="58"/>
    </row>
    <row r="24" customFormat="false" ht="33" hidden="false" customHeight="true" outlineLevel="0" collapsed="false">
      <c r="B24" s="17" t="s">
        <v>920</v>
      </c>
      <c r="C24" s="75" t="s">
        <v>921</v>
      </c>
      <c r="D24" s="54" t="s">
        <v>889</v>
      </c>
      <c r="E24" s="17" t="s">
        <v>922</v>
      </c>
      <c r="F24" s="19" t="s">
        <v>69</v>
      </c>
      <c r="G24" s="17"/>
      <c r="H24" s="55"/>
    </row>
    <row r="25" customFormat="false" ht="33" hidden="false" customHeight="true" outlineLevel="0" collapsed="false">
      <c r="B25" s="36" t="s">
        <v>923</v>
      </c>
      <c r="C25" s="76" t="s">
        <v>921</v>
      </c>
      <c r="D25" s="57" t="s">
        <v>153</v>
      </c>
      <c r="E25" s="36" t="s">
        <v>924</v>
      </c>
      <c r="F25" s="59" t="s">
        <v>69</v>
      </c>
      <c r="G25" s="36"/>
      <c r="H25" s="58"/>
    </row>
    <row r="26" customFormat="false" ht="33" hidden="false" customHeight="true" outlineLevel="0" collapsed="false">
      <c r="B26" s="17" t="s">
        <v>925</v>
      </c>
      <c r="C26" s="75" t="s">
        <v>926</v>
      </c>
      <c r="D26" s="54" t="s">
        <v>153</v>
      </c>
      <c r="E26" s="17" t="s">
        <v>924</v>
      </c>
      <c r="F26" s="19" t="s">
        <v>69</v>
      </c>
      <c r="G26" s="17"/>
      <c r="H26" s="55"/>
    </row>
    <row r="27" customFormat="false" ht="33" hidden="false" customHeight="true" outlineLevel="0" collapsed="false">
      <c r="B27" s="36" t="s">
        <v>927</v>
      </c>
      <c r="C27" s="76" t="s">
        <v>928</v>
      </c>
      <c r="D27" s="57" t="s">
        <v>929</v>
      </c>
      <c r="E27" s="36" t="s">
        <v>930</v>
      </c>
      <c r="F27" s="59" t="s">
        <v>69</v>
      </c>
      <c r="G27" s="36"/>
      <c r="H27" s="58"/>
    </row>
    <row r="28" customFormat="false" ht="33" hidden="false" customHeight="true" outlineLevel="0" collapsed="false">
      <c r="B28" s="17" t="s">
        <v>931</v>
      </c>
      <c r="C28" s="75" t="s">
        <v>932</v>
      </c>
      <c r="D28" s="54" t="s">
        <v>153</v>
      </c>
      <c r="E28" s="17" t="s">
        <v>933</v>
      </c>
      <c r="F28" s="19" t="s">
        <v>69</v>
      </c>
      <c r="G28" s="17"/>
      <c r="H28" s="55"/>
    </row>
    <row r="29" customFormat="false" ht="33" hidden="false" customHeight="true" outlineLevel="0" collapsed="false">
      <c r="B29" s="36" t="s">
        <v>934</v>
      </c>
      <c r="C29" s="76" t="s">
        <v>932</v>
      </c>
      <c r="D29" s="57" t="s">
        <v>929</v>
      </c>
      <c r="E29" s="36" t="s">
        <v>935</v>
      </c>
      <c r="F29" s="59" t="s">
        <v>69</v>
      </c>
      <c r="G29" s="36"/>
      <c r="H29" s="58"/>
    </row>
    <row r="30" customFormat="false" ht="33" hidden="false" customHeight="true" outlineLevel="0" collapsed="false">
      <c r="B30" s="17" t="s">
        <v>936</v>
      </c>
      <c r="C30" s="75" t="s">
        <v>932</v>
      </c>
      <c r="D30" s="54" t="s">
        <v>889</v>
      </c>
      <c r="E30" s="17" t="s">
        <v>937</v>
      </c>
      <c r="F30" s="19" t="s">
        <v>69</v>
      </c>
      <c r="G30" s="17"/>
      <c r="H30" s="55"/>
    </row>
    <row r="31" customFormat="false" ht="20.25" hidden="false" customHeight="true" outlineLevel="0" collapsed="false">
      <c r="B31" s="36" t="s">
        <v>938</v>
      </c>
      <c r="C31" s="76" t="s">
        <v>939</v>
      </c>
      <c r="D31" s="57" t="s">
        <v>929</v>
      </c>
      <c r="E31" s="36" t="s">
        <v>895</v>
      </c>
      <c r="F31" s="59" t="s">
        <v>69</v>
      </c>
      <c r="G31" s="36"/>
      <c r="H31" s="58"/>
    </row>
    <row r="32" customFormat="false" ht="20.25" hidden="false" customHeight="true" outlineLevel="0" collapsed="false">
      <c r="B32" s="17" t="s">
        <v>940</v>
      </c>
      <c r="C32" s="75" t="s">
        <v>939</v>
      </c>
      <c r="D32" s="54" t="s">
        <v>929</v>
      </c>
      <c r="E32" s="17" t="s">
        <v>941</v>
      </c>
      <c r="F32" s="19" t="s">
        <v>69</v>
      </c>
      <c r="G32" s="17"/>
      <c r="H32" s="55"/>
    </row>
    <row r="33" customFormat="false" ht="33" hidden="false" customHeight="true" outlineLevel="0" collapsed="false">
      <c r="B33" s="36" t="s">
        <v>942</v>
      </c>
      <c r="C33" s="76" t="s">
        <v>943</v>
      </c>
      <c r="D33" s="57" t="s">
        <v>929</v>
      </c>
      <c r="E33" s="36" t="s">
        <v>944</v>
      </c>
      <c r="F33" s="59" t="s">
        <v>69</v>
      </c>
      <c r="G33" s="36"/>
      <c r="H33" s="58"/>
    </row>
    <row r="34" customFormat="false" ht="33" hidden="false" customHeight="true" outlineLevel="0" collapsed="false">
      <c r="B34" s="17" t="s">
        <v>945</v>
      </c>
      <c r="C34" s="75" t="s">
        <v>943</v>
      </c>
      <c r="D34" s="54" t="s">
        <v>929</v>
      </c>
      <c r="E34" s="17" t="s">
        <v>944</v>
      </c>
      <c r="F34" s="19" t="s">
        <v>69</v>
      </c>
      <c r="G34" s="17"/>
      <c r="H34" s="55"/>
    </row>
    <row r="35" customFormat="false" ht="33" hidden="false" customHeight="true" outlineLevel="0" collapsed="false">
      <c r="B35" s="36" t="s">
        <v>946</v>
      </c>
      <c r="C35" s="76" t="s">
        <v>943</v>
      </c>
      <c r="D35" s="57" t="s">
        <v>929</v>
      </c>
      <c r="E35" s="36" t="s">
        <v>944</v>
      </c>
      <c r="F35" s="59" t="s">
        <v>69</v>
      </c>
      <c r="G35" s="36"/>
      <c r="H35" s="58"/>
    </row>
    <row r="36" customFormat="false" ht="33" hidden="false" customHeight="true" outlineLevel="0" collapsed="false">
      <c r="B36" s="17" t="s">
        <v>947</v>
      </c>
      <c r="C36" s="75" t="s">
        <v>948</v>
      </c>
      <c r="D36" s="54" t="s">
        <v>889</v>
      </c>
      <c r="E36" s="17" t="s">
        <v>949</v>
      </c>
      <c r="F36" s="19" t="s">
        <v>69</v>
      </c>
      <c r="G36" s="17"/>
      <c r="H36" s="55"/>
    </row>
    <row r="37" customFormat="false" ht="33" hidden="false" customHeight="true" outlineLevel="0" collapsed="false">
      <c r="B37" s="36" t="s">
        <v>950</v>
      </c>
      <c r="C37" s="76" t="s">
        <v>948</v>
      </c>
      <c r="D37" s="57" t="s">
        <v>951</v>
      </c>
      <c r="E37" s="36" t="s">
        <v>952</v>
      </c>
      <c r="F37" s="59" t="s">
        <v>69</v>
      </c>
      <c r="G37" s="36"/>
      <c r="H37" s="58"/>
    </row>
    <row r="38" customFormat="false" ht="33" hidden="false" customHeight="true" outlineLevel="0" collapsed="false">
      <c r="B38" s="17" t="s">
        <v>953</v>
      </c>
      <c r="C38" s="75" t="s">
        <v>954</v>
      </c>
      <c r="D38" s="54" t="s">
        <v>894</v>
      </c>
      <c r="E38" s="17" t="s">
        <v>955</v>
      </c>
      <c r="F38" s="19" t="s">
        <v>69</v>
      </c>
      <c r="G38" s="17"/>
      <c r="H38" s="55"/>
    </row>
    <row r="39" customFormat="false" ht="33" hidden="false" customHeight="true" outlineLevel="0" collapsed="false">
      <c r="B39" s="36" t="s">
        <v>956</v>
      </c>
      <c r="C39" s="76" t="s">
        <v>957</v>
      </c>
      <c r="D39" s="57" t="s">
        <v>894</v>
      </c>
      <c r="E39" s="36" t="s">
        <v>958</v>
      </c>
      <c r="F39" s="59" t="s">
        <v>69</v>
      </c>
      <c r="G39" s="36"/>
      <c r="H39" s="58"/>
    </row>
    <row r="40" customFormat="false" ht="33" hidden="false" customHeight="true" outlineLevel="0" collapsed="false">
      <c r="B40" s="17" t="s">
        <v>959</v>
      </c>
      <c r="C40" s="75" t="s">
        <v>960</v>
      </c>
      <c r="D40" s="54" t="s">
        <v>894</v>
      </c>
      <c r="E40" s="17" t="s">
        <v>961</v>
      </c>
      <c r="F40" s="19" t="s">
        <v>69</v>
      </c>
      <c r="G40" s="17"/>
      <c r="H40" s="55"/>
    </row>
    <row r="42" customFormat="false" ht="19.5" hidden="false" customHeight="true" outlineLevel="0" collapsed="false">
      <c r="B42" s="77" t="str">
        <f aca="false">COUNTIF($F$10:$F$40,"Complete")&amp;" of 31 obligations discharged  ·  "&amp;COUNTIF($F$10:$F$40,"Not started")&amp;" not started"</f>
        <v>0 of 31 obligations discharged  ·  31 not started</v>
      </c>
    </row>
  </sheetData>
  <autoFilter ref="B9:H40"/>
  <mergeCells count="1">
    <mergeCell ref="B7:H7"/>
  </mergeCells>
  <conditionalFormatting sqref="F10:F40">
    <cfRule type="cellIs" priority="2" operator="equal" aboveAverage="0" equalAverage="0" bottom="0" percent="0" rank="0" text="" dxfId="8">
      <formula>"Complete"</formula>
    </cfRule>
    <cfRule type="cellIs" priority="3" operator="equal" aboveAverage="0" equalAverage="0" bottom="0" percent="0" rank="0" text="" dxfId="9">
      <formula>"In progress"</formula>
    </cfRule>
    <cfRule type="cellIs" priority="4" operator="equal" aboveAverage="0" equalAverage="0" bottom="0" percent="0" rank="0" text="" dxfId="11">
      <formula>"Not started"</formula>
    </cfRule>
    <cfRule type="cellIs" priority="5" operator="equal" aboveAverage="0" equalAverage="0" bottom="0" percent="0" rank="0" text="" dxfId="11">
      <formula>"Waived"</formula>
    </cfRule>
    <cfRule type="cellIs" priority="6" operator="equal" aboveAverage="0" equalAverage="0" bottom="0" percent="0" rank="0" text="" dxfId="11">
      <formula>"N/A"</formula>
    </cfRule>
  </conditionalFormatting>
  <dataValidations count="2">
    <dataValidation allowBlank="true" errorStyle="stop" operator="between" showDropDown="false" showErrorMessage="false" showInputMessage="false" sqref="D10:D40" type="list">
      <formula1>Lists!$N$10:$N$16</formula1>
      <formula2>0</formula2>
    </dataValidation>
    <dataValidation allowBlank="true" errorStyle="stop" operator="between" showDropDown="false" showErrorMessage="false" showInputMessage="false" sqref="F10:F40" type="list">
      <formula1>Lists!$H$10:$H$14</formula1>
      <formula2>0</formula2>
    </dataValidation>
  </dataValidations>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J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42"/>
    <col collapsed="false" customWidth="true" hidden="false" outlineLevel="0" max="3" min="3" style="1" width="22"/>
    <col collapsed="false" customWidth="true" hidden="false" outlineLevel="0" max="4" min="4" style="1" width="24"/>
    <col collapsed="false" customWidth="true" hidden="false" outlineLevel="0" max="5" min="5" style="1" width="28"/>
    <col collapsed="false" customWidth="true" hidden="false" outlineLevel="0" max="6" min="6" style="1" width="20"/>
    <col collapsed="false" customWidth="true" hidden="false" outlineLevel="0" max="7" min="7" style="1" width="26"/>
    <col collapsed="false" customWidth="true" hidden="false" outlineLevel="0" max="8" min="8" style="1" width="15"/>
    <col collapsed="false" customWidth="true" hidden="false" outlineLevel="0" max="9" min="9" style="1" width="13"/>
    <col collapsed="false" customWidth="true" hidden="false" outlineLevel="0" max="10" min="10" style="1" width="26"/>
  </cols>
  <sheetData>
    <row r="1" customFormat="false" ht="9.75" hidden="false" customHeight="true" outlineLevel="0" collapsed="false">
      <c r="A1" s="2"/>
      <c r="B1" s="2"/>
      <c r="C1" s="2"/>
      <c r="D1" s="2"/>
      <c r="E1" s="2"/>
      <c r="F1" s="2"/>
      <c r="G1" s="2"/>
      <c r="H1" s="2"/>
      <c r="I1" s="2"/>
      <c r="J1" s="2"/>
    </row>
    <row r="2" customFormat="false" ht="33.75" hidden="false" customHeight="true" outlineLevel="0" collapsed="false">
      <c r="A2" s="2"/>
      <c r="B2" s="2"/>
      <c r="C2" s="2"/>
      <c r="D2" s="2"/>
      <c r="E2" s="2"/>
      <c r="F2" s="2"/>
      <c r="G2" s="2"/>
      <c r="H2" s="2"/>
      <c r="I2" s="2"/>
      <c r="J2" s="2"/>
    </row>
    <row r="3" customFormat="false" ht="7.5" hidden="false" customHeight="true" outlineLevel="0" collapsed="false">
      <c r="A3" s="2"/>
      <c r="B3" s="2"/>
      <c r="C3" s="2"/>
      <c r="D3" s="2"/>
      <c r="E3" s="2"/>
      <c r="F3" s="2"/>
      <c r="G3" s="2"/>
      <c r="H3" s="2"/>
      <c r="I3" s="2"/>
      <c r="J3" s="2"/>
    </row>
    <row r="4" customFormat="false" ht="30" hidden="false" customHeight="true" outlineLevel="0" collapsed="false">
      <c r="A4" s="2"/>
      <c r="B4" s="3" t="s">
        <v>962</v>
      </c>
      <c r="C4" s="2"/>
      <c r="D4" s="2"/>
      <c r="E4" s="2"/>
      <c r="F4" s="2"/>
      <c r="G4" s="2"/>
      <c r="H4" s="2"/>
      <c r="I4" s="2"/>
      <c r="J4" s="2"/>
    </row>
    <row r="5" customFormat="false" ht="21.75" hidden="false" customHeight="true" outlineLevel="0" collapsed="false">
      <c r="A5" s="2"/>
      <c r="B5" s="4" t="s">
        <v>963</v>
      </c>
      <c r="C5" s="2"/>
      <c r="D5" s="2"/>
      <c r="E5" s="2"/>
      <c r="F5" s="2"/>
      <c r="G5" s="2"/>
      <c r="H5" s="2"/>
      <c r="I5" s="2"/>
      <c r="J5" s="2"/>
    </row>
    <row r="6" customFormat="false" ht="7.5" hidden="false" customHeight="true" outlineLevel="0" collapsed="false"/>
    <row r="7" customFormat="false" ht="27.75" hidden="false" customHeight="true" outlineLevel="0" collapsed="false">
      <c r="B7" s="24" t="s">
        <v>964</v>
      </c>
      <c r="C7" s="24"/>
      <c r="D7" s="24"/>
      <c r="E7" s="24"/>
      <c r="F7" s="24"/>
      <c r="G7" s="24"/>
      <c r="H7" s="24"/>
      <c r="I7" s="24"/>
      <c r="J7" s="24"/>
    </row>
    <row r="9" customFormat="false" ht="31.5" hidden="false" customHeight="true" outlineLevel="0" collapsed="false">
      <c r="B9" s="9" t="s">
        <v>965</v>
      </c>
      <c r="C9" s="9" t="s">
        <v>966</v>
      </c>
      <c r="D9" s="9" t="s">
        <v>967</v>
      </c>
      <c r="E9" s="9" t="s">
        <v>792</v>
      </c>
      <c r="F9" s="9" t="s">
        <v>968</v>
      </c>
      <c r="G9" s="9" t="s">
        <v>969</v>
      </c>
      <c r="H9" s="9" t="s">
        <v>970</v>
      </c>
      <c r="I9" s="9" t="s">
        <v>971</v>
      </c>
      <c r="J9" s="9" t="s">
        <v>802</v>
      </c>
    </row>
    <row r="10" customFormat="false" ht="33" hidden="false" customHeight="true" outlineLevel="0" collapsed="false">
      <c r="B10" s="17" t="s">
        <v>972</v>
      </c>
      <c r="C10" s="54" t="s">
        <v>973</v>
      </c>
      <c r="D10" s="54" t="s">
        <v>173</v>
      </c>
      <c r="E10" s="17" t="s">
        <v>974</v>
      </c>
      <c r="F10" s="54" t="s">
        <v>975</v>
      </c>
      <c r="G10" s="17"/>
      <c r="H10" s="55"/>
      <c r="I10" s="19"/>
      <c r="J10" s="17"/>
    </row>
    <row r="11" customFormat="false" ht="33" hidden="false" customHeight="true" outlineLevel="0" collapsed="false">
      <c r="B11" s="36" t="s">
        <v>976</v>
      </c>
      <c r="C11" s="57" t="s">
        <v>977</v>
      </c>
      <c r="D11" s="57" t="s">
        <v>335</v>
      </c>
      <c r="E11" s="36" t="s">
        <v>978</v>
      </c>
      <c r="F11" s="57" t="s">
        <v>979</v>
      </c>
      <c r="G11" s="36"/>
      <c r="H11" s="58"/>
      <c r="I11" s="59"/>
      <c r="J11" s="36"/>
    </row>
    <row r="12" customFormat="false" ht="33" hidden="false" customHeight="true" outlineLevel="0" collapsed="false">
      <c r="B12" s="17" t="s">
        <v>980</v>
      </c>
      <c r="C12" s="54" t="s">
        <v>977</v>
      </c>
      <c r="D12" s="54" t="s">
        <v>153</v>
      </c>
      <c r="E12" s="17" t="s">
        <v>981</v>
      </c>
      <c r="F12" s="54" t="s">
        <v>982</v>
      </c>
      <c r="G12" s="17"/>
      <c r="H12" s="55"/>
      <c r="I12" s="19"/>
      <c r="J12" s="17"/>
    </row>
    <row r="13" customFormat="false" ht="33" hidden="false" customHeight="true" outlineLevel="0" collapsed="false">
      <c r="B13" s="36" t="s">
        <v>983</v>
      </c>
      <c r="C13" s="57" t="s">
        <v>977</v>
      </c>
      <c r="D13" s="57" t="s">
        <v>177</v>
      </c>
      <c r="E13" s="36" t="s">
        <v>984</v>
      </c>
      <c r="F13" s="57" t="s">
        <v>979</v>
      </c>
      <c r="G13" s="36"/>
      <c r="H13" s="58"/>
      <c r="I13" s="59"/>
      <c r="J13" s="36"/>
    </row>
    <row r="14" customFormat="false" ht="33" hidden="false" customHeight="true" outlineLevel="0" collapsed="false">
      <c r="B14" s="17" t="s">
        <v>985</v>
      </c>
      <c r="C14" s="54" t="s">
        <v>986</v>
      </c>
      <c r="D14" s="54" t="s">
        <v>177</v>
      </c>
      <c r="E14" s="17" t="s">
        <v>984</v>
      </c>
      <c r="F14" s="54" t="s">
        <v>975</v>
      </c>
      <c r="G14" s="17"/>
      <c r="H14" s="55"/>
      <c r="I14" s="19"/>
      <c r="J14" s="17"/>
    </row>
    <row r="15" customFormat="false" ht="33" hidden="false" customHeight="true" outlineLevel="0" collapsed="false">
      <c r="B15" s="36" t="s">
        <v>987</v>
      </c>
      <c r="C15" s="57" t="s">
        <v>986</v>
      </c>
      <c r="D15" s="57" t="s">
        <v>207</v>
      </c>
      <c r="E15" s="36" t="s">
        <v>984</v>
      </c>
      <c r="F15" s="57" t="s">
        <v>979</v>
      </c>
      <c r="G15" s="36"/>
      <c r="H15" s="58"/>
      <c r="I15" s="59"/>
      <c r="J15" s="36"/>
    </row>
    <row r="16" customFormat="false" ht="33" hidden="false" customHeight="true" outlineLevel="0" collapsed="false">
      <c r="B16" s="17" t="s">
        <v>988</v>
      </c>
      <c r="C16" s="54" t="s">
        <v>986</v>
      </c>
      <c r="D16" s="54" t="s">
        <v>162</v>
      </c>
      <c r="E16" s="17" t="s">
        <v>981</v>
      </c>
      <c r="F16" s="54" t="s">
        <v>982</v>
      </c>
      <c r="G16" s="17"/>
      <c r="H16" s="55"/>
      <c r="I16" s="19"/>
      <c r="J16" s="17"/>
    </row>
    <row r="17" customFormat="false" ht="33" hidden="false" customHeight="true" outlineLevel="0" collapsed="false">
      <c r="B17" s="36" t="s">
        <v>989</v>
      </c>
      <c r="C17" s="57" t="s">
        <v>986</v>
      </c>
      <c r="D17" s="57" t="s">
        <v>696</v>
      </c>
      <c r="E17" s="36" t="s">
        <v>981</v>
      </c>
      <c r="F17" s="57" t="s">
        <v>979</v>
      </c>
      <c r="G17" s="36"/>
      <c r="H17" s="58"/>
      <c r="I17" s="59"/>
      <c r="J17" s="36"/>
    </row>
    <row r="18" customFormat="false" ht="33" hidden="false" customHeight="true" outlineLevel="0" collapsed="false">
      <c r="B18" s="17" t="s">
        <v>990</v>
      </c>
      <c r="C18" s="54" t="s">
        <v>977</v>
      </c>
      <c r="D18" s="54" t="s">
        <v>162</v>
      </c>
      <c r="E18" s="17" t="s">
        <v>991</v>
      </c>
      <c r="F18" s="54" t="s">
        <v>982</v>
      </c>
      <c r="G18" s="17"/>
      <c r="H18" s="55"/>
      <c r="I18" s="19"/>
      <c r="J18" s="17"/>
    </row>
    <row r="19" customFormat="false" ht="20.25" hidden="false" customHeight="true" outlineLevel="0" collapsed="false">
      <c r="B19" s="36" t="s">
        <v>992</v>
      </c>
      <c r="C19" s="57" t="s">
        <v>977</v>
      </c>
      <c r="D19" s="57" t="s">
        <v>162</v>
      </c>
      <c r="E19" s="36" t="s">
        <v>981</v>
      </c>
      <c r="F19" s="57" t="s">
        <v>979</v>
      </c>
      <c r="G19" s="36"/>
      <c r="H19" s="58"/>
      <c r="I19" s="59"/>
      <c r="J19" s="36"/>
    </row>
    <row r="20" customFormat="false" ht="20.25" hidden="false" customHeight="true" outlineLevel="0" collapsed="false">
      <c r="B20" s="17" t="s">
        <v>993</v>
      </c>
      <c r="C20" s="54" t="s">
        <v>986</v>
      </c>
      <c r="D20" s="54" t="s">
        <v>202</v>
      </c>
      <c r="E20" s="17" t="s">
        <v>994</v>
      </c>
      <c r="F20" s="54" t="s">
        <v>982</v>
      </c>
      <c r="G20" s="17"/>
      <c r="H20" s="55"/>
      <c r="I20" s="19"/>
      <c r="J20" s="17"/>
    </row>
    <row r="21" customFormat="false" ht="20.25" hidden="false" customHeight="true" outlineLevel="0" collapsed="false">
      <c r="B21" s="36" t="s">
        <v>995</v>
      </c>
      <c r="C21" s="57" t="s">
        <v>986</v>
      </c>
      <c r="D21" s="57" t="s">
        <v>202</v>
      </c>
      <c r="E21" s="36" t="s">
        <v>996</v>
      </c>
      <c r="F21" s="57" t="s">
        <v>982</v>
      </c>
      <c r="G21" s="36"/>
      <c r="H21" s="58"/>
      <c r="I21" s="59"/>
      <c r="J21" s="36"/>
    </row>
    <row r="22" customFormat="false" ht="20.25" hidden="false" customHeight="true" outlineLevel="0" collapsed="false">
      <c r="B22" s="17" t="s">
        <v>997</v>
      </c>
      <c r="C22" s="54" t="s">
        <v>998</v>
      </c>
      <c r="D22" s="54" t="s">
        <v>522</v>
      </c>
      <c r="E22" s="17" t="s">
        <v>999</v>
      </c>
      <c r="F22" s="54" t="s">
        <v>982</v>
      </c>
      <c r="G22" s="17"/>
      <c r="H22" s="55"/>
      <c r="I22" s="19"/>
      <c r="J22" s="17"/>
    </row>
    <row r="23" customFormat="false" ht="33" hidden="false" customHeight="true" outlineLevel="0" collapsed="false">
      <c r="B23" s="36" t="s">
        <v>1000</v>
      </c>
      <c r="C23" s="57" t="s">
        <v>977</v>
      </c>
      <c r="D23" s="57" t="s">
        <v>202</v>
      </c>
      <c r="E23" s="36" t="s">
        <v>996</v>
      </c>
      <c r="F23" s="57" t="s">
        <v>982</v>
      </c>
      <c r="G23" s="36"/>
      <c r="H23" s="58"/>
      <c r="I23" s="59"/>
      <c r="J23" s="36"/>
    </row>
    <row r="24" customFormat="false" ht="33" hidden="false" customHeight="true" outlineLevel="0" collapsed="false">
      <c r="B24" s="17" t="s">
        <v>1001</v>
      </c>
      <c r="C24" s="54" t="s">
        <v>1002</v>
      </c>
      <c r="D24" s="54" t="s">
        <v>202</v>
      </c>
      <c r="E24" s="17" t="s">
        <v>1003</v>
      </c>
      <c r="F24" s="54" t="s">
        <v>982</v>
      </c>
      <c r="G24" s="17"/>
      <c r="H24" s="55"/>
      <c r="I24" s="19"/>
      <c r="J24" s="17"/>
    </row>
    <row r="25" customFormat="false" ht="33" hidden="false" customHeight="true" outlineLevel="0" collapsed="false">
      <c r="B25" s="36" t="s">
        <v>1004</v>
      </c>
      <c r="C25" s="57" t="s">
        <v>977</v>
      </c>
      <c r="D25" s="57" t="s">
        <v>202</v>
      </c>
      <c r="E25" s="36" t="s">
        <v>1003</v>
      </c>
      <c r="F25" s="57" t="s">
        <v>975</v>
      </c>
      <c r="G25" s="36"/>
      <c r="H25" s="58"/>
      <c r="I25" s="59"/>
      <c r="J25" s="36"/>
    </row>
    <row r="26" customFormat="false" ht="33" hidden="false" customHeight="true" outlineLevel="0" collapsed="false">
      <c r="B26" s="17" t="s">
        <v>1005</v>
      </c>
      <c r="C26" s="54" t="s">
        <v>1002</v>
      </c>
      <c r="D26" s="54" t="s">
        <v>173</v>
      </c>
      <c r="E26" s="17" t="s">
        <v>1006</v>
      </c>
      <c r="F26" s="54" t="s">
        <v>975</v>
      </c>
      <c r="G26" s="17"/>
      <c r="H26" s="55"/>
      <c r="I26" s="19"/>
      <c r="J26" s="17"/>
    </row>
    <row r="27" customFormat="false" ht="20.25" hidden="false" customHeight="true" outlineLevel="0" collapsed="false">
      <c r="B27" s="36" t="s">
        <v>1007</v>
      </c>
      <c r="C27" s="57" t="s">
        <v>973</v>
      </c>
      <c r="D27" s="57" t="s">
        <v>173</v>
      </c>
      <c r="E27" s="36" t="s">
        <v>1008</v>
      </c>
      <c r="F27" s="57" t="s">
        <v>975</v>
      </c>
      <c r="G27" s="36"/>
      <c r="H27" s="58"/>
      <c r="I27" s="59"/>
      <c r="J27" s="36"/>
    </row>
    <row r="28" customFormat="false" ht="33" hidden="false" customHeight="true" outlineLevel="0" collapsed="false">
      <c r="B28" s="17" t="s">
        <v>1009</v>
      </c>
      <c r="C28" s="54" t="s">
        <v>973</v>
      </c>
      <c r="D28" s="54" t="s">
        <v>173</v>
      </c>
      <c r="E28" s="17" t="s">
        <v>1008</v>
      </c>
      <c r="F28" s="54" t="s">
        <v>975</v>
      </c>
      <c r="G28" s="17"/>
      <c r="H28" s="55"/>
      <c r="I28" s="19"/>
      <c r="J28" s="17"/>
    </row>
    <row r="29" customFormat="false" ht="33" hidden="false" customHeight="true" outlineLevel="0" collapsed="false">
      <c r="B29" s="36" t="s">
        <v>1010</v>
      </c>
      <c r="C29" s="57" t="s">
        <v>977</v>
      </c>
      <c r="D29" s="57" t="s">
        <v>415</v>
      </c>
      <c r="E29" s="36" t="s">
        <v>1003</v>
      </c>
      <c r="F29" s="57" t="s">
        <v>982</v>
      </c>
      <c r="G29" s="36"/>
      <c r="H29" s="58"/>
      <c r="I29" s="59"/>
      <c r="J29" s="36"/>
    </row>
    <row r="30" customFormat="false" ht="33" hidden="false" customHeight="true" outlineLevel="0" collapsed="false">
      <c r="B30" s="17" t="s">
        <v>1011</v>
      </c>
      <c r="C30" s="54" t="s">
        <v>1012</v>
      </c>
      <c r="D30" s="54" t="s">
        <v>415</v>
      </c>
      <c r="E30" s="17" t="s">
        <v>1013</v>
      </c>
      <c r="F30" s="54" t="s">
        <v>982</v>
      </c>
      <c r="G30" s="17"/>
      <c r="H30" s="55"/>
      <c r="I30" s="19"/>
      <c r="J30" s="17"/>
    </row>
    <row r="31" customFormat="false" ht="33" hidden="false" customHeight="true" outlineLevel="0" collapsed="false">
      <c r="B31" s="36" t="s">
        <v>1014</v>
      </c>
      <c r="C31" s="57" t="s">
        <v>977</v>
      </c>
      <c r="D31" s="57" t="s">
        <v>415</v>
      </c>
      <c r="E31" s="36" t="s">
        <v>1015</v>
      </c>
      <c r="F31" s="57" t="s">
        <v>1016</v>
      </c>
      <c r="G31" s="36"/>
      <c r="H31" s="58"/>
      <c r="I31" s="59"/>
      <c r="J31" s="36"/>
    </row>
    <row r="32" customFormat="false" ht="33" hidden="false" customHeight="true" outlineLevel="0" collapsed="false">
      <c r="B32" s="17" t="s">
        <v>1017</v>
      </c>
      <c r="C32" s="54" t="s">
        <v>977</v>
      </c>
      <c r="D32" s="54" t="s">
        <v>440</v>
      </c>
      <c r="E32" s="17" t="s">
        <v>1018</v>
      </c>
      <c r="F32" s="54" t="s">
        <v>1016</v>
      </c>
      <c r="G32" s="17"/>
      <c r="H32" s="55"/>
      <c r="I32" s="19"/>
      <c r="J32" s="17"/>
    </row>
    <row r="33" customFormat="false" ht="33" hidden="false" customHeight="true" outlineLevel="0" collapsed="false">
      <c r="B33" s="36" t="s">
        <v>1019</v>
      </c>
      <c r="C33" s="57" t="s">
        <v>977</v>
      </c>
      <c r="D33" s="57" t="s">
        <v>440</v>
      </c>
      <c r="E33" s="36" t="s">
        <v>1003</v>
      </c>
      <c r="F33" s="57" t="s">
        <v>982</v>
      </c>
      <c r="G33" s="36"/>
      <c r="H33" s="58"/>
      <c r="I33" s="59"/>
      <c r="J33" s="36"/>
    </row>
    <row r="34" customFormat="false" ht="33" hidden="false" customHeight="true" outlineLevel="0" collapsed="false">
      <c r="B34" s="17" t="s">
        <v>1020</v>
      </c>
      <c r="C34" s="54" t="s">
        <v>986</v>
      </c>
      <c r="D34" s="54" t="s">
        <v>192</v>
      </c>
      <c r="E34" s="17" t="s">
        <v>1003</v>
      </c>
      <c r="F34" s="54" t="s">
        <v>982</v>
      </c>
      <c r="G34" s="17"/>
      <c r="H34" s="55"/>
      <c r="I34" s="19"/>
      <c r="J34" s="17"/>
    </row>
    <row r="35" customFormat="false" ht="20.25" hidden="false" customHeight="true" outlineLevel="0" collapsed="false">
      <c r="B35" s="36" t="s">
        <v>1021</v>
      </c>
      <c r="C35" s="57" t="s">
        <v>986</v>
      </c>
      <c r="D35" s="57" t="s">
        <v>230</v>
      </c>
      <c r="E35" s="36" t="s">
        <v>1013</v>
      </c>
      <c r="F35" s="57" t="s">
        <v>982</v>
      </c>
      <c r="G35" s="36"/>
      <c r="H35" s="58"/>
      <c r="I35" s="59"/>
      <c r="J35" s="36"/>
    </row>
    <row r="36" customFormat="false" ht="33" hidden="false" customHeight="true" outlineLevel="0" collapsed="false">
      <c r="B36" s="17" t="s">
        <v>1022</v>
      </c>
      <c r="C36" s="54" t="s">
        <v>1002</v>
      </c>
      <c r="D36" s="54" t="s">
        <v>230</v>
      </c>
      <c r="E36" s="17" t="s">
        <v>1023</v>
      </c>
      <c r="F36" s="54" t="s">
        <v>1024</v>
      </c>
      <c r="G36" s="17"/>
      <c r="H36" s="55"/>
      <c r="I36" s="19"/>
      <c r="J36" s="17"/>
    </row>
    <row r="37" customFormat="false" ht="33" hidden="false" customHeight="true" outlineLevel="0" collapsed="false">
      <c r="B37" s="36" t="s">
        <v>1025</v>
      </c>
      <c r="C37" s="57" t="s">
        <v>977</v>
      </c>
      <c r="D37" s="57" t="s">
        <v>206</v>
      </c>
      <c r="E37" s="36" t="s">
        <v>1026</v>
      </c>
      <c r="F37" s="57" t="s">
        <v>1016</v>
      </c>
      <c r="G37" s="36"/>
      <c r="H37" s="58"/>
      <c r="I37" s="59"/>
      <c r="J37" s="36"/>
    </row>
    <row r="38" customFormat="false" ht="33" hidden="false" customHeight="true" outlineLevel="0" collapsed="false">
      <c r="B38" s="17" t="s">
        <v>1027</v>
      </c>
      <c r="C38" s="54" t="s">
        <v>1028</v>
      </c>
      <c r="D38" s="54" t="s">
        <v>162</v>
      </c>
      <c r="E38" s="17" t="s">
        <v>1029</v>
      </c>
      <c r="F38" s="54" t="s">
        <v>982</v>
      </c>
      <c r="G38" s="17"/>
      <c r="H38" s="55"/>
      <c r="I38" s="19"/>
      <c r="J38" s="17"/>
    </row>
    <row r="39" customFormat="false" ht="33" hidden="false" customHeight="true" outlineLevel="0" collapsed="false">
      <c r="B39" s="36" t="s">
        <v>1030</v>
      </c>
      <c r="C39" s="57" t="s">
        <v>977</v>
      </c>
      <c r="D39" s="57" t="s">
        <v>369</v>
      </c>
      <c r="E39" s="36" t="s">
        <v>1031</v>
      </c>
      <c r="F39" s="57" t="s">
        <v>975</v>
      </c>
      <c r="G39" s="36"/>
      <c r="H39" s="58"/>
      <c r="I39" s="59"/>
      <c r="J39" s="36"/>
    </row>
    <row r="41" customFormat="false" ht="19.5" hidden="false" customHeight="true" outlineLevel="0" collapsed="false">
      <c r="B41" s="77" t="str">
        <f aca="false">COUNTIF($I$10:$I$39,"Yes")&amp;" of 30 record classes verified as transferred and archived"</f>
        <v>0 of 30 record classes verified as transferred and archived</v>
      </c>
    </row>
  </sheetData>
  <autoFilter ref="B9:J39"/>
  <mergeCells count="1">
    <mergeCell ref="B7:J7"/>
  </mergeCells>
  <conditionalFormatting sqref="I10:I39">
    <cfRule type="cellIs" priority="2" operator="equal" aboveAverage="0" equalAverage="0" bottom="0" percent="0" rank="0" text="" dxfId="8">
      <formula>"Yes"</formula>
    </cfRule>
    <cfRule type="cellIs" priority="3" operator="equal" aboveAverage="0" equalAverage="0" bottom="0" percent="0" rank="0" text="" dxfId="10">
      <formula>"No"</formula>
    </cfRule>
    <cfRule type="cellIs" priority="4" operator="equal" aboveAverage="0" equalAverage="0" bottom="0" percent="0" rank="0" text="" dxfId="11">
      <formula>"N/A"</formula>
    </cfRule>
  </conditionalFormatting>
  <dataValidations count="4">
    <dataValidation allowBlank="true" errorStyle="stop" operator="between" showDropDown="false" showErrorMessage="false" showInputMessage="false" sqref="C10:C39" type="list">
      <formula1>Lists!$I$10:$I$17</formula1>
      <formula2>0</formula2>
    </dataValidation>
    <dataValidation allowBlank="true" errorStyle="stop" operator="between" showDropDown="false" showErrorMessage="false" showInputMessage="false" sqref="D10:D39" type="list">
      <formula1>Lists!$E$10:$E$30</formula1>
      <formula2>0</formula2>
    </dataValidation>
    <dataValidation allowBlank="true" errorStyle="stop" operator="between" showDropDown="false" showErrorMessage="false" showInputMessage="false" sqref="F10:F39" type="list">
      <formula1>Lists!$J$10:$J$16</formula1>
      <formula2>0</formula2>
    </dataValidation>
    <dataValidation allowBlank="true" errorStyle="stop" operator="between" showDropDown="false" showErrorMessage="false" showInputMessage="false" sqref="I10:I39" type="list">
      <formula1>Lists!$O$10:$O$12</formula1>
      <formula2>0</formula2>
    </dataValidation>
  </dataValidations>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K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9"/>
    <col collapsed="false" customWidth="true" hidden="false" outlineLevel="0" max="3" min="3" style="1" width="16"/>
    <col collapsed="false" customWidth="true" hidden="false" outlineLevel="0" max="4" min="4" style="1" width="27"/>
    <col collapsed="false" customWidth="true" hidden="false" outlineLevel="0" max="5" min="5" style="1" width="40"/>
    <col collapsed="false" customWidth="true" hidden="false" outlineLevel="0" max="7" min="6" style="1" width="30"/>
    <col collapsed="false" customWidth="true" hidden="false" outlineLevel="0" max="9" min="8" style="1" width="34"/>
    <col collapsed="false" customWidth="true" hidden="false" outlineLevel="0" max="10" min="10" style="1" width="24"/>
    <col collapsed="false" customWidth="true" hidden="false" outlineLevel="0" max="11" min="11" style="1" width="14"/>
  </cols>
  <sheetData>
    <row r="1" customFormat="false" ht="9.75" hidden="false" customHeight="true" outlineLevel="0" collapsed="false">
      <c r="A1" s="2"/>
      <c r="B1" s="2"/>
      <c r="C1" s="2"/>
      <c r="D1" s="2"/>
      <c r="E1" s="2"/>
      <c r="F1" s="2"/>
      <c r="G1" s="2"/>
      <c r="H1" s="2"/>
      <c r="I1" s="2"/>
      <c r="J1" s="2"/>
      <c r="K1" s="2"/>
    </row>
    <row r="2" customFormat="false" ht="33.75" hidden="false" customHeight="true" outlineLevel="0" collapsed="false">
      <c r="A2" s="2"/>
      <c r="B2" s="2"/>
      <c r="C2" s="2"/>
      <c r="D2" s="2"/>
      <c r="E2" s="2"/>
      <c r="F2" s="2"/>
      <c r="G2" s="2"/>
      <c r="H2" s="2"/>
      <c r="I2" s="2"/>
      <c r="J2" s="2"/>
      <c r="K2" s="2"/>
    </row>
    <row r="3" customFormat="false" ht="7.5" hidden="false" customHeight="true" outlineLevel="0" collapsed="false">
      <c r="A3" s="2"/>
      <c r="B3" s="2"/>
      <c r="C3" s="2"/>
      <c r="D3" s="2"/>
      <c r="E3" s="2"/>
      <c r="F3" s="2"/>
      <c r="G3" s="2"/>
      <c r="H3" s="2"/>
      <c r="I3" s="2"/>
      <c r="J3" s="2"/>
      <c r="K3" s="2"/>
    </row>
    <row r="4" customFormat="false" ht="30" hidden="false" customHeight="true" outlineLevel="0" collapsed="false">
      <c r="A4" s="2"/>
      <c r="B4" s="3" t="s">
        <v>51</v>
      </c>
      <c r="C4" s="2"/>
      <c r="D4" s="2"/>
      <c r="E4" s="2"/>
      <c r="F4" s="2"/>
      <c r="G4" s="2"/>
      <c r="H4" s="2"/>
      <c r="I4" s="2"/>
      <c r="J4" s="2"/>
      <c r="K4" s="2"/>
    </row>
    <row r="5" customFormat="false" ht="21.75" hidden="false" customHeight="true" outlineLevel="0" collapsed="false">
      <c r="A5" s="2"/>
      <c r="B5" s="4" t="s">
        <v>1032</v>
      </c>
      <c r="C5" s="2"/>
      <c r="D5" s="2"/>
      <c r="E5" s="2"/>
      <c r="F5" s="2"/>
      <c r="G5" s="2"/>
      <c r="H5" s="2"/>
      <c r="I5" s="2"/>
      <c r="J5" s="2"/>
      <c r="K5" s="2"/>
    </row>
    <row r="6" customFormat="false" ht="7.5" hidden="false" customHeight="true" outlineLevel="0" collapsed="false"/>
    <row r="7" customFormat="false" ht="27.75" hidden="false" customHeight="true" outlineLevel="0" collapsed="false">
      <c r="B7" s="24" t="s">
        <v>1033</v>
      </c>
      <c r="C7" s="24"/>
      <c r="D7" s="24"/>
      <c r="E7" s="24"/>
      <c r="F7" s="24"/>
      <c r="G7" s="24"/>
      <c r="H7" s="24"/>
      <c r="I7" s="24"/>
      <c r="J7" s="24"/>
      <c r="K7" s="24"/>
    </row>
    <row r="9" customFormat="false" ht="31.5" hidden="false" customHeight="true" outlineLevel="0" collapsed="false">
      <c r="B9" s="9" t="s">
        <v>140</v>
      </c>
      <c r="C9" s="9" t="s">
        <v>1034</v>
      </c>
      <c r="D9" s="9" t="s">
        <v>114</v>
      </c>
      <c r="E9" s="9" t="s">
        <v>1035</v>
      </c>
      <c r="F9" s="9" t="s">
        <v>1036</v>
      </c>
      <c r="G9" s="9" t="s">
        <v>1037</v>
      </c>
      <c r="H9" s="9" t="s">
        <v>1038</v>
      </c>
      <c r="I9" s="9" t="s">
        <v>1039</v>
      </c>
      <c r="J9" s="9" t="s">
        <v>1040</v>
      </c>
      <c r="K9" s="9" t="s">
        <v>65</v>
      </c>
    </row>
    <row r="10" customFormat="false" ht="70.5" hidden="false" customHeight="true" outlineLevel="0" collapsed="false">
      <c r="B10" s="78" t="s">
        <v>1041</v>
      </c>
      <c r="C10" s="79" t="s">
        <v>1042</v>
      </c>
      <c r="D10" s="44" t="s">
        <v>126</v>
      </c>
      <c r="E10" s="44" t="s">
        <v>1043</v>
      </c>
      <c r="F10" s="44" t="s">
        <v>1044</v>
      </c>
      <c r="G10" s="44" t="s">
        <v>1045</v>
      </c>
      <c r="H10" s="44" t="s">
        <v>1046</v>
      </c>
      <c r="I10" s="44" t="s">
        <v>1047</v>
      </c>
      <c r="J10" s="44" t="s">
        <v>522</v>
      </c>
      <c r="K10" s="80" t="s">
        <v>1048</v>
      </c>
    </row>
    <row r="11" customFormat="false" ht="70.5" hidden="false" customHeight="true" outlineLevel="0" collapsed="false">
      <c r="B11" s="81" t="s">
        <v>1049</v>
      </c>
      <c r="C11" s="82" t="s">
        <v>1050</v>
      </c>
      <c r="D11" s="48" t="s">
        <v>121</v>
      </c>
      <c r="E11" s="48" t="s">
        <v>1051</v>
      </c>
      <c r="F11" s="48" t="s">
        <v>1052</v>
      </c>
      <c r="G11" s="48" t="s">
        <v>1053</v>
      </c>
      <c r="H11" s="48" t="s">
        <v>1054</v>
      </c>
      <c r="I11" s="48" t="s">
        <v>1055</v>
      </c>
      <c r="J11" s="48" t="s">
        <v>177</v>
      </c>
      <c r="K11" s="83" t="s">
        <v>1056</v>
      </c>
    </row>
    <row r="12" customFormat="false" ht="83.25" hidden="false" customHeight="true" outlineLevel="0" collapsed="false">
      <c r="B12" s="78" t="s">
        <v>1057</v>
      </c>
      <c r="C12" s="79" t="s">
        <v>1058</v>
      </c>
      <c r="D12" s="44" t="s">
        <v>120</v>
      </c>
      <c r="E12" s="44" t="s">
        <v>1059</v>
      </c>
      <c r="F12" s="44" t="s">
        <v>1060</v>
      </c>
      <c r="G12" s="44" t="s">
        <v>1061</v>
      </c>
      <c r="H12" s="44" t="s">
        <v>1062</v>
      </c>
      <c r="I12" s="44" t="s">
        <v>1063</v>
      </c>
      <c r="J12" s="44" t="s">
        <v>153</v>
      </c>
      <c r="K12" s="80" t="s">
        <v>1048</v>
      </c>
    </row>
    <row r="13" customFormat="false" ht="24" hidden="false" customHeight="true" outlineLevel="0" collapsed="false">
      <c r="B13" s="81" t="s">
        <v>1064</v>
      </c>
      <c r="C13" s="82"/>
      <c r="D13" s="48"/>
      <c r="E13" s="48"/>
      <c r="F13" s="48"/>
      <c r="G13" s="48"/>
      <c r="H13" s="48"/>
      <c r="I13" s="48"/>
      <c r="J13" s="48"/>
      <c r="K13" s="83"/>
    </row>
    <row r="14" customFormat="false" ht="24" hidden="false" customHeight="true" outlineLevel="0" collapsed="false">
      <c r="B14" s="78" t="s">
        <v>1065</v>
      </c>
      <c r="C14" s="79"/>
      <c r="D14" s="44"/>
      <c r="E14" s="44"/>
      <c r="F14" s="44"/>
      <c r="G14" s="44"/>
      <c r="H14" s="44"/>
      <c r="I14" s="44"/>
      <c r="J14" s="44"/>
      <c r="K14" s="80"/>
    </row>
    <row r="15" customFormat="false" ht="24" hidden="false" customHeight="true" outlineLevel="0" collapsed="false">
      <c r="B15" s="81" t="s">
        <v>1066</v>
      </c>
      <c r="C15" s="82"/>
      <c r="D15" s="48"/>
      <c r="E15" s="48"/>
      <c r="F15" s="48"/>
      <c r="G15" s="48"/>
      <c r="H15" s="48"/>
      <c r="I15" s="48"/>
      <c r="J15" s="48"/>
      <c r="K15" s="83"/>
    </row>
    <row r="16" customFormat="false" ht="24" hidden="false" customHeight="true" outlineLevel="0" collapsed="false">
      <c r="B16" s="78" t="s">
        <v>1067</v>
      </c>
      <c r="C16" s="79"/>
      <c r="D16" s="44"/>
      <c r="E16" s="44"/>
      <c r="F16" s="44"/>
      <c r="G16" s="44"/>
      <c r="H16" s="44"/>
      <c r="I16" s="44"/>
      <c r="J16" s="44"/>
      <c r="K16" s="80"/>
    </row>
    <row r="17" customFormat="false" ht="24" hidden="false" customHeight="true" outlineLevel="0" collapsed="false">
      <c r="B17" s="81" t="s">
        <v>1068</v>
      </c>
      <c r="C17" s="82"/>
      <c r="D17" s="48"/>
      <c r="E17" s="48"/>
      <c r="F17" s="48"/>
      <c r="G17" s="48"/>
      <c r="H17" s="48"/>
      <c r="I17" s="48"/>
      <c r="J17" s="48"/>
      <c r="K17" s="83"/>
    </row>
    <row r="18" customFormat="false" ht="24" hidden="false" customHeight="true" outlineLevel="0" collapsed="false">
      <c r="B18" s="78" t="s">
        <v>1069</v>
      </c>
      <c r="C18" s="79"/>
      <c r="D18" s="44"/>
      <c r="E18" s="44"/>
      <c r="F18" s="44"/>
      <c r="G18" s="44"/>
      <c r="H18" s="44"/>
      <c r="I18" s="44"/>
      <c r="J18" s="44"/>
      <c r="K18" s="80"/>
    </row>
    <row r="19" customFormat="false" ht="24" hidden="false" customHeight="true" outlineLevel="0" collapsed="false">
      <c r="B19" s="81" t="s">
        <v>1070</v>
      </c>
      <c r="C19" s="82"/>
      <c r="D19" s="48"/>
      <c r="E19" s="48"/>
      <c r="F19" s="48"/>
      <c r="G19" s="48"/>
      <c r="H19" s="48"/>
      <c r="I19" s="48"/>
      <c r="J19" s="48"/>
      <c r="K19" s="83"/>
    </row>
    <row r="20" customFormat="false" ht="24" hidden="false" customHeight="true" outlineLevel="0" collapsed="false">
      <c r="B20" s="78" t="s">
        <v>1071</v>
      </c>
      <c r="C20" s="79"/>
      <c r="D20" s="44"/>
      <c r="E20" s="44"/>
      <c r="F20" s="44"/>
      <c r="G20" s="44"/>
      <c r="H20" s="44"/>
      <c r="I20" s="44"/>
      <c r="J20" s="44"/>
      <c r="K20" s="80"/>
    </row>
    <row r="21" customFormat="false" ht="24" hidden="false" customHeight="true" outlineLevel="0" collapsed="false">
      <c r="B21" s="81" t="s">
        <v>1072</v>
      </c>
      <c r="C21" s="82"/>
      <c r="D21" s="48"/>
      <c r="E21" s="48"/>
      <c r="F21" s="48"/>
      <c r="G21" s="48"/>
      <c r="H21" s="48"/>
      <c r="I21" s="48"/>
      <c r="J21" s="48"/>
      <c r="K21" s="83"/>
    </row>
    <row r="22" customFormat="false" ht="24" hidden="false" customHeight="true" outlineLevel="0" collapsed="false">
      <c r="B22" s="78" t="s">
        <v>1073</v>
      </c>
      <c r="C22" s="79"/>
      <c r="D22" s="44"/>
      <c r="E22" s="44"/>
      <c r="F22" s="44"/>
      <c r="G22" s="44"/>
      <c r="H22" s="44"/>
      <c r="I22" s="44"/>
      <c r="J22" s="44"/>
      <c r="K22" s="80"/>
    </row>
    <row r="23" customFormat="false" ht="24" hidden="false" customHeight="true" outlineLevel="0" collapsed="false">
      <c r="B23" s="81" t="s">
        <v>1074</v>
      </c>
      <c r="C23" s="82"/>
      <c r="D23" s="48"/>
      <c r="E23" s="48"/>
      <c r="F23" s="48"/>
      <c r="G23" s="48"/>
      <c r="H23" s="48"/>
      <c r="I23" s="48"/>
      <c r="J23" s="48"/>
      <c r="K23" s="83"/>
    </row>
    <row r="24" customFormat="false" ht="24" hidden="false" customHeight="true" outlineLevel="0" collapsed="false">
      <c r="B24" s="78" t="s">
        <v>1075</v>
      </c>
      <c r="C24" s="79"/>
      <c r="D24" s="44"/>
      <c r="E24" s="44"/>
      <c r="F24" s="44"/>
      <c r="G24" s="44"/>
      <c r="H24" s="44"/>
      <c r="I24" s="44"/>
      <c r="J24" s="44"/>
      <c r="K24" s="80"/>
    </row>
    <row r="25" customFormat="false" ht="24" hidden="false" customHeight="true" outlineLevel="0" collapsed="false">
      <c r="B25" s="81" t="s">
        <v>1076</v>
      </c>
      <c r="C25" s="82"/>
      <c r="D25" s="48"/>
      <c r="E25" s="48"/>
      <c r="F25" s="48"/>
      <c r="G25" s="48"/>
      <c r="H25" s="48"/>
      <c r="I25" s="48"/>
      <c r="J25" s="48"/>
      <c r="K25" s="83"/>
    </row>
    <row r="26" customFormat="false" ht="24" hidden="false" customHeight="true" outlineLevel="0" collapsed="false">
      <c r="B26" s="78" t="s">
        <v>1077</v>
      </c>
      <c r="C26" s="79"/>
      <c r="D26" s="44"/>
      <c r="E26" s="44"/>
      <c r="F26" s="44"/>
      <c r="G26" s="44"/>
      <c r="H26" s="44"/>
      <c r="I26" s="44"/>
      <c r="J26" s="44"/>
      <c r="K26" s="80"/>
    </row>
    <row r="27" customFormat="false" ht="24" hidden="false" customHeight="true" outlineLevel="0" collapsed="false">
      <c r="B27" s="81" t="s">
        <v>1078</v>
      </c>
      <c r="C27" s="82"/>
      <c r="D27" s="48"/>
      <c r="E27" s="48"/>
      <c r="F27" s="48"/>
      <c r="G27" s="48"/>
      <c r="H27" s="48"/>
      <c r="I27" s="48"/>
      <c r="J27" s="48"/>
      <c r="K27" s="83"/>
    </row>
    <row r="28" customFormat="false" ht="24" hidden="false" customHeight="true" outlineLevel="0" collapsed="false">
      <c r="B28" s="78" t="s">
        <v>1079</v>
      </c>
      <c r="C28" s="79"/>
      <c r="D28" s="44"/>
      <c r="E28" s="44"/>
      <c r="F28" s="44"/>
      <c r="G28" s="44"/>
      <c r="H28" s="44"/>
      <c r="I28" s="44"/>
      <c r="J28" s="44"/>
      <c r="K28" s="80"/>
    </row>
    <row r="29" customFormat="false" ht="24" hidden="false" customHeight="true" outlineLevel="0" collapsed="false">
      <c r="B29" s="81" t="s">
        <v>1080</v>
      </c>
      <c r="C29" s="82"/>
      <c r="D29" s="48"/>
      <c r="E29" s="48"/>
      <c r="F29" s="48"/>
      <c r="G29" s="48"/>
      <c r="H29" s="48"/>
      <c r="I29" s="48"/>
      <c r="J29" s="48"/>
      <c r="K29" s="83"/>
    </row>
    <row r="31" customFormat="false" ht="19.5" hidden="false" customHeight="true" outlineLevel="0" collapsed="false">
      <c r="B31" s="77" t="str">
        <f aca="false">COUNTA($B$10:$B$29)&amp;" lessons captured  ·  "&amp;COUNTIF($K$10:$K$29,"Actioned")&amp;" actioned  ·  "&amp;COUNTIF($K$10:$K$29,"Published")&amp;" published"</f>
        <v>20 lessons captured  ·  2 actioned  ·  1 published</v>
      </c>
    </row>
  </sheetData>
  <autoFilter ref="B9:K29"/>
  <mergeCells count="1">
    <mergeCell ref="B7:K7"/>
  </mergeCells>
  <conditionalFormatting sqref="K10:K29">
    <cfRule type="cellIs" priority="2" operator="equal" aboveAverage="0" equalAverage="0" bottom="0" percent="0" rank="0" text="" dxfId="8">
      <formula>"Actioned"</formula>
    </cfRule>
    <cfRule type="cellIs" priority="3" operator="equal" aboveAverage="0" equalAverage="0" bottom="0" percent="0" rank="0" text="" dxfId="9">
      <formula>"Published"</formula>
    </cfRule>
    <cfRule type="cellIs" priority="4" operator="equal" aboveAverage="0" equalAverage="0" bottom="0" percent="0" rank="0" text="" dxfId="11">
      <formula>"Analysed"</formula>
    </cfRule>
    <cfRule type="cellIs" priority="5" operator="equal" aboveAverage="0" equalAverage="0" bottom="0" percent="0" rank="0" text="" dxfId="11">
      <formula>"Captured"</formula>
    </cfRule>
  </conditionalFormatting>
  <dataValidations count="4">
    <dataValidation allowBlank="true" errorStyle="stop" operator="between" showDropDown="false" showErrorMessage="false" showInputMessage="false" sqref="C10:C29" type="list">
      <formula1>Lists!$K$10:$K$17</formula1>
      <formula2>0</formula2>
    </dataValidation>
    <dataValidation allowBlank="true" errorStyle="stop" operator="between" showDropDown="false" showErrorMessage="false" showInputMessage="false" sqref="D10:D29" type="list">
      <formula1>Lists!$B$10:$B$22</formula1>
      <formula2>0</formula2>
    </dataValidation>
    <dataValidation allowBlank="true" errorStyle="stop" operator="between" showDropDown="false" showErrorMessage="false" showInputMessage="false" sqref="J10:J29" type="list">
      <formula1>Lists!$E$10:$E$30</formula1>
      <formula2>0</formula2>
    </dataValidation>
    <dataValidation allowBlank="true" errorStyle="stop" operator="between" showDropDown="false" showErrorMessage="false" showInputMessage="false" sqref="K10:K29" type="list">
      <formula1>Lists!$L$10:$L$13</formula1>
      <formula2>0</formula2>
    </dataValidation>
  </dataValidations>
  <printOptions headings="false" gridLines="false" gridLinesSet="true" horizontalCentered="true" verticalCentered="false"/>
  <pageMargins left="0.4" right="0.4" top="0.5" bottom="0.5" header="0.511811023622047" footer="0.5"/>
  <pageSetup paperSize="8" scale="100" fitToWidth="2"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2029"/>
    <pageSetUpPr fitToPage="true"/>
  </sheetPr>
  <dimension ref="A1:K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40"/>
    <col collapsed="false" customWidth="true" hidden="false" outlineLevel="0" max="4" min="3" style="1" width="30"/>
    <col collapsed="false" customWidth="true" hidden="false" outlineLevel="0" max="7" min="5" style="1" width="16"/>
    <col collapsed="false" customWidth="true" hidden="false" outlineLevel="0" max="8" min="8" style="1" width="24"/>
    <col collapsed="false" customWidth="true" hidden="false" outlineLevel="0" max="9" min="9" style="1" width="14"/>
    <col collapsed="false" customWidth="true" hidden="false" outlineLevel="0" max="10" min="10" style="1" width="16"/>
    <col collapsed="false" customWidth="true" hidden="false" outlineLevel="0" max="11" min="11" style="1" width="26"/>
  </cols>
  <sheetData>
    <row r="1" customFormat="false" ht="9.75" hidden="false" customHeight="true" outlineLevel="0" collapsed="false">
      <c r="A1" s="2"/>
      <c r="B1" s="2"/>
      <c r="C1" s="2"/>
      <c r="D1" s="2"/>
      <c r="E1" s="2"/>
      <c r="F1" s="2"/>
      <c r="G1" s="2"/>
      <c r="H1" s="2"/>
      <c r="I1" s="2"/>
      <c r="J1" s="2"/>
      <c r="K1" s="2"/>
    </row>
    <row r="2" customFormat="false" ht="33.75" hidden="false" customHeight="true" outlineLevel="0" collapsed="false">
      <c r="A2" s="2"/>
      <c r="B2" s="2"/>
      <c r="C2" s="2"/>
      <c r="D2" s="2"/>
      <c r="E2" s="2"/>
      <c r="F2" s="2"/>
      <c r="G2" s="2"/>
      <c r="H2" s="2"/>
      <c r="I2" s="2"/>
      <c r="J2" s="2"/>
      <c r="K2" s="2"/>
    </row>
    <row r="3" customFormat="false" ht="7.5" hidden="false" customHeight="true" outlineLevel="0" collapsed="false">
      <c r="A3" s="2"/>
      <c r="B3" s="2"/>
      <c r="C3" s="2"/>
      <c r="D3" s="2"/>
      <c r="E3" s="2"/>
      <c r="F3" s="2"/>
      <c r="G3" s="2"/>
      <c r="H3" s="2"/>
      <c r="I3" s="2"/>
      <c r="J3" s="2"/>
      <c r="K3" s="2"/>
    </row>
    <row r="4" customFormat="false" ht="30" hidden="false" customHeight="true" outlineLevel="0" collapsed="false">
      <c r="A4" s="2"/>
      <c r="B4" s="3" t="s">
        <v>1081</v>
      </c>
      <c r="C4" s="2"/>
      <c r="D4" s="2"/>
      <c r="E4" s="2"/>
      <c r="F4" s="2"/>
      <c r="G4" s="2"/>
      <c r="H4" s="2"/>
      <c r="I4" s="2"/>
      <c r="J4" s="2"/>
      <c r="K4" s="2"/>
    </row>
    <row r="5" customFormat="false" ht="21.75" hidden="false" customHeight="true" outlineLevel="0" collapsed="false">
      <c r="A5" s="2"/>
      <c r="B5" s="4" t="s">
        <v>1082</v>
      </c>
      <c r="C5" s="2"/>
      <c r="D5" s="2"/>
      <c r="E5" s="2"/>
      <c r="F5" s="2"/>
      <c r="G5" s="2"/>
      <c r="H5" s="2"/>
      <c r="I5" s="2"/>
      <c r="J5" s="2"/>
      <c r="K5" s="2"/>
    </row>
    <row r="6" customFormat="false" ht="7.5" hidden="false" customHeight="true" outlineLevel="0" collapsed="false"/>
    <row r="7" customFormat="false" ht="27.75" hidden="false" customHeight="true" outlineLevel="0" collapsed="false">
      <c r="B7" s="24" t="s">
        <v>1083</v>
      </c>
      <c r="C7" s="24"/>
      <c r="D7" s="24"/>
      <c r="E7" s="24"/>
      <c r="F7" s="24"/>
      <c r="G7" s="24"/>
      <c r="H7" s="24"/>
      <c r="I7" s="24"/>
      <c r="J7" s="24"/>
      <c r="K7" s="24"/>
    </row>
    <row r="9" customFormat="false" ht="24" hidden="false" customHeight="true" outlineLevel="0" collapsed="false">
      <c r="B9" s="5" t="s">
        <v>1084</v>
      </c>
      <c r="C9" s="6"/>
      <c r="D9" s="6"/>
      <c r="E9" s="6"/>
      <c r="F9" s="6"/>
      <c r="G9" s="6"/>
      <c r="H9" s="6"/>
      <c r="I9" s="6"/>
      <c r="J9" s="6"/>
      <c r="K9" s="6"/>
    </row>
    <row r="10" customFormat="false" ht="31.5" hidden="false" customHeight="true" outlineLevel="0" collapsed="false">
      <c r="B10" s="9" t="s">
        <v>1085</v>
      </c>
      <c r="C10" s="9" t="s">
        <v>1086</v>
      </c>
      <c r="D10" s="9" t="s">
        <v>1087</v>
      </c>
      <c r="E10" s="9" t="s">
        <v>1088</v>
      </c>
      <c r="F10" s="9" t="s">
        <v>1089</v>
      </c>
      <c r="G10" s="9" t="s">
        <v>859</v>
      </c>
      <c r="H10" s="9" t="s">
        <v>1090</v>
      </c>
      <c r="I10" s="9" t="s">
        <v>1091</v>
      </c>
      <c r="J10" s="9" t="s">
        <v>65</v>
      </c>
      <c r="K10" s="9" t="s">
        <v>802</v>
      </c>
    </row>
    <row r="11" customFormat="false" ht="33" hidden="false" customHeight="true" outlineLevel="0" collapsed="false">
      <c r="B11" s="17" t="s">
        <v>1092</v>
      </c>
      <c r="C11" s="84" t="s">
        <v>1093</v>
      </c>
      <c r="D11" s="84" t="s">
        <v>1094</v>
      </c>
      <c r="E11" s="64"/>
      <c r="F11" s="64"/>
      <c r="G11" s="69" t="str">
        <f aca="false">IFERROR(IF(OR($E11="",$F11=""),"",$F11-$E11),"")</f>
        <v/>
      </c>
      <c r="H11" s="63"/>
      <c r="I11" s="85"/>
      <c r="J11" s="86"/>
      <c r="K11" s="72"/>
    </row>
    <row r="12" customFormat="false" ht="33" hidden="false" customHeight="true" outlineLevel="0" collapsed="false">
      <c r="B12" s="36" t="s">
        <v>1095</v>
      </c>
      <c r="C12" s="87" t="s">
        <v>1096</v>
      </c>
      <c r="D12" s="87" t="s">
        <v>1097</v>
      </c>
      <c r="E12" s="64"/>
      <c r="F12" s="64"/>
      <c r="G12" s="70" t="str">
        <f aca="false">IFERROR(IF(OR($E12="",$F12=""),"",$F12-$E12),"")</f>
        <v/>
      </c>
      <c r="H12" s="63"/>
      <c r="I12" s="85"/>
      <c r="J12" s="86"/>
      <c r="K12" s="72"/>
    </row>
    <row r="13" customFormat="false" ht="33" hidden="false" customHeight="true" outlineLevel="0" collapsed="false">
      <c r="B13" s="17" t="s">
        <v>1098</v>
      </c>
      <c r="C13" s="84" t="s">
        <v>1099</v>
      </c>
      <c r="D13" s="84" t="s">
        <v>1100</v>
      </c>
      <c r="E13" s="64"/>
      <c r="F13" s="64"/>
      <c r="G13" s="69" t="str">
        <f aca="false">IFERROR(IF(OR($E13="",$F13=""),"",$F13-$E13),"")</f>
        <v/>
      </c>
      <c r="H13" s="63"/>
      <c r="I13" s="85"/>
      <c r="J13" s="86"/>
      <c r="K13" s="72"/>
    </row>
    <row r="14" customFormat="false" ht="33" hidden="false" customHeight="true" outlineLevel="0" collapsed="false">
      <c r="B14" s="36" t="s">
        <v>1101</v>
      </c>
      <c r="C14" s="87" t="s">
        <v>1102</v>
      </c>
      <c r="D14" s="87" t="s">
        <v>1103</v>
      </c>
      <c r="E14" s="64"/>
      <c r="F14" s="64"/>
      <c r="G14" s="70" t="str">
        <f aca="false">IFERROR(IF(OR($E14="",$F14=""),"",$F14-$E14),"")</f>
        <v/>
      </c>
      <c r="H14" s="63"/>
      <c r="I14" s="85"/>
      <c r="J14" s="86"/>
      <c r="K14" s="72"/>
    </row>
    <row r="15" customFormat="false" ht="33" hidden="false" customHeight="true" outlineLevel="0" collapsed="false">
      <c r="B15" s="17" t="s">
        <v>1104</v>
      </c>
      <c r="C15" s="84" t="s">
        <v>1105</v>
      </c>
      <c r="D15" s="84" t="s">
        <v>1106</v>
      </c>
      <c r="E15" s="64"/>
      <c r="F15" s="64"/>
      <c r="G15" s="69" t="str">
        <f aca="false">IFERROR(IF(OR($E15="",$F15=""),"",$F15-$E15),"")</f>
        <v/>
      </c>
      <c r="H15" s="63"/>
      <c r="I15" s="85"/>
      <c r="J15" s="86"/>
      <c r="K15" s="72"/>
    </row>
    <row r="16" customFormat="false" ht="33" hidden="false" customHeight="true" outlineLevel="0" collapsed="false">
      <c r="B16" s="36" t="s">
        <v>1107</v>
      </c>
      <c r="C16" s="87" t="s">
        <v>1108</v>
      </c>
      <c r="D16" s="87" t="s">
        <v>1109</v>
      </c>
      <c r="E16" s="64"/>
      <c r="F16" s="64"/>
      <c r="G16" s="70" t="str">
        <f aca="false">IFERROR(IF(OR($E16="",$F16=""),"",$F16-$E16),"")</f>
        <v/>
      </c>
      <c r="H16" s="63"/>
      <c r="I16" s="85"/>
      <c r="J16" s="86"/>
      <c r="K16" s="72"/>
    </row>
    <row r="17" customFormat="false" ht="33" hidden="false" customHeight="true" outlineLevel="0" collapsed="false">
      <c r="B17" s="17" t="s">
        <v>1110</v>
      </c>
      <c r="C17" s="84" t="s">
        <v>1111</v>
      </c>
      <c r="D17" s="84" t="s">
        <v>1112</v>
      </c>
      <c r="E17" s="64"/>
      <c r="F17" s="64"/>
      <c r="G17" s="69" t="str">
        <f aca="false">IFERROR(IF(OR($E17="",$F17=""),"",$F17-$E17),"")</f>
        <v/>
      </c>
      <c r="H17" s="63"/>
      <c r="I17" s="85"/>
      <c r="J17" s="86"/>
      <c r="K17" s="72"/>
    </row>
    <row r="18" customFormat="false" ht="33" hidden="false" customHeight="true" outlineLevel="0" collapsed="false">
      <c r="B18" s="36" t="s">
        <v>1113</v>
      </c>
      <c r="C18" s="87" t="s">
        <v>1114</v>
      </c>
      <c r="D18" s="87" t="s">
        <v>1115</v>
      </c>
      <c r="E18" s="64"/>
      <c r="F18" s="64"/>
      <c r="G18" s="70" t="str">
        <f aca="false">IFERROR(IF(OR($E18="",$F18=""),"",$F18-$E18),"")</f>
        <v/>
      </c>
      <c r="H18" s="63"/>
      <c r="I18" s="85"/>
      <c r="J18" s="86"/>
      <c r="K18" s="72"/>
    </row>
    <row r="19" customFormat="false" ht="33" hidden="false" customHeight="true" outlineLevel="0" collapsed="false">
      <c r="B19" s="17" t="s">
        <v>1116</v>
      </c>
      <c r="C19" s="84" t="s">
        <v>1117</v>
      </c>
      <c r="D19" s="84" t="s">
        <v>1118</v>
      </c>
      <c r="E19" s="64"/>
      <c r="F19" s="64"/>
      <c r="G19" s="69" t="str">
        <f aca="false">IFERROR(IF(OR($E19="",$F19=""),"",$F19-$E19),"")</f>
        <v/>
      </c>
      <c r="H19" s="63"/>
      <c r="I19" s="85"/>
      <c r="J19" s="86"/>
      <c r="K19" s="72"/>
    </row>
    <row r="20" customFormat="false" ht="33" hidden="false" customHeight="true" outlineLevel="0" collapsed="false">
      <c r="B20" s="36" t="s">
        <v>1119</v>
      </c>
      <c r="C20" s="87" t="s">
        <v>1120</v>
      </c>
      <c r="D20" s="87" t="s">
        <v>1121</v>
      </c>
      <c r="E20" s="64"/>
      <c r="F20" s="64"/>
      <c r="G20" s="70" t="str">
        <f aca="false">IFERROR(IF(OR($E20="",$F20=""),"",$F20-$E20),"")</f>
        <v/>
      </c>
      <c r="H20" s="63"/>
      <c r="I20" s="85"/>
      <c r="J20" s="86"/>
      <c r="K20" s="72"/>
    </row>
    <row r="21" customFormat="false" ht="33" hidden="false" customHeight="true" outlineLevel="0" collapsed="false">
      <c r="B21" s="17" t="s">
        <v>1122</v>
      </c>
      <c r="C21" s="84" t="s">
        <v>1123</v>
      </c>
      <c r="D21" s="84" t="s">
        <v>1124</v>
      </c>
      <c r="E21" s="64"/>
      <c r="F21" s="64"/>
      <c r="G21" s="69" t="str">
        <f aca="false">IFERROR(IF(OR($E21="",$F21=""),"",$F21-$E21),"")</f>
        <v/>
      </c>
      <c r="H21" s="63"/>
      <c r="I21" s="85"/>
      <c r="J21" s="86"/>
      <c r="K21" s="72"/>
    </row>
    <row r="22" customFormat="false" ht="33" hidden="false" customHeight="true" outlineLevel="0" collapsed="false">
      <c r="B22" s="36" t="s">
        <v>1125</v>
      </c>
      <c r="C22" s="87" t="s">
        <v>1126</v>
      </c>
      <c r="D22" s="87" t="s">
        <v>1127</v>
      </c>
      <c r="E22" s="64"/>
      <c r="F22" s="64"/>
      <c r="G22" s="70" t="str">
        <f aca="false">IFERROR(IF(OR($E22="",$F22=""),"",$F22-$E22),"")</f>
        <v/>
      </c>
      <c r="H22" s="63"/>
      <c r="I22" s="85"/>
      <c r="J22" s="86"/>
      <c r="K22" s="72"/>
    </row>
    <row r="23" customFormat="false" ht="19.5" hidden="false" customHeight="true" outlineLevel="0" collapsed="false">
      <c r="B23" s="77" t="str">
        <f aca="false">COUNTIF($J$11:$J$22,"Realised")&amp;" of 12 benefits realised  ·  "&amp;COUNTIF($J$11:$J$22,"At risk")&amp;" at risk  ·  "&amp;COUNTIF($J$11:$J$22,"Not measured")&amp;" not yet measured"</f>
        <v>0 of 12 benefits realised  ·  0 at risk  ·  0 not yet measured</v>
      </c>
    </row>
    <row r="25" customFormat="false" ht="24" hidden="false" customHeight="true" outlineLevel="0" collapsed="false">
      <c r="B25" s="5" t="s">
        <v>1128</v>
      </c>
      <c r="C25" s="6"/>
      <c r="D25" s="6"/>
      <c r="E25" s="6"/>
      <c r="F25" s="6"/>
      <c r="G25" s="6"/>
      <c r="H25" s="6"/>
      <c r="I25" s="6"/>
      <c r="J25" s="6"/>
      <c r="K25" s="6"/>
    </row>
    <row r="26" customFormat="false" ht="31.5" hidden="false" customHeight="true" outlineLevel="0" collapsed="false">
      <c r="B26" s="9" t="s">
        <v>1129</v>
      </c>
      <c r="C26" s="9" t="s">
        <v>1130</v>
      </c>
      <c r="D26" s="9" t="s">
        <v>1131</v>
      </c>
      <c r="E26" s="9" t="s">
        <v>1132</v>
      </c>
      <c r="F26" s="9" t="s">
        <v>967</v>
      </c>
      <c r="G26" s="9" t="s">
        <v>1133</v>
      </c>
      <c r="H26" s="9" t="s">
        <v>65</v>
      </c>
      <c r="I26" s="9" t="s">
        <v>1134</v>
      </c>
      <c r="J26" s="9" t="s">
        <v>802</v>
      </c>
      <c r="K26" s="9"/>
    </row>
    <row r="27" customFormat="false" ht="45.75" hidden="false" customHeight="true" outlineLevel="0" collapsed="false">
      <c r="B27" s="16" t="s">
        <v>1135</v>
      </c>
      <c r="C27" s="54" t="s">
        <v>1136</v>
      </c>
      <c r="D27" s="44" t="s">
        <v>1137</v>
      </c>
      <c r="E27" s="44" t="s">
        <v>1138</v>
      </c>
      <c r="F27" s="63"/>
      <c r="G27" s="85"/>
      <c r="H27" s="86"/>
      <c r="I27" s="86"/>
      <c r="J27" s="72"/>
      <c r="K27" s="72"/>
    </row>
    <row r="28" customFormat="false" ht="45.75" hidden="false" customHeight="true" outlineLevel="0" collapsed="false">
      <c r="B28" s="88" t="s">
        <v>1139</v>
      </c>
      <c r="C28" s="57" t="s">
        <v>1140</v>
      </c>
      <c r="D28" s="48" t="s">
        <v>1141</v>
      </c>
      <c r="E28" s="48" t="s">
        <v>1142</v>
      </c>
      <c r="F28" s="63"/>
      <c r="G28" s="85"/>
      <c r="H28" s="86"/>
      <c r="I28" s="86"/>
      <c r="J28" s="72"/>
      <c r="K28" s="72"/>
    </row>
    <row r="29" customFormat="false" ht="45.75" hidden="false" customHeight="true" outlineLevel="0" collapsed="false">
      <c r="B29" s="16" t="s">
        <v>1143</v>
      </c>
      <c r="C29" s="54" t="s">
        <v>1144</v>
      </c>
      <c r="D29" s="44" t="s">
        <v>1145</v>
      </c>
      <c r="E29" s="44" t="s">
        <v>1146</v>
      </c>
      <c r="F29" s="63"/>
      <c r="G29" s="85"/>
      <c r="H29" s="86"/>
      <c r="I29" s="86"/>
      <c r="J29" s="72"/>
      <c r="K29" s="72"/>
    </row>
    <row r="30" customFormat="false" ht="45.75" hidden="false" customHeight="true" outlineLevel="0" collapsed="false">
      <c r="B30" s="88" t="s">
        <v>1147</v>
      </c>
      <c r="C30" s="57" t="s">
        <v>1148</v>
      </c>
      <c r="D30" s="48" t="s">
        <v>1149</v>
      </c>
      <c r="E30" s="48" t="s">
        <v>1146</v>
      </c>
      <c r="F30" s="63"/>
      <c r="G30" s="85"/>
      <c r="H30" s="86"/>
      <c r="I30" s="86"/>
      <c r="J30" s="72"/>
      <c r="K30" s="72"/>
    </row>
    <row r="31" customFormat="false" ht="45.75" hidden="false" customHeight="true" outlineLevel="0" collapsed="false">
      <c r="B31" s="16" t="s">
        <v>1150</v>
      </c>
      <c r="C31" s="54" t="s">
        <v>1151</v>
      </c>
      <c r="D31" s="44" t="s">
        <v>1152</v>
      </c>
      <c r="E31" s="44" t="s">
        <v>1153</v>
      </c>
      <c r="F31" s="63"/>
      <c r="G31" s="85"/>
      <c r="H31" s="86"/>
      <c r="I31" s="86"/>
      <c r="J31" s="72"/>
      <c r="K31" s="72"/>
    </row>
    <row r="32" customFormat="false" ht="45.75" hidden="false" customHeight="true" outlineLevel="0" collapsed="false">
      <c r="B32" s="88" t="s">
        <v>1154</v>
      </c>
      <c r="C32" s="57" t="s">
        <v>1155</v>
      </c>
      <c r="D32" s="48" t="s">
        <v>1156</v>
      </c>
      <c r="E32" s="48" t="s">
        <v>1157</v>
      </c>
      <c r="F32" s="63"/>
      <c r="G32" s="85"/>
      <c r="H32" s="86"/>
      <c r="I32" s="86"/>
      <c r="J32" s="72"/>
      <c r="K32" s="72"/>
    </row>
    <row r="33" customFormat="false" ht="45.75" hidden="false" customHeight="true" outlineLevel="0" collapsed="false">
      <c r="B33" s="16" t="s">
        <v>1158</v>
      </c>
      <c r="C33" s="54" t="s">
        <v>1155</v>
      </c>
      <c r="D33" s="44" t="s">
        <v>1159</v>
      </c>
      <c r="E33" s="44" t="s">
        <v>1160</v>
      </c>
      <c r="F33" s="63"/>
      <c r="G33" s="85"/>
      <c r="H33" s="86"/>
      <c r="I33" s="86"/>
      <c r="J33" s="72"/>
      <c r="K33" s="72"/>
    </row>
    <row r="34" customFormat="false" ht="45.75" hidden="false" customHeight="true" outlineLevel="0" collapsed="false">
      <c r="B34" s="88" t="s">
        <v>1161</v>
      </c>
      <c r="C34" s="57" t="s">
        <v>1155</v>
      </c>
      <c r="D34" s="48" t="s">
        <v>1162</v>
      </c>
      <c r="E34" s="48" t="s">
        <v>1163</v>
      </c>
      <c r="F34" s="63"/>
      <c r="G34" s="85"/>
      <c r="H34" s="86"/>
      <c r="I34" s="86"/>
      <c r="J34" s="72"/>
      <c r="K34" s="72"/>
    </row>
    <row r="35" customFormat="false" ht="45.75" hidden="false" customHeight="true" outlineLevel="0" collapsed="false">
      <c r="B35" s="16" t="s">
        <v>1164</v>
      </c>
      <c r="C35" s="54" t="s">
        <v>1165</v>
      </c>
      <c r="D35" s="44" t="s">
        <v>1166</v>
      </c>
      <c r="E35" s="44" t="s">
        <v>1167</v>
      </c>
      <c r="F35" s="63"/>
      <c r="G35" s="85"/>
      <c r="H35" s="86"/>
      <c r="I35" s="86"/>
      <c r="J35" s="72"/>
      <c r="K35" s="72"/>
    </row>
    <row r="37" customFormat="false" ht="27.75" hidden="false" customHeight="true" outlineLevel="0" collapsed="false">
      <c r="B37" s="24" t="s">
        <v>1168</v>
      </c>
      <c r="C37" s="24"/>
      <c r="D37" s="24"/>
      <c r="E37" s="24"/>
      <c r="F37" s="24"/>
      <c r="G37" s="24"/>
      <c r="H37" s="24"/>
      <c r="I37" s="24"/>
      <c r="J37" s="24"/>
      <c r="K37" s="24"/>
    </row>
  </sheetData>
  <mergeCells count="12">
    <mergeCell ref="B7:K7"/>
    <mergeCell ref="J26:K26"/>
    <mergeCell ref="J27:K27"/>
    <mergeCell ref="J28:K28"/>
    <mergeCell ref="J29:K29"/>
    <mergeCell ref="J30:K30"/>
    <mergeCell ref="J31:K31"/>
    <mergeCell ref="J32:K32"/>
    <mergeCell ref="J33:K33"/>
    <mergeCell ref="J34:K34"/>
    <mergeCell ref="J35:K35"/>
    <mergeCell ref="B37:K37"/>
  </mergeCells>
  <conditionalFormatting sqref="J11:J22">
    <cfRule type="cellIs" priority="2" operator="equal" aboveAverage="0" equalAverage="0" bottom="0" percent="0" rank="0" text="" dxfId="8">
      <formula>"Realised"</formula>
    </cfRule>
    <cfRule type="cellIs" priority="3" operator="equal" aboveAverage="0" equalAverage="0" bottom="0" percent="0" rank="0" text="" dxfId="8">
      <formula>"On track"</formula>
    </cfRule>
    <cfRule type="cellIs" priority="4" operator="equal" aboveAverage="0" equalAverage="0" bottom="0" percent="0" rank="0" text="" dxfId="10">
      <formula>"At risk"</formula>
    </cfRule>
    <cfRule type="cellIs" priority="5" operator="equal" aboveAverage="0" equalAverage="0" bottom="0" percent="0" rank="0" text="" dxfId="9">
      <formula>"Baselined"</formula>
    </cfRule>
    <cfRule type="cellIs" priority="6" operator="equal" aboveAverage="0" equalAverage="0" bottom="0" percent="0" rank="0" text="" dxfId="11">
      <formula>"Not measured"</formula>
    </cfRule>
  </conditionalFormatting>
  <conditionalFormatting sqref="H27:H35">
    <cfRule type="cellIs" priority="7" operator="equal" aboveAverage="0" equalAverage="0" bottom="0" percent="0" rank="0" text="" dxfId="8">
      <formula>"Complete"</formula>
    </cfRule>
    <cfRule type="cellIs" priority="8" operator="equal" aboveAverage="0" equalAverage="0" bottom="0" percent="0" rank="0" text="" dxfId="9">
      <formula>"In progress"</formula>
    </cfRule>
    <cfRule type="cellIs" priority="9" operator="equal" aboveAverage="0" equalAverage="0" bottom="0" percent="0" rank="0" text="" dxfId="10">
      <formula>"Blocked"</formula>
    </cfRule>
    <cfRule type="cellIs" priority="10" operator="equal" aboveAverage="0" equalAverage="0" bottom="0" percent="0" rank="0" text="" dxfId="11">
      <formula>"Not started"</formula>
    </cfRule>
    <cfRule type="cellIs" priority="11" operator="equal" aboveAverage="0" equalAverage="0" bottom="0" percent="0" rank="0" text="" dxfId="11">
      <formula>"N/A"</formula>
    </cfRule>
  </conditionalFormatting>
  <dataValidations count="5">
    <dataValidation allowBlank="true" errorStyle="stop" operator="between" showDropDown="false" showErrorMessage="false" showInputMessage="false" sqref="H11:H22" type="list">
      <formula1>Lists!$E$10:$E$30</formula1>
      <formula2>0</formula2>
    </dataValidation>
    <dataValidation allowBlank="true" errorStyle="stop" operator="between" showDropDown="false" showErrorMessage="false" showInputMessage="false" sqref="J11:J22" type="list">
      <formula1>Lists!$M$10:$M$14</formula1>
      <formula2>0</formula2>
    </dataValidation>
    <dataValidation allowBlank="true" errorStyle="stop" operator="between" showDropDown="false" showErrorMessage="false" showInputMessage="false" sqref="F27:F35" type="list">
      <formula1>Lists!$E$10:$E$30</formula1>
      <formula2>0</formula2>
    </dataValidation>
    <dataValidation allowBlank="true" errorStyle="stop" operator="between" showDropDown="false" showErrorMessage="false" showInputMessage="false" sqref="H27:H35" type="list">
      <formula1>Lists!$D$10:$D$14</formula1>
      <formula2>0</formula2>
    </dataValidation>
    <dataValidation allowBlank="true" errorStyle="stop" operator="between" showDropDown="false" showErrorMessage="false" showInputMessage="false" sqref="I27:I35" type="list">
      <formula1>Lists!$O$10:$O$12</formula1>
      <formula2>0</formula2>
    </dataValidation>
  </dataValidations>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628"/>
    <pageSetUpPr fitToPage="true"/>
  </sheetPr>
  <dimension ref="A1:H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3" min="2" style="1" width="30"/>
    <col collapsed="false" customWidth="true" hidden="false" outlineLevel="0" max="5" min="4" style="1" width="26"/>
    <col collapsed="false" customWidth="true" hidden="false" outlineLevel="0" max="6" min="6" style="1" width="24"/>
    <col collapsed="false" customWidth="true" hidden="false" outlineLevel="0" max="7" min="7" style="1" width="20"/>
    <col collapsed="false" customWidth="true" hidden="false" outlineLevel="0" max="8" min="8" style="1" width="3"/>
  </cols>
  <sheetData>
    <row r="1" customFormat="false" ht="9.75" hidden="false" customHeight="true" outlineLevel="0" collapsed="false">
      <c r="A1" s="2"/>
      <c r="B1" s="2"/>
      <c r="C1" s="2"/>
      <c r="D1" s="2"/>
      <c r="E1" s="2"/>
      <c r="F1" s="2"/>
      <c r="G1" s="2"/>
      <c r="H1" s="2"/>
    </row>
    <row r="2" customFormat="false" ht="33.75" hidden="false" customHeight="true" outlineLevel="0" collapsed="false">
      <c r="A2" s="2"/>
      <c r="B2" s="2"/>
      <c r="C2" s="2"/>
      <c r="D2" s="2"/>
      <c r="E2" s="2"/>
      <c r="F2" s="2"/>
      <c r="G2" s="2"/>
      <c r="H2" s="2"/>
    </row>
    <row r="3" customFormat="false" ht="7.5" hidden="false" customHeight="true" outlineLevel="0" collapsed="false">
      <c r="A3" s="2"/>
      <c r="B3" s="2"/>
      <c r="C3" s="2"/>
      <c r="D3" s="2"/>
      <c r="E3" s="2"/>
      <c r="F3" s="2"/>
      <c r="G3" s="2"/>
      <c r="H3" s="2"/>
    </row>
    <row r="4" customFormat="false" ht="30" hidden="false" customHeight="true" outlineLevel="0" collapsed="false">
      <c r="A4" s="2"/>
      <c r="B4" s="3" t="s">
        <v>1169</v>
      </c>
      <c r="C4" s="2"/>
      <c r="D4" s="2"/>
      <c r="E4" s="2"/>
      <c r="F4" s="2"/>
      <c r="G4" s="2"/>
      <c r="H4" s="2"/>
    </row>
    <row r="5" customFormat="false" ht="21.75" hidden="false" customHeight="true" outlineLevel="0" collapsed="false">
      <c r="A5" s="2"/>
      <c r="B5" s="4" t="s">
        <v>1170</v>
      </c>
      <c r="C5" s="2"/>
      <c r="D5" s="2"/>
      <c r="E5" s="2"/>
      <c r="F5" s="2"/>
      <c r="G5" s="2"/>
      <c r="H5" s="2"/>
    </row>
    <row r="6" customFormat="false" ht="7.5" hidden="false" customHeight="true" outlineLevel="0" collapsed="false"/>
    <row r="7" customFormat="false" ht="24" hidden="false" customHeight="true" outlineLevel="0" collapsed="false">
      <c r="B7" s="5" t="s">
        <v>1171</v>
      </c>
      <c r="C7" s="6"/>
      <c r="D7" s="6"/>
      <c r="E7" s="6"/>
      <c r="F7" s="6"/>
      <c r="G7" s="6"/>
    </row>
    <row r="8" customFormat="false" ht="30" hidden="false" customHeight="true" outlineLevel="0" collapsed="false">
      <c r="B8" s="9" t="s">
        <v>18</v>
      </c>
      <c r="C8" s="9" t="s">
        <v>19</v>
      </c>
      <c r="D8" s="9"/>
      <c r="E8" s="9" t="s">
        <v>18</v>
      </c>
      <c r="F8" s="9" t="s">
        <v>19</v>
      </c>
      <c r="G8" s="9"/>
    </row>
    <row r="9" customFormat="false" ht="24" hidden="false" customHeight="true" outlineLevel="0" collapsed="false">
      <c r="B9" s="89" t="s">
        <v>23</v>
      </c>
      <c r="C9" s="90" t="str">
        <f aca="false">IF(Cover!$C$28="","(enter on the Cover sheet)",Cover!$C$28)</f>
        <v>(enter on the Cover sheet)</v>
      </c>
      <c r="D9" s="90"/>
      <c r="E9" s="89" t="s">
        <v>24</v>
      </c>
      <c r="F9" s="90" t="str">
        <f aca="false">IF(Cover!$F$28="","(enter on the Cover sheet)",Cover!$F$28)</f>
        <v>(enter on the Cover sheet)</v>
      </c>
      <c r="G9" s="90"/>
    </row>
    <row r="10" customFormat="false" ht="24" hidden="false" customHeight="true" outlineLevel="0" collapsed="false">
      <c r="B10" s="89" t="s">
        <v>25</v>
      </c>
      <c r="C10" s="90" t="str">
        <f aca="false">IF(Cover!$C$29="","(enter on the Cover sheet)",Cover!$C$29)</f>
        <v>(enter on the Cover sheet)</v>
      </c>
      <c r="D10" s="90"/>
      <c r="E10" s="89" t="s">
        <v>26</v>
      </c>
      <c r="F10" s="90" t="str">
        <f aca="false">IF(Cover!$F$29="","(enter on the Cover sheet)",Cover!$F$29)</f>
        <v>(enter on the Cover sheet)</v>
      </c>
      <c r="G10" s="90"/>
    </row>
    <row r="11" customFormat="false" ht="24" hidden="false" customHeight="true" outlineLevel="0" collapsed="false">
      <c r="B11" s="89" t="s">
        <v>1172</v>
      </c>
      <c r="C11" s="90"/>
      <c r="D11" s="90"/>
      <c r="E11" s="89" t="s">
        <v>1173</v>
      </c>
      <c r="F11" s="90"/>
      <c r="G11" s="90"/>
    </row>
    <row r="12" customFormat="false" ht="33" hidden="false" customHeight="true" outlineLevel="0" collapsed="false">
      <c r="B12" s="89" t="s">
        <v>1174</v>
      </c>
      <c r="C12" s="90"/>
      <c r="D12" s="90"/>
      <c r="E12" s="89" t="s">
        <v>1175</v>
      </c>
      <c r="F12" s="90"/>
      <c r="G12" s="90"/>
    </row>
    <row r="13" customFormat="false" ht="33" hidden="false" customHeight="true" outlineLevel="0" collapsed="false">
      <c r="B13" s="89" t="s">
        <v>1176</v>
      </c>
      <c r="C13" s="90"/>
      <c r="D13" s="90"/>
      <c r="E13" s="89" t="s">
        <v>1177</v>
      </c>
      <c r="F13" s="90" t="str">
        <f aca="false">IF('Final Account &amp; Financials'!$D$24=0,"(complete the Final Account tab)",TEXT('Final Account &amp; Financials'!$D$24,"#,##0"))</f>
        <v>(complete the Final Account tab)</v>
      </c>
      <c r="G13" s="90"/>
    </row>
    <row r="14" customFormat="false" ht="33" hidden="false" customHeight="true" outlineLevel="0" collapsed="false">
      <c r="B14" s="89" t="s">
        <v>1178</v>
      </c>
      <c r="C14" s="90" t="str">
        <f aca="false">TEXT('Closeout Dashboard'!$B$14,"0.0%")&amp;" of applicable items complete"</f>
        <v>0.0% of applicable items complete</v>
      </c>
      <c r="D14" s="90"/>
      <c r="E14" s="89" t="s">
        <v>1179</v>
      </c>
      <c r="F14" s="91" t="n">
        <f aca="false">'Closeout Dashboard'!$D$14</f>
        <v>50</v>
      </c>
      <c r="G14" s="91"/>
    </row>
    <row r="15" customFormat="false" ht="33" hidden="false" customHeight="true" outlineLevel="0" collapsed="false">
      <c r="B15" s="89" t="s">
        <v>1180</v>
      </c>
      <c r="C15" s="90"/>
      <c r="D15" s="90"/>
      <c r="E15" s="89" t="s">
        <v>1181</v>
      </c>
      <c r="F15" s="90"/>
      <c r="G15" s="90"/>
    </row>
    <row r="17" customFormat="false" ht="24" hidden="false" customHeight="true" outlineLevel="0" collapsed="false">
      <c r="B17" s="5" t="s">
        <v>1182</v>
      </c>
      <c r="C17" s="6"/>
      <c r="D17" s="6"/>
      <c r="E17" s="6"/>
      <c r="F17" s="6"/>
      <c r="G17" s="6"/>
    </row>
    <row r="18" customFormat="false" ht="30" hidden="false" customHeight="true" outlineLevel="0" collapsed="false">
      <c r="B18" s="92" t="s">
        <v>1183</v>
      </c>
      <c r="C18" s="92"/>
      <c r="D18" s="92"/>
      <c r="E18" s="92"/>
      <c r="F18" s="92"/>
      <c r="G18" s="92"/>
    </row>
    <row r="19" customFormat="false" ht="30" hidden="false" customHeight="true" outlineLevel="0" collapsed="false">
      <c r="B19" s="92" t="s">
        <v>1184</v>
      </c>
      <c r="C19" s="92"/>
      <c r="D19" s="92"/>
      <c r="E19" s="92"/>
      <c r="F19" s="92"/>
      <c r="G19" s="92"/>
    </row>
    <row r="20" customFormat="false" ht="30" hidden="false" customHeight="true" outlineLevel="0" collapsed="false">
      <c r="B20" s="92" t="s">
        <v>1185</v>
      </c>
      <c r="C20" s="92"/>
      <c r="D20" s="92"/>
      <c r="E20" s="92"/>
      <c r="F20" s="92"/>
      <c r="G20" s="92"/>
    </row>
    <row r="21" customFormat="false" ht="30" hidden="false" customHeight="true" outlineLevel="0" collapsed="false">
      <c r="B21" s="92" t="s">
        <v>1186</v>
      </c>
      <c r="C21" s="92"/>
      <c r="D21" s="92"/>
      <c r="E21" s="92"/>
      <c r="F21" s="92"/>
      <c r="G21" s="92"/>
    </row>
    <row r="22" customFormat="false" ht="30" hidden="false" customHeight="true" outlineLevel="0" collapsed="false">
      <c r="B22" s="92" t="s">
        <v>1187</v>
      </c>
      <c r="C22" s="92"/>
      <c r="D22" s="92"/>
      <c r="E22" s="92"/>
      <c r="F22" s="92"/>
      <c r="G22" s="92"/>
    </row>
    <row r="23" customFormat="false" ht="30" hidden="false" customHeight="true" outlineLevel="0" collapsed="false">
      <c r="B23" s="92" t="s">
        <v>1188</v>
      </c>
      <c r="C23" s="92"/>
      <c r="D23" s="92"/>
      <c r="E23" s="92"/>
      <c r="F23" s="92"/>
      <c r="G23" s="92"/>
    </row>
    <row r="24" customFormat="false" ht="30" hidden="false" customHeight="true" outlineLevel="0" collapsed="false">
      <c r="B24" s="92" t="s">
        <v>1189</v>
      </c>
      <c r="C24" s="92"/>
      <c r="D24" s="92"/>
      <c r="E24" s="92"/>
      <c r="F24" s="92"/>
      <c r="G24" s="92"/>
    </row>
    <row r="25" customFormat="false" ht="30" hidden="false" customHeight="true" outlineLevel="0" collapsed="false">
      <c r="B25" s="92" t="s">
        <v>1190</v>
      </c>
      <c r="C25" s="92"/>
      <c r="D25" s="92"/>
      <c r="E25" s="92"/>
      <c r="F25" s="92"/>
      <c r="G25" s="92"/>
    </row>
    <row r="26" customFormat="false" ht="30" hidden="false" customHeight="true" outlineLevel="0" collapsed="false">
      <c r="B26" s="92" t="s">
        <v>1191</v>
      </c>
      <c r="C26" s="92"/>
      <c r="D26" s="92"/>
      <c r="E26" s="92"/>
      <c r="F26" s="92"/>
      <c r="G26" s="92"/>
    </row>
    <row r="27" customFormat="false" ht="30" hidden="false" customHeight="true" outlineLevel="0" collapsed="false">
      <c r="B27" s="92" t="s">
        <v>1192</v>
      </c>
      <c r="C27" s="92"/>
      <c r="D27" s="92"/>
      <c r="E27" s="92"/>
      <c r="F27" s="92"/>
      <c r="G27" s="92"/>
    </row>
    <row r="28" customFormat="false" ht="30" hidden="false" customHeight="true" outlineLevel="0" collapsed="false">
      <c r="B28" s="92" t="s">
        <v>1193</v>
      </c>
      <c r="C28" s="92"/>
      <c r="D28" s="92"/>
      <c r="E28" s="92"/>
      <c r="F28" s="92"/>
      <c r="G28" s="92"/>
    </row>
    <row r="30" customFormat="false" ht="27.75" hidden="false" customHeight="true" outlineLevel="0" collapsed="false">
      <c r="B30" s="24" t="s">
        <v>1194</v>
      </c>
      <c r="C30" s="24"/>
      <c r="D30" s="24"/>
      <c r="E30" s="24"/>
      <c r="F30" s="24"/>
      <c r="G30" s="24"/>
    </row>
    <row r="32" customFormat="false" ht="24" hidden="false" customHeight="true" outlineLevel="0" collapsed="false">
      <c r="B32" s="5" t="s">
        <v>1195</v>
      </c>
      <c r="C32" s="6"/>
      <c r="D32" s="6"/>
      <c r="E32" s="6"/>
      <c r="F32" s="6"/>
      <c r="G32" s="6"/>
    </row>
    <row r="33" customFormat="false" ht="25.5" hidden="false" customHeight="true" outlineLevel="0" collapsed="false">
      <c r="B33" s="9" t="s">
        <v>1196</v>
      </c>
      <c r="C33" s="9" t="s">
        <v>1197</v>
      </c>
      <c r="D33" s="9" t="s">
        <v>1198</v>
      </c>
      <c r="E33" s="9" t="s">
        <v>1199</v>
      </c>
      <c r="F33" s="9" t="s">
        <v>970</v>
      </c>
      <c r="G33" s="9"/>
    </row>
    <row r="34" customFormat="false" ht="33.75" hidden="false" customHeight="true" outlineLevel="0" collapsed="false">
      <c r="B34" s="88" t="s">
        <v>162</v>
      </c>
      <c r="C34" s="63"/>
      <c r="D34" s="63"/>
      <c r="E34" s="63"/>
      <c r="F34" s="93"/>
      <c r="G34" s="93"/>
    </row>
    <row r="35" customFormat="false" ht="33.75" hidden="false" customHeight="true" outlineLevel="0" collapsed="false">
      <c r="B35" s="88" t="s">
        <v>1200</v>
      </c>
      <c r="C35" s="63"/>
      <c r="D35" s="63"/>
      <c r="E35" s="63"/>
      <c r="F35" s="93"/>
      <c r="G35" s="93"/>
    </row>
    <row r="36" customFormat="false" ht="33.75" hidden="false" customHeight="true" outlineLevel="0" collapsed="false">
      <c r="B36" s="88" t="s">
        <v>154</v>
      </c>
      <c r="C36" s="63"/>
      <c r="D36" s="63"/>
      <c r="E36" s="63"/>
      <c r="F36" s="93"/>
      <c r="G36" s="93"/>
    </row>
    <row r="37" customFormat="false" ht="33.75" hidden="false" customHeight="true" outlineLevel="0" collapsed="false">
      <c r="B37" s="88" t="s">
        <v>184</v>
      </c>
      <c r="C37" s="63"/>
      <c r="D37" s="63"/>
      <c r="E37" s="63"/>
      <c r="F37" s="93"/>
      <c r="G37" s="93"/>
    </row>
    <row r="38" customFormat="false" ht="33.75" hidden="false" customHeight="true" outlineLevel="0" collapsed="false">
      <c r="B38" s="88" t="s">
        <v>1201</v>
      </c>
      <c r="C38" s="63"/>
      <c r="D38" s="63"/>
      <c r="E38" s="63"/>
      <c r="F38" s="93"/>
      <c r="G38" s="93"/>
    </row>
    <row r="39" customFormat="false" ht="33.75" hidden="false" customHeight="true" outlineLevel="0" collapsed="false">
      <c r="B39" s="88" t="s">
        <v>1202</v>
      </c>
      <c r="C39" s="63"/>
      <c r="D39" s="63"/>
      <c r="E39" s="63"/>
      <c r="F39" s="93"/>
      <c r="G39" s="93"/>
    </row>
    <row r="41" customFormat="false" ht="19.5" hidden="false" customHeight="true" outlineLevel="0" collapsed="false">
      <c r="B41" s="23" t="s">
        <v>1203</v>
      </c>
      <c r="C41" s="23"/>
      <c r="D41" s="23"/>
      <c r="E41" s="23"/>
      <c r="F41" s="23"/>
      <c r="G41" s="23"/>
    </row>
    <row r="43" customFormat="false" ht="19.5" hidden="false" customHeight="true" outlineLevel="0" collapsed="false">
      <c r="B43" s="13" t="s">
        <v>33</v>
      </c>
      <c r="C43" s="14"/>
      <c r="D43" s="14"/>
      <c r="E43" s="14"/>
      <c r="F43" s="14"/>
      <c r="G43" s="15" t="s">
        <v>34</v>
      </c>
    </row>
  </sheetData>
  <mergeCells count="36">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B18:G18"/>
    <mergeCell ref="B19:G19"/>
    <mergeCell ref="B20:G20"/>
    <mergeCell ref="B21:G21"/>
    <mergeCell ref="B22:G22"/>
    <mergeCell ref="B23:G23"/>
    <mergeCell ref="B24:G24"/>
    <mergeCell ref="B25:G25"/>
    <mergeCell ref="B26:G26"/>
    <mergeCell ref="B27:G27"/>
    <mergeCell ref="B28:G28"/>
    <mergeCell ref="B30:G30"/>
    <mergeCell ref="F33:G33"/>
    <mergeCell ref="F34:G34"/>
    <mergeCell ref="F35:G35"/>
    <mergeCell ref="F36:G36"/>
    <mergeCell ref="F37:G37"/>
    <mergeCell ref="F38:G38"/>
    <mergeCell ref="F39:G39"/>
    <mergeCell ref="B41:G41"/>
  </mergeCells>
  <hyperlinks>
    <hyperlink ref="G43" r:id="rId1" display="Visit mastt.com  ↗"/>
  </hyperlink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A1:O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6"/>
    <col collapsed="false" customWidth="true" hidden="false" outlineLevel="0" max="4" min="3" style="1" width="14"/>
    <col collapsed="false" customWidth="true" hidden="false" outlineLevel="0" max="5" min="5" style="1" width="26"/>
    <col collapsed="false" customWidth="true" hidden="false" outlineLevel="0" max="6" min="6" style="1" width="22"/>
    <col collapsed="false" customWidth="true" hidden="false" outlineLevel="0" max="7" min="7" style="1" width="20"/>
    <col collapsed="false" customWidth="true" hidden="false" outlineLevel="0" max="8" min="8" style="1" width="18"/>
    <col collapsed="false" customWidth="true" hidden="false" outlineLevel="0" max="9" min="9" style="1" width="22"/>
    <col collapsed="false" customWidth="true" hidden="false" outlineLevel="0" max="11" min="10" style="1" width="18"/>
    <col collapsed="false" customWidth="true" hidden="false" outlineLevel="0" max="13" min="12" style="1" width="16"/>
    <col collapsed="false" customWidth="true" hidden="false" outlineLevel="0" max="14" min="14" style="1" width="22"/>
    <col collapsed="false" customWidth="true" hidden="false" outlineLevel="0" max="15" min="15" style="1" width="12"/>
  </cols>
  <sheetData>
    <row r="1" customFormat="false" ht="9.75" hidden="false" customHeight="true" outlineLevel="0" collapsed="false">
      <c r="A1" s="2"/>
      <c r="B1" s="2"/>
      <c r="C1" s="2"/>
      <c r="D1" s="2"/>
      <c r="E1" s="2"/>
      <c r="F1" s="2"/>
      <c r="G1" s="2"/>
      <c r="H1" s="2"/>
      <c r="I1" s="2"/>
      <c r="J1" s="2"/>
      <c r="K1" s="2"/>
      <c r="L1" s="2"/>
      <c r="M1" s="2"/>
      <c r="N1" s="2"/>
      <c r="O1" s="2"/>
    </row>
    <row r="2" customFormat="false" ht="33.75" hidden="false" customHeight="true" outlineLevel="0" collapsed="false">
      <c r="A2" s="2"/>
      <c r="B2" s="2"/>
      <c r="C2" s="2"/>
      <c r="D2" s="2"/>
      <c r="E2" s="2"/>
      <c r="F2" s="2"/>
      <c r="G2" s="2"/>
      <c r="H2" s="2"/>
      <c r="I2" s="2"/>
      <c r="J2" s="2"/>
      <c r="K2" s="2"/>
      <c r="L2" s="2"/>
      <c r="M2" s="2"/>
      <c r="N2" s="2"/>
      <c r="O2" s="2"/>
    </row>
    <row r="3" customFormat="false" ht="7.5" hidden="false" customHeight="true" outlineLevel="0" collapsed="false">
      <c r="A3" s="2"/>
      <c r="B3" s="2"/>
      <c r="C3" s="2"/>
      <c r="D3" s="2"/>
      <c r="E3" s="2"/>
      <c r="F3" s="2"/>
      <c r="G3" s="2"/>
      <c r="H3" s="2"/>
      <c r="I3" s="2"/>
      <c r="J3" s="2"/>
      <c r="K3" s="2"/>
      <c r="L3" s="2"/>
      <c r="M3" s="2"/>
      <c r="N3" s="2"/>
      <c r="O3" s="2"/>
    </row>
    <row r="4" customFormat="false" ht="30" hidden="false" customHeight="true" outlineLevel="0" collapsed="false">
      <c r="A4" s="2"/>
      <c r="B4" s="3" t="s">
        <v>57</v>
      </c>
      <c r="C4" s="2"/>
      <c r="D4" s="2"/>
      <c r="E4" s="2"/>
      <c r="F4" s="2"/>
      <c r="G4" s="2"/>
      <c r="H4" s="2"/>
      <c r="I4" s="2"/>
      <c r="J4" s="2"/>
      <c r="K4" s="2"/>
      <c r="L4" s="2"/>
      <c r="M4" s="2"/>
      <c r="N4" s="2"/>
      <c r="O4" s="2"/>
    </row>
    <row r="5" customFormat="false" ht="21.75" hidden="false" customHeight="true" outlineLevel="0" collapsed="false">
      <c r="A5" s="2"/>
      <c r="B5" s="4" t="s">
        <v>1204</v>
      </c>
      <c r="C5" s="2"/>
      <c r="D5" s="2"/>
      <c r="E5" s="2"/>
      <c r="F5" s="2"/>
      <c r="G5" s="2"/>
      <c r="H5" s="2"/>
      <c r="I5" s="2"/>
      <c r="J5" s="2"/>
      <c r="K5" s="2"/>
      <c r="L5" s="2"/>
      <c r="M5" s="2"/>
      <c r="N5" s="2"/>
      <c r="O5" s="2"/>
    </row>
    <row r="6" customFormat="false" ht="7.5" hidden="false" customHeight="true" outlineLevel="0" collapsed="false"/>
    <row r="7" customFormat="false" ht="30" hidden="false" customHeight="true" outlineLevel="0" collapsed="false">
      <c r="B7" s="24" t="s">
        <v>1205</v>
      </c>
      <c r="C7" s="24"/>
      <c r="D7" s="24"/>
      <c r="E7" s="24"/>
      <c r="F7" s="24"/>
      <c r="G7" s="24"/>
      <c r="H7" s="24"/>
      <c r="I7" s="24"/>
      <c r="J7" s="24"/>
      <c r="K7" s="24"/>
      <c r="L7" s="24"/>
      <c r="M7" s="24"/>
      <c r="N7" s="24"/>
      <c r="O7" s="24"/>
    </row>
    <row r="9" customFormat="false" ht="31.5" hidden="false" customHeight="true" outlineLevel="0" collapsed="false">
      <c r="B9" s="9" t="s">
        <v>114</v>
      </c>
      <c r="C9" s="9" t="s">
        <v>145</v>
      </c>
      <c r="D9" s="9" t="s">
        <v>65</v>
      </c>
      <c r="E9" s="9" t="s">
        <v>1206</v>
      </c>
      <c r="F9" s="9" t="s">
        <v>1207</v>
      </c>
      <c r="G9" s="9" t="s">
        <v>1208</v>
      </c>
      <c r="H9" s="9" t="s">
        <v>1209</v>
      </c>
      <c r="I9" s="9" t="s">
        <v>1210</v>
      </c>
      <c r="J9" s="9" t="s">
        <v>968</v>
      </c>
      <c r="K9" s="9" t="s">
        <v>1211</v>
      </c>
      <c r="L9" s="9" t="s">
        <v>1212</v>
      </c>
      <c r="M9" s="9" t="s">
        <v>1213</v>
      </c>
      <c r="N9" s="9" t="s">
        <v>1214</v>
      </c>
      <c r="O9" s="9" t="s">
        <v>1215</v>
      </c>
    </row>
    <row r="10" customFormat="false" ht="15.75" hidden="false" customHeight="true" outlineLevel="0" collapsed="false">
      <c r="B10" s="54" t="s">
        <v>119</v>
      </c>
      <c r="C10" s="54" t="s">
        <v>155</v>
      </c>
      <c r="D10" s="54" t="s">
        <v>69</v>
      </c>
      <c r="E10" s="54" t="s">
        <v>162</v>
      </c>
      <c r="F10" s="54" t="s">
        <v>814</v>
      </c>
      <c r="G10" s="54" t="s">
        <v>1216</v>
      </c>
      <c r="H10" s="54" t="s">
        <v>69</v>
      </c>
      <c r="I10" s="54" t="s">
        <v>973</v>
      </c>
      <c r="J10" s="54" t="s">
        <v>982</v>
      </c>
      <c r="K10" s="54" t="s">
        <v>1217</v>
      </c>
      <c r="L10" s="54" t="s">
        <v>1218</v>
      </c>
      <c r="M10" s="54" t="s">
        <v>1219</v>
      </c>
      <c r="N10" s="54" t="s">
        <v>929</v>
      </c>
      <c r="O10" s="54" t="s">
        <v>71</v>
      </c>
    </row>
    <row r="11" customFormat="false" ht="15.75" hidden="false" customHeight="true" outlineLevel="0" collapsed="false">
      <c r="B11" s="57" t="s">
        <v>120</v>
      </c>
      <c r="C11" s="57" t="s">
        <v>163</v>
      </c>
      <c r="D11" s="57" t="s">
        <v>73</v>
      </c>
      <c r="E11" s="57" t="s">
        <v>154</v>
      </c>
      <c r="F11" s="57" t="s">
        <v>807</v>
      </c>
      <c r="G11" s="57" t="s">
        <v>73</v>
      </c>
      <c r="H11" s="57" t="s">
        <v>73</v>
      </c>
      <c r="I11" s="57" t="s">
        <v>1002</v>
      </c>
      <c r="J11" s="57" t="s">
        <v>975</v>
      </c>
      <c r="K11" s="57" t="s">
        <v>1042</v>
      </c>
      <c r="L11" s="57" t="s">
        <v>1220</v>
      </c>
      <c r="M11" s="57" t="s">
        <v>1221</v>
      </c>
      <c r="N11" s="57" t="s">
        <v>889</v>
      </c>
      <c r="O11" s="57" t="s">
        <v>72</v>
      </c>
    </row>
    <row r="12" customFormat="false" ht="15.75" hidden="false" customHeight="true" outlineLevel="0" collapsed="false">
      <c r="B12" s="54" t="s">
        <v>121</v>
      </c>
      <c r="C12" s="54" t="s">
        <v>232</v>
      </c>
      <c r="D12" s="54" t="s">
        <v>75</v>
      </c>
      <c r="E12" s="54" t="s">
        <v>214</v>
      </c>
      <c r="F12" s="54" t="s">
        <v>1222</v>
      </c>
      <c r="G12" s="54" t="s">
        <v>1223</v>
      </c>
      <c r="H12" s="54" t="s">
        <v>75</v>
      </c>
      <c r="I12" s="54" t="s">
        <v>977</v>
      </c>
      <c r="J12" s="54" t="s">
        <v>1016</v>
      </c>
      <c r="K12" s="54" t="s">
        <v>1224</v>
      </c>
      <c r="L12" s="54" t="s">
        <v>1056</v>
      </c>
      <c r="M12" s="54" t="s">
        <v>1225</v>
      </c>
      <c r="N12" s="54" t="s">
        <v>153</v>
      </c>
      <c r="O12" s="54" t="s">
        <v>79</v>
      </c>
    </row>
    <row r="13" customFormat="false" ht="15.75" hidden="false" customHeight="true" outlineLevel="0" collapsed="false">
      <c r="B13" s="57" t="s">
        <v>122</v>
      </c>
      <c r="C13" s="57" t="s">
        <v>593</v>
      </c>
      <c r="D13" s="57" t="s">
        <v>77</v>
      </c>
      <c r="E13" s="57" t="s">
        <v>153</v>
      </c>
      <c r="F13" s="57" t="s">
        <v>1226</v>
      </c>
      <c r="G13" s="57" t="s">
        <v>815</v>
      </c>
      <c r="H13" s="57" t="s">
        <v>1227</v>
      </c>
      <c r="I13" s="57" t="s">
        <v>986</v>
      </c>
      <c r="J13" s="57" t="s">
        <v>1228</v>
      </c>
      <c r="K13" s="57" t="s">
        <v>1229</v>
      </c>
      <c r="L13" s="57" t="s">
        <v>1048</v>
      </c>
      <c r="M13" s="57" t="s">
        <v>1230</v>
      </c>
      <c r="N13" s="57" t="s">
        <v>951</v>
      </c>
      <c r="O13" s="57"/>
    </row>
    <row r="14" customFormat="false" ht="15.75" hidden="false" customHeight="true" outlineLevel="0" collapsed="false">
      <c r="B14" s="54" t="s">
        <v>123</v>
      </c>
      <c r="C14" s="54"/>
      <c r="D14" s="54" t="s">
        <v>79</v>
      </c>
      <c r="E14" s="54" t="s">
        <v>188</v>
      </c>
      <c r="F14" s="54"/>
      <c r="G14" s="54" t="s">
        <v>1231</v>
      </c>
      <c r="H14" s="54" t="s">
        <v>79</v>
      </c>
      <c r="I14" s="54" t="s">
        <v>1232</v>
      </c>
      <c r="J14" s="54" t="s">
        <v>1233</v>
      </c>
      <c r="K14" s="54" t="s">
        <v>1050</v>
      </c>
      <c r="L14" s="54"/>
      <c r="M14" s="54" t="s">
        <v>1234</v>
      </c>
      <c r="N14" s="54" t="s">
        <v>1235</v>
      </c>
      <c r="O14" s="54"/>
    </row>
    <row r="15" customFormat="false" ht="15.75" hidden="false" customHeight="true" outlineLevel="0" collapsed="false">
      <c r="B15" s="57" t="s">
        <v>124</v>
      </c>
      <c r="C15" s="57"/>
      <c r="D15" s="57"/>
      <c r="E15" s="57" t="s">
        <v>177</v>
      </c>
      <c r="F15" s="57"/>
      <c r="G15" s="57"/>
      <c r="H15" s="57"/>
      <c r="I15" s="57" t="s">
        <v>998</v>
      </c>
      <c r="J15" s="57" t="s">
        <v>979</v>
      </c>
      <c r="K15" s="57" t="s">
        <v>1236</v>
      </c>
      <c r="L15" s="57"/>
      <c r="M15" s="57"/>
      <c r="N15" s="57" t="s">
        <v>894</v>
      </c>
      <c r="O15" s="57"/>
    </row>
    <row r="16" customFormat="false" ht="15.75" hidden="false" customHeight="true" outlineLevel="0" collapsed="false">
      <c r="B16" s="54" t="s">
        <v>125</v>
      </c>
      <c r="C16" s="54"/>
      <c r="D16" s="54"/>
      <c r="E16" s="54" t="s">
        <v>207</v>
      </c>
      <c r="F16" s="54"/>
      <c r="G16" s="54"/>
      <c r="H16" s="54"/>
      <c r="I16" s="54" t="s">
        <v>1012</v>
      </c>
      <c r="J16" s="54" t="s">
        <v>1237</v>
      </c>
      <c r="K16" s="54" t="s">
        <v>1058</v>
      </c>
      <c r="L16" s="54"/>
      <c r="M16" s="54"/>
      <c r="N16" s="54" t="s">
        <v>1238</v>
      </c>
      <c r="O16" s="54"/>
    </row>
    <row r="17" customFormat="false" ht="15.75" hidden="false" customHeight="true" outlineLevel="0" collapsed="false">
      <c r="B17" s="57" t="s">
        <v>126</v>
      </c>
      <c r="C17" s="57"/>
      <c r="D17" s="57"/>
      <c r="E17" s="57" t="s">
        <v>335</v>
      </c>
      <c r="F17" s="57"/>
      <c r="G17" s="57"/>
      <c r="H17" s="57"/>
      <c r="I17" s="57" t="s">
        <v>1028</v>
      </c>
      <c r="J17" s="57"/>
      <c r="K17" s="57" t="s">
        <v>1239</v>
      </c>
      <c r="L17" s="57"/>
      <c r="M17" s="57"/>
      <c r="N17" s="57"/>
      <c r="O17" s="57"/>
    </row>
    <row r="18" customFormat="false" ht="15.75" hidden="false" customHeight="true" outlineLevel="0" collapsed="false">
      <c r="B18" s="54" t="s">
        <v>127</v>
      </c>
      <c r="C18" s="54"/>
      <c r="D18" s="54"/>
      <c r="E18" s="54" t="s">
        <v>173</v>
      </c>
      <c r="F18" s="54"/>
      <c r="G18" s="54"/>
      <c r="H18" s="54"/>
      <c r="I18" s="54"/>
      <c r="J18" s="54"/>
      <c r="K18" s="54"/>
      <c r="L18" s="54"/>
      <c r="M18" s="54"/>
      <c r="N18" s="54"/>
      <c r="O18" s="54"/>
    </row>
    <row r="19" customFormat="false" ht="15.75" hidden="false" customHeight="true" outlineLevel="0" collapsed="false">
      <c r="B19" s="57" t="s">
        <v>128</v>
      </c>
      <c r="C19" s="57"/>
      <c r="D19" s="57"/>
      <c r="E19" s="57" t="s">
        <v>202</v>
      </c>
      <c r="F19" s="57"/>
      <c r="G19" s="57"/>
      <c r="H19" s="57"/>
      <c r="I19" s="57"/>
      <c r="J19" s="57"/>
      <c r="K19" s="57"/>
      <c r="L19" s="57"/>
      <c r="M19" s="57"/>
      <c r="N19" s="57"/>
      <c r="O19" s="57"/>
    </row>
    <row r="20" customFormat="false" ht="15.75" hidden="false" customHeight="true" outlineLevel="0" collapsed="false">
      <c r="B20" s="54" t="s">
        <v>129</v>
      </c>
      <c r="C20" s="54"/>
      <c r="D20" s="54"/>
      <c r="E20" s="54" t="s">
        <v>231</v>
      </c>
      <c r="F20" s="54"/>
      <c r="G20" s="54"/>
      <c r="H20" s="54"/>
      <c r="I20" s="54"/>
      <c r="J20" s="54"/>
      <c r="K20" s="54"/>
      <c r="L20" s="54"/>
      <c r="M20" s="54"/>
      <c r="N20" s="54"/>
      <c r="O20" s="54"/>
    </row>
    <row r="21" customFormat="false" ht="15.75" hidden="false" customHeight="true" outlineLevel="0" collapsed="false">
      <c r="B21" s="57" t="s">
        <v>130</v>
      </c>
      <c r="C21" s="57"/>
      <c r="D21" s="57"/>
      <c r="E21" s="57" t="s">
        <v>192</v>
      </c>
      <c r="F21" s="57"/>
      <c r="G21" s="57"/>
      <c r="H21" s="57"/>
      <c r="I21" s="57"/>
      <c r="J21" s="57"/>
      <c r="K21" s="57"/>
      <c r="L21" s="57"/>
      <c r="M21" s="57"/>
      <c r="N21" s="57"/>
      <c r="O21" s="57"/>
    </row>
    <row r="22" customFormat="false" ht="15.75" hidden="false" customHeight="true" outlineLevel="0" collapsed="false">
      <c r="B22" s="54" t="s">
        <v>131</v>
      </c>
      <c r="C22" s="54"/>
      <c r="D22" s="54"/>
      <c r="E22" s="54" t="s">
        <v>184</v>
      </c>
      <c r="F22" s="54"/>
      <c r="G22" s="54"/>
      <c r="H22" s="54"/>
      <c r="I22" s="54"/>
      <c r="J22" s="54"/>
      <c r="K22" s="54"/>
      <c r="L22" s="54"/>
      <c r="M22" s="54"/>
      <c r="N22" s="54"/>
      <c r="O22" s="54"/>
    </row>
    <row r="23" customFormat="false" ht="15.75" hidden="false" customHeight="true" outlineLevel="0" collapsed="false">
      <c r="B23" s="57"/>
      <c r="C23" s="57"/>
      <c r="D23" s="57"/>
      <c r="E23" s="57" t="s">
        <v>230</v>
      </c>
      <c r="F23" s="57"/>
      <c r="G23" s="57"/>
      <c r="H23" s="57"/>
      <c r="I23" s="57"/>
      <c r="J23" s="57"/>
      <c r="K23" s="57"/>
      <c r="L23" s="57"/>
      <c r="M23" s="57"/>
      <c r="N23" s="57"/>
      <c r="O23" s="57"/>
    </row>
    <row r="24" customFormat="false" ht="15.75" hidden="false" customHeight="true" outlineLevel="0" collapsed="false">
      <c r="B24" s="54"/>
      <c r="C24" s="54"/>
      <c r="D24" s="54"/>
      <c r="E24" s="54" t="s">
        <v>415</v>
      </c>
      <c r="F24" s="54"/>
      <c r="G24" s="54"/>
      <c r="H24" s="54"/>
      <c r="I24" s="54"/>
      <c r="J24" s="54"/>
      <c r="K24" s="54"/>
      <c r="L24" s="54"/>
      <c r="M24" s="54"/>
      <c r="N24" s="54"/>
      <c r="O24" s="54"/>
    </row>
    <row r="25" customFormat="false" ht="15.75" hidden="false" customHeight="true" outlineLevel="0" collapsed="false">
      <c r="B25" s="57"/>
      <c r="C25" s="57"/>
      <c r="D25" s="57"/>
      <c r="E25" s="57" t="s">
        <v>440</v>
      </c>
      <c r="F25" s="57"/>
      <c r="G25" s="57"/>
      <c r="H25" s="57"/>
      <c r="I25" s="57"/>
      <c r="J25" s="57"/>
      <c r="K25" s="57"/>
      <c r="L25" s="57"/>
      <c r="M25" s="57"/>
      <c r="N25" s="57"/>
      <c r="O25" s="57"/>
    </row>
    <row r="26" customFormat="false" ht="15.75" hidden="false" customHeight="true" outlineLevel="0" collapsed="false">
      <c r="B26" s="54"/>
      <c r="C26" s="54"/>
      <c r="D26" s="54"/>
      <c r="E26" s="54" t="s">
        <v>522</v>
      </c>
      <c r="F26" s="54"/>
      <c r="G26" s="54"/>
      <c r="H26" s="54"/>
      <c r="I26" s="54"/>
      <c r="J26" s="54"/>
      <c r="K26" s="54"/>
      <c r="L26" s="54"/>
      <c r="M26" s="54"/>
      <c r="N26" s="54"/>
      <c r="O26" s="54"/>
    </row>
    <row r="27" customFormat="false" ht="15.75" hidden="false" customHeight="true" outlineLevel="0" collapsed="false">
      <c r="B27" s="57"/>
      <c r="C27" s="57"/>
      <c r="D27" s="57"/>
      <c r="E27" s="57" t="s">
        <v>696</v>
      </c>
      <c r="F27" s="57"/>
      <c r="G27" s="57"/>
      <c r="H27" s="57"/>
      <c r="I27" s="57"/>
      <c r="J27" s="57"/>
      <c r="K27" s="57"/>
      <c r="L27" s="57"/>
      <c r="M27" s="57"/>
      <c r="N27" s="57"/>
      <c r="O27" s="57"/>
    </row>
    <row r="28" customFormat="false" ht="15.75" hidden="false" customHeight="true" outlineLevel="0" collapsed="false">
      <c r="B28" s="54"/>
      <c r="C28" s="54"/>
      <c r="D28" s="54"/>
      <c r="E28" s="54" t="s">
        <v>574</v>
      </c>
      <c r="F28" s="54"/>
      <c r="G28" s="54"/>
      <c r="H28" s="54"/>
      <c r="I28" s="54"/>
      <c r="J28" s="54"/>
      <c r="K28" s="54"/>
      <c r="L28" s="54"/>
      <c r="M28" s="54"/>
      <c r="N28" s="54"/>
      <c r="O28" s="54"/>
    </row>
    <row r="29" customFormat="false" ht="15.75" hidden="false" customHeight="true" outlineLevel="0" collapsed="false">
      <c r="B29" s="57"/>
      <c r="C29" s="57"/>
      <c r="D29" s="57"/>
      <c r="E29" s="57" t="s">
        <v>206</v>
      </c>
      <c r="F29" s="57"/>
      <c r="G29" s="57"/>
      <c r="H29" s="57"/>
      <c r="I29" s="57"/>
      <c r="J29" s="57"/>
      <c r="K29" s="57"/>
      <c r="L29" s="57"/>
      <c r="M29" s="57"/>
      <c r="N29" s="57"/>
      <c r="O29" s="57"/>
    </row>
    <row r="30" customFormat="false" ht="15.75" hidden="false" customHeight="true" outlineLevel="0" collapsed="false">
      <c r="B30" s="54"/>
      <c r="C30" s="54"/>
      <c r="D30" s="54"/>
      <c r="E30" s="54" t="s">
        <v>369</v>
      </c>
      <c r="F30" s="54"/>
      <c r="G30" s="54"/>
      <c r="H30" s="54"/>
      <c r="I30" s="54"/>
      <c r="J30" s="54"/>
      <c r="K30" s="54"/>
      <c r="L30" s="54"/>
      <c r="M30" s="54"/>
      <c r="N30" s="54"/>
      <c r="O30" s="54"/>
    </row>
  </sheetData>
  <mergeCells count="1">
    <mergeCell ref="B7:O7"/>
  </mergeCells>
  <printOptions headings="false" gridLines="false" gridLinesSet="true" horizontalCentered="true" verticalCentered="false"/>
  <pageMargins left="0.4" right="0.4" top="0.5" bottom="0.5" header="0.511811023622047" footer="0.5"/>
  <pageSetup paperSize="8" scale="100" fitToWidth="2"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Project Management Template</cp:category>
  <dcterms:created xsi:type="dcterms:W3CDTF">2026-08-13T03:55:24Z</dcterms:created>
  <dc:creator>Mastt</dc:creator>
  <dc:description>Mastt template. General guidance only - not legal, financial or professional advice. Adapt to your contract, jurisdiction and organisational policies.</dc:description>
  <cp:keywords>Mastt construction project management template capital works</cp:keywords>
  <dc:language>en-US</dc:language>
  <cp:lastModifiedBy>Mastt</cp:lastModifiedBy>
  <dcterms:modified xsi:type="dcterms:W3CDTF">2026-08-13T05:29:11Z</dcterms:modified>
  <cp:revision>0</cp:revision>
  <dc:subject>Capital project delivery template</dc:subject>
  <dc:title>Construction Project Closeout Checklist</dc:title>
</cp:coreProperties>
</file>

<file path=docProps/custom.xml><?xml version="1.0" encoding="utf-8"?>
<Properties xmlns="http://schemas.openxmlformats.org/officeDocument/2006/custom-properties" xmlns:vt="http://schemas.openxmlformats.org/officeDocument/2006/docPropsVTypes"/>
</file>