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etup" sheetId="2" state="visible" r:id="rId4"/>
    <sheet name="Schedule" sheetId="3" state="visible" r:id="rId5"/>
    <sheet name="Summary" sheetId="4" state="visible" r:id="rId6"/>
    <sheet name="Reference" sheetId="5" state="visible" r:id="rId7"/>
  </sheets>
  <definedNames>
    <definedName function="false" hidden="false" localSheetId="0" name="_xlnm.Print_Area" vbProcedure="false">Cover!$A$1:$G$64</definedName>
    <definedName function="false" hidden="false" localSheetId="4" name="_xlnm.Print_Area" vbProcedure="false">Reference!$A$1:$H$70</definedName>
    <definedName function="false" hidden="false" localSheetId="2" name="_xlnm.Print_Area" vbProcedure="false">Schedule!$A$1:$AH$48</definedName>
    <definedName function="false" hidden="false" localSheetId="2" name="_xlnm.Print_Titles" vbProcedure="false">Schedule!$8:$8</definedName>
    <definedName function="false" hidden="true" localSheetId="2" name="_xlnm._FilterDatabase" vbProcedure="false">Schedule!$B$8:$AH$258</definedName>
    <definedName function="false" hidden="false" localSheetId="1" name="_xlnm.Print_Area" vbProcedure="false">Setup!$A$1:$F$37</definedName>
    <definedName function="false" hidden="false" localSheetId="3" name="_xlnm.Print_Area" vbProcedure="false">Summary!$A$1:$J$39</definedName>
  </definedName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<sst xmlns="http://schemas.openxmlformats.org/spreadsheetml/2006/main" count="601" uniqueCount="369">
  <si>
    <t xml:space="preserve">FF&amp;E Schedule</t>
  </si>
  <si>
    <t xml:space="preserve">A furniture, fittings and equipment schedule that works backwards. Enter the quantity per room, the number of rooms and the lead time, and it tells you the last day each item can be ordered and still land on site before the building opens. It holds freight separately from unit cost, records who supplies and who installs every line, and will not let an order look clean if the selection was never approved.</t>
  </si>
  <si>
    <t xml:space="preserve">HOW TO USE IT</t>
  </si>
  <si>
    <t xml:space="preserve">1</t>
  </si>
  <si>
    <t xml:space="preserve">Set the project up once</t>
  </si>
  <si>
    <t xml:space="preserve">Setup holds the occupancy date, how early goods must land on site, the buffer you add to every quoted lead time and the contingency. Every date in the schedule is worked back from these.</t>
  </si>
  <si>
    <t xml:space="preserve">2</t>
  </si>
  <si>
    <t xml:space="preserve">Schedule by room type, not by item</t>
  </si>
  <si>
    <t xml:space="preserve">Enter the quantity per room and the number of rooms. The total quantity calculates. This is how hospitality and institutional quantities are actually built, and it makes a double-count obvious the moment it happens.</t>
  </si>
  <si>
    <t xml:space="preserve">3</t>
  </si>
  <si>
    <t xml:space="preserve">Set the supply and install responsibility on every line</t>
  </si>
  <si>
    <t xml:space="preserve">This one field decides who is liable when an item is late, damaged or wrong. Owner supplied does not mean lower risk - it usually means more.</t>
  </si>
  <si>
    <t xml:space="preserve">4</t>
  </si>
  <si>
    <t xml:space="preserve">Enter the lead time and let the dates work backwards</t>
  </si>
  <si>
    <t xml:space="preserve">Required on site is the occupancy date less your delivery lead. Order by is that less the lead time and the buffer. That calculation is the whole point of the schedule.</t>
  </si>
  <si>
    <t xml:space="preserve">5</t>
  </si>
  <si>
    <t xml:space="preserve">Do not order ahead of approval</t>
  </si>
  <si>
    <t xml:space="preserve">The schedule flags any line that is on order without an approved selection. Items ordered before sign-off are the most common source of FF&amp;E liability.</t>
  </si>
  <si>
    <t xml:space="preserve">6</t>
  </si>
  <si>
    <t xml:space="preserve">Carry the schedule past delivery</t>
  </si>
  <si>
    <t xml:space="preserve">Delivery is not acceptance and it is not the in-service date. Keep going to installed, inspected and asset tagged - that is what makes the file useful to whoever runs the building.</t>
  </si>
  <si>
    <t xml:space="preserve">WHAT IS IN THE WORKBOOK</t>
  </si>
  <si>
    <t xml:space="preserve">Sheet</t>
  </si>
  <si>
    <t xml:space="preserve">What it is for</t>
  </si>
  <si>
    <t xml:space="preserve">Setup</t>
  </si>
  <si>
    <t xml:space="preserve">Occupancy date, how early goods must land, the buffer on every lead time, the budget and the contingency. Every date reads from it.</t>
  </si>
  <si>
    <t xml:space="preserve">Schedule</t>
  </si>
  <si>
    <t xml:space="preserve">The register. One row per item, with the backward-scheduled order-by date and a flag column that says what needs doing today.</t>
  </si>
  <si>
    <t xml:space="preserve">Summary</t>
  </si>
  <si>
    <t xml:space="preserve">Cost by category, split by who supplies and installs, and the count of lines that are late, unapproved or long lead.</t>
  </si>
  <si>
    <t xml:space="preserve">Reference</t>
  </si>
  <si>
    <t xml:space="preserve">Every dropdown source, what each supply-and-install route actually means for risk, and the terminology map.</t>
  </si>
  <si>
    <t xml:space="preserve">WHAT MOST FF&amp;E SCHEDULES GET WRONG</t>
  </si>
  <si>
    <t xml:space="preserve">They list items instead of scheduling them</t>
  </si>
  <si>
    <t xml:space="preserve">A schedule that stops at quantity and cost tells you what you specified. It cannot tell you what is about to be late, which is the only question that matters after design is signed off. This one works backwards from the occupancy date to the last day each item can be ordered, and goes red when that day has passed and nothing has been ordered.</t>
  </si>
  <si>
    <t xml:space="preserve">Unit cost is treated as the cost</t>
  </si>
  <si>
    <t xml:space="preserve">Freight, handling, duties and insurance are not rounding. On imported goods they move a budget by a material margin, and they are the first thing forgotten when someone converts a supplier quote into a budget line. Landed cost is a separate column here and it feeds every total.</t>
  </si>
  <si>
    <t xml:space="preserve">Nothing stops an item being ordered before it is approved</t>
  </si>
  <si>
    <t xml:space="preserve">Approval status usually sits in a schedule as a comment, if it is there at all. Here it gates the order: any line showing as ordered without an approved selection is flagged, because that is where the liability sits when the client rejects it after production.</t>
  </si>
  <si>
    <t xml:space="preserve">IMPORTANT</t>
  </si>
  <si>
    <t xml:space="preserve">This workbook is a scheduling and procurement tool, not advice. Whether an item sits in the building contract or the FF&amp;E package, who owns it at handover, and how it is treated for depreciation or capital allowances depend on the contract and the rules where the project is - confirm them before relying on any classification here. Lead times are estimates from suppliers and are routinely optimistic; the buffer on Setup exists because of that.</t>
  </si>
  <si>
    <t xml:space="preserve">Built for teams delivering capital projects, programs and portfolios  ·  mastt.com</t>
  </si>
  <si>
    <t xml:space="preserve">FF&amp;E SCHEDULE     ·     SETUP</t>
  </si>
  <si>
    <t xml:space="preserve">Fill this in once. Every date on the schedule is worked back from the occupancy date and the two lead figures below.</t>
  </si>
  <si>
    <t xml:space="preserve">1  ·  PROJECT</t>
  </si>
  <si>
    <t xml:space="preserve">Project name</t>
  </si>
  <si>
    <t xml:space="preserve">EXAMPLE - Meridian Harbour Hotel refurbishment</t>
  </si>
  <si>
    <t xml:space="preserve">Project number</t>
  </si>
  <si>
    <t xml:space="preserve">PRJ-1180</t>
  </si>
  <si>
    <t xml:space="preserve">Owner / Client</t>
  </si>
  <si>
    <t xml:space="preserve">Meridian Hospitality Group</t>
  </si>
  <si>
    <t xml:space="preserve">Interior designer</t>
  </si>
  <si>
    <t xml:space="preserve">Marrant Studio</t>
  </si>
  <si>
    <t xml:space="preserve">FF&amp;E procurement by</t>
  </si>
  <si>
    <t xml:space="preserve">Harbourline Project Services</t>
  </si>
  <si>
    <t xml:space="preserve">Contract administrator</t>
  </si>
  <si>
    <t xml:space="preserve">R. Adeyemi</t>
  </si>
  <si>
    <t xml:space="preserve">2  ·  THE DATES EVERY LINE IS WORKED BACK FROM</t>
  </si>
  <si>
    <t xml:space="preserve">Occupancy or handover date</t>
  </si>
  <si>
    <t xml:space="preserve">The date the building has to be usable. Everything else counts back from here.</t>
  </si>
  <si>
    <t xml:space="preserve">Goods on site before occupancy (weeks)</t>
  </si>
  <si>
    <t xml:space="preserve">Items should land, be checked and be staged before anyone needs the room. Three to four weeks is the figure institutional guidance uses.</t>
  </si>
  <si>
    <t xml:space="preserve">Buffer added to every lead time (weeks)</t>
  </si>
  <si>
    <t xml:space="preserve">Supplier lead times are optimistic and approvals slip. Two to four weeks is a realistic allowance; add more for imports or peak season.</t>
  </si>
  <si>
    <t xml:space="preserve">Long lead threshold (weeks)</t>
  </si>
  <si>
    <t xml:space="preserve">Anything at or above this is flagged as long lead and should be ordered ahead of the rest of the package.</t>
  </si>
  <si>
    <t xml:space="preserve">Current data date</t>
  </si>
  <si>
    <t xml:space="preserve">Today's date for the order-by alarms. Move it when you open the file.</t>
  </si>
  <si>
    <t xml:space="preserve">3  ·  BUDGET AND CONTINGENCY</t>
  </si>
  <si>
    <t xml:space="preserve">Approved FF&amp;E budget</t>
  </si>
  <si>
    <t xml:space="preserve">The approved allowance for this package, in the project's contract currency.</t>
  </si>
  <si>
    <t xml:space="preserve">Contingency</t>
  </si>
  <si>
    <t xml:space="preserve">Set it from how firm the design is. Institutional guidance uses about 5 per cent at early planning and about 2 per cent once the design is detailed - it falls as certainty rises, which is the opposite of the flat figure usually quoted.</t>
  </si>
  <si>
    <t xml:space="preserve">Tax rate</t>
  </si>
  <si>
    <t xml:space="preserve">Applied once, to the total including contingency.</t>
  </si>
  <si>
    <t xml:space="preserve">4  ·  WHERE THE PACKAGE STANDS</t>
  </si>
  <si>
    <t xml:space="preserve">Line items scheduled</t>
  </si>
  <si>
    <t xml:space="preserve">Total quantity</t>
  </si>
  <si>
    <t xml:space="preserve">Estimated landed cost</t>
  </si>
  <si>
    <t xml:space="preserve">With contingency and tax</t>
  </si>
  <si>
    <t xml:space="preserve">Against budget</t>
  </si>
  <si>
    <t xml:space="preserve">Order-by date passed, not ordered</t>
  </si>
  <si>
    <t xml:space="preserve">Ordered without approval</t>
  </si>
  <si>
    <t xml:space="preserve">Long lead items</t>
  </si>
  <si>
    <t xml:space="preserve">FF&amp;E SCHEDULE     ·     SCHEDULE</t>
  </si>
  <si>
    <t xml:space="preserve">One row per item. Blue cells are yours; grey columns calculate. Required on site and Order by are worked back from the occupancy date on Setup - the Flag column is the one to read. Prints A3 landscape.</t>
  </si>
  <si>
    <t xml:space="preserve">Item code</t>
  </si>
  <si>
    <t xml:space="preserve">Category</t>
  </si>
  <si>
    <t xml:space="preserve">Description</t>
  </si>
  <si>
    <t xml:space="preserve">Room or area</t>
  </si>
  <si>
    <t xml:space="preserve">Qty per
room</t>
  </si>
  <si>
    <t xml:space="preserve">No. of
rooms</t>
  </si>
  <si>
    <t xml:space="preserve">Total
qty</t>
  </si>
  <si>
    <t xml:space="preserve">Unit</t>
  </si>
  <si>
    <t xml:space="preserve">Manufacturer / supplier</t>
  </si>
  <si>
    <t xml:space="preserve">Model</t>
  </si>
  <si>
    <t xml:space="preserve">Finish / fabric</t>
  </si>
  <si>
    <t xml:space="preserve">Dimensions W x D x H</t>
  </si>
  <si>
    <t xml:space="preserve">Unit cost</t>
  </si>
  <si>
    <t xml:space="preserve">Freight and
duty per unit</t>
  </si>
  <si>
    <t xml:space="preserve">Landed unit
cost</t>
  </si>
  <si>
    <t xml:space="preserve">Line total</t>
  </si>
  <si>
    <t xml:space="preserve">Supply and install</t>
  </si>
  <si>
    <t xml:space="preserve">Approval</t>
  </si>
  <si>
    <t xml:space="preserve">Sample required</t>
  </si>
  <si>
    <t xml:space="preserve">New or
transfer</t>
  </si>
  <si>
    <t xml:space="preserve">Fixing</t>
  </si>
  <si>
    <t xml:space="preserve">Lead time
(weeks)</t>
  </si>
  <si>
    <t xml:space="preserve">Notes</t>
  </si>
  <si>
    <t xml:space="preserve">Required
on site</t>
  </si>
  <si>
    <t xml:space="preserve">Order by</t>
  </si>
  <si>
    <t xml:space="preserve">Ordered on</t>
  </si>
  <si>
    <t xml:space="preserve">Procurement status</t>
  </si>
  <si>
    <t xml:space="preserve">Delivered</t>
  </si>
  <si>
    <t xml:space="preserve">Installed</t>
  </si>
  <si>
    <t xml:space="preserve">Warranty
starts from</t>
  </si>
  <si>
    <t xml:space="preserve">Warranty
(months)</t>
  </si>
  <si>
    <t xml:space="preserve">Asset tag</t>
  </si>
  <si>
    <t xml:space="preserve">Flag</t>
  </si>
  <si>
    <t xml:space="preserve">CH-01</t>
  </si>
  <si>
    <t xml:space="preserve">CH - Seating</t>
  </si>
  <si>
    <t xml:space="preserve">Guestroom armchair, upholstered, timber frame</t>
  </si>
  <si>
    <t xml:space="preserve">Guestroom - standard king</t>
  </si>
  <si>
    <t xml:space="preserve">no.</t>
  </si>
  <si>
    <t xml:space="preserve">Halden Furniture</t>
  </si>
  <si>
    <t xml:space="preserve">HF-880</t>
  </si>
  <si>
    <t xml:space="preserve">Oak / Fabric ref B14</t>
  </si>
  <si>
    <t xml:space="preserve">760 x 720 x 840</t>
  </si>
  <si>
    <t xml:space="preserve">Contractor supply and install</t>
  </si>
  <si>
    <t xml:space="preserve">Approved</t>
  </si>
  <si>
    <t xml:space="preserve">Fabric memo</t>
  </si>
  <si>
    <t xml:space="preserve">New</t>
  </si>
  <si>
    <t xml:space="preserve">Loose</t>
  </si>
  <si>
    <t xml:space="preserve">EXAMPLE - COM fabric, single dye lot specified</t>
  </si>
  <si>
    <t xml:space="preserve">Delivery</t>
  </si>
  <si>
    <t xml:space="preserve">CH-02</t>
  </si>
  <si>
    <t xml:space="preserve">Guestroom desk chair, castors</t>
  </si>
  <si>
    <t xml:space="preserve">HF-214</t>
  </si>
  <si>
    <t xml:space="preserve">Black / Mesh</t>
  </si>
  <si>
    <t xml:space="preserve">560 x 580 x 940</t>
  </si>
  <si>
    <t xml:space="preserve">Tearsheet</t>
  </si>
  <si>
    <t xml:space="preserve">EXAMPLE</t>
  </si>
  <si>
    <t xml:space="preserve">CH-03</t>
  </si>
  <si>
    <t xml:space="preserve">Lobby lounge sofa, three seat, bespoke</t>
  </si>
  <si>
    <t xml:space="preserve">Lobby</t>
  </si>
  <si>
    <t xml:space="preserve">BESPOKE-S3</t>
  </si>
  <si>
    <t xml:space="preserve">Walnut / Bouclé ref C02</t>
  </si>
  <si>
    <t xml:space="preserve">2200 x 900 x 780</t>
  </si>
  <si>
    <t xml:space="preserve">Submitted</t>
  </si>
  <si>
    <t xml:space="preserve">Prototype or mock-up room</t>
  </si>
  <si>
    <t xml:space="preserve">EXAMPLE - bespoke, prototype required before production</t>
  </si>
  <si>
    <t xml:space="preserve">Practical Completion</t>
  </si>
  <si>
    <t xml:space="preserve">TB-01</t>
  </si>
  <si>
    <t xml:space="preserve">TB - Tables and desks</t>
  </si>
  <si>
    <t xml:space="preserve">Guestroom writing desk, wall fixed</t>
  </si>
  <si>
    <t xml:space="preserve">HF-401</t>
  </si>
  <si>
    <t xml:space="preserve">Oak veneer</t>
  </si>
  <si>
    <t xml:space="preserve">1200 x 500 x 750</t>
  </si>
  <si>
    <t xml:space="preserve">Finish sample</t>
  </si>
  <si>
    <t xml:space="preserve">Fixed to structure</t>
  </si>
  <si>
    <t xml:space="preserve">TB-02</t>
  </si>
  <si>
    <t xml:space="preserve">Bedside table, floating</t>
  </si>
  <si>
    <t xml:space="preserve">HF-410</t>
  </si>
  <si>
    <t xml:space="preserve">450 x 400 x 220</t>
  </si>
  <si>
    <t xml:space="preserve">ST-01</t>
  </si>
  <si>
    <t xml:space="preserve">ST - Storage and casework</t>
  </si>
  <si>
    <t xml:space="preserve">Wardrobe and minibar unit, fitted joinery</t>
  </si>
  <si>
    <t xml:space="preserve">Cedarline Joinery</t>
  </si>
  <si>
    <t xml:space="preserve">JOIN-W1</t>
  </si>
  <si>
    <t xml:space="preserve">Oak veneer / brass</t>
  </si>
  <si>
    <t xml:space="preserve">1800 x 620 x 2200</t>
  </si>
  <si>
    <t xml:space="preserve">Approved as noted</t>
  </si>
  <si>
    <t xml:space="preserve">Shop drawing</t>
  </si>
  <si>
    <t xml:space="preserve">Built in</t>
  </si>
  <si>
    <t xml:space="preserve">EXAMPLE - shop drawings approved with comments, resubmission not required</t>
  </si>
  <si>
    <t xml:space="preserve">In production</t>
  </si>
  <si>
    <t xml:space="preserve">BD-01</t>
  </si>
  <si>
    <t xml:space="preserve">BD - Beds and bedroom</t>
  </si>
  <si>
    <t xml:space="preserve">King bed base and headboard, upholstered</t>
  </si>
  <si>
    <t xml:space="preserve">Restwell</t>
  </si>
  <si>
    <t xml:space="preserve">RW-K200</t>
  </si>
  <si>
    <t xml:space="preserve">Fabric ref A08</t>
  </si>
  <si>
    <t xml:space="preserve">1900 x 2100 x 1300</t>
  </si>
  <si>
    <t xml:space="preserve">Ordered</t>
  </si>
  <si>
    <t xml:space="preserve">BD-02</t>
  </si>
  <si>
    <t xml:space="preserve">King mattress, pocket spring</t>
  </si>
  <si>
    <t xml:space="preserve">RW-M90</t>
  </si>
  <si>
    <t xml:space="preserve">-</t>
  </si>
  <si>
    <t xml:space="preserve">1830 x 2030 x 300</t>
  </si>
  <si>
    <t xml:space="preserve">Not required</t>
  </si>
  <si>
    <t xml:space="preserve">LT-01</t>
  </si>
  <si>
    <t xml:space="preserve">LT - Lighting and lamps</t>
  </si>
  <si>
    <t xml:space="preserve">Bedside reading light, wall mounted</t>
  </si>
  <si>
    <t xml:space="preserve">Lumen Works</t>
  </si>
  <si>
    <t xml:space="preserve">LW-330</t>
  </si>
  <si>
    <t xml:space="preserve">Antique brass</t>
  </si>
  <si>
    <t xml:space="preserve">180 x 220 x 340</t>
  </si>
  <si>
    <t xml:space="preserve">Serviced - power or data</t>
  </si>
  <si>
    <t xml:space="preserve">LT-02</t>
  </si>
  <si>
    <t xml:space="preserve">Lobby feature pendant, bespoke glass</t>
  </si>
  <si>
    <t xml:space="preserve">BESPOKE-P1</t>
  </si>
  <si>
    <t xml:space="preserve">Smoked glass / brass</t>
  </si>
  <si>
    <t xml:space="preserve">900 dia x 1600</t>
  </si>
  <si>
    <t xml:space="preserve">EXAMPLE - certification for the destination market adds 2-4 weeks</t>
  </si>
  <si>
    <t xml:space="preserve">WT-01</t>
  </si>
  <si>
    <t xml:space="preserve">WT - Window treatments</t>
  </si>
  <si>
    <t xml:space="preserve">Sheer curtain and blockout, track and motor</t>
  </si>
  <si>
    <t xml:space="preserve">set</t>
  </si>
  <si>
    <t xml:space="preserve">Drapeworks</t>
  </si>
  <si>
    <t xml:space="preserve">DW-M2</t>
  </si>
  <si>
    <t xml:space="preserve">Sheer ref S1 / Blockout ref K3</t>
  </si>
  <si>
    <t xml:space="preserve">3200 wide</t>
  </si>
  <si>
    <t xml:space="preserve">FL-01</t>
  </si>
  <si>
    <t xml:space="preserve">FL - Loose floor coverings</t>
  </si>
  <si>
    <t xml:space="preserve">Guestroom rug, hand tufted</t>
  </si>
  <si>
    <t xml:space="preserve">Vellum Rugs</t>
  </si>
  <si>
    <t xml:space="preserve">VR-HT4</t>
  </si>
  <si>
    <t xml:space="preserve">Colourway 3</t>
  </si>
  <si>
    <t xml:space="preserve">1600 x 2300</t>
  </si>
  <si>
    <t xml:space="preserve">Owner supply and install</t>
  </si>
  <si>
    <t xml:space="preserve">EXAMPLE - owner direct purchase</t>
  </si>
  <si>
    <t xml:space="preserve">AR-01</t>
  </si>
  <si>
    <t xml:space="preserve">AR - Artwork and mirrors</t>
  </si>
  <si>
    <t xml:space="preserve">Guestroom artwork, framed print</t>
  </si>
  <si>
    <t xml:space="preserve">Studio Kalis</t>
  </si>
  <si>
    <t xml:space="preserve">SK-P12</t>
  </si>
  <si>
    <t xml:space="preserve">Oak frame</t>
  </si>
  <si>
    <t xml:space="preserve">600 x 900</t>
  </si>
  <si>
    <t xml:space="preserve">Not submitted</t>
  </si>
  <si>
    <t xml:space="preserve">AR-02</t>
  </si>
  <si>
    <t xml:space="preserve">Bathroom mirror, backlit</t>
  </si>
  <si>
    <t xml:space="preserve">Reflect Co</t>
  </si>
  <si>
    <t xml:space="preserve">RC-BL7</t>
  </si>
  <si>
    <t xml:space="preserve">Anodised</t>
  </si>
  <si>
    <t xml:space="preserve">700 x 900</t>
  </si>
  <si>
    <t xml:space="preserve">EXAMPLE - long lead, order early</t>
  </si>
  <si>
    <t xml:space="preserve">EQ-01</t>
  </si>
  <si>
    <t xml:space="preserve">EQ - Equipment and appliances</t>
  </si>
  <si>
    <t xml:space="preserve">In-room safe</t>
  </si>
  <si>
    <t xml:space="preserve">SecureStay</t>
  </si>
  <si>
    <t xml:space="preserve">SS-40</t>
  </si>
  <si>
    <t xml:space="preserve">Black</t>
  </si>
  <si>
    <t xml:space="preserve">430 x 370 x 200</t>
  </si>
  <si>
    <t xml:space="preserve">Owner supply, contractor install</t>
  </si>
  <si>
    <t xml:space="preserve">EXAMPLE - owner supplied, builder installs</t>
  </si>
  <si>
    <t xml:space="preserve">IT-01</t>
  </si>
  <si>
    <t xml:space="preserve">IT - AV and technology</t>
  </si>
  <si>
    <t xml:space="preserve">Guestroom television, 50 inch</t>
  </si>
  <si>
    <t xml:space="preserve">Vantis</t>
  </si>
  <si>
    <t xml:space="preserve">VT-50S</t>
  </si>
  <si>
    <t xml:space="preserve">1115 x 650 x 60</t>
  </si>
  <si>
    <t xml:space="preserve">OU-01</t>
  </si>
  <si>
    <t xml:space="preserve">OU - Outdoor furniture</t>
  </si>
  <si>
    <t xml:space="preserve">Terrace dining chair, all weather</t>
  </si>
  <si>
    <t xml:space="preserve">Terrace</t>
  </si>
  <si>
    <t xml:space="preserve">Coastline Outdoor</t>
  </si>
  <si>
    <t xml:space="preserve">CO-D2</t>
  </si>
  <si>
    <t xml:space="preserve">Charcoal weave</t>
  </si>
  <si>
    <t xml:space="preserve">560 x 600 x 830</t>
  </si>
  <si>
    <t xml:space="preserve">EXAMPLE - 20+ week lead is normal for outdoor</t>
  </si>
  <si>
    <t xml:space="preserve">SP-01</t>
  </si>
  <si>
    <t xml:space="preserve">SP - Specialist and bespoke</t>
  </si>
  <si>
    <t xml:space="preserve">Reception desk, bespoke joinery and stone</t>
  </si>
  <si>
    <t xml:space="preserve">BESPOKE-R1</t>
  </si>
  <si>
    <t xml:space="preserve">Oak / Verde stone</t>
  </si>
  <si>
    <t xml:space="preserve">4200 x 900 x 1100</t>
  </si>
  <si>
    <t xml:space="preserve">EXAMPLE - stone sourcing adds 4-6 weeks, allowed for in the buffer</t>
  </si>
  <si>
    <t xml:space="preserve">ST-02</t>
  </si>
  <si>
    <t xml:space="preserve">Back of house shelving, existing</t>
  </si>
  <si>
    <t xml:space="preserve">Back of house store</t>
  </si>
  <si>
    <t xml:space="preserve">1200 x 450 x 2000</t>
  </si>
  <si>
    <t xml:space="preserve">Existing - transfer and reuse</t>
  </si>
  <si>
    <t xml:space="preserve">Transfer</t>
  </si>
  <si>
    <t xml:space="preserve">EXAMPLE - relocated from level 2, no capital cost</t>
  </si>
  <si>
    <t xml:space="preserve">AC-01</t>
  </si>
  <si>
    <t xml:space="preserve">AC - Accessories and styling</t>
  </si>
  <si>
    <t xml:space="preserve">Guestroom styling pack</t>
  </si>
  <si>
    <t xml:space="preserve">SK-STY1</t>
  </si>
  <si>
    <t xml:space="preserve">Assorted</t>
  </si>
  <si>
    <t xml:space="preserve">Order by is the last day this item can be ordered and still land on site in time - required on site, less the lead time, less the buffer you set on Setup. When it turns red the item is already late. Freight and duty are held separately from the unit cost because on imported goods they move the budget by a material margin and are the first thing a supplier quote leaves out. The print area covers the first 40 rows - extend it under Page Layout if your schedule runs longer.</t>
  </si>
  <si>
    <t xml:space="preserve">FF&amp;E SCHEDULE     ·     SUMMARY</t>
  </si>
  <si>
    <t xml:space="preserve">Every figure is a formula over the schedule. The right-hand column is the one to act on - it counts the lines that are late, unapproved or long lead.</t>
  </si>
  <si>
    <t xml:space="preserve">THE PACKAGE</t>
  </si>
  <si>
    <t xml:space="preserve">Awaiting approval</t>
  </si>
  <si>
    <t xml:space="preserve">Ordered or beyond</t>
  </si>
  <si>
    <t xml:space="preserve">Delivered to site or installed</t>
  </si>
  <si>
    <t xml:space="preserve">Against budget is what is left of the approved allowance after contingency and tax. Negative means the package is over.</t>
  </si>
  <si>
    <t xml:space="preserve">BY CATEGORY</t>
  </si>
  <si>
    <t xml:space="preserve">Items</t>
  </si>
  <si>
    <t xml:space="preserve">Landed cost</t>
  </si>
  <si>
    <t xml:space="preserve">Share</t>
  </si>
  <si>
    <t xml:space="preserve">BY SUPPLY AND INSTALL RESPONSIBILITY</t>
  </si>
  <si>
    <t xml:space="preserve">Route</t>
  </si>
  <si>
    <t xml:space="preserve">BY PROCUREMENT STATUS</t>
  </si>
  <si>
    <t xml:space="preserve">Status</t>
  </si>
  <si>
    <t xml:space="preserve">Total</t>
  </si>
  <si>
    <t xml:space="preserve">Not started counts lines with no procurement status entered yet.</t>
  </si>
  <si>
    <t xml:space="preserve">FF&amp;E SCHEDULE     ·     REFERENCE</t>
  </si>
  <si>
    <t xml:space="preserve">Every dropdown in the workbook is sourced from this sheet. The blue lists are yours to edit - add your own categories and room types inside the ranges, not below them.</t>
  </si>
  <si>
    <t xml:space="preserve">Supply and install responsibility</t>
  </si>
  <si>
    <t xml:space="preserve">Approval status</t>
  </si>
  <si>
    <t xml:space="preserve">Not started</t>
  </si>
  <si>
    <t xml:space="preserve">Specified</t>
  </si>
  <si>
    <t xml:space="preserve">Quoted</t>
  </si>
  <si>
    <t xml:space="preserve">Vendor supply and install</t>
  </si>
  <si>
    <t xml:space="preserve">Revise and resubmit</t>
  </si>
  <si>
    <t xml:space="preserve">Shipped</t>
  </si>
  <si>
    <t xml:space="preserve">Rejected</t>
  </si>
  <si>
    <t xml:space="preserve">Delivered to store</t>
  </si>
  <si>
    <t xml:space="preserve">Delivered to site</t>
  </si>
  <si>
    <t xml:space="preserve">SN - Signage and wayfinding</t>
  </si>
  <si>
    <t xml:space="preserve">Cancelled</t>
  </si>
  <si>
    <t xml:space="preserve">Sample or submission required</t>
  </si>
  <si>
    <t xml:space="preserve">New or transfer</t>
  </si>
  <si>
    <t xml:space="preserve">Existing - retain in place</t>
  </si>
  <si>
    <t xml:space="preserve">pair</t>
  </si>
  <si>
    <t xml:space="preserve">lm</t>
  </si>
  <si>
    <t xml:space="preserve">CFA or strike-off</t>
  </si>
  <si>
    <t xml:space="preserve">Serviced - plumbed</t>
  </si>
  <si>
    <t xml:space="preserve">m2</t>
  </si>
  <si>
    <t xml:space="preserve">item</t>
  </si>
  <si>
    <t xml:space="preserve">Warranty starts from</t>
  </si>
  <si>
    <t xml:space="preserve">Occupancy</t>
  </si>
  <si>
    <t xml:space="preserve">SUPPLY AND INSTALL RESPONSIBILITY - WHAT EACH ROUTE ACTUALLY MEANS</t>
  </si>
  <si>
    <t xml:space="preserve">Also written</t>
  </si>
  <si>
    <t xml:space="preserve">What it means for risk</t>
  </si>
  <si>
    <t xml:space="preserve">CFCI</t>
  </si>
  <si>
    <t xml:space="preserve">Contractor procures and installs. One point of responsibility - the contractor carries transit, storage, damage and warranty risk. The default, and the lowest-risk route for the owner.</t>
  </si>
  <si>
    <t xml:space="preserve">OFCI</t>
  </si>
  <si>
    <t xml:space="preserve">Owner buys, contractor installs. Risk moves TOWARDS the owner, not away: procurement, expediting, storage, insurance and delay exposure all become yours, and the contractor may still face damages for a delay caused by a vendor it has no contract with. Use it deliberately, not by default.</t>
  </si>
  <si>
    <t xml:space="preserve">OFOI</t>
  </si>
  <si>
    <t xml:space="preserve">Owner buys and installs, usually via a separate installer. The normal route for loose furniture. Coordination with the builder's program (Program/Schedule) is entirely the owner's problem.</t>
  </si>
  <si>
    <t xml:space="preserve">VFVI</t>
  </si>
  <si>
    <t xml:space="preserve">Leased or rented equipment installed by its vendor - coffee machines, vending, some AV and medical equipment.</t>
  </si>
  <si>
    <t xml:space="preserve">Reuse</t>
  </si>
  <si>
    <t xml:space="preserve">Relocated from elsewhere. Not a capital purchase, but it still needs a delivery date, a condition check and an asset record.</t>
  </si>
  <si>
    <t xml:space="preserve">Institutional projects use Group 1 to 4 codes instead. Health and education guidelines define those groups differently from one another, so this workbook does not hard-code them - if your project uses group codes, put them in the Notes column and define them in your own documentation.</t>
  </si>
  <si>
    <t xml:space="preserve">WHAT ACTUALLY GOES WRONG WITH FF&amp;E</t>
  </si>
  <si>
    <t xml:space="preserve">A single wrong figure on the order</t>
  </si>
  <si>
    <t xml:space="preserve">A dimension, a fire rating or a fabric code entered wrongly does not cause a small problem - it stops a production run and costs the whole lead time again.</t>
  </si>
  <si>
    <t xml:space="preserve">One late item holds a whole room</t>
  </si>
  <si>
    <t xml:space="preserve">Rooms are the unit of handover, not items. A missing bedside light keeps sixty-two rooms closed just as effectively as a missing bed.</t>
  </si>
  <si>
    <t xml:space="preserve">Freight arrives at the wrong time</t>
  </si>
  <si>
    <t xml:space="preserve">Too early and you pay for storage and double handling. Too late and the trades stand around. Both are scheduling failures, not logistics failures.</t>
  </si>
  <si>
    <t xml:space="preserve">Nobody checks it fits through the door</t>
  </si>
  <si>
    <t xml:space="preserve">Access, lift dimensions and site conditions reject more deliveries than damage does. Check them for anything bespoke or oversized before the order goes out.</t>
  </si>
  <si>
    <t xml:space="preserve">TERMINOLOGY - this schedule is written for a global audience</t>
  </si>
  <si>
    <t xml:space="preserve">FF&amp;E</t>
  </si>
  <si>
    <t xml:space="preserve">Furniture, Fittings and Equipment - the expansion used by the professional institutes and the health and education guidelines. Also written Furniture, Furnishings and Equipment (the American architectural contract term) and Furniture, Fixtures and Equipment (the accounting term). All three are current and all three mean this.</t>
  </si>
  <si>
    <t xml:space="preserve">OS&amp;E</t>
  </si>
  <si>
    <t xml:space="preserve">Operating Supplies and Equipment - linen, crockery, uniforms, guest amenities. Bought by the operator, not the project, and typically a further 15 to 25 per cent on top of the FF&amp;E budget. Keep it in a separate schedule or it will distort this one.</t>
  </si>
  <si>
    <t xml:space="preserve">Fixed, built in, loose</t>
  </si>
  <si>
    <t xml:space="preserve">The practical boundary. Loose items are chattels and stay the owner's personal property. Fixed and built-in items may become part of the building and pass with it, which changes who owns them at handover and how they are written down. If the line matters commercially on your project, settle it in the contract, not here.</t>
  </si>
  <si>
    <t xml:space="preserve">Contractor supply and install (CFCI), Owner supply contractor install (OFCI), Owner supply and install (OFOI), Vendor supply and install (VFVI). Institutional projects use Group 1 to 4 codes instead - but health and education define those groups differently from each other, so this workbook uses plain language and leaves the group code to your own project's convention.</t>
  </si>
  <si>
    <t xml:space="preserve">Required on site</t>
  </si>
  <si>
    <t xml:space="preserve">The occupancy or handover date less the delivery lead you set on Setup. Goods should be on site, checked and staged before anyone needs the room - not arriving the week it opens.</t>
  </si>
  <si>
    <t xml:space="preserve">Practical Completion (Substantial Completion)</t>
  </si>
  <si>
    <t xml:space="preserve">The point the works are complete enough for the owner to take over. Both terms mean the same milestone.</t>
  </si>
  <si>
    <t xml:space="preserve">CFA and strike-off</t>
  </si>
  <si>
    <t xml:space="preserve">Cutting for approval - a piece cut from the actual production run of a fabric, and its printed equivalent. Approving a sample from a different dye lot is how a hotel ends up with two shades of the same chair.</t>
  </si>
  <si>
    <t xml:space="preserve">CELL CONVENTIONS</t>
  </si>
  <si>
    <t xml:space="preserve">You complete this</t>
  </si>
  <si>
    <t xml:space="preserve">Pale blue fill, blue text.</t>
  </si>
  <si>
    <t xml:space="preserve">Calculated</t>
  </si>
  <si>
    <t xml:space="preserve">Grey fill. A formula - do not type over it.</t>
  </si>
  <si>
    <t xml:space="preserve">Total or tile</t>
  </si>
  <si>
    <t xml:space="preserve">Reads the schedule; nothing to type.</t>
  </si>
  <si>
    <t xml:space="preserve">Section band</t>
  </si>
  <si>
    <t xml:space="preserve">Marks the start of a section.</t>
  </si>
</sst>
</file>

<file path=xl/styles.xml><?xml version="1.0" encoding="utf-8"?>
<styleSheet xmlns="http://schemas.openxmlformats.org/spreadsheetml/2006/main">
  <numFmts count="9">
    <numFmt numFmtId="164" formatCode="General"/>
    <numFmt numFmtId="165" formatCode="dd\ mmm\ yyyy"/>
    <numFmt numFmtId="166" formatCode="#,##0"/>
    <numFmt numFmtId="167" formatCode="\$#,##0;[RED]&quot;($&quot;#,##0\);\-"/>
    <numFmt numFmtId="168" formatCode="0.0%"/>
    <numFmt numFmtId="169" formatCode="\$#,##0;[RED]&quot;-$&quot;#,##0;\-"/>
    <numFmt numFmtId="170" formatCode="0;;\-"/>
    <numFmt numFmtId="171" formatCode="\$#,##0;;\-"/>
    <numFmt numFmtId="172" formatCode="0.0%;;\-"/>
  </numFmts>
  <fonts count="27">
    <font>
      <sz val="11"/>
      <color theme="1"/>
      <name val="Calibri"/>
      <family val="2"/>
      <charset val="1"/>
    </font>
    <font>
      <sz val="10"/>
      <name val="Arial"/>
      <family val="0"/>
    </font>
    <font>
      <sz val="10"/>
      <name val="Arial"/>
      <family val="0"/>
    </font>
    <font>
      <sz val="10"/>
      <name val="Arial"/>
      <family val="0"/>
    </font>
    <font>
      <b val="true"/>
      <sz val="25"/>
      <color rgb="FFFFFFFF"/>
      <name val="Inter"/>
      <family val="0"/>
      <charset val="1"/>
    </font>
    <font>
      <sz val="11"/>
      <color rgb="FF1D3245"/>
      <name val="Inter"/>
      <family val="0"/>
      <charset val="1"/>
    </font>
    <font>
      <b val="true"/>
      <sz val="11"/>
      <color rgb="FFFFFFFF"/>
      <name val="Inter"/>
      <family val="0"/>
      <charset val="1"/>
    </font>
    <font>
      <b val="true"/>
      <sz val="11"/>
      <color rgb="FF3480BC"/>
      <name val="Inter"/>
      <family val="0"/>
      <charset val="1"/>
    </font>
    <font>
      <b val="true"/>
      <sz val="10"/>
      <color rgb="FF1D3245"/>
      <name val="Inter"/>
      <family val="0"/>
      <charset val="1"/>
    </font>
    <font>
      <sz val="9.5"/>
      <color rgb="FF1D3245"/>
      <name val="Inter"/>
      <family val="0"/>
      <charset val="1"/>
    </font>
    <font>
      <b val="true"/>
      <sz val="9.5"/>
      <color rgb="FF0D3C61"/>
      <name val="Inter"/>
      <family val="0"/>
      <charset val="1"/>
    </font>
    <font>
      <b val="true"/>
      <u val="single"/>
      <sz val="10"/>
      <color rgb="FF3480BC"/>
      <name val="Inter"/>
      <family val="0"/>
      <charset val="1"/>
    </font>
    <font>
      <b val="true"/>
      <sz val="10"/>
      <color rgb="FF0D3C61"/>
      <name val="Inter"/>
      <family val="0"/>
      <charset val="1"/>
    </font>
    <font>
      <b val="true"/>
      <sz val="9.5"/>
      <color rgb="FFE31B0C"/>
      <name val="Inter"/>
      <family val="0"/>
      <charset val="1"/>
    </font>
    <font>
      <u val="single"/>
      <sz val="10"/>
      <color rgb="FF3480BC"/>
      <name val="Inter"/>
      <family val="0"/>
      <charset val="1"/>
    </font>
    <font>
      <b val="true"/>
      <sz val="13"/>
      <color rgb="FFFFFFFF"/>
      <name val="Inter"/>
      <family val="0"/>
      <charset val="1"/>
    </font>
    <font>
      <b val="true"/>
      <sz val="9.5"/>
      <color rgb="FF1D3245"/>
      <name val="Inter"/>
      <family val="0"/>
      <charset val="1"/>
    </font>
    <font>
      <i val="true"/>
      <sz val="9"/>
      <color rgb="FF8E98A2"/>
      <name val="Inter"/>
      <family val="0"/>
      <charset val="1"/>
    </font>
    <font>
      <sz val="10"/>
      <color rgb="FF1D3245"/>
      <name val="Inter"/>
      <family val="0"/>
      <charset val="1"/>
    </font>
    <font>
      <sz val="10"/>
      <color rgb="FF0D3C61"/>
      <name val="Inter"/>
      <family val="0"/>
      <charset val="1"/>
    </font>
    <font>
      <i val="true"/>
      <sz val="9.5"/>
      <color rgb="FF8E98A2"/>
      <name val="Inter"/>
      <family val="0"/>
      <charset val="1"/>
    </font>
    <font>
      <b val="true"/>
      <sz val="12"/>
      <color rgb="FF0D3C61"/>
      <name val="Inter"/>
      <family val="0"/>
      <charset val="1"/>
    </font>
    <font>
      <sz val="9.5"/>
      <color rgb="FF0D3C61"/>
      <name val="Inter"/>
      <family val="0"/>
      <charset val="1"/>
    </font>
    <font>
      <i val="true"/>
      <sz val="9.5"/>
      <color rgb="FF039BE5"/>
      <name val="Inter"/>
      <family val="0"/>
      <charset val="1"/>
    </font>
    <font>
      <b val="true"/>
      <sz val="10"/>
      <color rgb="FFFFFFFF"/>
      <name val="Inter"/>
      <family val="0"/>
      <charset val="1"/>
    </font>
    <font>
      <sz val="9.5"/>
      <color rgb="FF8E98A2"/>
      <name val="Inter"/>
      <family val="0"/>
      <charset val="1"/>
    </font>
    <font>
      <b val="true"/>
      <sz val="9.5"/>
      <color rgb="FFFFFFFF"/>
      <name val="Inter"/>
      <family val="0"/>
      <charset val="1"/>
    </font>
  </fonts>
  <fills count="11">
    <fill>
      <patternFill patternType="none"/>
    </fill>
    <fill>
      <patternFill patternType="gray125"/>
    </fill>
    <fill>
      <patternFill patternType="solid">
        <fgColor rgb="FF1D3245"/>
        <bgColor rgb="FF0D3C61"/>
      </patternFill>
    </fill>
    <fill>
      <patternFill patternType="solid">
        <fgColor rgb="FF3480BC"/>
        <bgColor rgb="FF339966"/>
      </patternFill>
    </fill>
    <fill>
      <patternFill patternType="solid">
        <fgColor rgb="FF0D3C61"/>
        <bgColor rgb="FF1D3245"/>
      </patternFill>
    </fill>
    <fill>
      <patternFill patternType="solid">
        <fgColor rgb="FFDCE9F4"/>
        <bgColor rgb="FFE3F0FA"/>
      </patternFill>
    </fill>
    <fill>
      <patternFill patternType="solid">
        <fgColor rgb="FFFFFFFF"/>
        <bgColor rgb="FFF5F5F5"/>
      </patternFill>
    </fill>
    <fill>
      <patternFill patternType="solid">
        <fgColor rgb="FFF5F5F5"/>
        <bgColor rgb="FFEEEEEE"/>
      </patternFill>
    </fill>
    <fill>
      <patternFill patternType="solid">
        <fgColor rgb="FFFFF4E0"/>
        <bgColor rgb="FFF5F5F5"/>
      </patternFill>
    </fill>
    <fill>
      <patternFill patternType="solid">
        <fgColor rgb="FFE3F0FA"/>
        <bgColor rgb="FFDCE9F4"/>
      </patternFill>
    </fill>
    <fill>
      <patternFill patternType="solid">
        <fgColor rgb="FFEEEEEE"/>
        <bgColor rgb="FFF5F5F5"/>
      </patternFill>
    </fill>
  </fills>
  <borders count="4">
    <border diagonalUp="false" diagonalDown="false">
      <left/>
      <right/>
      <top/>
      <bottom/>
      <diagonal/>
    </border>
    <border diagonalUp="false" diagonalDown="false">
      <left style="thin">
        <color rgb="FFE0E0E0"/>
      </left>
      <right style="thin">
        <color rgb="FFE0E0E0"/>
      </right>
      <top style="thin">
        <color rgb="FFE0E0E0"/>
      </top>
      <bottom style="medium">
        <color rgb="FF3480BC"/>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right/>
      <top style="thin">
        <color rgb="FF1D3245"/>
      </top>
      <bottom style="double">
        <color rgb="FF1D324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top" textRotation="0" wrapText="true" indent="1" shrinkToFit="false"/>
      <protection locked="true" hidden="false"/>
    </xf>
    <xf numFmtId="164" fontId="6" fillId="4"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center" vertical="top" textRotation="0" wrapText="false" indent="0" shrinkToFit="false"/>
      <protection locked="true" hidden="false"/>
    </xf>
    <xf numFmtId="164" fontId="8" fillId="0" borderId="0" xfId="0" applyFont="true" applyBorder="true" applyAlignment="true" applyProtection="false">
      <alignment horizontal="left" vertical="top" textRotation="0" wrapText="true" indent="1" shrinkToFit="fals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4" fontId="10" fillId="5" borderId="1" xfId="0" applyFont="true" applyBorder="true" applyAlignment="true" applyProtection="false">
      <alignment horizontal="center" vertical="center" textRotation="0" wrapText="true" indent="0" shrinkToFit="false"/>
      <protection locked="true" hidden="false"/>
    </xf>
    <xf numFmtId="164" fontId="0" fillId="6" borderId="2" xfId="0" applyFont="false" applyBorder="true" applyAlignment="false" applyProtection="false">
      <alignment horizontal="general" vertical="bottom" textRotation="0" wrapText="false" indent="0" shrinkToFit="false"/>
      <protection locked="true" hidden="false"/>
    </xf>
    <xf numFmtId="164" fontId="11" fillId="6" borderId="2" xfId="0" applyFont="true" applyBorder="true" applyAlignment="true" applyProtection="false">
      <alignment horizontal="left" vertical="center" textRotation="0" wrapText="true" indent="1" shrinkToFit="false"/>
      <protection locked="true" hidden="false"/>
    </xf>
    <xf numFmtId="164" fontId="9" fillId="6" borderId="2" xfId="0" applyFont="true" applyBorder="true" applyAlignment="true" applyProtection="false">
      <alignment horizontal="left" vertical="center" textRotation="0" wrapText="true" indent="1" shrinkToFit="false"/>
      <protection locked="true" hidden="false"/>
    </xf>
    <xf numFmtId="164" fontId="0" fillId="7" borderId="2" xfId="0" applyFont="false" applyBorder="true" applyAlignment="false" applyProtection="false">
      <alignment horizontal="general" vertical="bottom" textRotation="0" wrapText="false" indent="0" shrinkToFit="false"/>
      <protection locked="true" hidden="false"/>
    </xf>
    <xf numFmtId="164" fontId="11" fillId="7" borderId="2" xfId="0" applyFont="true" applyBorder="true" applyAlignment="true" applyProtection="false">
      <alignment horizontal="left" vertical="center" textRotation="0" wrapText="true" indent="1" shrinkToFit="false"/>
      <protection locked="true" hidden="false"/>
    </xf>
    <xf numFmtId="164" fontId="9" fillId="7" borderId="2" xfId="0" applyFont="true" applyBorder="true" applyAlignment="true" applyProtection="false">
      <alignment horizontal="left" vertical="center" textRotation="0" wrapText="true" indent="1" shrinkToFit="false"/>
      <protection locked="true" hidden="false"/>
    </xf>
    <xf numFmtId="164" fontId="12" fillId="0" borderId="0" xfId="0" applyFont="true" applyBorder="true" applyAlignment="true" applyProtection="false">
      <alignment horizontal="left" vertical="top" textRotation="0" wrapText="true" indent="1" shrinkToFit="false"/>
      <protection locked="true" hidden="false"/>
    </xf>
    <xf numFmtId="164" fontId="13" fillId="0" borderId="0" xfId="0" applyFont="true" applyBorder="true" applyAlignment="true" applyProtection="false">
      <alignment horizontal="left" vertical="center" textRotation="0" wrapText="false" indent="1" shrinkToFit="false"/>
      <protection locked="true" hidden="false"/>
    </xf>
    <xf numFmtId="164" fontId="9" fillId="8" borderId="2" xfId="0" applyFont="true" applyBorder="true" applyAlignment="true" applyProtection="false">
      <alignment horizontal="left" vertical="top" textRotation="0" wrapText="true" indent="1" shrinkToFit="false"/>
      <protection locked="true" hidden="false"/>
    </xf>
    <xf numFmtId="164" fontId="14" fillId="0" borderId="0" xfId="0" applyFont="true" applyBorder="true" applyAlignment="true" applyProtection="false">
      <alignment horizontal="left" vertical="center" textRotation="0" wrapText="false" indent="1" shrinkToFit="false"/>
      <protection locked="true" hidden="false"/>
    </xf>
    <xf numFmtId="164" fontId="15" fillId="2" borderId="0" xfId="0" applyFont="true" applyBorder="true" applyAlignment="true" applyProtection="false">
      <alignment horizontal="left" vertical="center" textRotation="0" wrapText="false" indent="15" shrinkToFit="false"/>
      <protection locked="true" hidden="false"/>
    </xf>
    <xf numFmtId="164" fontId="6" fillId="3" borderId="0" xfId="0" applyFont="true" applyBorder="true" applyAlignment="true" applyProtection="false">
      <alignment horizontal="left" vertical="center" textRotation="0" wrapText="false" indent="1" shrinkToFit="false"/>
      <protection locked="true" hidden="false"/>
    </xf>
    <xf numFmtId="164" fontId="16" fillId="0" borderId="0" xfId="0" applyFont="true" applyBorder="true" applyAlignment="true" applyProtection="false">
      <alignment horizontal="left" vertical="center" textRotation="0" wrapText="false" indent="1" shrinkToFit="false"/>
      <protection locked="true" hidden="false"/>
    </xf>
    <xf numFmtId="164" fontId="17" fillId="0" borderId="0" xfId="0" applyFont="true" applyBorder="true" applyAlignment="true" applyProtection="false">
      <alignment horizontal="left" vertical="top" textRotation="0" wrapText="true" indent="1" shrinkToFit="false"/>
      <protection locked="true" hidden="false"/>
    </xf>
    <xf numFmtId="164" fontId="18" fillId="0" borderId="0" xfId="0" applyFont="true" applyBorder="true" applyAlignment="true" applyProtection="false">
      <alignment horizontal="left" vertical="center" textRotation="0" wrapText="true" indent="1" shrinkToFit="false"/>
      <protection locked="true" hidden="false"/>
    </xf>
    <xf numFmtId="164" fontId="19" fillId="9" borderId="2" xfId="0" applyFont="true" applyBorder="true" applyAlignment="true" applyProtection="false">
      <alignment horizontal="left" vertical="center" textRotation="0" wrapText="false" indent="1" shrinkToFit="false"/>
      <protection locked="true" hidden="false"/>
    </xf>
    <xf numFmtId="165" fontId="19" fillId="9" borderId="2" xfId="0" applyFont="true" applyBorder="true" applyAlignment="true" applyProtection="false">
      <alignment horizontal="center" vertical="center" textRotation="0" wrapText="false" indent="1" shrinkToFit="false"/>
      <protection locked="true" hidden="false"/>
    </xf>
    <xf numFmtId="164" fontId="20" fillId="0" borderId="0" xfId="0" applyFont="true" applyBorder="true" applyAlignment="true" applyProtection="false">
      <alignment horizontal="left" vertical="center" textRotation="0" wrapText="true" indent="1" shrinkToFit="false"/>
      <protection locked="true" hidden="false"/>
    </xf>
    <xf numFmtId="166" fontId="19" fillId="9" borderId="2" xfId="0" applyFont="true" applyBorder="true" applyAlignment="true" applyProtection="false">
      <alignment horizontal="center" vertical="center" textRotation="0" wrapText="false" indent="1" shrinkToFit="false"/>
      <protection locked="true" hidden="false"/>
    </xf>
    <xf numFmtId="167" fontId="19" fillId="9" borderId="2" xfId="0" applyFont="true" applyBorder="true" applyAlignment="true" applyProtection="false">
      <alignment horizontal="center" vertical="center" textRotation="0" wrapText="false" indent="1" shrinkToFit="false"/>
      <protection locked="true" hidden="false"/>
    </xf>
    <xf numFmtId="168" fontId="19" fillId="9" borderId="2" xfId="0" applyFont="true" applyBorder="true" applyAlignment="true" applyProtection="false">
      <alignment horizontal="center" vertical="center" textRotation="0" wrapText="false" indent="1" shrinkToFit="false"/>
      <protection locked="true" hidden="false"/>
    </xf>
    <xf numFmtId="164" fontId="18" fillId="10" borderId="2" xfId="0" applyFont="true" applyBorder="true" applyAlignment="true" applyProtection="false">
      <alignment horizontal="left" vertical="center" textRotation="0" wrapText="false" indent="1" shrinkToFit="false"/>
      <protection locked="true" hidden="false"/>
    </xf>
    <xf numFmtId="166" fontId="21" fillId="10" borderId="2" xfId="0" applyFont="true" applyBorder="true" applyAlignment="true" applyProtection="false">
      <alignment horizontal="center" vertical="center" textRotation="0" wrapText="false" indent="0" shrinkToFit="false"/>
      <protection locked="true" hidden="false"/>
    </xf>
    <xf numFmtId="167" fontId="21" fillId="10" borderId="2" xfId="0" applyFont="true" applyBorder="true" applyAlignment="true" applyProtection="false">
      <alignment horizontal="center" vertical="center" textRotation="0" wrapText="false" indent="0" shrinkToFit="false"/>
      <protection locked="true" hidden="false"/>
    </xf>
    <xf numFmtId="169" fontId="21" fillId="10" borderId="2" xfId="0" applyFont="true" applyBorder="true" applyAlignment="true" applyProtection="false">
      <alignment horizontal="center" vertical="center" textRotation="0" wrapText="false" indent="0" shrinkToFit="false"/>
      <protection locked="true" hidden="false"/>
    </xf>
    <xf numFmtId="164" fontId="22" fillId="6" borderId="2" xfId="0" applyFont="true" applyBorder="true" applyAlignment="true" applyProtection="false">
      <alignment horizontal="center" vertical="center" textRotation="0" wrapText="true" indent="0" shrinkToFit="false"/>
      <protection locked="true" hidden="false"/>
    </xf>
    <xf numFmtId="164" fontId="22" fillId="6" borderId="2" xfId="0" applyFont="true" applyBorder="true" applyAlignment="true" applyProtection="false">
      <alignment horizontal="left" vertical="top" textRotation="0" wrapText="true" indent="1" shrinkToFit="false"/>
      <protection locked="true" hidden="false"/>
    </xf>
    <xf numFmtId="170" fontId="22" fillId="6" borderId="2" xfId="0" applyFont="true" applyBorder="true" applyAlignment="true" applyProtection="false">
      <alignment horizontal="center" vertical="center" textRotation="0" wrapText="true" indent="0" shrinkToFit="false"/>
      <protection locked="true" hidden="false"/>
    </xf>
    <xf numFmtId="170" fontId="9" fillId="10" borderId="2" xfId="0" applyFont="true" applyBorder="true" applyAlignment="true" applyProtection="false">
      <alignment horizontal="center" vertical="center" textRotation="0" wrapText="true" indent="0" shrinkToFit="false"/>
      <protection locked="true" hidden="false"/>
    </xf>
    <xf numFmtId="167" fontId="22" fillId="6" borderId="2" xfId="0" applyFont="true" applyBorder="true" applyAlignment="true" applyProtection="false">
      <alignment horizontal="right" vertical="center" textRotation="0" wrapText="false" indent="0" shrinkToFit="false"/>
      <protection locked="true" hidden="false"/>
    </xf>
    <xf numFmtId="167" fontId="9" fillId="10" borderId="2" xfId="0" applyFont="true" applyBorder="true" applyAlignment="true" applyProtection="false">
      <alignment horizontal="right" vertical="center" textRotation="0" wrapText="false" indent="0" shrinkToFit="false"/>
      <protection locked="true" hidden="false"/>
    </xf>
    <xf numFmtId="167" fontId="16" fillId="10" borderId="2" xfId="0" applyFont="true" applyBorder="true" applyAlignment="true" applyProtection="false">
      <alignment horizontal="right" vertical="center" textRotation="0" wrapText="false" indent="0" shrinkToFit="false"/>
      <protection locked="true" hidden="false"/>
    </xf>
    <xf numFmtId="164" fontId="23" fillId="6" borderId="2" xfId="0" applyFont="true" applyBorder="true" applyAlignment="true" applyProtection="false">
      <alignment horizontal="left" vertical="top" textRotation="0" wrapText="true" indent="1" shrinkToFit="false"/>
      <protection locked="true" hidden="false"/>
    </xf>
    <xf numFmtId="165" fontId="9" fillId="10" borderId="2" xfId="0" applyFont="true" applyBorder="true" applyAlignment="true" applyProtection="false">
      <alignment horizontal="center" vertical="center" textRotation="0" wrapText="false" indent="0" shrinkToFit="false"/>
      <protection locked="true" hidden="false"/>
    </xf>
    <xf numFmtId="165" fontId="22" fillId="6" borderId="2" xfId="0" applyFont="true" applyBorder="true" applyAlignment="true" applyProtection="false">
      <alignment horizontal="center" vertical="center" textRotation="0" wrapText="false" indent="0" shrinkToFit="false"/>
      <protection locked="true" hidden="false"/>
    </xf>
    <xf numFmtId="164" fontId="9" fillId="10" borderId="2" xfId="0" applyFont="true" applyBorder="true" applyAlignment="true" applyProtection="false">
      <alignment horizontal="left" vertical="top" textRotation="0" wrapText="true" indent="1" shrinkToFit="false"/>
      <protection locked="true" hidden="false"/>
    </xf>
    <xf numFmtId="164" fontId="22" fillId="7" borderId="2" xfId="0" applyFont="true" applyBorder="true" applyAlignment="true" applyProtection="false">
      <alignment horizontal="center" vertical="center" textRotation="0" wrapText="true" indent="0" shrinkToFit="false"/>
      <protection locked="true" hidden="false"/>
    </xf>
    <xf numFmtId="164" fontId="22" fillId="7" borderId="2" xfId="0" applyFont="true" applyBorder="true" applyAlignment="true" applyProtection="false">
      <alignment horizontal="left" vertical="top" textRotation="0" wrapText="true" indent="1" shrinkToFit="false"/>
      <protection locked="true" hidden="false"/>
    </xf>
    <xf numFmtId="170" fontId="22" fillId="7" borderId="2" xfId="0" applyFont="true" applyBorder="true" applyAlignment="true" applyProtection="false">
      <alignment horizontal="center" vertical="center" textRotation="0" wrapText="true" indent="0" shrinkToFit="false"/>
      <protection locked="true" hidden="false"/>
    </xf>
    <xf numFmtId="167" fontId="22" fillId="7" borderId="2" xfId="0" applyFont="true" applyBorder="true" applyAlignment="true" applyProtection="false">
      <alignment horizontal="right" vertical="center" textRotation="0" wrapText="false" indent="0" shrinkToFit="false"/>
      <protection locked="true" hidden="false"/>
    </xf>
    <xf numFmtId="164" fontId="23" fillId="7" borderId="2" xfId="0" applyFont="true" applyBorder="true" applyAlignment="true" applyProtection="false">
      <alignment horizontal="left" vertical="top" textRotation="0" wrapText="true" indent="1" shrinkToFit="false"/>
      <protection locked="true" hidden="false"/>
    </xf>
    <xf numFmtId="165" fontId="22" fillId="7" borderId="2" xfId="0" applyFont="true" applyBorder="true" applyAlignment="true" applyProtection="false">
      <alignment horizontal="center" vertical="center" textRotation="0" wrapText="false" indent="0" shrinkToFit="false"/>
      <protection locked="true" hidden="false"/>
    </xf>
    <xf numFmtId="164" fontId="18" fillId="10" borderId="2" xfId="0" applyFont="true" applyBorder="true" applyAlignment="true" applyProtection="false">
      <alignment horizontal="left" vertical="center" textRotation="0" wrapText="true" indent="1"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24" fillId="3" borderId="0" xfId="0" applyFont="true" applyBorder="true" applyAlignment="true" applyProtection="false">
      <alignment horizontal="left" vertical="center" textRotation="0" wrapText="false" indent="1" shrinkToFit="false"/>
      <protection locked="true" hidden="false"/>
    </xf>
    <xf numFmtId="170" fontId="16" fillId="6" borderId="2" xfId="0" applyFont="true" applyBorder="true" applyAlignment="true" applyProtection="false">
      <alignment horizontal="center" vertical="center" textRotation="0" wrapText="false" indent="0" shrinkToFit="false"/>
      <protection locked="true" hidden="false"/>
    </xf>
    <xf numFmtId="171" fontId="16" fillId="6" borderId="2" xfId="0" applyFont="true" applyBorder="true" applyAlignment="true" applyProtection="false">
      <alignment horizontal="right" vertical="center" textRotation="0" wrapText="false" indent="0" shrinkToFit="false"/>
      <protection locked="true" hidden="false"/>
    </xf>
    <xf numFmtId="172" fontId="25" fillId="6" borderId="2" xfId="0" applyFont="true" applyBorder="true" applyAlignment="true" applyProtection="false">
      <alignment horizontal="center" vertical="center" textRotation="0" wrapText="false" indent="0" shrinkToFit="false"/>
      <protection locked="true" hidden="false"/>
    </xf>
    <xf numFmtId="170" fontId="16" fillId="7" borderId="2" xfId="0" applyFont="true" applyBorder="true" applyAlignment="true" applyProtection="false">
      <alignment horizontal="center" vertical="center" textRotation="0" wrapText="false" indent="0" shrinkToFit="false"/>
      <protection locked="true" hidden="false"/>
    </xf>
    <xf numFmtId="171" fontId="16" fillId="7" borderId="2" xfId="0" applyFont="true" applyBorder="true" applyAlignment="true" applyProtection="false">
      <alignment horizontal="right" vertical="center" textRotation="0" wrapText="false" indent="0" shrinkToFit="false"/>
      <protection locked="true" hidden="false"/>
    </xf>
    <xf numFmtId="172" fontId="25" fillId="7" borderId="2" xfId="0" applyFont="true" applyBorder="true" applyAlignment="true" applyProtection="false">
      <alignment horizontal="center" vertical="center" textRotation="0" wrapText="false" indent="0" shrinkToFit="false"/>
      <protection locked="true" hidden="false"/>
    </xf>
    <xf numFmtId="164" fontId="9" fillId="6" borderId="2" xfId="0" applyFont="true" applyBorder="true" applyAlignment="true" applyProtection="false">
      <alignment horizontal="left" vertical="center" textRotation="0" wrapText="false" indent="1" shrinkToFit="false"/>
      <protection locked="true" hidden="false"/>
    </xf>
    <xf numFmtId="164" fontId="9" fillId="7" borderId="2" xfId="0" applyFont="true" applyBorder="true" applyAlignment="true" applyProtection="false">
      <alignment horizontal="left" vertical="center" textRotation="0" wrapText="false" indent="1" shrinkToFit="false"/>
      <protection locked="true" hidden="false"/>
    </xf>
    <xf numFmtId="164" fontId="8" fillId="10" borderId="3" xfId="0" applyFont="true" applyBorder="true" applyAlignment="true" applyProtection="false">
      <alignment horizontal="left" vertical="center" textRotation="0" wrapText="false" indent="1" shrinkToFit="false"/>
      <protection locked="true" hidden="false"/>
    </xf>
    <xf numFmtId="166" fontId="8" fillId="10" borderId="3" xfId="0" applyFont="true" applyBorder="true" applyAlignment="true" applyProtection="false">
      <alignment horizontal="center" vertical="center" textRotation="0" wrapText="false" indent="0" shrinkToFit="false"/>
      <protection locked="true" hidden="false"/>
    </xf>
    <xf numFmtId="167" fontId="8" fillId="10" borderId="3" xfId="0" applyFont="true" applyBorder="true" applyAlignment="true" applyProtection="false">
      <alignment horizontal="right" vertical="center" textRotation="0" wrapText="false" indent="0" shrinkToFit="false"/>
      <protection locked="true" hidden="false"/>
    </xf>
    <xf numFmtId="164" fontId="0" fillId="10" borderId="3" xfId="0" applyFont="false" applyBorder="true" applyAlignment="false" applyProtection="false">
      <alignment horizontal="general" vertical="bottom" textRotation="0" wrapText="false" indent="0" shrinkToFit="false"/>
      <protection locked="true" hidden="false"/>
    </xf>
    <xf numFmtId="164" fontId="22" fillId="9" borderId="2" xfId="0" applyFont="true" applyBorder="true" applyAlignment="true" applyProtection="false">
      <alignment horizontal="left" vertical="center" textRotation="0" wrapText="true" indent="1" shrinkToFit="false"/>
      <protection locked="true" hidden="false"/>
    </xf>
    <xf numFmtId="164" fontId="9" fillId="0" borderId="2" xfId="0" applyFont="true" applyBorder="true" applyAlignment="true" applyProtection="false">
      <alignment horizontal="left" vertical="center" textRotation="0" wrapText="true" indent="1" shrinkToFit="false"/>
      <protection locked="true" hidden="false"/>
    </xf>
    <xf numFmtId="164" fontId="10" fillId="7" borderId="2" xfId="0" applyFont="true" applyBorder="true" applyAlignment="true" applyProtection="false">
      <alignment horizontal="left" vertical="top" textRotation="0" wrapText="true" indent="1" shrinkToFit="false"/>
      <protection locked="true" hidden="false"/>
    </xf>
    <xf numFmtId="164" fontId="16" fillId="0" borderId="2" xfId="0" applyFont="true" applyBorder="true" applyAlignment="true" applyProtection="false">
      <alignment horizontal="center" vertical="top" textRotation="0" wrapText="false" indent="0" shrinkToFit="false"/>
      <protection locked="true" hidden="false"/>
    </xf>
    <xf numFmtId="164" fontId="9" fillId="0" borderId="2" xfId="0" applyFont="true" applyBorder="true" applyAlignment="true" applyProtection="false">
      <alignment horizontal="left" vertical="top" textRotation="0" wrapText="true" indent="1" shrinkToFit="false"/>
      <protection locked="true" hidden="false"/>
    </xf>
    <xf numFmtId="164" fontId="10" fillId="9"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false" indent="1" shrinkToFit="false"/>
      <protection locked="true" hidden="false"/>
    </xf>
    <xf numFmtId="164" fontId="16" fillId="10" borderId="2" xfId="0" applyFont="true" applyBorder="true" applyAlignment="true" applyProtection="false">
      <alignment horizontal="center" vertical="center" textRotation="0" wrapText="false" indent="0" shrinkToFit="false"/>
      <protection locked="true" hidden="false"/>
    </xf>
    <xf numFmtId="164" fontId="26" fillId="4" borderId="2"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2">
    <dxf>
      <fill>
        <patternFill>
          <bgColor rgb="FFFFF4E0"/>
        </patternFill>
      </fill>
    </dxf>
    <dxf>
      <font>
        <name val="Inter"/>
        <charset val="1"/>
        <family val="0"/>
        <b val="1"/>
        <color rgb="FFE31B0C"/>
        <sz val="12"/>
      </font>
    </dxf>
    <dxf>
      <fill>
        <patternFill patternType="solid">
          <fgColor rgb="FFDCE9F4"/>
          <bgColor rgb="FF000000"/>
        </patternFill>
      </fill>
    </dxf>
    <dxf>
      <fill>
        <patternFill patternType="solid">
          <fgColor rgb="FFF5F5F5"/>
          <bgColor rgb="FF000000"/>
        </patternFill>
      </fill>
    </dxf>
    <dxf>
      <fill>
        <patternFill patternType="solid">
          <fgColor rgb="FFFFFFFF"/>
          <bgColor rgb="FF000000"/>
        </patternFill>
      </fill>
    </dxf>
    <dxf>
      <fill>
        <patternFill patternType="solid">
          <fgColor rgb="FF0D3C61"/>
          <bgColor rgb="FF000000"/>
        </patternFill>
      </fill>
    </dxf>
    <dxf>
      <fill>
        <patternFill patternType="solid">
          <fgColor rgb="FFEEEEEE"/>
          <bgColor rgb="FF000000"/>
        </patternFill>
      </fill>
    </dxf>
    <dxf>
      <fill>
        <patternFill patternType="solid">
          <fgColor rgb="FF1D3245"/>
          <bgColor rgb="FF000000"/>
        </patternFill>
      </fill>
    </dxf>
    <dxf>
      <fill>
        <patternFill patternType="solid">
          <fgColor rgb="FF039BE5"/>
          <bgColor rgb="FF000000"/>
        </patternFill>
      </fill>
    </dxf>
    <dxf>
      <fill>
        <patternFill patternType="solid">
          <fgColor rgb="FFE31B0C"/>
          <bgColor rgb="FF000000"/>
        </patternFill>
      </fill>
    </dxf>
    <dxf>
      <fill>
        <patternFill patternType="solid">
          <fgColor rgb="FF64B6F7"/>
          <bgColor rgb="FF000000"/>
        </patternFill>
      </fill>
    </dxf>
    <dxf>
      <fill>
        <patternFill patternType="solid">
          <fgColor rgb="FFEC6917"/>
          <bgColor rgb="FF000000"/>
        </patternFill>
      </fill>
    </dxf>
    <dxf>
      <fill>
        <patternFill patternType="solid">
          <fgColor rgb="FFFFB547"/>
          <bgColor rgb="FF000000"/>
        </patternFill>
      </fill>
    </dxf>
    <dxf>
      <font>
        <name val="Inter"/>
        <charset val="1"/>
        <family val="0"/>
        <b val="1"/>
        <color rgb="FFFFFFFF"/>
        <sz val="9"/>
      </font>
      <fill>
        <patternFill>
          <bgColor rgb="FFE31B0C"/>
        </patternFill>
      </fill>
    </dxf>
    <dxf>
      <font>
        <name val="Inter"/>
        <charset val="1"/>
        <family val="0"/>
        <b val="1"/>
        <color rgb="FFFFFFFF"/>
        <sz val="9"/>
      </font>
      <fill>
        <patternFill>
          <bgColor rgb="FFEC6917"/>
        </patternFill>
      </fill>
    </dxf>
    <dxf>
      <font>
        <name val="Inter"/>
        <charset val="1"/>
        <family val="0"/>
        <b val="1"/>
        <color rgb="FF1D3245"/>
        <sz val="9"/>
      </font>
      <fill>
        <patternFill>
          <bgColor rgb="FFFFB547"/>
        </patternFill>
      </fill>
    </dxf>
    <dxf>
      <font>
        <name val="Inter"/>
        <charset val="1"/>
        <family val="0"/>
        <b val="1"/>
        <color rgb="FF1D3245"/>
        <sz val="9"/>
      </font>
      <fill>
        <patternFill>
          <bgColor rgb="FF64B6F7"/>
        </patternFill>
      </fill>
    </dxf>
    <dxf>
      <font>
        <name val="Inter"/>
        <charset val="1"/>
        <family val="0"/>
        <b val="1"/>
        <color rgb="FF1D3245"/>
        <sz val="9"/>
      </font>
      <fill>
        <patternFill>
          <bgColor rgb="FFE0E0E0"/>
        </patternFill>
      </fill>
    </dxf>
    <dxf>
      <font>
        <name val="Inter"/>
        <charset val="1"/>
        <family val="0"/>
        <b val="1"/>
        <color rgb="FFBDBDBD"/>
        <sz val="9"/>
      </font>
      <fill>
        <patternFill>
          <bgColor rgb="FFEEEEEE"/>
        </patternFill>
      </fill>
    </dxf>
    <dxf>
      <font>
        <name val="Inter"/>
        <charset val="1"/>
        <family val="0"/>
        <b val="1"/>
        <color rgb="FFFFFFFF"/>
        <sz val="9"/>
      </font>
      <fill>
        <patternFill>
          <bgColor rgb="FFE31B0C"/>
        </patternFill>
      </fill>
    </dxf>
    <dxf>
      <font>
        <name val="Inter"/>
        <charset val="1"/>
        <family val="0"/>
        <b val="1"/>
        <color rgb="FF1D3245"/>
        <sz val="9"/>
      </font>
      <fill>
        <patternFill>
          <bgColor rgb="FFFFB547"/>
        </patternFill>
      </fill>
    </dxf>
    <dxf>
      <font>
        <name val="Inter"/>
        <charset val="1"/>
        <family val="0"/>
        <color rgb="FFBDBDBD"/>
        <sz val="9"/>
      </font>
    </dxf>
  </dxfs>
  <colors>
    <indexedColors>
      <rgbColor rgb="FF000000"/>
      <rgbColor rgb="FFFFFFFF"/>
      <rgbColor rgb="FFE31B0C"/>
      <rgbColor rgb="FF00FF00"/>
      <rgbColor rgb="FF0000FF"/>
      <rgbColor rgb="FFFFFF00"/>
      <rgbColor rgb="FFFF00FF"/>
      <rgbColor rgb="FF00FFFF"/>
      <rgbColor rgb="FF800000"/>
      <rgbColor rgb="FF008000"/>
      <rgbColor rgb="FF000080"/>
      <rgbColor rgb="FF808000"/>
      <rgbColor rgb="FF800080"/>
      <rgbColor rgb="FF008080"/>
      <rgbColor rgb="FFBDBDBD"/>
      <rgbColor rgb="FF808080"/>
      <rgbColor rgb="FF9999FF"/>
      <rgbColor rgb="FF993366"/>
      <rgbColor rgb="FFFFF4E0"/>
      <rgbColor rgb="FFE3F0FA"/>
      <rgbColor rgb="FF660066"/>
      <rgbColor rgb="FFFF8080"/>
      <rgbColor rgb="FF0066CC"/>
      <rgbColor rgb="FFE0E0E0"/>
      <rgbColor rgb="FF000080"/>
      <rgbColor rgb="FFFF00FF"/>
      <rgbColor rgb="FFFFFF00"/>
      <rgbColor rgb="FF00FFFF"/>
      <rgbColor rgb="FF800080"/>
      <rgbColor rgb="FF800000"/>
      <rgbColor rgb="FF008080"/>
      <rgbColor rgb="FF0000FF"/>
      <rgbColor rgb="FF039BE5"/>
      <rgbColor rgb="FFDCE9F4"/>
      <rgbColor rgb="FFEEEEEE"/>
      <rgbColor rgb="FFF5F5F5"/>
      <rgbColor rgb="FF64B6F7"/>
      <rgbColor rgb="FFFF99CC"/>
      <rgbColor rgb="FFCC99FF"/>
      <rgbColor rgb="FFFFCC99"/>
      <rgbColor rgb="FF3480BC"/>
      <rgbColor rgb="FF33CCCC"/>
      <rgbColor rgb="FF99CC00"/>
      <rgbColor rgb="FFFFB547"/>
      <rgbColor rgb="FFFF9900"/>
      <rgbColor rgb="FFEC6917"/>
      <rgbColor rgb="FF666699"/>
      <rgbColor rgb="FF8E98A2"/>
      <rgbColor rgb="FF0D3C61"/>
      <rgbColor rgb="FF339966"/>
      <rgbColor rgb="FF0C1628"/>
      <rgbColor rgb="FF333300"/>
      <rgbColor rgb="FF993300"/>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57240</xdr:colOff>
      <xdr:row>2</xdr:row>
      <xdr:rowOff>76320</xdr:rowOff>
    </xdr:from>
    <xdr:to>
      <xdr:col>3</xdr:col>
      <xdr:colOff>159840</xdr:colOff>
      <xdr:row>5</xdr:row>
      <xdr:rowOff>66600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423720" y="409680"/>
          <a:ext cx="2076120" cy="6188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669960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282240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C1628"/>
    <pageSetUpPr fitToPage="true"/>
  </sheetPr>
  <dimension ref="B1:G6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
    <col collapsed="false" customWidth="true" hidden="false" outlineLevel="0" max="3" min="3" style="0" width="28"/>
    <col collapsed="false" customWidth="true" hidden="false" outlineLevel="0" max="5" min="4" style="0" width="19"/>
    <col collapsed="false" customWidth="true" hidden="false" outlineLevel="0" max="6" min="6" style="0" width="18"/>
    <col collapsed="false" customWidth="true" hidden="false" outlineLevel="0" max="7" min="7" style="0" width="16"/>
    <col collapsed="false" customWidth="true" hidden="false" outlineLevel="0" max="8" min="8" style="0" width="2.2"/>
  </cols>
  <sheetData>
    <row r="1" customFormat="false" ht="9.75" hidden="false" customHeight="true" outlineLevel="0" collapsed="false"/>
    <row r="2" customFormat="false" ht="16.5" hidden="false" customHeight="true" outlineLevel="0" collapsed="false">
      <c r="B2" s="1"/>
      <c r="C2" s="1"/>
      <c r="D2" s="1"/>
      <c r="E2" s="1"/>
      <c r="F2" s="1"/>
      <c r="G2" s="1"/>
    </row>
    <row r="3" customFormat="false" ht="16.5" hidden="false" customHeight="true" outlineLevel="0" collapsed="false">
      <c r="B3" s="1"/>
      <c r="C3" s="1"/>
      <c r="D3" s="1"/>
      <c r="E3" s="1"/>
      <c r="F3" s="1"/>
      <c r="G3" s="1"/>
    </row>
    <row r="4" customFormat="false" ht="16.5" hidden="false" customHeight="true" outlineLevel="0" collapsed="false">
      <c r="B4" s="1"/>
      <c r="C4" s="1"/>
      <c r="D4" s="1"/>
      <c r="E4" s="1"/>
      <c r="F4" s="1"/>
      <c r="G4" s="1"/>
    </row>
    <row r="5" customFormat="false" ht="16.5" hidden="false" customHeight="true" outlineLevel="0" collapsed="false">
      <c r="B5" s="1"/>
      <c r="C5" s="1"/>
      <c r="D5" s="1"/>
      <c r="E5" s="1"/>
      <c r="F5" s="1"/>
      <c r="G5" s="1"/>
    </row>
    <row r="6" customFormat="false" ht="31.5" hidden="false" customHeight="true" outlineLevel="0" collapsed="false">
      <c r="B6" s="1"/>
      <c r="C6" s="2" t="s">
        <v>0</v>
      </c>
      <c r="D6" s="2"/>
      <c r="E6" s="2"/>
      <c r="F6" s="2"/>
      <c r="G6" s="2"/>
    </row>
    <row r="7" customFormat="false" ht="9.75" hidden="false" customHeight="true" outlineLevel="0" collapsed="false">
      <c r="B7" s="1"/>
      <c r="C7" s="1"/>
      <c r="D7" s="1"/>
      <c r="E7" s="1"/>
      <c r="F7" s="1"/>
      <c r="G7" s="1"/>
    </row>
    <row r="8" customFormat="false" ht="4.5" hidden="false" customHeight="true" outlineLevel="0" collapsed="false">
      <c r="B8" s="3"/>
      <c r="C8" s="3"/>
      <c r="D8" s="3"/>
      <c r="E8" s="3"/>
      <c r="F8" s="3"/>
      <c r="G8" s="3"/>
    </row>
    <row r="9" customFormat="false" ht="7.5" hidden="false" customHeight="true" outlineLevel="0" collapsed="false"/>
    <row r="10" customFormat="false" ht="16.5" hidden="false" customHeight="true" outlineLevel="0" collapsed="false">
      <c r="B10" s="4" t="s">
        <v>1</v>
      </c>
      <c r="C10" s="4"/>
      <c r="D10" s="4"/>
      <c r="E10" s="4"/>
      <c r="F10" s="4"/>
      <c r="G10" s="4"/>
    </row>
    <row r="11" customFormat="false" ht="16.5" hidden="false" customHeight="true" outlineLevel="0" collapsed="false">
      <c r="B11" s="4"/>
      <c r="C11" s="4"/>
      <c r="D11" s="4"/>
      <c r="E11" s="4"/>
      <c r="F11" s="4"/>
      <c r="G11" s="4"/>
    </row>
    <row r="12" customFormat="false" ht="16.5" hidden="false" customHeight="true" outlineLevel="0" collapsed="false">
      <c r="B12" s="4"/>
      <c r="C12" s="4"/>
      <c r="D12" s="4"/>
      <c r="E12" s="4"/>
      <c r="F12" s="4"/>
      <c r="G12" s="4"/>
    </row>
    <row r="13" customFormat="false" ht="16.5" hidden="false" customHeight="true" outlineLevel="0" collapsed="false">
      <c r="B13" s="4"/>
      <c r="C13" s="4"/>
      <c r="D13" s="4"/>
      <c r="E13" s="4"/>
      <c r="F13" s="4"/>
      <c r="G13" s="4"/>
    </row>
    <row r="15" customFormat="false" ht="24" hidden="false" customHeight="true" outlineLevel="0" collapsed="false">
      <c r="B15" s="5" t="s">
        <v>2</v>
      </c>
      <c r="C15" s="5"/>
      <c r="D15" s="5"/>
      <c r="E15" s="5"/>
      <c r="F15" s="5"/>
      <c r="G15" s="5"/>
    </row>
    <row r="16" customFormat="false" ht="16.5" hidden="false" customHeight="true" outlineLevel="0" collapsed="false">
      <c r="B16" s="6" t="s">
        <v>3</v>
      </c>
      <c r="C16" s="7" t="s">
        <v>4</v>
      </c>
      <c r="D16" s="8" t="s">
        <v>5</v>
      </c>
      <c r="E16" s="8"/>
      <c r="F16" s="8"/>
      <c r="G16" s="8"/>
    </row>
    <row r="17" customFormat="false" ht="16.5" hidden="false" customHeight="true" outlineLevel="0" collapsed="false">
      <c r="B17" s="6"/>
      <c r="C17" s="6"/>
      <c r="D17" s="6"/>
      <c r="E17" s="8"/>
      <c r="F17" s="8"/>
      <c r="G17" s="8"/>
    </row>
    <row r="18" customFormat="false" ht="16.5" hidden="false" customHeight="true" outlineLevel="0" collapsed="false">
      <c r="B18" s="6" t="s">
        <v>6</v>
      </c>
      <c r="C18" s="7" t="s">
        <v>7</v>
      </c>
      <c r="D18" s="8" t="s">
        <v>8</v>
      </c>
      <c r="E18" s="8"/>
      <c r="F18" s="8"/>
      <c r="G18" s="8"/>
    </row>
    <row r="19" customFormat="false" ht="16.5" hidden="false" customHeight="true" outlineLevel="0" collapsed="false">
      <c r="B19" s="6"/>
      <c r="C19" s="6"/>
      <c r="D19" s="6"/>
      <c r="E19" s="8"/>
      <c r="F19" s="8"/>
      <c r="G19" s="8"/>
    </row>
    <row r="20" customFormat="false" ht="16.5" hidden="false" customHeight="true" outlineLevel="0" collapsed="false">
      <c r="B20" s="6" t="s">
        <v>9</v>
      </c>
      <c r="C20" s="7" t="s">
        <v>10</v>
      </c>
      <c r="D20" s="8" t="s">
        <v>11</v>
      </c>
      <c r="E20" s="8"/>
      <c r="F20" s="8"/>
      <c r="G20" s="8"/>
    </row>
    <row r="21" customFormat="false" ht="16.5" hidden="false" customHeight="true" outlineLevel="0" collapsed="false">
      <c r="B21" s="6"/>
      <c r="C21" s="6"/>
      <c r="D21" s="6"/>
      <c r="E21" s="8"/>
      <c r="F21" s="8"/>
      <c r="G21" s="8"/>
    </row>
    <row r="22" customFormat="false" ht="16.5" hidden="false" customHeight="true" outlineLevel="0" collapsed="false">
      <c r="B22" s="6" t="s">
        <v>12</v>
      </c>
      <c r="C22" s="7" t="s">
        <v>13</v>
      </c>
      <c r="D22" s="8" t="s">
        <v>14</v>
      </c>
      <c r="E22" s="8"/>
      <c r="F22" s="8"/>
      <c r="G22" s="8"/>
    </row>
    <row r="23" customFormat="false" ht="16.5" hidden="false" customHeight="true" outlineLevel="0" collapsed="false">
      <c r="B23" s="6"/>
      <c r="C23" s="6"/>
      <c r="D23" s="6"/>
      <c r="E23" s="8"/>
      <c r="F23" s="8"/>
      <c r="G23" s="8"/>
    </row>
    <row r="24" customFormat="false" ht="16.5" hidden="false" customHeight="true" outlineLevel="0" collapsed="false">
      <c r="B24" s="6" t="s">
        <v>15</v>
      </c>
      <c r="C24" s="7" t="s">
        <v>16</v>
      </c>
      <c r="D24" s="8" t="s">
        <v>17</v>
      </c>
      <c r="E24" s="8"/>
      <c r="F24" s="8"/>
      <c r="G24" s="8"/>
    </row>
    <row r="25" customFormat="false" ht="16.5" hidden="false" customHeight="true" outlineLevel="0" collapsed="false">
      <c r="B25" s="6"/>
      <c r="C25" s="6"/>
      <c r="D25" s="6"/>
      <c r="E25" s="8"/>
      <c r="F25" s="8"/>
      <c r="G25" s="8"/>
    </row>
    <row r="26" customFormat="false" ht="16.5" hidden="false" customHeight="true" outlineLevel="0" collapsed="false">
      <c r="B26" s="6" t="s">
        <v>18</v>
      </c>
      <c r="C26" s="7" t="s">
        <v>19</v>
      </c>
      <c r="D26" s="8" t="s">
        <v>20</v>
      </c>
      <c r="E26" s="8"/>
      <c r="F26" s="8"/>
      <c r="G26" s="8"/>
    </row>
    <row r="27" customFormat="false" ht="16.5" hidden="false" customHeight="true" outlineLevel="0" collapsed="false">
      <c r="B27" s="6"/>
      <c r="C27" s="6"/>
      <c r="D27" s="6"/>
      <c r="E27" s="8"/>
      <c r="F27" s="8"/>
      <c r="G27" s="8"/>
    </row>
    <row r="29" customFormat="false" ht="24" hidden="false" customHeight="true" outlineLevel="0" collapsed="false">
      <c r="B29" s="5" t="s">
        <v>21</v>
      </c>
      <c r="C29" s="5"/>
      <c r="D29" s="5"/>
      <c r="E29" s="5"/>
      <c r="F29" s="5"/>
      <c r="G29" s="5"/>
    </row>
    <row r="30" customFormat="false" ht="18.75" hidden="false" customHeight="true" outlineLevel="0" collapsed="false">
      <c r="B30" s="9"/>
      <c r="C30" s="9" t="s">
        <v>22</v>
      </c>
      <c r="D30" s="9" t="s">
        <v>23</v>
      </c>
      <c r="E30" s="9"/>
      <c r="F30" s="9"/>
      <c r="G30" s="9"/>
    </row>
    <row r="31" customFormat="false" ht="31.5" hidden="false" customHeight="true" outlineLevel="0" collapsed="false">
      <c r="B31" s="10"/>
      <c r="C31" s="11" t="s">
        <v>24</v>
      </c>
      <c r="D31" s="12" t="s">
        <v>25</v>
      </c>
      <c r="E31" s="12"/>
      <c r="F31" s="12"/>
      <c r="G31" s="12"/>
    </row>
    <row r="32" customFormat="false" ht="31.5" hidden="false" customHeight="true" outlineLevel="0" collapsed="false">
      <c r="B32" s="13"/>
      <c r="C32" s="14" t="s">
        <v>26</v>
      </c>
      <c r="D32" s="15" t="s">
        <v>27</v>
      </c>
      <c r="E32" s="15"/>
      <c r="F32" s="15"/>
      <c r="G32" s="15"/>
    </row>
    <row r="33" customFormat="false" ht="31.5" hidden="false" customHeight="true" outlineLevel="0" collapsed="false">
      <c r="B33" s="10"/>
      <c r="C33" s="11" t="s">
        <v>28</v>
      </c>
      <c r="D33" s="12" t="s">
        <v>29</v>
      </c>
      <c r="E33" s="12"/>
      <c r="F33" s="12"/>
      <c r="G33" s="12"/>
    </row>
    <row r="34" customFormat="false" ht="31.5" hidden="false" customHeight="true" outlineLevel="0" collapsed="false">
      <c r="B34" s="13"/>
      <c r="C34" s="14" t="s">
        <v>30</v>
      </c>
      <c r="D34" s="15" t="s">
        <v>31</v>
      </c>
      <c r="E34" s="15"/>
      <c r="F34" s="15"/>
      <c r="G34" s="15"/>
    </row>
    <row r="36" customFormat="false" ht="24" hidden="false" customHeight="true" outlineLevel="0" collapsed="false">
      <c r="B36" s="5" t="s">
        <v>32</v>
      </c>
      <c r="C36" s="5"/>
      <c r="D36" s="5"/>
      <c r="E36" s="5"/>
      <c r="F36" s="5"/>
      <c r="G36" s="5"/>
    </row>
    <row r="37" customFormat="false" ht="15.75" hidden="false" customHeight="true" outlineLevel="0" collapsed="false">
      <c r="C37" s="16" t="s">
        <v>33</v>
      </c>
      <c r="D37" s="8" t="s">
        <v>34</v>
      </c>
      <c r="E37" s="8"/>
      <c r="F37" s="8"/>
      <c r="G37" s="8"/>
    </row>
    <row r="38" customFormat="false" ht="15.75" hidden="false" customHeight="true" outlineLevel="0" collapsed="false">
      <c r="C38" s="16"/>
      <c r="D38" s="16"/>
      <c r="E38" s="8"/>
      <c r="F38" s="8"/>
      <c r="G38" s="8"/>
    </row>
    <row r="39" customFormat="false" ht="15.75" hidden="false" customHeight="true" outlineLevel="0" collapsed="false">
      <c r="C39" s="16"/>
      <c r="D39" s="16"/>
      <c r="E39" s="8"/>
      <c r="F39" s="8"/>
      <c r="G39" s="8"/>
    </row>
    <row r="40" customFormat="false" ht="15.75" hidden="false" customHeight="true" outlineLevel="0" collapsed="false">
      <c r="C40" s="16"/>
      <c r="D40" s="16"/>
      <c r="E40" s="8"/>
      <c r="F40" s="8"/>
      <c r="G40" s="8"/>
    </row>
    <row r="41" customFormat="false" ht="15.75" hidden="false" customHeight="true" outlineLevel="0" collapsed="false">
      <c r="C41" s="16"/>
      <c r="D41" s="16"/>
      <c r="E41" s="8"/>
      <c r="F41" s="8"/>
      <c r="G41" s="8"/>
    </row>
    <row r="42" customFormat="false" ht="15.75" hidden="false" customHeight="true" outlineLevel="0" collapsed="false">
      <c r="C42" s="16"/>
      <c r="D42" s="16"/>
      <c r="E42" s="8"/>
      <c r="F42" s="8"/>
      <c r="G42" s="8"/>
    </row>
    <row r="44" customFormat="false" ht="15.75" hidden="false" customHeight="true" outlineLevel="0" collapsed="false">
      <c r="C44" s="16" t="s">
        <v>35</v>
      </c>
      <c r="D44" s="8" t="s">
        <v>36</v>
      </c>
      <c r="E44" s="8"/>
      <c r="F44" s="8"/>
      <c r="G44" s="8"/>
    </row>
    <row r="45" customFormat="false" ht="15.75" hidden="false" customHeight="true" outlineLevel="0" collapsed="false">
      <c r="C45" s="16"/>
      <c r="D45" s="16"/>
      <c r="E45" s="8"/>
      <c r="F45" s="8"/>
      <c r="G45" s="8"/>
    </row>
    <row r="46" customFormat="false" ht="15.75" hidden="false" customHeight="true" outlineLevel="0" collapsed="false">
      <c r="C46" s="16"/>
      <c r="D46" s="16"/>
      <c r="E46" s="8"/>
      <c r="F46" s="8"/>
      <c r="G46" s="8"/>
    </row>
    <row r="47" customFormat="false" ht="15.75" hidden="false" customHeight="true" outlineLevel="0" collapsed="false">
      <c r="C47" s="16"/>
      <c r="D47" s="16"/>
      <c r="E47" s="8"/>
      <c r="F47" s="8"/>
      <c r="G47" s="8"/>
    </row>
    <row r="48" customFormat="false" ht="15.75" hidden="false" customHeight="true" outlineLevel="0" collapsed="false">
      <c r="C48" s="16"/>
      <c r="D48" s="16"/>
      <c r="E48" s="8"/>
      <c r="F48" s="8"/>
      <c r="G48" s="8"/>
    </row>
    <row r="49" customFormat="false" ht="15.75" hidden="false" customHeight="true" outlineLevel="0" collapsed="false">
      <c r="C49" s="16"/>
      <c r="D49" s="16"/>
      <c r="E49" s="8"/>
      <c r="F49" s="8"/>
      <c r="G49" s="8"/>
    </row>
    <row r="51" customFormat="false" ht="15.75" hidden="false" customHeight="true" outlineLevel="0" collapsed="false">
      <c r="C51" s="16" t="s">
        <v>37</v>
      </c>
      <c r="D51" s="8" t="s">
        <v>38</v>
      </c>
      <c r="E51" s="8"/>
      <c r="F51" s="8"/>
      <c r="G51" s="8"/>
    </row>
    <row r="52" customFormat="false" ht="15.75" hidden="false" customHeight="true" outlineLevel="0" collapsed="false">
      <c r="C52" s="16"/>
      <c r="D52" s="16"/>
      <c r="E52" s="8"/>
      <c r="F52" s="8"/>
      <c r="G52" s="8"/>
    </row>
    <row r="53" customFormat="false" ht="15.75" hidden="false" customHeight="true" outlineLevel="0" collapsed="false">
      <c r="C53" s="16"/>
      <c r="D53" s="16"/>
      <c r="E53" s="8"/>
      <c r="F53" s="8"/>
      <c r="G53" s="8"/>
    </row>
    <row r="54" customFormat="false" ht="15.75" hidden="false" customHeight="true" outlineLevel="0" collapsed="false">
      <c r="C54" s="16"/>
      <c r="D54" s="16"/>
      <c r="E54" s="8"/>
      <c r="F54" s="8"/>
      <c r="G54" s="8"/>
    </row>
    <row r="55" customFormat="false" ht="15.75" hidden="false" customHeight="true" outlineLevel="0" collapsed="false">
      <c r="C55" s="16"/>
      <c r="D55" s="16"/>
      <c r="E55" s="8"/>
      <c r="F55" s="8"/>
      <c r="G55" s="8"/>
    </row>
    <row r="56" customFormat="false" ht="15.75" hidden="false" customHeight="true" outlineLevel="0" collapsed="false">
      <c r="C56" s="16"/>
      <c r="D56" s="16"/>
      <c r="E56" s="8"/>
      <c r="F56" s="8"/>
      <c r="G56" s="8"/>
    </row>
    <row r="58" customFormat="false" ht="15" hidden="false" customHeight="false" outlineLevel="0" collapsed="false">
      <c r="B58" s="17" t="s">
        <v>39</v>
      </c>
      <c r="C58" s="17"/>
      <c r="D58" s="17"/>
      <c r="E58" s="17"/>
      <c r="F58" s="17"/>
      <c r="G58" s="17"/>
    </row>
    <row r="59" customFormat="false" ht="15" hidden="false" customHeight="true" outlineLevel="0" collapsed="false">
      <c r="B59" s="18" t="s">
        <v>40</v>
      </c>
      <c r="C59" s="18"/>
      <c r="D59" s="18"/>
      <c r="E59" s="18"/>
      <c r="F59" s="18"/>
      <c r="G59" s="18"/>
    </row>
    <row r="60" customFormat="false" ht="15" hidden="false" customHeight="true" outlineLevel="0" collapsed="false">
      <c r="B60" s="18"/>
      <c r="C60" s="18"/>
      <c r="D60" s="18"/>
      <c r="E60" s="18"/>
      <c r="F60" s="18"/>
      <c r="G60" s="18"/>
    </row>
    <row r="61" customFormat="false" ht="15" hidden="false" customHeight="true" outlineLevel="0" collapsed="false">
      <c r="B61" s="18"/>
      <c r="C61" s="18"/>
      <c r="D61" s="18"/>
      <c r="E61" s="18"/>
      <c r="F61" s="18"/>
      <c r="G61" s="18"/>
    </row>
    <row r="62" customFormat="false" ht="15" hidden="false" customHeight="true" outlineLevel="0" collapsed="false">
      <c r="B62" s="18"/>
      <c r="C62" s="18"/>
      <c r="D62" s="18"/>
      <c r="E62" s="18"/>
      <c r="F62" s="18"/>
      <c r="G62" s="18"/>
    </row>
    <row r="64" customFormat="false" ht="19.5" hidden="false" customHeight="true" outlineLevel="0" collapsed="false">
      <c r="B64" s="19" t="s">
        <v>41</v>
      </c>
      <c r="C64" s="19"/>
      <c r="D64" s="19"/>
      <c r="E64" s="19"/>
      <c r="F64" s="19"/>
      <c r="G64" s="19"/>
    </row>
  </sheetData>
  <mergeCells count="37">
    <mergeCell ref="C6:G6"/>
    <mergeCell ref="B10:G13"/>
    <mergeCell ref="B15:G15"/>
    <mergeCell ref="B16:B17"/>
    <mergeCell ref="C16:C17"/>
    <mergeCell ref="D16:G17"/>
    <mergeCell ref="B18:B19"/>
    <mergeCell ref="C18:C19"/>
    <mergeCell ref="D18:G19"/>
    <mergeCell ref="B20:B21"/>
    <mergeCell ref="C20:C21"/>
    <mergeCell ref="D20:G21"/>
    <mergeCell ref="B22:B23"/>
    <mergeCell ref="C22:C23"/>
    <mergeCell ref="D22:G23"/>
    <mergeCell ref="B24:B25"/>
    <mergeCell ref="C24:C25"/>
    <mergeCell ref="D24:G25"/>
    <mergeCell ref="B26:B27"/>
    <mergeCell ref="C26:C27"/>
    <mergeCell ref="D26:G27"/>
    <mergeCell ref="B29:G29"/>
    <mergeCell ref="D30:G30"/>
    <mergeCell ref="D31:G31"/>
    <mergeCell ref="D32:G32"/>
    <mergeCell ref="D33:G33"/>
    <mergeCell ref="D34:G34"/>
    <mergeCell ref="B36:G36"/>
    <mergeCell ref="C37:C42"/>
    <mergeCell ref="D37:G42"/>
    <mergeCell ref="C44:C49"/>
    <mergeCell ref="D44:G49"/>
    <mergeCell ref="C51:C56"/>
    <mergeCell ref="D51:G56"/>
    <mergeCell ref="B58:G58"/>
    <mergeCell ref="B59:G62"/>
    <mergeCell ref="B64:G64"/>
  </mergeCells>
  <hyperlinks>
    <hyperlink ref="C31" location="'Setup'!A1" display="Setup"/>
    <hyperlink ref="C32" location="'Schedule'!A1" display="Schedule"/>
    <hyperlink ref="C33" location="'Summary'!A1" display="Summary"/>
    <hyperlink ref="C34" location="'Reference'!A1" display="Reference"/>
    <hyperlink ref="B64" r:id="rId1" display="Built for teams delivering capital projects, programs and portfolios  ·  mastt.com"/>
  </hyperlinks>
  <printOptions headings="false" gridLines="false" gridLinesSet="true" horizontalCentered="false" verticalCentered="false"/>
  <pageMargins left="0.3" right="0.3" top="0.45" bottom="0.4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rowBreaks count="1" manualBreakCount="1">
    <brk id="35" man="true" max="16383" min="0"/>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F34"/>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4"/>
    <col collapsed="false" customWidth="true" hidden="false" outlineLevel="0" max="3" min="3" style="0" width="32"/>
    <col collapsed="false" customWidth="true" hidden="false" outlineLevel="0" max="4" min="4" style="0" width="24"/>
    <col collapsed="false" customWidth="true" hidden="false" outlineLevel="0" max="5" min="5" style="0" width="30"/>
    <col collapsed="false" customWidth="true" hidden="false" outlineLevel="0" max="6" min="6" style="0" width="11"/>
    <col collapsed="false" customWidth="true" hidden="false" outlineLevel="0" max="7" min="7" style="0" width="2.2"/>
  </cols>
  <sheetData>
    <row r="1" customFormat="false" ht="33.75" hidden="false" customHeight="true" outlineLevel="0" collapsed="false">
      <c r="B1" s="20" t="s">
        <v>42</v>
      </c>
      <c r="C1" s="20"/>
      <c r="D1" s="20"/>
      <c r="E1" s="20"/>
      <c r="F1" s="20"/>
    </row>
    <row r="2" customFormat="false" ht="4.5" hidden="false" customHeight="true" outlineLevel="0" collapsed="false">
      <c r="B2" s="21"/>
      <c r="C2" s="21"/>
      <c r="D2" s="21"/>
      <c r="E2" s="21"/>
      <c r="F2" s="21"/>
    </row>
    <row r="3" customFormat="false" ht="16.5" hidden="false" customHeight="true" outlineLevel="0" collapsed="false">
      <c r="B3" s="22" t="str">
        <f aca="false">IF(COUNTIF(Schedule!$X$9:$X$258,"EXAMPLE*")=0,"","EXAMPLE DATA - the schedule holds a worked example. Delete those rows and this banner clears.")</f>
        <v>EXAMPLE DATA - the schedule holds a worked example. Delete those rows and this banner clears.</v>
      </c>
      <c r="C3" s="22"/>
      <c r="D3" s="22"/>
      <c r="E3" s="22"/>
      <c r="F3" s="22"/>
    </row>
    <row r="4" customFormat="false" ht="25.5" hidden="false" customHeight="true" outlineLevel="0" collapsed="false">
      <c r="B4" s="23" t="s">
        <v>43</v>
      </c>
      <c r="C4" s="23"/>
      <c r="D4" s="23"/>
      <c r="E4" s="23"/>
      <c r="F4" s="23"/>
    </row>
    <row r="6" customFormat="false" ht="21.75" hidden="false" customHeight="true" outlineLevel="0" collapsed="false">
      <c r="B6" s="5" t="s">
        <v>44</v>
      </c>
      <c r="C6" s="5"/>
      <c r="D6" s="5"/>
      <c r="E6" s="5"/>
      <c r="F6" s="5"/>
    </row>
    <row r="7" customFormat="false" ht="19.5" hidden="false" customHeight="true" outlineLevel="0" collapsed="false">
      <c r="B7" s="24" t="s">
        <v>45</v>
      </c>
      <c r="C7" s="24"/>
      <c r="D7" s="25" t="s">
        <v>46</v>
      </c>
      <c r="E7" s="25"/>
    </row>
    <row r="8" customFormat="false" ht="19.5" hidden="false" customHeight="true" outlineLevel="0" collapsed="false">
      <c r="B8" s="24" t="s">
        <v>47</v>
      </c>
      <c r="C8" s="24"/>
      <c r="D8" s="25" t="s">
        <v>48</v>
      </c>
      <c r="E8" s="25"/>
    </row>
    <row r="9" customFormat="false" ht="19.5" hidden="false" customHeight="true" outlineLevel="0" collapsed="false">
      <c r="B9" s="24" t="s">
        <v>49</v>
      </c>
      <c r="C9" s="24"/>
      <c r="D9" s="25" t="s">
        <v>50</v>
      </c>
      <c r="E9" s="25"/>
    </row>
    <row r="10" customFormat="false" ht="19.5" hidden="false" customHeight="true" outlineLevel="0" collapsed="false">
      <c r="B10" s="24" t="s">
        <v>51</v>
      </c>
      <c r="C10" s="24"/>
      <c r="D10" s="25" t="s">
        <v>52</v>
      </c>
      <c r="E10" s="25"/>
    </row>
    <row r="11" customFormat="false" ht="19.5" hidden="false" customHeight="true" outlineLevel="0" collapsed="false">
      <c r="B11" s="24" t="s">
        <v>53</v>
      </c>
      <c r="C11" s="24"/>
      <c r="D11" s="25" t="s">
        <v>54</v>
      </c>
      <c r="E11" s="25"/>
    </row>
    <row r="12" customFormat="false" ht="19.5" hidden="false" customHeight="true" outlineLevel="0" collapsed="false">
      <c r="B12" s="24" t="s">
        <v>55</v>
      </c>
      <c r="C12" s="24"/>
      <c r="D12" s="25" t="s">
        <v>56</v>
      </c>
      <c r="E12" s="25"/>
    </row>
    <row r="14" customFormat="false" ht="21.75" hidden="false" customHeight="true" outlineLevel="0" collapsed="false">
      <c r="B14" s="5" t="s">
        <v>57</v>
      </c>
      <c r="C14" s="5"/>
      <c r="D14" s="5"/>
      <c r="E14" s="5"/>
      <c r="F14" s="5"/>
    </row>
    <row r="15" customFormat="false" ht="45.75" hidden="false" customHeight="true" outlineLevel="0" collapsed="false">
      <c r="B15" s="24" t="s">
        <v>58</v>
      </c>
      <c r="C15" s="24"/>
      <c r="D15" s="26" t="n">
        <v>46447</v>
      </c>
      <c r="E15" s="27" t="s">
        <v>59</v>
      </c>
      <c r="F15" s="27"/>
    </row>
    <row r="16" customFormat="false" ht="45.75" hidden="false" customHeight="true" outlineLevel="0" collapsed="false">
      <c r="B16" s="24" t="s">
        <v>60</v>
      </c>
      <c r="C16" s="24"/>
      <c r="D16" s="28" t="n">
        <v>4</v>
      </c>
      <c r="E16" s="27" t="s">
        <v>61</v>
      </c>
      <c r="F16" s="27"/>
    </row>
    <row r="17" customFormat="false" ht="45.75" hidden="false" customHeight="true" outlineLevel="0" collapsed="false">
      <c r="B17" s="24" t="s">
        <v>62</v>
      </c>
      <c r="C17" s="24"/>
      <c r="D17" s="28" t="n">
        <v>3</v>
      </c>
      <c r="E17" s="27" t="s">
        <v>63</v>
      </c>
      <c r="F17" s="27"/>
    </row>
    <row r="18" customFormat="false" ht="45.75" hidden="false" customHeight="true" outlineLevel="0" collapsed="false">
      <c r="B18" s="24" t="s">
        <v>64</v>
      </c>
      <c r="C18" s="24"/>
      <c r="D18" s="28" t="n">
        <v>16</v>
      </c>
      <c r="E18" s="27" t="s">
        <v>65</v>
      </c>
      <c r="F18" s="27"/>
    </row>
    <row r="19" customFormat="false" ht="45.75" hidden="false" customHeight="true" outlineLevel="0" collapsed="false">
      <c r="B19" s="24" t="s">
        <v>66</v>
      </c>
      <c r="C19" s="24"/>
      <c r="D19" s="26" t="n">
        <v>46247</v>
      </c>
      <c r="E19" s="27" t="s">
        <v>67</v>
      </c>
      <c r="F19" s="27"/>
    </row>
    <row r="21" customFormat="false" ht="21.75" hidden="false" customHeight="true" outlineLevel="0" collapsed="false">
      <c r="B21" s="5" t="s">
        <v>68</v>
      </c>
      <c r="C21" s="5"/>
      <c r="D21" s="5"/>
      <c r="E21" s="5"/>
      <c r="F21" s="5"/>
    </row>
    <row r="22" customFormat="false" ht="43.5" hidden="false" customHeight="true" outlineLevel="0" collapsed="false">
      <c r="B22" s="24" t="s">
        <v>69</v>
      </c>
      <c r="C22" s="24"/>
      <c r="D22" s="29" t="n">
        <v>1850000</v>
      </c>
      <c r="E22" s="27" t="s">
        <v>70</v>
      </c>
      <c r="F22" s="27"/>
    </row>
    <row r="23" customFormat="false" ht="43.5" hidden="false" customHeight="true" outlineLevel="0" collapsed="false">
      <c r="B23" s="24" t="s">
        <v>71</v>
      </c>
      <c r="C23" s="24"/>
      <c r="D23" s="30" t="n">
        <v>0.02</v>
      </c>
      <c r="E23" s="27" t="s">
        <v>72</v>
      </c>
      <c r="F23" s="27"/>
    </row>
    <row r="24" customFormat="false" ht="43.5" hidden="false" customHeight="true" outlineLevel="0" collapsed="false">
      <c r="B24" s="24" t="s">
        <v>73</v>
      </c>
      <c r="C24" s="24"/>
      <c r="D24" s="30" t="n">
        <v>0.1</v>
      </c>
      <c r="E24" s="27" t="s">
        <v>74</v>
      </c>
      <c r="F24" s="27"/>
    </row>
    <row r="26" customFormat="false" ht="21.75" hidden="false" customHeight="true" outlineLevel="0" collapsed="false">
      <c r="B26" s="5" t="s">
        <v>75</v>
      </c>
      <c r="C26" s="5"/>
      <c r="D26" s="5"/>
      <c r="E26" s="5"/>
      <c r="F26" s="5"/>
    </row>
    <row r="27" customFormat="false" ht="19.5" hidden="false" customHeight="true" outlineLevel="0" collapsed="false">
      <c r="B27" s="31" t="s">
        <v>76</v>
      </c>
      <c r="C27" s="31"/>
      <c r="D27" s="32" t="n">
        <f aca="false">Summary!$D$7</f>
        <v>20</v>
      </c>
      <c r="E27" s="32"/>
    </row>
    <row r="28" customFormat="false" ht="19.5" hidden="false" customHeight="true" outlineLevel="0" collapsed="false">
      <c r="B28" s="31" t="s">
        <v>77</v>
      </c>
      <c r="C28" s="31"/>
      <c r="D28" s="32" t="n">
        <f aca="false">Summary!$D$8</f>
        <v>1154</v>
      </c>
      <c r="E28" s="32"/>
    </row>
    <row r="29" customFormat="false" ht="19.5" hidden="false" customHeight="true" outlineLevel="0" collapsed="false">
      <c r="B29" s="31" t="s">
        <v>78</v>
      </c>
      <c r="C29" s="31"/>
      <c r="D29" s="33" t="n">
        <f aca="false">Summary!$D$9</f>
        <v>764886</v>
      </c>
      <c r="E29" s="33"/>
    </row>
    <row r="30" customFormat="false" ht="19.5" hidden="false" customHeight="true" outlineLevel="0" collapsed="false">
      <c r="B30" s="31" t="s">
        <v>79</v>
      </c>
      <c r="C30" s="31"/>
      <c r="D30" s="33" t="n">
        <f aca="false">Summary!$D$11</f>
        <v>858202</v>
      </c>
      <c r="E30" s="33"/>
    </row>
    <row r="31" customFormat="false" ht="19.5" hidden="false" customHeight="true" outlineLevel="0" collapsed="false">
      <c r="B31" s="31" t="s">
        <v>80</v>
      </c>
      <c r="C31" s="31"/>
      <c r="D31" s="34" t="n">
        <f aca="false">Summary!$D$12</f>
        <v>991798</v>
      </c>
      <c r="E31" s="34"/>
    </row>
    <row r="32" customFormat="false" ht="19.5" hidden="false" customHeight="true" outlineLevel="0" collapsed="false">
      <c r="B32" s="31" t="s">
        <v>81</v>
      </c>
      <c r="C32" s="31"/>
      <c r="D32" s="32" t="n">
        <f aca="false">Summary!$I$7</f>
        <v>1</v>
      </c>
      <c r="E32" s="32"/>
    </row>
    <row r="33" customFormat="false" ht="19.5" hidden="false" customHeight="true" outlineLevel="0" collapsed="false">
      <c r="B33" s="31" t="s">
        <v>82</v>
      </c>
      <c r="C33" s="31"/>
      <c r="D33" s="32" t="n">
        <f aca="false">Summary!$I$8</f>
        <v>1</v>
      </c>
      <c r="E33" s="32"/>
    </row>
    <row r="34" customFormat="false" ht="19.5" hidden="false" customHeight="true" outlineLevel="0" collapsed="false">
      <c r="B34" s="31" t="s">
        <v>83</v>
      </c>
      <c r="C34" s="31"/>
      <c r="D34" s="32" t="n">
        <f aca="false">Summary!$I$9</f>
        <v>7</v>
      </c>
      <c r="E34" s="32"/>
    </row>
  </sheetData>
  <mergeCells count="52">
    <mergeCell ref="B1:F1"/>
    <mergeCell ref="B2:F2"/>
    <mergeCell ref="B3:F3"/>
    <mergeCell ref="B4:F4"/>
    <mergeCell ref="B6:F6"/>
    <mergeCell ref="B7:C7"/>
    <mergeCell ref="D7:E7"/>
    <mergeCell ref="B8:C8"/>
    <mergeCell ref="D8:E8"/>
    <mergeCell ref="B9:C9"/>
    <mergeCell ref="D9:E9"/>
    <mergeCell ref="B10:C10"/>
    <mergeCell ref="D10:E10"/>
    <mergeCell ref="B11:C11"/>
    <mergeCell ref="D11:E11"/>
    <mergeCell ref="B12:C12"/>
    <mergeCell ref="D12:E12"/>
    <mergeCell ref="B14:F14"/>
    <mergeCell ref="B15:C15"/>
    <mergeCell ref="E15:F15"/>
    <mergeCell ref="B16:C16"/>
    <mergeCell ref="E16:F16"/>
    <mergeCell ref="B17:C17"/>
    <mergeCell ref="E17:F17"/>
    <mergeCell ref="B18:C18"/>
    <mergeCell ref="E18:F18"/>
    <mergeCell ref="B19:C19"/>
    <mergeCell ref="E19:F19"/>
    <mergeCell ref="B21:F21"/>
    <mergeCell ref="B22:C22"/>
    <mergeCell ref="E22:F22"/>
    <mergeCell ref="B23:C23"/>
    <mergeCell ref="E23:F23"/>
    <mergeCell ref="B24:C24"/>
    <mergeCell ref="E24:F24"/>
    <mergeCell ref="B26:F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s>
  <conditionalFormatting sqref="B3:F3">
    <cfRule type="expression" priority="2" aboveAverage="0" equalAverage="0" bottom="0" percent="0" rank="0" text="" dxfId="0">
      <formula>LEN($B$3)&gt;0</formula>
    </cfRule>
  </conditionalFormatting>
  <conditionalFormatting sqref="D32">
    <cfRule type="cellIs" priority="3" operator="greaterThan" aboveAverage="0" equalAverage="0" bottom="0" percent="0" rank="0" text="" dxfId="1">
      <formula>0</formula>
    </cfRule>
  </conditionalFormatting>
  <conditionalFormatting sqref="D33">
    <cfRule type="cellIs" priority="4" operator="greaterThan" aboveAverage="0" equalAverage="0" bottom="0" percent="0" rank="0" text="" dxfId="1">
      <formula>0</formula>
    </cfRule>
  </conditionalFormatting>
  <printOptions headings="false" gridLines="false" gridLinesSet="true" horizontalCentered="false" verticalCentered="false"/>
  <pageMargins left="0.3" right="0.3" top="0.45" bottom="0.4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B1:AH261"/>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4" ySplit="8" topLeftCell="E9" activePane="bottomRight" state="frozen"/>
      <selection pane="topLeft" activeCell="A1" activeCellId="0" sqref="A1"/>
      <selection pane="topRight" activeCell="E1" activeCellId="0" sqref="E1"/>
      <selection pane="bottomLeft" activeCell="A9" activeCellId="0" sqref="A9"/>
      <selection pane="bottomRight" activeCell="A1" activeCellId="0" sqref="A1"/>
    </sheetView>
  </sheetViews>
  <sheetFormatPr defaultColWidth="8.6796875" defaultRowHeight="15" zeroHeight="false" outlineLevelRow="0" outlineLevelCol="1"/>
  <cols>
    <col collapsed="false" customWidth="true" hidden="false" outlineLevel="0" max="1" min="1" style="0" width="2.2"/>
    <col collapsed="false" customWidth="true" hidden="false" outlineLevel="0" max="2" min="2" style="0" width="9.51"/>
    <col collapsed="false" customWidth="true" hidden="false" outlineLevel="0" max="3" min="3" style="0" width="20"/>
    <col collapsed="false" customWidth="true" hidden="false" outlineLevel="0" max="4" min="4" style="0" width="34"/>
    <col collapsed="false" customWidth="true" hidden="false" outlineLevel="0" max="5" min="5" style="0" width="22"/>
    <col collapsed="false" customWidth="true" hidden="false" outlineLevel="0" max="8" min="6" style="0" width="8"/>
    <col collapsed="false" customWidth="true" hidden="false" outlineLevel="0" max="9" min="9" style="0" width="7"/>
    <col collapsed="false" customWidth="true" hidden="false" outlineLevel="1" max="13" min="10" style="0" width="20"/>
    <col collapsed="false" customWidth="true" hidden="false" outlineLevel="0" max="16" min="14" style="0" width="11"/>
    <col collapsed="false" customWidth="true" hidden="false" outlineLevel="0" max="17" min="17" style="0" width="13"/>
    <col collapsed="false" customWidth="true" hidden="false" outlineLevel="0" max="18" min="18" style="0" width="22"/>
    <col collapsed="false" customWidth="true" hidden="false" outlineLevel="0" max="19" min="19" style="0" width="15"/>
    <col collapsed="false" customWidth="true" hidden="false" outlineLevel="0" max="20" min="20" style="0" width="16"/>
    <col collapsed="false" customWidth="true" hidden="false" outlineLevel="0" max="21" min="21" style="0" width="11"/>
    <col collapsed="false" customWidth="true" hidden="false" outlineLevel="0" max="22" min="22" style="0" width="16"/>
    <col collapsed="false" customWidth="true" hidden="false" outlineLevel="0" max="23" min="23" style="0" width="9"/>
    <col collapsed="false" customWidth="true" hidden="false" outlineLevel="0" max="24" min="24" style="0" width="24"/>
    <col collapsed="false" customWidth="true" hidden="false" outlineLevel="0" max="27" min="25" style="0" width="12"/>
    <col collapsed="false" customWidth="true" hidden="false" outlineLevel="0" max="28" min="28" style="0" width="17"/>
    <col collapsed="false" customWidth="true" hidden="false" outlineLevel="1" max="33" min="29" style="0" width="12"/>
    <col collapsed="false" customWidth="true" hidden="false" outlineLevel="0" max="34" min="34" style="0" width="20"/>
    <col collapsed="false" customWidth="true" hidden="false" outlineLevel="0" max="35" min="35" style="0" width="2.2"/>
  </cols>
  <sheetData>
    <row r="1" customFormat="false" ht="33.75" hidden="false" customHeight="true" outlineLevel="0" collapsed="false">
      <c r="B1" s="20" t="s">
        <v>84</v>
      </c>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row>
    <row r="2" customFormat="false" ht="4.5" hidden="false" customHeight="true" outlineLevel="0" collapsed="false">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row>
    <row r="3" customFormat="false" ht="16.5" hidden="false" customHeight="true" outlineLevel="0" collapsed="false">
      <c r="B3" s="22" t="str">
        <f aca="false">IF(COUNTIF(Schedule!$X$9:$X$258,"EXAMPLE*")=0,"","EXAMPLE DATA - the schedule holds a worked example. Delete those rows and this banner clears.")</f>
        <v>EXAMPLE DATA - the schedule holds a worked example. Delete those rows and this banner clears.</v>
      </c>
      <c r="C3" s="22"/>
      <c r="D3" s="22"/>
      <c r="E3" s="22"/>
      <c r="F3" s="22"/>
      <c r="G3" s="22"/>
      <c r="H3" s="22"/>
      <c r="I3" s="22"/>
      <c r="J3" s="22"/>
      <c r="K3" s="22"/>
      <c r="L3" s="22"/>
    </row>
    <row r="4" customFormat="false" ht="25.5" hidden="false" customHeight="true" outlineLevel="0" collapsed="false">
      <c r="B4" s="23" t="s">
        <v>85</v>
      </c>
      <c r="C4" s="23"/>
      <c r="D4" s="23"/>
      <c r="E4" s="23"/>
      <c r="F4" s="23"/>
      <c r="G4" s="23"/>
      <c r="H4" s="23"/>
      <c r="I4" s="23"/>
      <c r="J4" s="23"/>
      <c r="K4" s="23"/>
      <c r="L4" s="23"/>
    </row>
    <row r="8" customFormat="false" ht="43.5" hidden="false" customHeight="true" outlineLevel="0" collapsed="false">
      <c r="B8" s="9" t="s">
        <v>86</v>
      </c>
      <c r="C8" s="9" t="s">
        <v>87</v>
      </c>
      <c r="D8" s="9" t="s">
        <v>88</v>
      </c>
      <c r="E8" s="9" t="s">
        <v>89</v>
      </c>
      <c r="F8" s="9" t="s">
        <v>90</v>
      </c>
      <c r="G8" s="9" t="s">
        <v>91</v>
      </c>
      <c r="H8" s="9" t="s">
        <v>92</v>
      </c>
      <c r="I8" s="9" t="s">
        <v>93</v>
      </c>
      <c r="J8" s="9" t="s">
        <v>94</v>
      </c>
      <c r="K8" s="9" t="s">
        <v>95</v>
      </c>
      <c r="L8" s="9" t="s">
        <v>96</v>
      </c>
      <c r="M8" s="9" t="s">
        <v>97</v>
      </c>
      <c r="N8" s="9" t="s">
        <v>98</v>
      </c>
      <c r="O8" s="9" t="s">
        <v>99</v>
      </c>
      <c r="P8" s="9" t="s">
        <v>100</v>
      </c>
      <c r="Q8" s="9" t="s">
        <v>101</v>
      </c>
      <c r="R8" s="9" t="s">
        <v>102</v>
      </c>
      <c r="S8" s="9" t="s">
        <v>103</v>
      </c>
      <c r="T8" s="9" t="s">
        <v>104</v>
      </c>
      <c r="U8" s="9" t="s">
        <v>105</v>
      </c>
      <c r="V8" s="9" t="s">
        <v>106</v>
      </c>
      <c r="W8" s="9" t="s">
        <v>107</v>
      </c>
      <c r="X8" s="9" t="s">
        <v>108</v>
      </c>
      <c r="Y8" s="9" t="s">
        <v>109</v>
      </c>
      <c r="Z8" s="9" t="s">
        <v>110</v>
      </c>
      <c r="AA8" s="9" t="s">
        <v>111</v>
      </c>
      <c r="AB8" s="9" t="s">
        <v>112</v>
      </c>
      <c r="AC8" s="9" t="s">
        <v>113</v>
      </c>
      <c r="AD8" s="9" t="s">
        <v>114</v>
      </c>
      <c r="AE8" s="9" t="s">
        <v>115</v>
      </c>
      <c r="AF8" s="9" t="s">
        <v>116</v>
      </c>
      <c r="AG8" s="9" t="s">
        <v>117</v>
      </c>
      <c r="AH8" s="9" t="s">
        <v>118</v>
      </c>
    </row>
    <row r="9" customFormat="false" ht="33.75" hidden="false" customHeight="true" outlineLevel="0" collapsed="false">
      <c r="B9" s="35" t="s">
        <v>119</v>
      </c>
      <c r="C9" s="36" t="s">
        <v>120</v>
      </c>
      <c r="D9" s="36" t="s">
        <v>121</v>
      </c>
      <c r="E9" s="36" t="s">
        <v>122</v>
      </c>
      <c r="F9" s="37" t="n">
        <v>1</v>
      </c>
      <c r="G9" s="37" t="n">
        <v>62</v>
      </c>
      <c r="H9" s="38" t="n">
        <f aca="false">IF($D9="","",N($F9)*N($G9))</f>
        <v>62</v>
      </c>
      <c r="I9" s="35" t="s">
        <v>123</v>
      </c>
      <c r="J9" s="36" t="s">
        <v>124</v>
      </c>
      <c r="K9" s="36" t="s">
        <v>125</v>
      </c>
      <c r="L9" s="36" t="s">
        <v>126</v>
      </c>
      <c r="M9" s="36" t="s">
        <v>127</v>
      </c>
      <c r="N9" s="39" t="n">
        <v>640</v>
      </c>
      <c r="O9" s="39" t="n">
        <v>58</v>
      </c>
      <c r="P9" s="40" t="n">
        <f aca="false">IF($D9="","",N($N9)+N($O9))</f>
        <v>698</v>
      </c>
      <c r="Q9" s="41" t="n">
        <f aca="false">IF($D9="","",$H9*$P9)</f>
        <v>43276</v>
      </c>
      <c r="R9" s="36" t="s">
        <v>128</v>
      </c>
      <c r="S9" s="36" t="s">
        <v>129</v>
      </c>
      <c r="T9" s="36" t="s">
        <v>130</v>
      </c>
      <c r="U9" s="35" t="s">
        <v>131</v>
      </c>
      <c r="V9" s="36" t="s">
        <v>132</v>
      </c>
      <c r="W9" s="37" t="n">
        <v>14</v>
      </c>
      <c r="X9" s="42" t="s">
        <v>133</v>
      </c>
      <c r="Y9" s="43" t="n">
        <f aca="false">IF($D9="","",Setup!$D$15-N(Setup!$D$16)*7)</f>
        <v>46419</v>
      </c>
      <c r="Z9" s="43" t="n">
        <f aca="false">IF(OR($D9="",$W9=""),"",$Y9-N($W9)*7-N(Setup!$D$17)*7)</f>
        <v>46300</v>
      </c>
      <c r="AA9" s="44"/>
      <c r="AB9" s="36"/>
      <c r="AC9" s="44"/>
      <c r="AD9" s="44"/>
      <c r="AE9" s="36" t="s">
        <v>134</v>
      </c>
      <c r="AF9" s="37"/>
      <c r="AG9" s="36"/>
      <c r="AH9" s="45" t="str">
        <f aca="false">IF($D9="","",IF($AB9="Cancelled","Cancelled",IF(AND($AA9="",$Z9&lt;&gt;"",$Z9&lt;Setup!$D$19),"ORDER NOW - late",IF(AND(OR($AB9="Ordered",$AB9="In production",$AB9="Shipped"),$S9&lt;&gt;"Approved",$S9&lt;&gt;"Approved as noted"),"Ordered without approval",IF(AND($AA9="",$Z9&lt;&gt;"",$Z9&lt;Setup!$D$19+14),"Order within 2 weeks",IF(AND($AD9&lt;&gt;"",$AG9=""),"Installed - needs asset tag",IF(N($W9)&gt;=Setup!$D$18,"Long lead","")))))))</f>
        <v/>
      </c>
    </row>
    <row r="10" customFormat="false" ht="33.75" hidden="false" customHeight="true" outlineLevel="0" collapsed="false">
      <c r="B10" s="46" t="s">
        <v>135</v>
      </c>
      <c r="C10" s="47" t="s">
        <v>120</v>
      </c>
      <c r="D10" s="47" t="s">
        <v>136</v>
      </c>
      <c r="E10" s="47" t="s">
        <v>122</v>
      </c>
      <c r="F10" s="48" t="n">
        <v>1</v>
      </c>
      <c r="G10" s="48" t="n">
        <v>62</v>
      </c>
      <c r="H10" s="38" t="n">
        <f aca="false">IF($D10="","",N($F10)*N($G10))</f>
        <v>62</v>
      </c>
      <c r="I10" s="46" t="s">
        <v>123</v>
      </c>
      <c r="J10" s="47" t="s">
        <v>124</v>
      </c>
      <c r="K10" s="47" t="s">
        <v>137</v>
      </c>
      <c r="L10" s="47" t="s">
        <v>138</v>
      </c>
      <c r="M10" s="47" t="s">
        <v>139</v>
      </c>
      <c r="N10" s="49" t="n">
        <v>285</v>
      </c>
      <c r="O10" s="49" t="n">
        <v>26</v>
      </c>
      <c r="P10" s="40" t="n">
        <f aca="false">IF($D10="","",N($N10)+N($O10))</f>
        <v>311</v>
      </c>
      <c r="Q10" s="41" t="n">
        <f aca="false">IF($D10="","",$H10*$P10)</f>
        <v>19282</v>
      </c>
      <c r="R10" s="47" t="s">
        <v>128</v>
      </c>
      <c r="S10" s="47" t="s">
        <v>129</v>
      </c>
      <c r="T10" s="47" t="s">
        <v>140</v>
      </c>
      <c r="U10" s="46" t="s">
        <v>131</v>
      </c>
      <c r="V10" s="47" t="s">
        <v>132</v>
      </c>
      <c r="W10" s="48" t="n">
        <v>8</v>
      </c>
      <c r="X10" s="50" t="s">
        <v>141</v>
      </c>
      <c r="Y10" s="43" t="n">
        <f aca="false">IF($D10="","",Setup!$D$15-N(Setup!$D$16)*7)</f>
        <v>46419</v>
      </c>
      <c r="Z10" s="43" t="n">
        <f aca="false">IF(OR($D10="",$W10=""),"",$Y10-N($W10)*7-N(Setup!$D$17)*7)</f>
        <v>46342</v>
      </c>
      <c r="AA10" s="51"/>
      <c r="AB10" s="47"/>
      <c r="AC10" s="51"/>
      <c r="AD10" s="51"/>
      <c r="AE10" s="47" t="s">
        <v>134</v>
      </c>
      <c r="AF10" s="48"/>
      <c r="AG10" s="47"/>
      <c r="AH10" s="45" t="str">
        <f aca="false">IF($D10="","",IF($AB10="Cancelled","Cancelled",IF(AND($AA10="",$Z10&lt;&gt;"",$Z10&lt;Setup!$D$19),"ORDER NOW - late",IF(AND(OR($AB10="Ordered",$AB10="In production",$AB10="Shipped"),$S10&lt;&gt;"Approved",$S10&lt;&gt;"Approved as noted"),"Ordered without approval",IF(AND($AA10="",$Z10&lt;&gt;"",$Z10&lt;Setup!$D$19+14),"Order within 2 weeks",IF(AND($AD10&lt;&gt;"",$AG10=""),"Installed - needs asset tag",IF(N($W10)&gt;=Setup!$D$18,"Long lead","")))))))</f>
        <v/>
      </c>
    </row>
    <row r="11" customFormat="false" ht="33.75" hidden="false" customHeight="true" outlineLevel="0" collapsed="false">
      <c r="B11" s="35" t="s">
        <v>142</v>
      </c>
      <c r="C11" s="36" t="s">
        <v>120</v>
      </c>
      <c r="D11" s="36" t="s">
        <v>143</v>
      </c>
      <c r="E11" s="36" t="s">
        <v>144</v>
      </c>
      <c r="F11" s="37" t="n">
        <v>4</v>
      </c>
      <c r="G11" s="37" t="n">
        <v>1</v>
      </c>
      <c r="H11" s="38" t="n">
        <f aca="false">IF($D11="","",N($F11)*N($G11))</f>
        <v>4</v>
      </c>
      <c r="I11" s="35" t="s">
        <v>123</v>
      </c>
      <c r="J11" s="36" t="s">
        <v>52</v>
      </c>
      <c r="K11" s="36" t="s">
        <v>145</v>
      </c>
      <c r="L11" s="36" t="s">
        <v>146</v>
      </c>
      <c r="M11" s="36" t="s">
        <v>147</v>
      </c>
      <c r="N11" s="39" t="n">
        <v>4850</v>
      </c>
      <c r="O11" s="39" t="n">
        <v>420</v>
      </c>
      <c r="P11" s="40" t="n">
        <f aca="false">IF($D11="","",N($N11)+N($O11))</f>
        <v>5270</v>
      </c>
      <c r="Q11" s="41" t="n">
        <f aca="false">IF($D11="","",$H11*$P11)</f>
        <v>21080</v>
      </c>
      <c r="R11" s="36" t="s">
        <v>128</v>
      </c>
      <c r="S11" s="36" t="s">
        <v>148</v>
      </c>
      <c r="T11" s="36" t="s">
        <v>149</v>
      </c>
      <c r="U11" s="35" t="s">
        <v>131</v>
      </c>
      <c r="V11" s="36" t="s">
        <v>132</v>
      </c>
      <c r="W11" s="37" t="n">
        <v>22</v>
      </c>
      <c r="X11" s="42" t="s">
        <v>150</v>
      </c>
      <c r="Y11" s="43" t="n">
        <f aca="false">IF($D11="","",Setup!$D$15-N(Setup!$D$16)*7)</f>
        <v>46419</v>
      </c>
      <c r="Z11" s="43" t="n">
        <f aca="false">IF(OR($D11="",$W11=""),"",$Y11-N($W11)*7-N(Setup!$D$17)*7)</f>
        <v>46244</v>
      </c>
      <c r="AA11" s="44"/>
      <c r="AB11" s="36"/>
      <c r="AC11" s="44"/>
      <c r="AD11" s="44"/>
      <c r="AE11" s="36" t="s">
        <v>151</v>
      </c>
      <c r="AF11" s="37"/>
      <c r="AG11" s="36"/>
      <c r="AH11" s="45" t="str">
        <f aca="false">IF($D11="","",IF($AB11="Cancelled","Cancelled",IF(AND($AA11="",$Z11&lt;&gt;"",$Z11&lt;Setup!$D$19),"ORDER NOW - late",IF(AND(OR($AB11="Ordered",$AB11="In production",$AB11="Shipped"),$S11&lt;&gt;"Approved",$S11&lt;&gt;"Approved as noted"),"Ordered without approval",IF(AND($AA11="",$Z11&lt;&gt;"",$Z11&lt;Setup!$D$19+14),"Order within 2 weeks",IF(AND($AD11&lt;&gt;"",$AG11=""),"Installed - needs asset tag",IF(N($W11)&gt;=Setup!$D$18,"Long lead","")))))))</f>
        <v>ORDER NOW - late</v>
      </c>
    </row>
    <row r="12" customFormat="false" ht="33.75" hidden="false" customHeight="true" outlineLevel="0" collapsed="false">
      <c r="B12" s="46" t="s">
        <v>152</v>
      </c>
      <c r="C12" s="47" t="s">
        <v>153</v>
      </c>
      <c r="D12" s="47" t="s">
        <v>154</v>
      </c>
      <c r="E12" s="47" t="s">
        <v>122</v>
      </c>
      <c r="F12" s="48" t="n">
        <v>1</v>
      </c>
      <c r="G12" s="48" t="n">
        <v>62</v>
      </c>
      <c r="H12" s="38" t="n">
        <f aca="false">IF($D12="","",N($F12)*N($G12))</f>
        <v>62</v>
      </c>
      <c r="I12" s="46" t="s">
        <v>123</v>
      </c>
      <c r="J12" s="47" t="s">
        <v>124</v>
      </c>
      <c r="K12" s="47" t="s">
        <v>155</v>
      </c>
      <c r="L12" s="47" t="s">
        <v>156</v>
      </c>
      <c r="M12" s="47" t="s">
        <v>157</v>
      </c>
      <c r="N12" s="49" t="n">
        <v>720</v>
      </c>
      <c r="O12" s="49" t="n">
        <v>62</v>
      </c>
      <c r="P12" s="40" t="n">
        <f aca="false">IF($D12="","",N($N12)+N($O12))</f>
        <v>782</v>
      </c>
      <c r="Q12" s="41" t="n">
        <f aca="false">IF($D12="","",$H12*$P12)</f>
        <v>48484</v>
      </c>
      <c r="R12" s="47" t="s">
        <v>128</v>
      </c>
      <c r="S12" s="47" t="s">
        <v>129</v>
      </c>
      <c r="T12" s="47" t="s">
        <v>158</v>
      </c>
      <c r="U12" s="46" t="s">
        <v>131</v>
      </c>
      <c r="V12" s="47" t="s">
        <v>159</v>
      </c>
      <c r="W12" s="48" t="n">
        <v>14</v>
      </c>
      <c r="X12" s="50" t="s">
        <v>141</v>
      </c>
      <c r="Y12" s="43" t="n">
        <f aca="false">IF($D12="","",Setup!$D$15-N(Setup!$D$16)*7)</f>
        <v>46419</v>
      </c>
      <c r="Z12" s="43" t="n">
        <f aca="false">IF(OR($D12="",$W12=""),"",$Y12-N($W12)*7-N(Setup!$D$17)*7)</f>
        <v>46300</v>
      </c>
      <c r="AA12" s="51"/>
      <c r="AB12" s="47"/>
      <c r="AC12" s="51"/>
      <c r="AD12" s="51"/>
      <c r="AE12" s="47" t="s">
        <v>134</v>
      </c>
      <c r="AF12" s="48"/>
      <c r="AG12" s="47"/>
      <c r="AH12" s="45" t="str">
        <f aca="false">IF($D12="","",IF($AB12="Cancelled","Cancelled",IF(AND($AA12="",$Z12&lt;&gt;"",$Z12&lt;Setup!$D$19),"ORDER NOW - late",IF(AND(OR($AB12="Ordered",$AB12="In production",$AB12="Shipped"),$S12&lt;&gt;"Approved",$S12&lt;&gt;"Approved as noted"),"Ordered without approval",IF(AND($AA12="",$Z12&lt;&gt;"",$Z12&lt;Setup!$D$19+14),"Order within 2 weeks",IF(AND($AD12&lt;&gt;"",$AG12=""),"Installed - needs asset tag",IF(N($W12)&gt;=Setup!$D$18,"Long lead","")))))))</f>
        <v/>
      </c>
    </row>
    <row r="13" customFormat="false" ht="33.75" hidden="false" customHeight="true" outlineLevel="0" collapsed="false">
      <c r="B13" s="35" t="s">
        <v>160</v>
      </c>
      <c r="C13" s="36" t="s">
        <v>153</v>
      </c>
      <c r="D13" s="36" t="s">
        <v>161</v>
      </c>
      <c r="E13" s="36" t="s">
        <v>122</v>
      </c>
      <c r="F13" s="37" t="n">
        <v>2</v>
      </c>
      <c r="G13" s="37" t="n">
        <v>62</v>
      </c>
      <c r="H13" s="38" t="n">
        <f aca="false">IF($D13="","",N($F13)*N($G13))</f>
        <v>124</v>
      </c>
      <c r="I13" s="35" t="s">
        <v>123</v>
      </c>
      <c r="J13" s="36" t="s">
        <v>124</v>
      </c>
      <c r="K13" s="36" t="s">
        <v>162</v>
      </c>
      <c r="L13" s="36" t="s">
        <v>156</v>
      </c>
      <c r="M13" s="36" t="s">
        <v>163</v>
      </c>
      <c r="N13" s="39" t="n">
        <v>265</v>
      </c>
      <c r="O13" s="39" t="n">
        <v>22</v>
      </c>
      <c r="P13" s="40" t="n">
        <f aca="false">IF($D13="","",N($N13)+N($O13))</f>
        <v>287</v>
      </c>
      <c r="Q13" s="41" t="n">
        <f aca="false">IF($D13="","",$H13*$P13)</f>
        <v>35588</v>
      </c>
      <c r="R13" s="36" t="s">
        <v>128</v>
      </c>
      <c r="S13" s="36" t="s">
        <v>129</v>
      </c>
      <c r="T13" s="36" t="s">
        <v>158</v>
      </c>
      <c r="U13" s="35" t="s">
        <v>131</v>
      </c>
      <c r="V13" s="36" t="s">
        <v>159</v>
      </c>
      <c r="W13" s="37" t="n">
        <v>14</v>
      </c>
      <c r="X13" s="42" t="s">
        <v>141</v>
      </c>
      <c r="Y13" s="43" t="n">
        <f aca="false">IF($D13="","",Setup!$D$15-N(Setup!$D$16)*7)</f>
        <v>46419</v>
      </c>
      <c r="Z13" s="43" t="n">
        <f aca="false">IF(OR($D13="",$W13=""),"",$Y13-N($W13)*7-N(Setup!$D$17)*7)</f>
        <v>46300</v>
      </c>
      <c r="AA13" s="44"/>
      <c r="AB13" s="36"/>
      <c r="AC13" s="44"/>
      <c r="AD13" s="44"/>
      <c r="AE13" s="36" t="s">
        <v>134</v>
      </c>
      <c r="AF13" s="37"/>
      <c r="AG13" s="36"/>
      <c r="AH13" s="45" t="str">
        <f aca="false">IF($D13="","",IF($AB13="Cancelled","Cancelled",IF(AND($AA13="",$Z13&lt;&gt;"",$Z13&lt;Setup!$D$19),"ORDER NOW - late",IF(AND(OR($AB13="Ordered",$AB13="In production",$AB13="Shipped"),$S13&lt;&gt;"Approved",$S13&lt;&gt;"Approved as noted"),"Ordered without approval",IF(AND($AA13="",$Z13&lt;&gt;"",$Z13&lt;Setup!$D$19+14),"Order within 2 weeks",IF(AND($AD13&lt;&gt;"",$AG13=""),"Installed - needs asset tag",IF(N($W13)&gt;=Setup!$D$18,"Long lead","")))))))</f>
        <v/>
      </c>
    </row>
    <row r="14" customFormat="false" ht="33.75" hidden="false" customHeight="true" outlineLevel="0" collapsed="false">
      <c r="B14" s="46" t="s">
        <v>164</v>
      </c>
      <c r="C14" s="47" t="s">
        <v>165</v>
      </c>
      <c r="D14" s="47" t="s">
        <v>166</v>
      </c>
      <c r="E14" s="47" t="s">
        <v>122</v>
      </c>
      <c r="F14" s="48" t="n">
        <v>1</v>
      </c>
      <c r="G14" s="48" t="n">
        <v>62</v>
      </c>
      <c r="H14" s="38" t="n">
        <f aca="false">IF($D14="","",N($F14)*N($G14))</f>
        <v>62</v>
      </c>
      <c r="I14" s="46" t="s">
        <v>123</v>
      </c>
      <c r="J14" s="47" t="s">
        <v>167</v>
      </c>
      <c r="K14" s="47" t="s">
        <v>168</v>
      </c>
      <c r="L14" s="47" t="s">
        <v>169</v>
      </c>
      <c r="M14" s="47" t="s">
        <v>170</v>
      </c>
      <c r="N14" s="49" t="n">
        <v>2450</v>
      </c>
      <c r="O14" s="49" t="n">
        <v>180</v>
      </c>
      <c r="P14" s="40" t="n">
        <f aca="false">IF($D14="","",N($N14)+N($O14))</f>
        <v>2630</v>
      </c>
      <c r="Q14" s="41" t="n">
        <f aca="false">IF($D14="","",$H14*$P14)</f>
        <v>163060</v>
      </c>
      <c r="R14" s="47" t="s">
        <v>128</v>
      </c>
      <c r="S14" s="47" t="s">
        <v>171</v>
      </c>
      <c r="T14" s="47" t="s">
        <v>172</v>
      </c>
      <c r="U14" s="46" t="s">
        <v>131</v>
      </c>
      <c r="V14" s="47" t="s">
        <v>173</v>
      </c>
      <c r="W14" s="48" t="n">
        <v>18</v>
      </c>
      <c r="X14" s="50" t="s">
        <v>174</v>
      </c>
      <c r="Y14" s="43" t="n">
        <f aca="false">IF($D14="","",Setup!$D$15-N(Setup!$D$16)*7)</f>
        <v>46419</v>
      </c>
      <c r="Z14" s="43" t="n">
        <f aca="false">IF(OR($D14="",$W14=""),"",$Y14-N($W14)*7-N(Setup!$D$17)*7)</f>
        <v>46272</v>
      </c>
      <c r="AA14" s="51" t="n">
        <v>46240</v>
      </c>
      <c r="AB14" s="47" t="s">
        <v>175</v>
      </c>
      <c r="AC14" s="51"/>
      <c r="AD14" s="51"/>
      <c r="AE14" s="47" t="s">
        <v>151</v>
      </c>
      <c r="AF14" s="48"/>
      <c r="AG14" s="47"/>
      <c r="AH14" s="45" t="str">
        <f aca="false">IF($D14="","",IF($AB14="Cancelled","Cancelled",IF(AND($AA14="",$Z14&lt;&gt;"",$Z14&lt;Setup!$D$19),"ORDER NOW - late",IF(AND(OR($AB14="Ordered",$AB14="In production",$AB14="Shipped"),$S14&lt;&gt;"Approved",$S14&lt;&gt;"Approved as noted"),"Ordered without approval",IF(AND($AA14="",$Z14&lt;&gt;"",$Z14&lt;Setup!$D$19+14),"Order within 2 weeks",IF(AND($AD14&lt;&gt;"",$AG14=""),"Installed - needs asset tag",IF(N($W14)&gt;=Setup!$D$18,"Long lead","")))))))</f>
        <v>Long lead</v>
      </c>
    </row>
    <row r="15" customFormat="false" ht="33.75" hidden="false" customHeight="true" outlineLevel="0" collapsed="false">
      <c r="B15" s="35" t="s">
        <v>176</v>
      </c>
      <c r="C15" s="36" t="s">
        <v>177</v>
      </c>
      <c r="D15" s="36" t="s">
        <v>178</v>
      </c>
      <c r="E15" s="36" t="s">
        <v>122</v>
      </c>
      <c r="F15" s="37" t="n">
        <v>1</v>
      </c>
      <c r="G15" s="37" t="n">
        <v>62</v>
      </c>
      <c r="H15" s="38" t="n">
        <f aca="false">IF($D15="","",N($F15)*N($G15))</f>
        <v>62</v>
      </c>
      <c r="I15" s="35" t="s">
        <v>123</v>
      </c>
      <c r="J15" s="36" t="s">
        <v>179</v>
      </c>
      <c r="K15" s="36" t="s">
        <v>180</v>
      </c>
      <c r="L15" s="36" t="s">
        <v>181</v>
      </c>
      <c r="M15" s="36" t="s">
        <v>182</v>
      </c>
      <c r="N15" s="39" t="n">
        <v>1180</v>
      </c>
      <c r="O15" s="39" t="n">
        <v>96</v>
      </c>
      <c r="P15" s="40" t="n">
        <f aca="false">IF($D15="","",N($N15)+N($O15))</f>
        <v>1276</v>
      </c>
      <c r="Q15" s="41" t="n">
        <f aca="false">IF($D15="","",$H15*$P15)</f>
        <v>79112</v>
      </c>
      <c r="R15" s="36" t="s">
        <v>128</v>
      </c>
      <c r="S15" s="36" t="s">
        <v>129</v>
      </c>
      <c r="T15" s="36" t="s">
        <v>130</v>
      </c>
      <c r="U15" s="35" t="s">
        <v>131</v>
      </c>
      <c r="V15" s="36" t="s">
        <v>132</v>
      </c>
      <c r="W15" s="37" t="n">
        <v>12</v>
      </c>
      <c r="X15" s="42" t="s">
        <v>141</v>
      </c>
      <c r="Y15" s="43" t="n">
        <f aca="false">IF($D15="","",Setup!$D$15-N(Setup!$D$16)*7)</f>
        <v>46419</v>
      </c>
      <c r="Z15" s="43" t="n">
        <f aca="false">IF(OR($D15="",$W15=""),"",$Y15-N($W15)*7-N(Setup!$D$17)*7)</f>
        <v>46314</v>
      </c>
      <c r="AA15" s="44" t="n">
        <v>46246</v>
      </c>
      <c r="AB15" s="36" t="s">
        <v>183</v>
      </c>
      <c r="AC15" s="44"/>
      <c r="AD15" s="44"/>
      <c r="AE15" s="36" t="s">
        <v>134</v>
      </c>
      <c r="AF15" s="37"/>
      <c r="AG15" s="36"/>
      <c r="AH15" s="45" t="str">
        <f aca="false">IF($D15="","",IF($AB15="Cancelled","Cancelled",IF(AND($AA15="",$Z15&lt;&gt;"",$Z15&lt;Setup!$D$19),"ORDER NOW - late",IF(AND(OR($AB15="Ordered",$AB15="In production",$AB15="Shipped"),$S15&lt;&gt;"Approved",$S15&lt;&gt;"Approved as noted"),"Ordered without approval",IF(AND($AA15="",$Z15&lt;&gt;"",$Z15&lt;Setup!$D$19+14),"Order within 2 weeks",IF(AND($AD15&lt;&gt;"",$AG15=""),"Installed - needs asset tag",IF(N($W15)&gt;=Setup!$D$18,"Long lead","")))))))</f>
        <v/>
      </c>
    </row>
    <row r="16" customFormat="false" ht="33.75" hidden="false" customHeight="true" outlineLevel="0" collapsed="false">
      <c r="B16" s="46" t="s">
        <v>184</v>
      </c>
      <c r="C16" s="47" t="s">
        <v>177</v>
      </c>
      <c r="D16" s="47" t="s">
        <v>185</v>
      </c>
      <c r="E16" s="47" t="s">
        <v>122</v>
      </c>
      <c r="F16" s="48" t="n">
        <v>1</v>
      </c>
      <c r="G16" s="48" t="n">
        <v>62</v>
      </c>
      <c r="H16" s="38" t="n">
        <f aca="false">IF($D16="","",N($F16)*N($G16))</f>
        <v>62</v>
      </c>
      <c r="I16" s="46" t="s">
        <v>123</v>
      </c>
      <c r="J16" s="47" t="s">
        <v>179</v>
      </c>
      <c r="K16" s="47" t="s">
        <v>186</v>
      </c>
      <c r="L16" s="47" t="s">
        <v>187</v>
      </c>
      <c r="M16" s="47" t="s">
        <v>188</v>
      </c>
      <c r="N16" s="49" t="n">
        <v>890</v>
      </c>
      <c r="O16" s="49" t="n">
        <v>64</v>
      </c>
      <c r="P16" s="40" t="n">
        <f aca="false">IF($D16="","",N($N16)+N($O16))</f>
        <v>954</v>
      </c>
      <c r="Q16" s="41" t="n">
        <f aca="false">IF($D16="","",$H16*$P16)</f>
        <v>59148</v>
      </c>
      <c r="R16" s="47" t="s">
        <v>128</v>
      </c>
      <c r="S16" s="47" t="s">
        <v>129</v>
      </c>
      <c r="T16" s="47" t="s">
        <v>189</v>
      </c>
      <c r="U16" s="46" t="s">
        <v>131</v>
      </c>
      <c r="V16" s="47" t="s">
        <v>132</v>
      </c>
      <c r="W16" s="48" t="n">
        <v>8</v>
      </c>
      <c r="X16" s="50" t="s">
        <v>141</v>
      </c>
      <c r="Y16" s="43" t="n">
        <f aca="false">IF($D16="","",Setup!$D$15-N(Setup!$D$16)*7)</f>
        <v>46419</v>
      </c>
      <c r="Z16" s="43" t="n">
        <f aca="false">IF(OR($D16="",$W16=""),"",$Y16-N($W16)*7-N(Setup!$D$17)*7)</f>
        <v>46342</v>
      </c>
      <c r="AA16" s="51"/>
      <c r="AB16" s="47"/>
      <c r="AC16" s="51"/>
      <c r="AD16" s="51"/>
      <c r="AE16" s="47" t="s">
        <v>134</v>
      </c>
      <c r="AF16" s="48"/>
      <c r="AG16" s="47"/>
      <c r="AH16" s="45" t="str">
        <f aca="false">IF($D16="","",IF($AB16="Cancelled","Cancelled",IF(AND($AA16="",$Z16&lt;&gt;"",$Z16&lt;Setup!$D$19),"ORDER NOW - late",IF(AND(OR($AB16="Ordered",$AB16="In production",$AB16="Shipped"),$S16&lt;&gt;"Approved",$S16&lt;&gt;"Approved as noted"),"Ordered without approval",IF(AND($AA16="",$Z16&lt;&gt;"",$Z16&lt;Setup!$D$19+14),"Order within 2 weeks",IF(AND($AD16&lt;&gt;"",$AG16=""),"Installed - needs asset tag",IF(N($W16)&gt;=Setup!$D$18,"Long lead","")))))))</f>
        <v/>
      </c>
    </row>
    <row r="17" customFormat="false" ht="33.75" hidden="false" customHeight="true" outlineLevel="0" collapsed="false">
      <c r="B17" s="35" t="s">
        <v>190</v>
      </c>
      <c r="C17" s="36" t="s">
        <v>191</v>
      </c>
      <c r="D17" s="36" t="s">
        <v>192</v>
      </c>
      <c r="E17" s="36" t="s">
        <v>122</v>
      </c>
      <c r="F17" s="37" t="n">
        <v>2</v>
      </c>
      <c r="G17" s="37" t="n">
        <v>62</v>
      </c>
      <c r="H17" s="38" t="n">
        <f aca="false">IF($D17="","",N($F17)*N($G17))</f>
        <v>124</v>
      </c>
      <c r="I17" s="35" t="s">
        <v>123</v>
      </c>
      <c r="J17" s="36" t="s">
        <v>193</v>
      </c>
      <c r="K17" s="36" t="s">
        <v>194</v>
      </c>
      <c r="L17" s="36" t="s">
        <v>195</v>
      </c>
      <c r="M17" s="36" t="s">
        <v>196</v>
      </c>
      <c r="N17" s="39" t="n">
        <v>210</v>
      </c>
      <c r="O17" s="39" t="n">
        <v>14</v>
      </c>
      <c r="P17" s="40" t="n">
        <f aca="false">IF($D17="","",N($N17)+N($O17))</f>
        <v>224</v>
      </c>
      <c r="Q17" s="41" t="n">
        <f aca="false">IF($D17="","",$H17*$P17)</f>
        <v>27776</v>
      </c>
      <c r="R17" s="36" t="s">
        <v>128</v>
      </c>
      <c r="S17" s="36" t="s">
        <v>129</v>
      </c>
      <c r="T17" s="36" t="s">
        <v>158</v>
      </c>
      <c r="U17" s="35" t="s">
        <v>131</v>
      </c>
      <c r="V17" s="36" t="s">
        <v>197</v>
      </c>
      <c r="W17" s="37" t="n">
        <v>12</v>
      </c>
      <c r="X17" s="42" t="s">
        <v>141</v>
      </c>
      <c r="Y17" s="43" t="n">
        <f aca="false">IF($D17="","",Setup!$D$15-N(Setup!$D$16)*7)</f>
        <v>46419</v>
      </c>
      <c r="Z17" s="43" t="n">
        <f aca="false">IF(OR($D17="",$W17=""),"",$Y17-N($W17)*7-N(Setup!$D$17)*7)</f>
        <v>46314</v>
      </c>
      <c r="AA17" s="44"/>
      <c r="AB17" s="36"/>
      <c r="AC17" s="44"/>
      <c r="AD17" s="44"/>
      <c r="AE17" s="36" t="s">
        <v>134</v>
      </c>
      <c r="AF17" s="37"/>
      <c r="AG17" s="36"/>
      <c r="AH17" s="45" t="str">
        <f aca="false">IF($D17="","",IF($AB17="Cancelled","Cancelled",IF(AND($AA17="",$Z17&lt;&gt;"",$Z17&lt;Setup!$D$19),"ORDER NOW - late",IF(AND(OR($AB17="Ordered",$AB17="In production",$AB17="Shipped"),$S17&lt;&gt;"Approved",$S17&lt;&gt;"Approved as noted"),"Ordered without approval",IF(AND($AA17="",$Z17&lt;&gt;"",$Z17&lt;Setup!$D$19+14),"Order within 2 weeks",IF(AND($AD17&lt;&gt;"",$AG17=""),"Installed - needs asset tag",IF(N($W17)&gt;=Setup!$D$18,"Long lead","")))))))</f>
        <v/>
      </c>
    </row>
    <row r="18" customFormat="false" ht="33.75" hidden="false" customHeight="true" outlineLevel="0" collapsed="false">
      <c r="B18" s="46" t="s">
        <v>198</v>
      </c>
      <c r="C18" s="47" t="s">
        <v>191</v>
      </c>
      <c r="D18" s="47" t="s">
        <v>199</v>
      </c>
      <c r="E18" s="47" t="s">
        <v>144</v>
      </c>
      <c r="F18" s="48" t="n">
        <v>3</v>
      </c>
      <c r="G18" s="48" t="n">
        <v>1</v>
      </c>
      <c r="H18" s="38" t="n">
        <f aca="false">IF($D18="","",N($F18)*N($G18))</f>
        <v>3</v>
      </c>
      <c r="I18" s="46" t="s">
        <v>123</v>
      </c>
      <c r="J18" s="47" t="s">
        <v>193</v>
      </c>
      <c r="K18" s="47" t="s">
        <v>200</v>
      </c>
      <c r="L18" s="47" t="s">
        <v>201</v>
      </c>
      <c r="M18" s="47" t="s">
        <v>202</v>
      </c>
      <c r="N18" s="49" t="n">
        <v>6800</v>
      </c>
      <c r="O18" s="49" t="n">
        <v>540</v>
      </c>
      <c r="P18" s="40" t="n">
        <f aca="false">IF($D18="","",N($N18)+N($O18))</f>
        <v>7340</v>
      </c>
      <c r="Q18" s="41" t="n">
        <f aca="false">IF($D18="","",$H18*$P18)</f>
        <v>22020</v>
      </c>
      <c r="R18" s="47" t="s">
        <v>128</v>
      </c>
      <c r="S18" s="47" t="s">
        <v>148</v>
      </c>
      <c r="T18" s="47" t="s">
        <v>149</v>
      </c>
      <c r="U18" s="46" t="s">
        <v>131</v>
      </c>
      <c r="V18" s="47" t="s">
        <v>197</v>
      </c>
      <c r="W18" s="48" t="n">
        <v>20</v>
      </c>
      <c r="X18" s="50" t="s">
        <v>203</v>
      </c>
      <c r="Y18" s="43" t="n">
        <f aca="false">IF($D18="","",Setup!$D$15-N(Setup!$D$16)*7)</f>
        <v>46419</v>
      </c>
      <c r="Z18" s="43" t="n">
        <f aca="false">IF(OR($D18="",$W18=""),"",$Y18-N($W18)*7-N(Setup!$D$17)*7)</f>
        <v>46258</v>
      </c>
      <c r="AA18" s="51"/>
      <c r="AB18" s="47"/>
      <c r="AC18" s="51"/>
      <c r="AD18" s="51"/>
      <c r="AE18" s="47" t="s">
        <v>151</v>
      </c>
      <c r="AF18" s="48"/>
      <c r="AG18" s="47"/>
      <c r="AH18" s="45" t="str">
        <f aca="false">IF($D18="","",IF($AB18="Cancelled","Cancelled",IF(AND($AA18="",$Z18&lt;&gt;"",$Z18&lt;Setup!$D$19),"ORDER NOW - late",IF(AND(OR($AB18="Ordered",$AB18="In production",$AB18="Shipped"),$S18&lt;&gt;"Approved",$S18&lt;&gt;"Approved as noted"),"Ordered without approval",IF(AND($AA18="",$Z18&lt;&gt;"",$Z18&lt;Setup!$D$19+14),"Order within 2 weeks",IF(AND($AD18&lt;&gt;"",$AG18=""),"Installed - needs asset tag",IF(N($W18)&gt;=Setup!$D$18,"Long lead","")))))))</f>
        <v>Order within 2 weeks</v>
      </c>
    </row>
    <row r="19" customFormat="false" ht="33.75" hidden="false" customHeight="true" outlineLevel="0" collapsed="false">
      <c r="B19" s="35" t="s">
        <v>204</v>
      </c>
      <c r="C19" s="36" t="s">
        <v>205</v>
      </c>
      <c r="D19" s="36" t="s">
        <v>206</v>
      </c>
      <c r="E19" s="36" t="s">
        <v>122</v>
      </c>
      <c r="F19" s="37" t="n">
        <v>1</v>
      </c>
      <c r="G19" s="37" t="n">
        <v>62</v>
      </c>
      <c r="H19" s="38" t="n">
        <f aca="false">IF($D19="","",N($F19)*N($G19))</f>
        <v>62</v>
      </c>
      <c r="I19" s="35" t="s">
        <v>207</v>
      </c>
      <c r="J19" s="36" t="s">
        <v>208</v>
      </c>
      <c r="K19" s="36" t="s">
        <v>209</v>
      </c>
      <c r="L19" s="36" t="s">
        <v>210</v>
      </c>
      <c r="M19" s="36" t="s">
        <v>211</v>
      </c>
      <c r="N19" s="39" t="n">
        <v>940</v>
      </c>
      <c r="O19" s="39" t="n">
        <v>48</v>
      </c>
      <c r="P19" s="40" t="n">
        <f aca="false">IF($D19="","",N($N19)+N($O19))</f>
        <v>988</v>
      </c>
      <c r="Q19" s="41" t="n">
        <f aca="false">IF($D19="","",$H19*$P19)</f>
        <v>61256</v>
      </c>
      <c r="R19" s="36" t="s">
        <v>128</v>
      </c>
      <c r="S19" s="36" t="s">
        <v>129</v>
      </c>
      <c r="T19" s="36" t="s">
        <v>130</v>
      </c>
      <c r="U19" s="35" t="s">
        <v>131</v>
      </c>
      <c r="V19" s="36" t="s">
        <v>197</v>
      </c>
      <c r="W19" s="37" t="n">
        <v>10</v>
      </c>
      <c r="X19" s="42" t="s">
        <v>141</v>
      </c>
      <c r="Y19" s="43" t="n">
        <f aca="false">IF($D19="","",Setup!$D$15-N(Setup!$D$16)*7)</f>
        <v>46419</v>
      </c>
      <c r="Z19" s="43" t="n">
        <f aca="false">IF(OR($D19="",$W19=""),"",$Y19-N($W19)*7-N(Setup!$D$17)*7)</f>
        <v>46328</v>
      </c>
      <c r="AA19" s="44"/>
      <c r="AB19" s="36"/>
      <c r="AC19" s="44"/>
      <c r="AD19" s="44"/>
      <c r="AE19" s="36" t="s">
        <v>134</v>
      </c>
      <c r="AF19" s="37"/>
      <c r="AG19" s="36"/>
      <c r="AH19" s="45" t="str">
        <f aca="false">IF($D19="","",IF($AB19="Cancelled","Cancelled",IF(AND($AA19="",$Z19&lt;&gt;"",$Z19&lt;Setup!$D$19),"ORDER NOW - late",IF(AND(OR($AB19="Ordered",$AB19="In production",$AB19="Shipped"),$S19&lt;&gt;"Approved",$S19&lt;&gt;"Approved as noted"),"Ordered without approval",IF(AND($AA19="",$Z19&lt;&gt;"",$Z19&lt;Setup!$D$19+14),"Order within 2 weeks",IF(AND($AD19&lt;&gt;"",$AG19=""),"Installed - needs asset tag",IF(N($W19)&gt;=Setup!$D$18,"Long lead","")))))))</f>
        <v/>
      </c>
    </row>
    <row r="20" customFormat="false" ht="33.75" hidden="false" customHeight="true" outlineLevel="0" collapsed="false">
      <c r="B20" s="46" t="s">
        <v>212</v>
      </c>
      <c r="C20" s="47" t="s">
        <v>213</v>
      </c>
      <c r="D20" s="47" t="s">
        <v>214</v>
      </c>
      <c r="E20" s="47" t="s">
        <v>122</v>
      </c>
      <c r="F20" s="48" t="n">
        <v>1</v>
      </c>
      <c r="G20" s="48" t="n">
        <v>62</v>
      </c>
      <c r="H20" s="38" t="n">
        <f aca="false">IF($D20="","",N($F20)*N($G20))</f>
        <v>62</v>
      </c>
      <c r="I20" s="46" t="s">
        <v>123</v>
      </c>
      <c r="J20" s="47" t="s">
        <v>215</v>
      </c>
      <c r="K20" s="47" t="s">
        <v>216</v>
      </c>
      <c r="L20" s="47" t="s">
        <v>217</v>
      </c>
      <c r="M20" s="47" t="s">
        <v>218</v>
      </c>
      <c r="N20" s="49" t="n">
        <v>620</v>
      </c>
      <c r="O20" s="49" t="n">
        <v>72</v>
      </c>
      <c r="P20" s="40" t="n">
        <f aca="false">IF($D20="","",N($N20)+N($O20))</f>
        <v>692</v>
      </c>
      <c r="Q20" s="41" t="n">
        <f aca="false">IF($D20="","",$H20*$P20)</f>
        <v>42904</v>
      </c>
      <c r="R20" s="47" t="s">
        <v>219</v>
      </c>
      <c r="S20" s="47" t="s">
        <v>129</v>
      </c>
      <c r="T20" s="47" t="s">
        <v>158</v>
      </c>
      <c r="U20" s="46" t="s">
        <v>131</v>
      </c>
      <c r="V20" s="47" t="s">
        <v>132</v>
      </c>
      <c r="W20" s="48" t="n">
        <v>16</v>
      </c>
      <c r="X20" s="50" t="s">
        <v>220</v>
      </c>
      <c r="Y20" s="43" t="n">
        <f aca="false">IF($D20="","",Setup!$D$15-N(Setup!$D$16)*7)</f>
        <v>46419</v>
      </c>
      <c r="Z20" s="43" t="n">
        <f aca="false">IF(OR($D20="",$W20=""),"",$Y20-N($W20)*7-N(Setup!$D$17)*7)</f>
        <v>46286</v>
      </c>
      <c r="AA20" s="51"/>
      <c r="AB20" s="47"/>
      <c r="AC20" s="51"/>
      <c r="AD20" s="51"/>
      <c r="AE20" s="47" t="s">
        <v>134</v>
      </c>
      <c r="AF20" s="48"/>
      <c r="AG20" s="47"/>
      <c r="AH20" s="45" t="str">
        <f aca="false">IF($D20="","",IF($AB20="Cancelled","Cancelled",IF(AND($AA20="",$Z20&lt;&gt;"",$Z20&lt;Setup!$D$19),"ORDER NOW - late",IF(AND(OR($AB20="Ordered",$AB20="In production",$AB20="Shipped"),$S20&lt;&gt;"Approved",$S20&lt;&gt;"Approved as noted"),"Ordered without approval",IF(AND($AA20="",$Z20&lt;&gt;"",$Z20&lt;Setup!$D$19+14),"Order within 2 weeks",IF(AND($AD20&lt;&gt;"",$AG20=""),"Installed - needs asset tag",IF(N($W20)&gt;=Setup!$D$18,"Long lead","")))))))</f>
        <v>Long lead</v>
      </c>
    </row>
    <row r="21" customFormat="false" ht="33.75" hidden="false" customHeight="true" outlineLevel="0" collapsed="false">
      <c r="B21" s="35" t="s">
        <v>221</v>
      </c>
      <c r="C21" s="36" t="s">
        <v>222</v>
      </c>
      <c r="D21" s="36" t="s">
        <v>223</v>
      </c>
      <c r="E21" s="36" t="s">
        <v>122</v>
      </c>
      <c r="F21" s="37" t="n">
        <v>2</v>
      </c>
      <c r="G21" s="37" t="n">
        <v>62</v>
      </c>
      <c r="H21" s="38" t="n">
        <f aca="false">IF($D21="","",N($F21)*N($G21))</f>
        <v>124</v>
      </c>
      <c r="I21" s="35" t="s">
        <v>123</v>
      </c>
      <c r="J21" s="36" t="s">
        <v>224</v>
      </c>
      <c r="K21" s="36" t="s">
        <v>225</v>
      </c>
      <c r="L21" s="36" t="s">
        <v>226</v>
      </c>
      <c r="M21" s="36" t="s">
        <v>227</v>
      </c>
      <c r="N21" s="39" t="n">
        <v>185</v>
      </c>
      <c r="O21" s="39" t="n">
        <v>18</v>
      </c>
      <c r="P21" s="40" t="n">
        <f aca="false">IF($D21="","",N($N21)+N($O21))</f>
        <v>203</v>
      </c>
      <c r="Q21" s="41" t="n">
        <f aca="false">IF($D21="","",$H21*$P21)</f>
        <v>25172</v>
      </c>
      <c r="R21" s="36" t="s">
        <v>219</v>
      </c>
      <c r="S21" s="36" t="s">
        <v>228</v>
      </c>
      <c r="T21" s="36" t="s">
        <v>140</v>
      </c>
      <c r="U21" s="35" t="s">
        <v>131</v>
      </c>
      <c r="V21" s="36" t="s">
        <v>159</v>
      </c>
      <c r="W21" s="37" t="n">
        <v>9</v>
      </c>
      <c r="X21" s="42" t="s">
        <v>141</v>
      </c>
      <c r="Y21" s="43" t="n">
        <f aca="false">IF($D21="","",Setup!$D$15-N(Setup!$D$16)*7)</f>
        <v>46419</v>
      </c>
      <c r="Z21" s="43" t="n">
        <f aca="false">IF(OR($D21="",$W21=""),"",$Y21-N($W21)*7-N(Setup!$D$17)*7)</f>
        <v>46335</v>
      </c>
      <c r="AA21" s="44"/>
      <c r="AB21" s="36"/>
      <c r="AC21" s="44"/>
      <c r="AD21" s="44"/>
      <c r="AE21" s="36" t="s">
        <v>134</v>
      </c>
      <c r="AF21" s="37"/>
      <c r="AG21" s="36"/>
      <c r="AH21" s="45" t="str">
        <f aca="false">IF($D21="","",IF($AB21="Cancelled","Cancelled",IF(AND($AA21="",$Z21&lt;&gt;"",$Z21&lt;Setup!$D$19),"ORDER NOW - late",IF(AND(OR($AB21="Ordered",$AB21="In production",$AB21="Shipped"),$S21&lt;&gt;"Approved",$S21&lt;&gt;"Approved as noted"),"Ordered without approval",IF(AND($AA21="",$Z21&lt;&gt;"",$Z21&lt;Setup!$D$19+14),"Order within 2 weeks",IF(AND($AD21&lt;&gt;"",$AG21=""),"Installed - needs asset tag",IF(N($W21)&gt;=Setup!$D$18,"Long lead","")))))))</f>
        <v/>
      </c>
    </row>
    <row r="22" customFormat="false" ht="33.75" hidden="false" customHeight="true" outlineLevel="0" collapsed="false">
      <c r="B22" s="46" t="s">
        <v>229</v>
      </c>
      <c r="C22" s="47" t="s">
        <v>222</v>
      </c>
      <c r="D22" s="47" t="s">
        <v>230</v>
      </c>
      <c r="E22" s="47" t="s">
        <v>122</v>
      </c>
      <c r="F22" s="48" t="n">
        <v>1</v>
      </c>
      <c r="G22" s="48" t="n">
        <v>62</v>
      </c>
      <c r="H22" s="38" t="n">
        <f aca="false">IF($D22="","",N($F22)*N($G22))</f>
        <v>62</v>
      </c>
      <c r="I22" s="46" t="s">
        <v>123</v>
      </c>
      <c r="J22" s="47" t="s">
        <v>231</v>
      </c>
      <c r="K22" s="47" t="s">
        <v>232</v>
      </c>
      <c r="L22" s="47" t="s">
        <v>233</v>
      </c>
      <c r="M22" s="47" t="s">
        <v>234</v>
      </c>
      <c r="N22" s="49" t="n">
        <v>480</v>
      </c>
      <c r="O22" s="49" t="n">
        <v>40</v>
      </c>
      <c r="P22" s="40" t="n">
        <f aca="false">IF($D22="","",N($N22)+N($O22))</f>
        <v>520</v>
      </c>
      <c r="Q22" s="41" t="n">
        <f aca="false">IF($D22="","",$H22*$P22)</f>
        <v>32240</v>
      </c>
      <c r="R22" s="47" t="s">
        <v>128</v>
      </c>
      <c r="S22" s="47" t="s">
        <v>129</v>
      </c>
      <c r="T22" s="47" t="s">
        <v>172</v>
      </c>
      <c r="U22" s="46" t="s">
        <v>131</v>
      </c>
      <c r="V22" s="47" t="s">
        <v>197</v>
      </c>
      <c r="W22" s="48" t="n">
        <v>20</v>
      </c>
      <c r="X22" s="50" t="s">
        <v>235</v>
      </c>
      <c r="Y22" s="43" t="n">
        <f aca="false">IF($D22="","",Setup!$D$15-N(Setup!$D$16)*7)</f>
        <v>46419</v>
      </c>
      <c r="Z22" s="43" t="n">
        <f aca="false">IF(OR($D22="",$W22=""),"",$Y22-N($W22)*7-N(Setup!$D$17)*7)</f>
        <v>46258</v>
      </c>
      <c r="AA22" s="51" t="n">
        <v>46245</v>
      </c>
      <c r="AB22" s="47" t="s">
        <v>183</v>
      </c>
      <c r="AC22" s="51"/>
      <c r="AD22" s="51"/>
      <c r="AE22" s="47" t="s">
        <v>134</v>
      </c>
      <c r="AF22" s="48"/>
      <c r="AG22" s="47"/>
      <c r="AH22" s="45" t="str">
        <f aca="false">IF($D22="","",IF($AB22="Cancelled","Cancelled",IF(AND($AA22="",$Z22&lt;&gt;"",$Z22&lt;Setup!$D$19),"ORDER NOW - late",IF(AND(OR($AB22="Ordered",$AB22="In production",$AB22="Shipped"),$S22&lt;&gt;"Approved",$S22&lt;&gt;"Approved as noted"),"Ordered without approval",IF(AND($AA22="",$Z22&lt;&gt;"",$Z22&lt;Setup!$D$19+14),"Order within 2 weeks",IF(AND($AD22&lt;&gt;"",$AG22=""),"Installed - needs asset tag",IF(N($W22)&gt;=Setup!$D$18,"Long lead","")))))))</f>
        <v>Long lead</v>
      </c>
    </row>
    <row r="23" customFormat="false" ht="33.75" hidden="false" customHeight="true" outlineLevel="0" collapsed="false">
      <c r="B23" s="35" t="s">
        <v>236</v>
      </c>
      <c r="C23" s="36" t="s">
        <v>237</v>
      </c>
      <c r="D23" s="36" t="s">
        <v>238</v>
      </c>
      <c r="E23" s="36" t="s">
        <v>122</v>
      </c>
      <c r="F23" s="37" t="n">
        <v>1</v>
      </c>
      <c r="G23" s="37" t="n">
        <v>62</v>
      </c>
      <c r="H23" s="38" t="n">
        <f aca="false">IF($D23="","",N($F23)*N($G23))</f>
        <v>62</v>
      </c>
      <c r="I23" s="35" t="s">
        <v>123</v>
      </c>
      <c r="J23" s="36" t="s">
        <v>239</v>
      </c>
      <c r="K23" s="36" t="s">
        <v>240</v>
      </c>
      <c r="L23" s="36" t="s">
        <v>241</v>
      </c>
      <c r="M23" s="36" t="s">
        <v>242</v>
      </c>
      <c r="N23" s="39" t="n">
        <v>165</v>
      </c>
      <c r="O23" s="39" t="n">
        <v>12</v>
      </c>
      <c r="P23" s="40" t="n">
        <f aca="false">IF($D23="","",N($N23)+N($O23))</f>
        <v>177</v>
      </c>
      <c r="Q23" s="41" t="n">
        <f aca="false">IF($D23="","",$H23*$P23)</f>
        <v>10974</v>
      </c>
      <c r="R23" s="36" t="s">
        <v>243</v>
      </c>
      <c r="S23" s="36" t="s">
        <v>129</v>
      </c>
      <c r="T23" s="36" t="s">
        <v>189</v>
      </c>
      <c r="U23" s="35" t="s">
        <v>131</v>
      </c>
      <c r="V23" s="36" t="s">
        <v>159</v>
      </c>
      <c r="W23" s="37" t="n">
        <v>6</v>
      </c>
      <c r="X23" s="42" t="s">
        <v>244</v>
      </c>
      <c r="Y23" s="43" t="n">
        <f aca="false">IF($D23="","",Setup!$D$15-N(Setup!$D$16)*7)</f>
        <v>46419</v>
      </c>
      <c r="Z23" s="43" t="n">
        <f aca="false">IF(OR($D23="",$W23=""),"",$Y23-N($W23)*7-N(Setup!$D$17)*7)</f>
        <v>46356</v>
      </c>
      <c r="AA23" s="44"/>
      <c r="AB23" s="36"/>
      <c r="AC23" s="44"/>
      <c r="AD23" s="44"/>
      <c r="AE23" s="36" t="s">
        <v>134</v>
      </c>
      <c r="AF23" s="37"/>
      <c r="AG23" s="36"/>
      <c r="AH23" s="45" t="str">
        <f aca="false">IF($D23="","",IF($AB23="Cancelled","Cancelled",IF(AND($AA23="",$Z23&lt;&gt;"",$Z23&lt;Setup!$D$19),"ORDER NOW - late",IF(AND(OR($AB23="Ordered",$AB23="In production",$AB23="Shipped"),$S23&lt;&gt;"Approved",$S23&lt;&gt;"Approved as noted"),"Ordered without approval",IF(AND($AA23="",$Z23&lt;&gt;"",$Z23&lt;Setup!$D$19+14),"Order within 2 weeks",IF(AND($AD23&lt;&gt;"",$AG23=""),"Installed - needs asset tag",IF(N($W23)&gt;=Setup!$D$18,"Long lead","")))))))</f>
        <v/>
      </c>
    </row>
    <row r="24" customFormat="false" ht="33.75" hidden="false" customHeight="true" outlineLevel="0" collapsed="false">
      <c r="B24" s="46" t="s">
        <v>245</v>
      </c>
      <c r="C24" s="47" t="s">
        <v>246</v>
      </c>
      <c r="D24" s="47" t="s">
        <v>247</v>
      </c>
      <c r="E24" s="47" t="s">
        <v>122</v>
      </c>
      <c r="F24" s="48" t="n">
        <v>1</v>
      </c>
      <c r="G24" s="48" t="n">
        <v>62</v>
      </c>
      <c r="H24" s="38" t="n">
        <f aca="false">IF($D24="","",N($F24)*N($G24))</f>
        <v>62</v>
      </c>
      <c r="I24" s="46" t="s">
        <v>123</v>
      </c>
      <c r="J24" s="47" t="s">
        <v>248</v>
      </c>
      <c r="K24" s="47" t="s">
        <v>249</v>
      </c>
      <c r="L24" s="47" t="s">
        <v>241</v>
      </c>
      <c r="M24" s="47" t="s">
        <v>250</v>
      </c>
      <c r="N24" s="49" t="n">
        <v>540</v>
      </c>
      <c r="O24" s="49" t="n">
        <v>34</v>
      </c>
      <c r="P24" s="40" t="n">
        <f aca="false">IF($D24="","",N($N24)+N($O24))</f>
        <v>574</v>
      </c>
      <c r="Q24" s="41" t="n">
        <f aca="false">IF($D24="","",$H24*$P24)</f>
        <v>35588</v>
      </c>
      <c r="R24" s="47" t="s">
        <v>243</v>
      </c>
      <c r="S24" s="47" t="s">
        <v>129</v>
      </c>
      <c r="T24" s="47" t="s">
        <v>189</v>
      </c>
      <c r="U24" s="46" t="s">
        <v>131</v>
      </c>
      <c r="V24" s="47" t="s">
        <v>197</v>
      </c>
      <c r="W24" s="48" t="n">
        <v>6</v>
      </c>
      <c r="X24" s="50" t="s">
        <v>141</v>
      </c>
      <c r="Y24" s="43" t="n">
        <f aca="false">IF($D24="","",Setup!$D$15-N(Setup!$D$16)*7)</f>
        <v>46419</v>
      </c>
      <c r="Z24" s="43" t="n">
        <f aca="false">IF(OR($D24="",$W24=""),"",$Y24-N($W24)*7-N(Setup!$D$17)*7)</f>
        <v>46356</v>
      </c>
      <c r="AA24" s="51"/>
      <c r="AB24" s="47"/>
      <c r="AC24" s="51"/>
      <c r="AD24" s="51"/>
      <c r="AE24" s="47" t="s">
        <v>134</v>
      </c>
      <c r="AF24" s="48"/>
      <c r="AG24" s="47"/>
      <c r="AH24" s="45" t="str">
        <f aca="false">IF($D24="","",IF($AB24="Cancelled","Cancelled",IF(AND($AA24="",$Z24&lt;&gt;"",$Z24&lt;Setup!$D$19),"ORDER NOW - late",IF(AND(OR($AB24="Ordered",$AB24="In production",$AB24="Shipped"),$S24&lt;&gt;"Approved",$S24&lt;&gt;"Approved as noted"),"Ordered without approval",IF(AND($AA24="",$Z24&lt;&gt;"",$Z24&lt;Setup!$D$19+14),"Order within 2 weeks",IF(AND($AD24&lt;&gt;"",$AG24=""),"Installed - needs asset tag",IF(N($W24)&gt;=Setup!$D$18,"Long lead","")))))))</f>
        <v/>
      </c>
    </row>
    <row r="25" customFormat="false" ht="33.75" hidden="false" customHeight="true" outlineLevel="0" collapsed="false">
      <c r="B25" s="35" t="s">
        <v>251</v>
      </c>
      <c r="C25" s="36" t="s">
        <v>252</v>
      </c>
      <c r="D25" s="36" t="s">
        <v>253</v>
      </c>
      <c r="E25" s="36" t="s">
        <v>254</v>
      </c>
      <c r="F25" s="37" t="n">
        <v>24</v>
      </c>
      <c r="G25" s="37" t="n">
        <v>1</v>
      </c>
      <c r="H25" s="38" t="n">
        <f aca="false">IF($D25="","",N($F25)*N($G25))</f>
        <v>24</v>
      </c>
      <c r="I25" s="35" t="s">
        <v>123</v>
      </c>
      <c r="J25" s="36" t="s">
        <v>255</v>
      </c>
      <c r="K25" s="36" t="s">
        <v>256</v>
      </c>
      <c r="L25" s="36" t="s">
        <v>257</v>
      </c>
      <c r="M25" s="36" t="s">
        <v>258</v>
      </c>
      <c r="N25" s="39" t="n">
        <v>310</v>
      </c>
      <c r="O25" s="39" t="n">
        <v>46</v>
      </c>
      <c r="P25" s="40" t="n">
        <f aca="false">IF($D25="","",N($N25)+N($O25))</f>
        <v>356</v>
      </c>
      <c r="Q25" s="41" t="n">
        <f aca="false">IF($D25="","",$H25*$P25)</f>
        <v>8544</v>
      </c>
      <c r="R25" s="36" t="s">
        <v>219</v>
      </c>
      <c r="S25" s="36" t="s">
        <v>148</v>
      </c>
      <c r="T25" s="36" t="s">
        <v>158</v>
      </c>
      <c r="U25" s="35" t="s">
        <v>131</v>
      </c>
      <c r="V25" s="36" t="s">
        <v>132</v>
      </c>
      <c r="W25" s="37" t="n">
        <v>22</v>
      </c>
      <c r="X25" s="42" t="s">
        <v>259</v>
      </c>
      <c r="Y25" s="43" t="n">
        <f aca="false">IF($D25="","",Setup!$D$15-N(Setup!$D$16)*7)</f>
        <v>46419</v>
      </c>
      <c r="Z25" s="43" t="n">
        <f aca="false">IF(OR($D25="",$W25=""),"",$Y25-N($W25)*7-N(Setup!$D$17)*7)</f>
        <v>46244</v>
      </c>
      <c r="AA25" s="44" t="n">
        <v>46244</v>
      </c>
      <c r="AB25" s="36" t="s">
        <v>183</v>
      </c>
      <c r="AC25" s="44"/>
      <c r="AD25" s="44"/>
      <c r="AE25" s="36" t="s">
        <v>134</v>
      </c>
      <c r="AF25" s="37"/>
      <c r="AG25" s="36"/>
      <c r="AH25" s="45" t="str">
        <f aca="false">IF($D25="","",IF($AB25="Cancelled","Cancelled",IF(AND($AA25="",$Z25&lt;&gt;"",$Z25&lt;Setup!$D$19),"ORDER NOW - late",IF(AND(OR($AB25="Ordered",$AB25="In production",$AB25="Shipped"),$S25&lt;&gt;"Approved",$S25&lt;&gt;"Approved as noted"),"Ordered without approval",IF(AND($AA25="",$Z25&lt;&gt;"",$Z25&lt;Setup!$D$19+14),"Order within 2 weeks",IF(AND($AD25&lt;&gt;"",$AG25=""),"Installed - needs asset tag",IF(N($W25)&gt;=Setup!$D$18,"Long lead","")))))))</f>
        <v>Ordered without approval</v>
      </c>
    </row>
    <row r="26" customFormat="false" ht="33.75" hidden="false" customHeight="true" outlineLevel="0" collapsed="false">
      <c r="B26" s="46" t="s">
        <v>260</v>
      </c>
      <c r="C26" s="47" t="s">
        <v>261</v>
      </c>
      <c r="D26" s="47" t="s">
        <v>262</v>
      </c>
      <c r="E26" s="47" t="s">
        <v>144</v>
      </c>
      <c r="F26" s="48" t="n">
        <v>1</v>
      </c>
      <c r="G26" s="48" t="n">
        <v>1</v>
      </c>
      <c r="H26" s="38" t="n">
        <f aca="false">IF($D26="","",N($F26)*N($G26))</f>
        <v>1</v>
      </c>
      <c r="I26" s="46" t="s">
        <v>123</v>
      </c>
      <c r="J26" s="47" t="s">
        <v>167</v>
      </c>
      <c r="K26" s="47" t="s">
        <v>263</v>
      </c>
      <c r="L26" s="47" t="s">
        <v>264</v>
      </c>
      <c r="M26" s="47" t="s">
        <v>265</v>
      </c>
      <c r="N26" s="49" t="n">
        <v>18500</v>
      </c>
      <c r="O26" s="49" t="n">
        <v>900</v>
      </c>
      <c r="P26" s="40" t="n">
        <f aca="false">IF($D26="","",N($N26)+N($O26))</f>
        <v>19400</v>
      </c>
      <c r="Q26" s="41" t="n">
        <f aca="false">IF($D26="","",$H26*$P26)</f>
        <v>19400</v>
      </c>
      <c r="R26" s="47" t="s">
        <v>128</v>
      </c>
      <c r="S26" s="47" t="s">
        <v>171</v>
      </c>
      <c r="T26" s="47" t="s">
        <v>172</v>
      </c>
      <c r="U26" s="46" t="s">
        <v>131</v>
      </c>
      <c r="V26" s="47" t="s">
        <v>173</v>
      </c>
      <c r="W26" s="48" t="n">
        <v>16</v>
      </c>
      <c r="X26" s="50" t="s">
        <v>266</v>
      </c>
      <c r="Y26" s="43" t="n">
        <f aca="false">IF($D26="","",Setup!$D$15-N(Setup!$D$16)*7)</f>
        <v>46419</v>
      </c>
      <c r="Z26" s="43" t="n">
        <f aca="false">IF(OR($D26="",$W26=""),"",$Y26-N($W26)*7-N(Setup!$D$17)*7)</f>
        <v>46286</v>
      </c>
      <c r="AA26" s="51" t="n">
        <v>46240</v>
      </c>
      <c r="AB26" s="47" t="s">
        <v>175</v>
      </c>
      <c r="AC26" s="51"/>
      <c r="AD26" s="51"/>
      <c r="AE26" s="47" t="s">
        <v>151</v>
      </c>
      <c r="AF26" s="48"/>
      <c r="AG26" s="47"/>
      <c r="AH26" s="45" t="str">
        <f aca="false">IF($D26="","",IF($AB26="Cancelled","Cancelled",IF(AND($AA26="",$Z26&lt;&gt;"",$Z26&lt;Setup!$D$19),"ORDER NOW - late",IF(AND(OR($AB26="Ordered",$AB26="In production",$AB26="Shipped"),$S26&lt;&gt;"Approved",$S26&lt;&gt;"Approved as noted"),"Ordered without approval",IF(AND($AA26="",$Z26&lt;&gt;"",$Z26&lt;Setup!$D$19+14),"Order within 2 weeks",IF(AND($AD26&lt;&gt;"",$AG26=""),"Installed - needs asset tag",IF(N($W26)&gt;=Setup!$D$18,"Long lead","")))))))</f>
        <v>Long lead</v>
      </c>
    </row>
    <row r="27" customFormat="false" ht="33.75" hidden="false" customHeight="true" outlineLevel="0" collapsed="false">
      <c r="B27" s="35" t="s">
        <v>267</v>
      </c>
      <c r="C27" s="36" t="s">
        <v>165</v>
      </c>
      <c r="D27" s="36" t="s">
        <v>268</v>
      </c>
      <c r="E27" s="36" t="s">
        <v>269</v>
      </c>
      <c r="F27" s="37" t="n">
        <v>6</v>
      </c>
      <c r="G27" s="37" t="n">
        <v>1</v>
      </c>
      <c r="H27" s="38" t="n">
        <f aca="false">IF($D27="","",N($F27)*N($G27))</f>
        <v>6</v>
      </c>
      <c r="I27" s="35" t="s">
        <v>123</v>
      </c>
      <c r="J27" s="36" t="s">
        <v>187</v>
      </c>
      <c r="K27" s="36" t="s">
        <v>187</v>
      </c>
      <c r="L27" s="36" t="s">
        <v>187</v>
      </c>
      <c r="M27" s="36" t="s">
        <v>270</v>
      </c>
      <c r="N27" s="39" t="n">
        <v>0</v>
      </c>
      <c r="O27" s="39" t="n">
        <v>0</v>
      </c>
      <c r="P27" s="40" t="n">
        <f aca="false">IF($D27="","",N($N27)+N($O27))</f>
        <v>0</v>
      </c>
      <c r="Q27" s="41" t="n">
        <f aca="false">IF($D27="","",$H27*$P27)</f>
        <v>0</v>
      </c>
      <c r="R27" s="36" t="s">
        <v>271</v>
      </c>
      <c r="S27" s="36" t="s">
        <v>129</v>
      </c>
      <c r="T27" s="36" t="s">
        <v>189</v>
      </c>
      <c r="U27" s="35" t="s">
        <v>272</v>
      </c>
      <c r="V27" s="36" t="s">
        <v>132</v>
      </c>
      <c r="W27" s="37" t="n">
        <v>2</v>
      </c>
      <c r="X27" s="42" t="s">
        <v>273</v>
      </c>
      <c r="Y27" s="43" t="n">
        <f aca="false">IF($D27="","",Setup!$D$15-N(Setup!$D$16)*7)</f>
        <v>46419</v>
      </c>
      <c r="Z27" s="43" t="n">
        <f aca="false">IF(OR($D27="",$W27=""),"",$Y27-N($W27)*7-N(Setup!$D$17)*7)</f>
        <v>46384</v>
      </c>
      <c r="AA27" s="44"/>
      <c r="AB27" s="36"/>
      <c r="AC27" s="44"/>
      <c r="AD27" s="44"/>
      <c r="AE27" s="36" t="s">
        <v>134</v>
      </c>
      <c r="AF27" s="37"/>
      <c r="AG27" s="36"/>
      <c r="AH27" s="45" t="str">
        <f aca="false">IF($D27="","",IF($AB27="Cancelled","Cancelled",IF(AND($AA27="",$Z27&lt;&gt;"",$Z27&lt;Setup!$D$19),"ORDER NOW - late",IF(AND(OR($AB27="Ordered",$AB27="In production",$AB27="Shipped"),$S27&lt;&gt;"Approved",$S27&lt;&gt;"Approved as noted"),"Ordered without approval",IF(AND($AA27="",$Z27&lt;&gt;"",$Z27&lt;Setup!$D$19+14),"Order within 2 weeks",IF(AND($AD27&lt;&gt;"",$AG27=""),"Installed - needs asset tag",IF(N($W27)&gt;=Setup!$D$18,"Long lead","")))))))</f>
        <v/>
      </c>
    </row>
    <row r="28" customFormat="false" ht="33.75" hidden="false" customHeight="true" outlineLevel="0" collapsed="false">
      <c r="B28" s="46" t="s">
        <v>274</v>
      </c>
      <c r="C28" s="47" t="s">
        <v>275</v>
      </c>
      <c r="D28" s="47" t="s">
        <v>276</v>
      </c>
      <c r="E28" s="47" t="s">
        <v>122</v>
      </c>
      <c r="F28" s="48" t="n">
        <v>1</v>
      </c>
      <c r="G28" s="48" t="n">
        <v>62</v>
      </c>
      <c r="H28" s="38" t="n">
        <f aca="false">IF($D28="","",N($F28)*N($G28))</f>
        <v>62</v>
      </c>
      <c r="I28" s="46" t="s">
        <v>207</v>
      </c>
      <c r="J28" s="47" t="s">
        <v>224</v>
      </c>
      <c r="K28" s="47" t="s">
        <v>277</v>
      </c>
      <c r="L28" s="47" t="s">
        <v>278</v>
      </c>
      <c r="M28" s="47" t="s">
        <v>187</v>
      </c>
      <c r="N28" s="49" t="n">
        <v>145</v>
      </c>
      <c r="O28" s="49" t="n">
        <v>16</v>
      </c>
      <c r="P28" s="40" t="n">
        <f aca="false">IF($D28="","",N($N28)+N($O28))</f>
        <v>161</v>
      </c>
      <c r="Q28" s="41" t="n">
        <f aca="false">IF($D28="","",$H28*$P28)</f>
        <v>9982</v>
      </c>
      <c r="R28" s="47" t="s">
        <v>219</v>
      </c>
      <c r="S28" s="47" t="s">
        <v>228</v>
      </c>
      <c r="T28" s="47" t="s">
        <v>140</v>
      </c>
      <c r="U28" s="46" t="s">
        <v>131</v>
      </c>
      <c r="V28" s="47" t="s">
        <v>132</v>
      </c>
      <c r="W28" s="48" t="n">
        <v>6</v>
      </c>
      <c r="X28" s="50" t="s">
        <v>141</v>
      </c>
      <c r="Y28" s="43" t="n">
        <f aca="false">IF($D28="","",Setup!$D$15-N(Setup!$D$16)*7)</f>
        <v>46419</v>
      </c>
      <c r="Z28" s="43" t="n">
        <f aca="false">IF(OR($D28="",$W28=""),"",$Y28-N($W28)*7-N(Setup!$D$17)*7)</f>
        <v>46356</v>
      </c>
      <c r="AA28" s="51"/>
      <c r="AB28" s="47"/>
      <c r="AC28" s="51"/>
      <c r="AD28" s="51"/>
      <c r="AE28" s="47" t="s">
        <v>134</v>
      </c>
      <c r="AF28" s="48"/>
      <c r="AG28" s="47"/>
      <c r="AH28" s="45" t="str">
        <f aca="false">IF($D28="","",IF($AB28="Cancelled","Cancelled",IF(AND($AA28="",$Z28&lt;&gt;"",$Z28&lt;Setup!$D$19),"ORDER NOW - late",IF(AND(OR($AB28="Ordered",$AB28="In production",$AB28="Shipped"),$S28&lt;&gt;"Approved",$S28&lt;&gt;"Approved as noted"),"Ordered without approval",IF(AND($AA28="",$Z28&lt;&gt;"",$Z28&lt;Setup!$D$19+14),"Order within 2 weeks",IF(AND($AD28&lt;&gt;"",$AG28=""),"Installed - needs asset tag",IF(N($W28)&gt;=Setup!$D$18,"Long lead","")))))))</f>
        <v/>
      </c>
    </row>
    <row r="29" customFormat="false" ht="33.75" hidden="false" customHeight="true" outlineLevel="0" collapsed="false">
      <c r="B29" s="35"/>
      <c r="C29" s="36"/>
      <c r="D29" s="36"/>
      <c r="E29" s="36"/>
      <c r="F29" s="37"/>
      <c r="G29" s="37"/>
      <c r="H29" s="38" t="str">
        <f aca="false">IF($D29="","",N($F29)*N($G29))</f>
        <v/>
      </c>
      <c r="I29" s="35"/>
      <c r="J29" s="36"/>
      <c r="K29" s="36"/>
      <c r="L29" s="36"/>
      <c r="M29" s="36"/>
      <c r="N29" s="39"/>
      <c r="O29" s="39"/>
      <c r="P29" s="40" t="str">
        <f aca="false">IF($D29="","",N($N29)+N($O29))</f>
        <v/>
      </c>
      <c r="Q29" s="41" t="str">
        <f aca="false">IF($D29="","",$H29*$P29)</f>
        <v/>
      </c>
      <c r="R29" s="36"/>
      <c r="S29" s="36"/>
      <c r="T29" s="36"/>
      <c r="U29" s="35"/>
      <c r="V29" s="36"/>
      <c r="W29" s="37"/>
      <c r="X29" s="36"/>
      <c r="Y29" s="43" t="str">
        <f aca="false">IF($D29="","",Setup!$D$15-N(Setup!$D$16)*7)</f>
        <v/>
      </c>
      <c r="Z29" s="43" t="str">
        <f aca="false">IF(OR($D29="",$W29=""),"",$Y29-N($W29)*7-N(Setup!$D$17)*7)</f>
        <v/>
      </c>
      <c r="AA29" s="44"/>
      <c r="AB29" s="36"/>
      <c r="AC29" s="44"/>
      <c r="AD29" s="44"/>
      <c r="AE29" s="36"/>
      <c r="AF29" s="37"/>
      <c r="AG29" s="36"/>
      <c r="AH29" s="45" t="str">
        <f aca="false">IF($D29="","",IF($AB29="Cancelled","Cancelled",IF(AND($AA29="",$Z29&lt;&gt;"",$Z29&lt;Setup!$D$19),"ORDER NOW - late",IF(AND(OR($AB29="Ordered",$AB29="In production",$AB29="Shipped"),$S29&lt;&gt;"Approved",$S29&lt;&gt;"Approved as noted"),"Ordered without approval",IF(AND($AA29="",$Z29&lt;&gt;"",$Z29&lt;Setup!$D$19+14),"Order within 2 weeks",IF(AND($AD29&lt;&gt;"",$AG29=""),"Installed - needs asset tag",IF(N($W29)&gt;=Setup!$D$18,"Long lead","")))))))</f>
        <v/>
      </c>
    </row>
    <row r="30" customFormat="false" ht="33.75" hidden="false" customHeight="true" outlineLevel="0" collapsed="false">
      <c r="B30" s="46"/>
      <c r="C30" s="47"/>
      <c r="D30" s="47"/>
      <c r="E30" s="47"/>
      <c r="F30" s="48"/>
      <c r="G30" s="48"/>
      <c r="H30" s="38" t="str">
        <f aca="false">IF($D30="","",N($F30)*N($G30))</f>
        <v/>
      </c>
      <c r="I30" s="46"/>
      <c r="J30" s="47"/>
      <c r="K30" s="47"/>
      <c r="L30" s="47"/>
      <c r="M30" s="47"/>
      <c r="N30" s="49"/>
      <c r="O30" s="49"/>
      <c r="P30" s="40" t="str">
        <f aca="false">IF($D30="","",N($N30)+N($O30))</f>
        <v/>
      </c>
      <c r="Q30" s="41" t="str">
        <f aca="false">IF($D30="","",$H30*$P30)</f>
        <v/>
      </c>
      <c r="R30" s="47"/>
      <c r="S30" s="47"/>
      <c r="T30" s="47"/>
      <c r="U30" s="46"/>
      <c r="V30" s="47"/>
      <c r="W30" s="48"/>
      <c r="X30" s="47"/>
      <c r="Y30" s="43" t="str">
        <f aca="false">IF($D30="","",Setup!$D$15-N(Setup!$D$16)*7)</f>
        <v/>
      </c>
      <c r="Z30" s="43" t="str">
        <f aca="false">IF(OR($D30="",$W30=""),"",$Y30-N($W30)*7-N(Setup!$D$17)*7)</f>
        <v/>
      </c>
      <c r="AA30" s="51"/>
      <c r="AB30" s="47"/>
      <c r="AC30" s="51"/>
      <c r="AD30" s="51"/>
      <c r="AE30" s="47"/>
      <c r="AF30" s="48"/>
      <c r="AG30" s="47"/>
      <c r="AH30" s="45" t="str">
        <f aca="false">IF($D30="","",IF($AB30="Cancelled","Cancelled",IF(AND($AA30="",$Z30&lt;&gt;"",$Z30&lt;Setup!$D$19),"ORDER NOW - late",IF(AND(OR($AB30="Ordered",$AB30="In production",$AB30="Shipped"),$S30&lt;&gt;"Approved",$S30&lt;&gt;"Approved as noted"),"Ordered without approval",IF(AND($AA30="",$Z30&lt;&gt;"",$Z30&lt;Setup!$D$19+14),"Order within 2 weeks",IF(AND($AD30&lt;&gt;"",$AG30=""),"Installed - needs asset tag",IF(N($W30)&gt;=Setup!$D$18,"Long lead","")))))))</f>
        <v/>
      </c>
    </row>
    <row r="31" customFormat="false" ht="33.75" hidden="false" customHeight="true" outlineLevel="0" collapsed="false">
      <c r="B31" s="35"/>
      <c r="C31" s="36"/>
      <c r="D31" s="36"/>
      <c r="E31" s="36"/>
      <c r="F31" s="37"/>
      <c r="G31" s="37"/>
      <c r="H31" s="38" t="str">
        <f aca="false">IF($D31="","",N($F31)*N($G31))</f>
        <v/>
      </c>
      <c r="I31" s="35"/>
      <c r="J31" s="36"/>
      <c r="K31" s="36"/>
      <c r="L31" s="36"/>
      <c r="M31" s="36"/>
      <c r="N31" s="39"/>
      <c r="O31" s="39"/>
      <c r="P31" s="40" t="str">
        <f aca="false">IF($D31="","",N($N31)+N($O31))</f>
        <v/>
      </c>
      <c r="Q31" s="41" t="str">
        <f aca="false">IF($D31="","",$H31*$P31)</f>
        <v/>
      </c>
      <c r="R31" s="36"/>
      <c r="S31" s="36"/>
      <c r="T31" s="36"/>
      <c r="U31" s="35"/>
      <c r="V31" s="36"/>
      <c r="W31" s="37"/>
      <c r="X31" s="36"/>
      <c r="Y31" s="43" t="str">
        <f aca="false">IF($D31="","",Setup!$D$15-N(Setup!$D$16)*7)</f>
        <v/>
      </c>
      <c r="Z31" s="43" t="str">
        <f aca="false">IF(OR($D31="",$W31=""),"",$Y31-N($W31)*7-N(Setup!$D$17)*7)</f>
        <v/>
      </c>
      <c r="AA31" s="44"/>
      <c r="AB31" s="36"/>
      <c r="AC31" s="44"/>
      <c r="AD31" s="44"/>
      <c r="AE31" s="36"/>
      <c r="AF31" s="37"/>
      <c r="AG31" s="36"/>
      <c r="AH31" s="45" t="str">
        <f aca="false">IF($D31="","",IF($AB31="Cancelled","Cancelled",IF(AND($AA31="",$Z31&lt;&gt;"",$Z31&lt;Setup!$D$19),"ORDER NOW - late",IF(AND(OR($AB31="Ordered",$AB31="In production",$AB31="Shipped"),$S31&lt;&gt;"Approved",$S31&lt;&gt;"Approved as noted"),"Ordered without approval",IF(AND($AA31="",$Z31&lt;&gt;"",$Z31&lt;Setup!$D$19+14),"Order within 2 weeks",IF(AND($AD31&lt;&gt;"",$AG31=""),"Installed - needs asset tag",IF(N($W31)&gt;=Setup!$D$18,"Long lead","")))))))</f>
        <v/>
      </c>
    </row>
    <row r="32" customFormat="false" ht="33.75" hidden="false" customHeight="true" outlineLevel="0" collapsed="false">
      <c r="B32" s="46"/>
      <c r="C32" s="47"/>
      <c r="D32" s="47"/>
      <c r="E32" s="47"/>
      <c r="F32" s="48"/>
      <c r="G32" s="48"/>
      <c r="H32" s="38" t="str">
        <f aca="false">IF($D32="","",N($F32)*N($G32))</f>
        <v/>
      </c>
      <c r="I32" s="46"/>
      <c r="J32" s="47"/>
      <c r="K32" s="47"/>
      <c r="L32" s="47"/>
      <c r="M32" s="47"/>
      <c r="N32" s="49"/>
      <c r="O32" s="49"/>
      <c r="P32" s="40" t="str">
        <f aca="false">IF($D32="","",N($N32)+N($O32))</f>
        <v/>
      </c>
      <c r="Q32" s="41" t="str">
        <f aca="false">IF($D32="","",$H32*$P32)</f>
        <v/>
      </c>
      <c r="R32" s="47"/>
      <c r="S32" s="47"/>
      <c r="T32" s="47"/>
      <c r="U32" s="46"/>
      <c r="V32" s="47"/>
      <c r="W32" s="48"/>
      <c r="X32" s="47"/>
      <c r="Y32" s="43" t="str">
        <f aca="false">IF($D32="","",Setup!$D$15-N(Setup!$D$16)*7)</f>
        <v/>
      </c>
      <c r="Z32" s="43" t="str">
        <f aca="false">IF(OR($D32="",$W32=""),"",$Y32-N($W32)*7-N(Setup!$D$17)*7)</f>
        <v/>
      </c>
      <c r="AA32" s="51"/>
      <c r="AB32" s="47"/>
      <c r="AC32" s="51"/>
      <c r="AD32" s="51"/>
      <c r="AE32" s="47"/>
      <c r="AF32" s="48"/>
      <c r="AG32" s="47"/>
      <c r="AH32" s="45" t="str">
        <f aca="false">IF($D32="","",IF($AB32="Cancelled","Cancelled",IF(AND($AA32="",$Z32&lt;&gt;"",$Z32&lt;Setup!$D$19),"ORDER NOW - late",IF(AND(OR($AB32="Ordered",$AB32="In production",$AB32="Shipped"),$S32&lt;&gt;"Approved",$S32&lt;&gt;"Approved as noted"),"Ordered without approval",IF(AND($AA32="",$Z32&lt;&gt;"",$Z32&lt;Setup!$D$19+14),"Order within 2 weeks",IF(AND($AD32&lt;&gt;"",$AG32=""),"Installed - needs asset tag",IF(N($W32)&gt;=Setup!$D$18,"Long lead","")))))))</f>
        <v/>
      </c>
    </row>
    <row r="33" customFormat="false" ht="33.75" hidden="false" customHeight="true" outlineLevel="0" collapsed="false">
      <c r="B33" s="35"/>
      <c r="C33" s="36"/>
      <c r="D33" s="36"/>
      <c r="E33" s="36"/>
      <c r="F33" s="37"/>
      <c r="G33" s="37"/>
      <c r="H33" s="38" t="str">
        <f aca="false">IF($D33="","",N($F33)*N($G33))</f>
        <v/>
      </c>
      <c r="I33" s="35"/>
      <c r="J33" s="36"/>
      <c r="K33" s="36"/>
      <c r="L33" s="36"/>
      <c r="M33" s="36"/>
      <c r="N33" s="39"/>
      <c r="O33" s="39"/>
      <c r="P33" s="40" t="str">
        <f aca="false">IF($D33="","",N($N33)+N($O33))</f>
        <v/>
      </c>
      <c r="Q33" s="41" t="str">
        <f aca="false">IF($D33="","",$H33*$P33)</f>
        <v/>
      </c>
      <c r="R33" s="36"/>
      <c r="S33" s="36"/>
      <c r="T33" s="36"/>
      <c r="U33" s="35"/>
      <c r="V33" s="36"/>
      <c r="W33" s="37"/>
      <c r="X33" s="36"/>
      <c r="Y33" s="43" t="str">
        <f aca="false">IF($D33="","",Setup!$D$15-N(Setup!$D$16)*7)</f>
        <v/>
      </c>
      <c r="Z33" s="43" t="str">
        <f aca="false">IF(OR($D33="",$W33=""),"",$Y33-N($W33)*7-N(Setup!$D$17)*7)</f>
        <v/>
      </c>
      <c r="AA33" s="44"/>
      <c r="AB33" s="36"/>
      <c r="AC33" s="44"/>
      <c r="AD33" s="44"/>
      <c r="AE33" s="36"/>
      <c r="AF33" s="37"/>
      <c r="AG33" s="36"/>
      <c r="AH33" s="45" t="str">
        <f aca="false">IF($D33="","",IF($AB33="Cancelled","Cancelled",IF(AND($AA33="",$Z33&lt;&gt;"",$Z33&lt;Setup!$D$19),"ORDER NOW - late",IF(AND(OR($AB33="Ordered",$AB33="In production",$AB33="Shipped"),$S33&lt;&gt;"Approved",$S33&lt;&gt;"Approved as noted"),"Ordered without approval",IF(AND($AA33="",$Z33&lt;&gt;"",$Z33&lt;Setup!$D$19+14),"Order within 2 weeks",IF(AND($AD33&lt;&gt;"",$AG33=""),"Installed - needs asset tag",IF(N($W33)&gt;=Setup!$D$18,"Long lead","")))))))</f>
        <v/>
      </c>
    </row>
    <row r="34" customFormat="false" ht="33.75" hidden="false" customHeight="true" outlineLevel="0" collapsed="false">
      <c r="B34" s="46"/>
      <c r="C34" s="47"/>
      <c r="D34" s="47"/>
      <c r="E34" s="47"/>
      <c r="F34" s="48"/>
      <c r="G34" s="48"/>
      <c r="H34" s="38" t="str">
        <f aca="false">IF($D34="","",N($F34)*N($G34))</f>
        <v/>
      </c>
      <c r="I34" s="46"/>
      <c r="J34" s="47"/>
      <c r="K34" s="47"/>
      <c r="L34" s="47"/>
      <c r="M34" s="47"/>
      <c r="N34" s="49"/>
      <c r="O34" s="49"/>
      <c r="P34" s="40" t="str">
        <f aca="false">IF($D34="","",N($N34)+N($O34))</f>
        <v/>
      </c>
      <c r="Q34" s="41" t="str">
        <f aca="false">IF($D34="","",$H34*$P34)</f>
        <v/>
      </c>
      <c r="R34" s="47"/>
      <c r="S34" s="47"/>
      <c r="T34" s="47"/>
      <c r="U34" s="46"/>
      <c r="V34" s="47"/>
      <c r="W34" s="48"/>
      <c r="X34" s="47"/>
      <c r="Y34" s="43" t="str">
        <f aca="false">IF($D34="","",Setup!$D$15-N(Setup!$D$16)*7)</f>
        <v/>
      </c>
      <c r="Z34" s="43" t="str">
        <f aca="false">IF(OR($D34="",$W34=""),"",$Y34-N($W34)*7-N(Setup!$D$17)*7)</f>
        <v/>
      </c>
      <c r="AA34" s="51"/>
      <c r="AB34" s="47"/>
      <c r="AC34" s="51"/>
      <c r="AD34" s="51"/>
      <c r="AE34" s="47"/>
      <c r="AF34" s="48"/>
      <c r="AG34" s="47"/>
      <c r="AH34" s="45" t="str">
        <f aca="false">IF($D34="","",IF($AB34="Cancelled","Cancelled",IF(AND($AA34="",$Z34&lt;&gt;"",$Z34&lt;Setup!$D$19),"ORDER NOW - late",IF(AND(OR($AB34="Ordered",$AB34="In production",$AB34="Shipped"),$S34&lt;&gt;"Approved",$S34&lt;&gt;"Approved as noted"),"Ordered without approval",IF(AND($AA34="",$Z34&lt;&gt;"",$Z34&lt;Setup!$D$19+14),"Order within 2 weeks",IF(AND($AD34&lt;&gt;"",$AG34=""),"Installed - needs asset tag",IF(N($W34)&gt;=Setup!$D$18,"Long lead","")))))))</f>
        <v/>
      </c>
    </row>
    <row r="35" customFormat="false" ht="33.75" hidden="false" customHeight="true" outlineLevel="0" collapsed="false">
      <c r="B35" s="35"/>
      <c r="C35" s="36"/>
      <c r="D35" s="36"/>
      <c r="E35" s="36"/>
      <c r="F35" s="37"/>
      <c r="G35" s="37"/>
      <c r="H35" s="38" t="str">
        <f aca="false">IF($D35="","",N($F35)*N($G35))</f>
        <v/>
      </c>
      <c r="I35" s="35"/>
      <c r="J35" s="36"/>
      <c r="K35" s="36"/>
      <c r="L35" s="36"/>
      <c r="M35" s="36"/>
      <c r="N35" s="39"/>
      <c r="O35" s="39"/>
      <c r="P35" s="40" t="str">
        <f aca="false">IF($D35="","",N($N35)+N($O35))</f>
        <v/>
      </c>
      <c r="Q35" s="41" t="str">
        <f aca="false">IF($D35="","",$H35*$P35)</f>
        <v/>
      </c>
      <c r="R35" s="36"/>
      <c r="S35" s="36"/>
      <c r="T35" s="36"/>
      <c r="U35" s="35"/>
      <c r="V35" s="36"/>
      <c r="W35" s="37"/>
      <c r="X35" s="36"/>
      <c r="Y35" s="43" t="str">
        <f aca="false">IF($D35="","",Setup!$D$15-N(Setup!$D$16)*7)</f>
        <v/>
      </c>
      <c r="Z35" s="43" t="str">
        <f aca="false">IF(OR($D35="",$W35=""),"",$Y35-N($W35)*7-N(Setup!$D$17)*7)</f>
        <v/>
      </c>
      <c r="AA35" s="44"/>
      <c r="AB35" s="36"/>
      <c r="AC35" s="44"/>
      <c r="AD35" s="44"/>
      <c r="AE35" s="36"/>
      <c r="AF35" s="37"/>
      <c r="AG35" s="36"/>
      <c r="AH35" s="45" t="str">
        <f aca="false">IF($D35="","",IF($AB35="Cancelled","Cancelled",IF(AND($AA35="",$Z35&lt;&gt;"",$Z35&lt;Setup!$D$19),"ORDER NOW - late",IF(AND(OR($AB35="Ordered",$AB35="In production",$AB35="Shipped"),$S35&lt;&gt;"Approved",$S35&lt;&gt;"Approved as noted"),"Ordered without approval",IF(AND($AA35="",$Z35&lt;&gt;"",$Z35&lt;Setup!$D$19+14),"Order within 2 weeks",IF(AND($AD35&lt;&gt;"",$AG35=""),"Installed - needs asset tag",IF(N($W35)&gt;=Setup!$D$18,"Long lead","")))))))</f>
        <v/>
      </c>
    </row>
    <row r="36" customFormat="false" ht="33.75" hidden="false" customHeight="true" outlineLevel="0" collapsed="false">
      <c r="B36" s="46"/>
      <c r="C36" s="47"/>
      <c r="D36" s="47"/>
      <c r="E36" s="47"/>
      <c r="F36" s="48"/>
      <c r="G36" s="48"/>
      <c r="H36" s="38" t="str">
        <f aca="false">IF($D36="","",N($F36)*N($G36))</f>
        <v/>
      </c>
      <c r="I36" s="46"/>
      <c r="J36" s="47"/>
      <c r="K36" s="47"/>
      <c r="L36" s="47"/>
      <c r="M36" s="47"/>
      <c r="N36" s="49"/>
      <c r="O36" s="49"/>
      <c r="P36" s="40" t="str">
        <f aca="false">IF($D36="","",N($N36)+N($O36))</f>
        <v/>
      </c>
      <c r="Q36" s="41" t="str">
        <f aca="false">IF($D36="","",$H36*$P36)</f>
        <v/>
      </c>
      <c r="R36" s="47"/>
      <c r="S36" s="47"/>
      <c r="T36" s="47"/>
      <c r="U36" s="46"/>
      <c r="V36" s="47"/>
      <c r="W36" s="48"/>
      <c r="X36" s="47"/>
      <c r="Y36" s="43" t="str">
        <f aca="false">IF($D36="","",Setup!$D$15-N(Setup!$D$16)*7)</f>
        <v/>
      </c>
      <c r="Z36" s="43" t="str">
        <f aca="false">IF(OR($D36="",$W36=""),"",$Y36-N($W36)*7-N(Setup!$D$17)*7)</f>
        <v/>
      </c>
      <c r="AA36" s="51"/>
      <c r="AB36" s="47"/>
      <c r="AC36" s="51"/>
      <c r="AD36" s="51"/>
      <c r="AE36" s="47"/>
      <c r="AF36" s="48"/>
      <c r="AG36" s="47"/>
      <c r="AH36" s="45" t="str">
        <f aca="false">IF($D36="","",IF($AB36="Cancelled","Cancelled",IF(AND($AA36="",$Z36&lt;&gt;"",$Z36&lt;Setup!$D$19),"ORDER NOW - late",IF(AND(OR($AB36="Ordered",$AB36="In production",$AB36="Shipped"),$S36&lt;&gt;"Approved",$S36&lt;&gt;"Approved as noted"),"Ordered without approval",IF(AND($AA36="",$Z36&lt;&gt;"",$Z36&lt;Setup!$D$19+14),"Order within 2 weeks",IF(AND($AD36&lt;&gt;"",$AG36=""),"Installed - needs asset tag",IF(N($W36)&gt;=Setup!$D$18,"Long lead","")))))))</f>
        <v/>
      </c>
    </row>
    <row r="37" customFormat="false" ht="33.75" hidden="false" customHeight="true" outlineLevel="0" collapsed="false">
      <c r="B37" s="35"/>
      <c r="C37" s="36"/>
      <c r="D37" s="36"/>
      <c r="E37" s="36"/>
      <c r="F37" s="37"/>
      <c r="G37" s="37"/>
      <c r="H37" s="38" t="str">
        <f aca="false">IF($D37="","",N($F37)*N($G37))</f>
        <v/>
      </c>
      <c r="I37" s="35"/>
      <c r="J37" s="36"/>
      <c r="K37" s="36"/>
      <c r="L37" s="36"/>
      <c r="M37" s="36"/>
      <c r="N37" s="39"/>
      <c r="O37" s="39"/>
      <c r="P37" s="40" t="str">
        <f aca="false">IF($D37="","",N($N37)+N($O37))</f>
        <v/>
      </c>
      <c r="Q37" s="41" t="str">
        <f aca="false">IF($D37="","",$H37*$P37)</f>
        <v/>
      </c>
      <c r="R37" s="36"/>
      <c r="S37" s="36"/>
      <c r="T37" s="36"/>
      <c r="U37" s="35"/>
      <c r="V37" s="36"/>
      <c r="W37" s="37"/>
      <c r="X37" s="36"/>
      <c r="Y37" s="43" t="str">
        <f aca="false">IF($D37="","",Setup!$D$15-N(Setup!$D$16)*7)</f>
        <v/>
      </c>
      <c r="Z37" s="43" t="str">
        <f aca="false">IF(OR($D37="",$W37=""),"",$Y37-N($W37)*7-N(Setup!$D$17)*7)</f>
        <v/>
      </c>
      <c r="AA37" s="44"/>
      <c r="AB37" s="36"/>
      <c r="AC37" s="44"/>
      <c r="AD37" s="44"/>
      <c r="AE37" s="36"/>
      <c r="AF37" s="37"/>
      <c r="AG37" s="36"/>
      <c r="AH37" s="45" t="str">
        <f aca="false">IF($D37="","",IF($AB37="Cancelled","Cancelled",IF(AND($AA37="",$Z37&lt;&gt;"",$Z37&lt;Setup!$D$19),"ORDER NOW - late",IF(AND(OR($AB37="Ordered",$AB37="In production",$AB37="Shipped"),$S37&lt;&gt;"Approved",$S37&lt;&gt;"Approved as noted"),"Ordered without approval",IF(AND($AA37="",$Z37&lt;&gt;"",$Z37&lt;Setup!$D$19+14),"Order within 2 weeks",IF(AND($AD37&lt;&gt;"",$AG37=""),"Installed - needs asset tag",IF(N($W37)&gt;=Setup!$D$18,"Long lead","")))))))</f>
        <v/>
      </c>
    </row>
    <row r="38" customFormat="false" ht="33.75" hidden="false" customHeight="true" outlineLevel="0" collapsed="false">
      <c r="B38" s="46"/>
      <c r="C38" s="47"/>
      <c r="D38" s="47"/>
      <c r="E38" s="47"/>
      <c r="F38" s="48"/>
      <c r="G38" s="48"/>
      <c r="H38" s="38" t="str">
        <f aca="false">IF($D38="","",N($F38)*N($G38))</f>
        <v/>
      </c>
      <c r="I38" s="46"/>
      <c r="J38" s="47"/>
      <c r="K38" s="47"/>
      <c r="L38" s="47"/>
      <c r="M38" s="47"/>
      <c r="N38" s="49"/>
      <c r="O38" s="49"/>
      <c r="P38" s="40" t="str">
        <f aca="false">IF($D38="","",N($N38)+N($O38))</f>
        <v/>
      </c>
      <c r="Q38" s="41" t="str">
        <f aca="false">IF($D38="","",$H38*$P38)</f>
        <v/>
      </c>
      <c r="R38" s="47"/>
      <c r="S38" s="47"/>
      <c r="T38" s="47"/>
      <c r="U38" s="46"/>
      <c r="V38" s="47"/>
      <c r="W38" s="48"/>
      <c r="X38" s="47"/>
      <c r="Y38" s="43" t="str">
        <f aca="false">IF($D38="","",Setup!$D$15-N(Setup!$D$16)*7)</f>
        <v/>
      </c>
      <c r="Z38" s="43" t="str">
        <f aca="false">IF(OR($D38="",$W38=""),"",$Y38-N($W38)*7-N(Setup!$D$17)*7)</f>
        <v/>
      </c>
      <c r="AA38" s="51"/>
      <c r="AB38" s="47"/>
      <c r="AC38" s="51"/>
      <c r="AD38" s="51"/>
      <c r="AE38" s="47"/>
      <c r="AF38" s="48"/>
      <c r="AG38" s="47"/>
      <c r="AH38" s="45" t="str">
        <f aca="false">IF($D38="","",IF($AB38="Cancelled","Cancelled",IF(AND($AA38="",$Z38&lt;&gt;"",$Z38&lt;Setup!$D$19),"ORDER NOW - late",IF(AND(OR($AB38="Ordered",$AB38="In production",$AB38="Shipped"),$S38&lt;&gt;"Approved",$S38&lt;&gt;"Approved as noted"),"Ordered without approval",IF(AND($AA38="",$Z38&lt;&gt;"",$Z38&lt;Setup!$D$19+14),"Order within 2 weeks",IF(AND($AD38&lt;&gt;"",$AG38=""),"Installed - needs asset tag",IF(N($W38)&gt;=Setup!$D$18,"Long lead","")))))))</f>
        <v/>
      </c>
    </row>
    <row r="39" customFormat="false" ht="33.75" hidden="false" customHeight="true" outlineLevel="0" collapsed="false">
      <c r="B39" s="35"/>
      <c r="C39" s="36"/>
      <c r="D39" s="36"/>
      <c r="E39" s="36"/>
      <c r="F39" s="37"/>
      <c r="G39" s="37"/>
      <c r="H39" s="38" t="str">
        <f aca="false">IF($D39="","",N($F39)*N($G39))</f>
        <v/>
      </c>
      <c r="I39" s="35"/>
      <c r="J39" s="36"/>
      <c r="K39" s="36"/>
      <c r="L39" s="36"/>
      <c r="M39" s="36"/>
      <c r="N39" s="39"/>
      <c r="O39" s="39"/>
      <c r="P39" s="40" t="str">
        <f aca="false">IF($D39="","",N($N39)+N($O39))</f>
        <v/>
      </c>
      <c r="Q39" s="41" t="str">
        <f aca="false">IF($D39="","",$H39*$P39)</f>
        <v/>
      </c>
      <c r="R39" s="36"/>
      <c r="S39" s="36"/>
      <c r="T39" s="36"/>
      <c r="U39" s="35"/>
      <c r="V39" s="36"/>
      <c r="W39" s="37"/>
      <c r="X39" s="36"/>
      <c r="Y39" s="43" t="str">
        <f aca="false">IF($D39="","",Setup!$D$15-N(Setup!$D$16)*7)</f>
        <v/>
      </c>
      <c r="Z39" s="43" t="str">
        <f aca="false">IF(OR($D39="",$W39=""),"",$Y39-N($W39)*7-N(Setup!$D$17)*7)</f>
        <v/>
      </c>
      <c r="AA39" s="44"/>
      <c r="AB39" s="36"/>
      <c r="AC39" s="44"/>
      <c r="AD39" s="44"/>
      <c r="AE39" s="36"/>
      <c r="AF39" s="37"/>
      <c r="AG39" s="36"/>
      <c r="AH39" s="45" t="str">
        <f aca="false">IF($D39="","",IF($AB39="Cancelled","Cancelled",IF(AND($AA39="",$Z39&lt;&gt;"",$Z39&lt;Setup!$D$19),"ORDER NOW - late",IF(AND(OR($AB39="Ordered",$AB39="In production",$AB39="Shipped"),$S39&lt;&gt;"Approved",$S39&lt;&gt;"Approved as noted"),"Ordered without approval",IF(AND($AA39="",$Z39&lt;&gt;"",$Z39&lt;Setup!$D$19+14),"Order within 2 weeks",IF(AND($AD39&lt;&gt;"",$AG39=""),"Installed - needs asset tag",IF(N($W39)&gt;=Setup!$D$18,"Long lead","")))))))</f>
        <v/>
      </c>
    </row>
    <row r="40" customFormat="false" ht="33.75" hidden="false" customHeight="true" outlineLevel="0" collapsed="false">
      <c r="B40" s="46"/>
      <c r="C40" s="47"/>
      <c r="D40" s="47"/>
      <c r="E40" s="47"/>
      <c r="F40" s="48"/>
      <c r="G40" s="48"/>
      <c r="H40" s="38" t="str">
        <f aca="false">IF($D40="","",N($F40)*N($G40))</f>
        <v/>
      </c>
      <c r="I40" s="46"/>
      <c r="J40" s="47"/>
      <c r="K40" s="47"/>
      <c r="L40" s="47"/>
      <c r="M40" s="47"/>
      <c r="N40" s="49"/>
      <c r="O40" s="49"/>
      <c r="P40" s="40" t="str">
        <f aca="false">IF($D40="","",N($N40)+N($O40))</f>
        <v/>
      </c>
      <c r="Q40" s="41" t="str">
        <f aca="false">IF($D40="","",$H40*$P40)</f>
        <v/>
      </c>
      <c r="R40" s="47"/>
      <c r="S40" s="47"/>
      <c r="T40" s="47"/>
      <c r="U40" s="46"/>
      <c r="V40" s="47"/>
      <c r="W40" s="48"/>
      <c r="X40" s="47"/>
      <c r="Y40" s="43" t="str">
        <f aca="false">IF($D40="","",Setup!$D$15-N(Setup!$D$16)*7)</f>
        <v/>
      </c>
      <c r="Z40" s="43" t="str">
        <f aca="false">IF(OR($D40="",$W40=""),"",$Y40-N($W40)*7-N(Setup!$D$17)*7)</f>
        <v/>
      </c>
      <c r="AA40" s="51"/>
      <c r="AB40" s="47"/>
      <c r="AC40" s="51"/>
      <c r="AD40" s="51"/>
      <c r="AE40" s="47"/>
      <c r="AF40" s="48"/>
      <c r="AG40" s="47"/>
      <c r="AH40" s="45" t="str">
        <f aca="false">IF($D40="","",IF($AB40="Cancelled","Cancelled",IF(AND($AA40="",$Z40&lt;&gt;"",$Z40&lt;Setup!$D$19),"ORDER NOW - late",IF(AND(OR($AB40="Ordered",$AB40="In production",$AB40="Shipped"),$S40&lt;&gt;"Approved",$S40&lt;&gt;"Approved as noted"),"Ordered without approval",IF(AND($AA40="",$Z40&lt;&gt;"",$Z40&lt;Setup!$D$19+14),"Order within 2 weeks",IF(AND($AD40&lt;&gt;"",$AG40=""),"Installed - needs asset tag",IF(N($W40)&gt;=Setup!$D$18,"Long lead","")))))))</f>
        <v/>
      </c>
    </row>
    <row r="41" customFormat="false" ht="33.75" hidden="false" customHeight="true" outlineLevel="0" collapsed="false">
      <c r="B41" s="35"/>
      <c r="C41" s="36"/>
      <c r="D41" s="36"/>
      <c r="E41" s="36"/>
      <c r="F41" s="37"/>
      <c r="G41" s="37"/>
      <c r="H41" s="38" t="str">
        <f aca="false">IF($D41="","",N($F41)*N($G41))</f>
        <v/>
      </c>
      <c r="I41" s="35"/>
      <c r="J41" s="36"/>
      <c r="K41" s="36"/>
      <c r="L41" s="36"/>
      <c r="M41" s="36"/>
      <c r="N41" s="39"/>
      <c r="O41" s="39"/>
      <c r="P41" s="40" t="str">
        <f aca="false">IF($D41="","",N($N41)+N($O41))</f>
        <v/>
      </c>
      <c r="Q41" s="41" t="str">
        <f aca="false">IF($D41="","",$H41*$P41)</f>
        <v/>
      </c>
      <c r="R41" s="36"/>
      <c r="S41" s="36"/>
      <c r="T41" s="36"/>
      <c r="U41" s="35"/>
      <c r="V41" s="36"/>
      <c r="W41" s="37"/>
      <c r="X41" s="36"/>
      <c r="Y41" s="43" t="str">
        <f aca="false">IF($D41="","",Setup!$D$15-N(Setup!$D$16)*7)</f>
        <v/>
      </c>
      <c r="Z41" s="43" t="str">
        <f aca="false">IF(OR($D41="",$W41=""),"",$Y41-N($W41)*7-N(Setup!$D$17)*7)</f>
        <v/>
      </c>
      <c r="AA41" s="44"/>
      <c r="AB41" s="36"/>
      <c r="AC41" s="44"/>
      <c r="AD41" s="44"/>
      <c r="AE41" s="36"/>
      <c r="AF41" s="37"/>
      <c r="AG41" s="36"/>
      <c r="AH41" s="45" t="str">
        <f aca="false">IF($D41="","",IF($AB41="Cancelled","Cancelled",IF(AND($AA41="",$Z41&lt;&gt;"",$Z41&lt;Setup!$D$19),"ORDER NOW - late",IF(AND(OR($AB41="Ordered",$AB41="In production",$AB41="Shipped"),$S41&lt;&gt;"Approved",$S41&lt;&gt;"Approved as noted"),"Ordered without approval",IF(AND($AA41="",$Z41&lt;&gt;"",$Z41&lt;Setup!$D$19+14),"Order within 2 weeks",IF(AND($AD41&lt;&gt;"",$AG41=""),"Installed - needs asset tag",IF(N($W41)&gt;=Setup!$D$18,"Long lead","")))))))</f>
        <v/>
      </c>
    </row>
    <row r="42" customFormat="false" ht="33.75" hidden="false" customHeight="true" outlineLevel="0" collapsed="false">
      <c r="B42" s="46"/>
      <c r="C42" s="47"/>
      <c r="D42" s="47"/>
      <c r="E42" s="47"/>
      <c r="F42" s="48"/>
      <c r="G42" s="48"/>
      <c r="H42" s="38" t="str">
        <f aca="false">IF($D42="","",N($F42)*N($G42))</f>
        <v/>
      </c>
      <c r="I42" s="46"/>
      <c r="J42" s="47"/>
      <c r="K42" s="47"/>
      <c r="L42" s="47"/>
      <c r="M42" s="47"/>
      <c r="N42" s="49"/>
      <c r="O42" s="49"/>
      <c r="P42" s="40" t="str">
        <f aca="false">IF($D42="","",N($N42)+N($O42))</f>
        <v/>
      </c>
      <c r="Q42" s="41" t="str">
        <f aca="false">IF($D42="","",$H42*$P42)</f>
        <v/>
      </c>
      <c r="R42" s="47"/>
      <c r="S42" s="47"/>
      <c r="T42" s="47"/>
      <c r="U42" s="46"/>
      <c r="V42" s="47"/>
      <c r="W42" s="48"/>
      <c r="X42" s="47"/>
      <c r="Y42" s="43" t="str">
        <f aca="false">IF($D42="","",Setup!$D$15-N(Setup!$D$16)*7)</f>
        <v/>
      </c>
      <c r="Z42" s="43" t="str">
        <f aca="false">IF(OR($D42="",$W42=""),"",$Y42-N($W42)*7-N(Setup!$D$17)*7)</f>
        <v/>
      </c>
      <c r="AA42" s="51"/>
      <c r="AB42" s="47"/>
      <c r="AC42" s="51"/>
      <c r="AD42" s="51"/>
      <c r="AE42" s="47"/>
      <c r="AF42" s="48"/>
      <c r="AG42" s="47"/>
      <c r="AH42" s="45" t="str">
        <f aca="false">IF($D42="","",IF($AB42="Cancelled","Cancelled",IF(AND($AA42="",$Z42&lt;&gt;"",$Z42&lt;Setup!$D$19),"ORDER NOW - late",IF(AND(OR($AB42="Ordered",$AB42="In production",$AB42="Shipped"),$S42&lt;&gt;"Approved",$S42&lt;&gt;"Approved as noted"),"Ordered without approval",IF(AND($AA42="",$Z42&lt;&gt;"",$Z42&lt;Setup!$D$19+14),"Order within 2 weeks",IF(AND($AD42&lt;&gt;"",$AG42=""),"Installed - needs asset tag",IF(N($W42)&gt;=Setup!$D$18,"Long lead","")))))))</f>
        <v/>
      </c>
    </row>
    <row r="43" customFormat="false" ht="33.75" hidden="false" customHeight="true" outlineLevel="0" collapsed="false">
      <c r="B43" s="35"/>
      <c r="C43" s="36"/>
      <c r="D43" s="36"/>
      <c r="E43" s="36"/>
      <c r="F43" s="37"/>
      <c r="G43" s="37"/>
      <c r="H43" s="38" t="str">
        <f aca="false">IF($D43="","",N($F43)*N($G43))</f>
        <v/>
      </c>
      <c r="I43" s="35"/>
      <c r="J43" s="36"/>
      <c r="K43" s="36"/>
      <c r="L43" s="36"/>
      <c r="M43" s="36"/>
      <c r="N43" s="39"/>
      <c r="O43" s="39"/>
      <c r="P43" s="40" t="str">
        <f aca="false">IF($D43="","",N($N43)+N($O43))</f>
        <v/>
      </c>
      <c r="Q43" s="41" t="str">
        <f aca="false">IF($D43="","",$H43*$P43)</f>
        <v/>
      </c>
      <c r="R43" s="36"/>
      <c r="S43" s="36"/>
      <c r="T43" s="36"/>
      <c r="U43" s="35"/>
      <c r="V43" s="36"/>
      <c r="W43" s="37"/>
      <c r="X43" s="36"/>
      <c r="Y43" s="43" t="str">
        <f aca="false">IF($D43="","",Setup!$D$15-N(Setup!$D$16)*7)</f>
        <v/>
      </c>
      <c r="Z43" s="43" t="str">
        <f aca="false">IF(OR($D43="",$W43=""),"",$Y43-N($W43)*7-N(Setup!$D$17)*7)</f>
        <v/>
      </c>
      <c r="AA43" s="44"/>
      <c r="AB43" s="36"/>
      <c r="AC43" s="44"/>
      <c r="AD43" s="44"/>
      <c r="AE43" s="36"/>
      <c r="AF43" s="37"/>
      <c r="AG43" s="36"/>
      <c r="AH43" s="45" t="str">
        <f aca="false">IF($D43="","",IF($AB43="Cancelled","Cancelled",IF(AND($AA43="",$Z43&lt;&gt;"",$Z43&lt;Setup!$D$19),"ORDER NOW - late",IF(AND(OR($AB43="Ordered",$AB43="In production",$AB43="Shipped"),$S43&lt;&gt;"Approved",$S43&lt;&gt;"Approved as noted"),"Ordered without approval",IF(AND($AA43="",$Z43&lt;&gt;"",$Z43&lt;Setup!$D$19+14),"Order within 2 weeks",IF(AND($AD43&lt;&gt;"",$AG43=""),"Installed - needs asset tag",IF(N($W43)&gt;=Setup!$D$18,"Long lead","")))))))</f>
        <v/>
      </c>
    </row>
    <row r="44" customFormat="false" ht="33.75" hidden="false" customHeight="true" outlineLevel="0" collapsed="false">
      <c r="B44" s="46"/>
      <c r="C44" s="47"/>
      <c r="D44" s="47"/>
      <c r="E44" s="47"/>
      <c r="F44" s="48"/>
      <c r="G44" s="48"/>
      <c r="H44" s="38" t="str">
        <f aca="false">IF($D44="","",N($F44)*N($G44))</f>
        <v/>
      </c>
      <c r="I44" s="46"/>
      <c r="J44" s="47"/>
      <c r="K44" s="47"/>
      <c r="L44" s="47"/>
      <c r="M44" s="47"/>
      <c r="N44" s="49"/>
      <c r="O44" s="49"/>
      <c r="P44" s="40" t="str">
        <f aca="false">IF($D44="","",N($N44)+N($O44))</f>
        <v/>
      </c>
      <c r="Q44" s="41" t="str">
        <f aca="false">IF($D44="","",$H44*$P44)</f>
        <v/>
      </c>
      <c r="R44" s="47"/>
      <c r="S44" s="47"/>
      <c r="T44" s="47"/>
      <c r="U44" s="46"/>
      <c r="V44" s="47"/>
      <c r="W44" s="48"/>
      <c r="X44" s="47"/>
      <c r="Y44" s="43" t="str">
        <f aca="false">IF($D44="","",Setup!$D$15-N(Setup!$D$16)*7)</f>
        <v/>
      </c>
      <c r="Z44" s="43" t="str">
        <f aca="false">IF(OR($D44="",$W44=""),"",$Y44-N($W44)*7-N(Setup!$D$17)*7)</f>
        <v/>
      </c>
      <c r="AA44" s="51"/>
      <c r="AB44" s="47"/>
      <c r="AC44" s="51"/>
      <c r="AD44" s="51"/>
      <c r="AE44" s="47"/>
      <c r="AF44" s="48"/>
      <c r="AG44" s="47"/>
      <c r="AH44" s="45" t="str">
        <f aca="false">IF($D44="","",IF($AB44="Cancelled","Cancelled",IF(AND($AA44="",$Z44&lt;&gt;"",$Z44&lt;Setup!$D$19),"ORDER NOW - late",IF(AND(OR($AB44="Ordered",$AB44="In production",$AB44="Shipped"),$S44&lt;&gt;"Approved",$S44&lt;&gt;"Approved as noted"),"Ordered without approval",IF(AND($AA44="",$Z44&lt;&gt;"",$Z44&lt;Setup!$D$19+14),"Order within 2 weeks",IF(AND($AD44&lt;&gt;"",$AG44=""),"Installed - needs asset tag",IF(N($W44)&gt;=Setup!$D$18,"Long lead","")))))))</f>
        <v/>
      </c>
    </row>
    <row r="45" customFormat="false" ht="33.75" hidden="false" customHeight="true" outlineLevel="0" collapsed="false">
      <c r="B45" s="35"/>
      <c r="C45" s="36"/>
      <c r="D45" s="36"/>
      <c r="E45" s="36"/>
      <c r="F45" s="37"/>
      <c r="G45" s="37"/>
      <c r="H45" s="38" t="str">
        <f aca="false">IF($D45="","",N($F45)*N($G45))</f>
        <v/>
      </c>
      <c r="I45" s="35"/>
      <c r="J45" s="36"/>
      <c r="K45" s="36"/>
      <c r="L45" s="36"/>
      <c r="M45" s="36"/>
      <c r="N45" s="39"/>
      <c r="O45" s="39"/>
      <c r="P45" s="40" t="str">
        <f aca="false">IF($D45="","",N($N45)+N($O45))</f>
        <v/>
      </c>
      <c r="Q45" s="41" t="str">
        <f aca="false">IF($D45="","",$H45*$P45)</f>
        <v/>
      </c>
      <c r="R45" s="36"/>
      <c r="S45" s="36"/>
      <c r="T45" s="36"/>
      <c r="U45" s="35"/>
      <c r="V45" s="36"/>
      <c r="W45" s="37"/>
      <c r="X45" s="36"/>
      <c r="Y45" s="43" t="str">
        <f aca="false">IF($D45="","",Setup!$D$15-N(Setup!$D$16)*7)</f>
        <v/>
      </c>
      <c r="Z45" s="43" t="str">
        <f aca="false">IF(OR($D45="",$W45=""),"",$Y45-N($W45)*7-N(Setup!$D$17)*7)</f>
        <v/>
      </c>
      <c r="AA45" s="44"/>
      <c r="AB45" s="36"/>
      <c r="AC45" s="44"/>
      <c r="AD45" s="44"/>
      <c r="AE45" s="36"/>
      <c r="AF45" s="37"/>
      <c r="AG45" s="36"/>
      <c r="AH45" s="45" t="str">
        <f aca="false">IF($D45="","",IF($AB45="Cancelled","Cancelled",IF(AND($AA45="",$Z45&lt;&gt;"",$Z45&lt;Setup!$D$19),"ORDER NOW - late",IF(AND(OR($AB45="Ordered",$AB45="In production",$AB45="Shipped"),$S45&lt;&gt;"Approved",$S45&lt;&gt;"Approved as noted"),"Ordered without approval",IF(AND($AA45="",$Z45&lt;&gt;"",$Z45&lt;Setup!$D$19+14),"Order within 2 weeks",IF(AND($AD45&lt;&gt;"",$AG45=""),"Installed - needs asset tag",IF(N($W45)&gt;=Setup!$D$18,"Long lead","")))))))</f>
        <v/>
      </c>
    </row>
    <row r="46" customFormat="false" ht="33.75" hidden="false" customHeight="true" outlineLevel="0" collapsed="false">
      <c r="B46" s="46"/>
      <c r="C46" s="47"/>
      <c r="D46" s="47"/>
      <c r="E46" s="47"/>
      <c r="F46" s="48"/>
      <c r="G46" s="48"/>
      <c r="H46" s="38" t="str">
        <f aca="false">IF($D46="","",N($F46)*N($G46))</f>
        <v/>
      </c>
      <c r="I46" s="46"/>
      <c r="J46" s="47"/>
      <c r="K46" s="47"/>
      <c r="L46" s="47"/>
      <c r="M46" s="47"/>
      <c r="N46" s="49"/>
      <c r="O46" s="49"/>
      <c r="P46" s="40" t="str">
        <f aca="false">IF($D46="","",N($N46)+N($O46))</f>
        <v/>
      </c>
      <c r="Q46" s="41" t="str">
        <f aca="false">IF($D46="","",$H46*$P46)</f>
        <v/>
      </c>
      <c r="R46" s="47"/>
      <c r="S46" s="47"/>
      <c r="T46" s="47"/>
      <c r="U46" s="46"/>
      <c r="V46" s="47"/>
      <c r="W46" s="48"/>
      <c r="X46" s="47"/>
      <c r="Y46" s="43" t="str">
        <f aca="false">IF($D46="","",Setup!$D$15-N(Setup!$D$16)*7)</f>
        <v/>
      </c>
      <c r="Z46" s="43" t="str">
        <f aca="false">IF(OR($D46="",$W46=""),"",$Y46-N($W46)*7-N(Setup!$D$17)*7)</f>
        <v/>
      </c>
      <c r="AA46" s="51"/>
      <c r="AB46" s="47"/>
      <c r="AC46" s="51"/>
      <c r="AD46" s="51"/>
      <c r="AE46" s="47"/>
      <c r="AF46" s="48"/>
      <c r="AG46" s="47"/>
      <c r="AH46" s="45" t="str">
        <f aca="false">IF($D46="","",IF($AB46="Cancelled","Cancelled",IF(AND($AA46="",$Z46&lt;&gt;"",$Z46&lt;Setup!$D$19),"ORDER NOW - late",IF(AND(OR($AB46="Ordered",$AB46="In production",$AB46="Shipped"),$S46&lt;&gt;"Approved",$S46&lt;&gt;"Approved as noted"),"Ordered without approval",IF(AND($AA46="",$Z46&lt;&gt;"",$Z46&lt;Setup!$D$19+14),"Order within 2 weeks",IF(AND($AD46&lt;&gt;"",$AG46=""),"Installed - needs asset tag",IF(N($W46)&gt;=Setup!$D$18,"Long lead","")))))))</f>
        <v/>
      </c>
    </row>
    <row r="47" customFormat="false" ht="33.75" hidden="false" customHeight="true" outlineLevel="0" collapsed="false">
      <c r="B47" s="35"/>
      <c r="C47" s="36"/>
      <c r="D47" s="36"/>
      <c r="E47" s="36"/>
      <c r="F47" s="37"/>
      <c r="G47" s="37"/>
      <c r="H47" s="38" t="str">
        <f aca="false">IF($D47="","",N($F47)*N($G47))</f>
        <v/>
      </c>
      <c r="I47" s="35"/>
      <c r="J47" s="36"/>
      <c r="K47" s="36"/>
      <c r="L47" s="36"/>
      <c r="M47" s="36"/>
      <c r="N47" s="39"/>
      <c r="O47" s="39"/>
      <c r="P47" s="40" t="str">
        <f aca="false">IF($D47="","",N($N47)+N($O47))</f>
        <v/>
      </c>
      <c r="Q47" s="41" t="str">
        <f aca="false">IF($D47="","",$H47*$P47)</f>
        <v/>
      </c>
      <c r="R47" s="36"/>
      <c r="S47" s="36"/>
      <c r="T47" s="36"/>
      <c r="U47" s="35"/>
      <c r="V47" s="36"/>
      <c r="W47" s="37"/>
      <c r="X47" s="36"/>
      <c r="Y47" s="43" t="str">
        <f aca="false">IF($D47="","",Setup!$D$15-N(Setup!$D$16)*7)</f>
        <v/>
      </c>
      <c r="Z47" s="43" t="str">
        <f aca="false">IF(OR($D47="",$W47=""),"",$Y47-N($W47)*7-N(Setup!$D$17)*7)</f>
        <v/>
      </c>
      <c r="AA47" s="44"/>
      <c r="AB47" s="36"/>
      <c r="AC47" s="44"/>
      <c r="AD47" s="44"/>
      <c r="AE47" s="36"/>
      <c r="AF47" s="37"/>
      <c r="AG47" s="36"/>
      <c r="AH47" s="45" t="str">
        <f aca="false">IF($D47="","",IF($AB47="Cancelled","Cancelled",IF(AND($AA47="",$Z47&lt;&gt;"",$Z47&lt;Setup!$D$19),"ORDER NOW - late",IF(AND(OR($AB47="Ordered",$AB47="In production",$AB47="Shipped"),$S47&lt;&gt;"Approved",$S47&lt;&gt;"Approved as noted"),"Ordered without approval",IF(AND($AA47="",$Z47&lt;&gt;"",$Z47&lt;Setup!$D$19+14),"Order within 2 weeks",IF(AND($AD47&lt;&gt;"",$AG47=""),"Installed - needs asset tag",IF(N($W47)&gt;=Setup!$D$18,"Long lead","")))))))</f>
        <v/>
      </c>
    </row>
    <row r="48" customFormat="false" ht="33.75" hidden="false" customHeight="true" outlineLevel="0" collapsed="false">
      <c r="B48" s="46"/>
      <c r="C48" s="47"/>
      <c r="D48" s="47"/>
      <c r="E48" s="47"/>
      <c r="F48" s="48"/>
      <c r="G48" s="48"/>
      <c r="H48" s="38" t="str">
        <f aca="false">IF($D48="","",N($F48)*N($G48))</f>
        <v/>
      </c>
      <c r="I48" s="46"/>
      <c r="J48" s="47"/>
      <c r="K48" s="47"/>
      <c r="L48" s="47"/>
      <c r="M48" s="47"/>
      <c r="N48" s="49"/>
      <c r="O48" s="49"/>
      <c r="P48" s="40" t="str">
        <f aca="false">IF($D48="","",N($N48)+N($O48))</f>
        <v/>
      </c>
      <c r="Q48" s="41" t="str">
        <f aca="false">IF($D48="","",$H48*$P48)</f>
        <v/>
      </c>
      <c r="R48" s="47"/>
      <c r="S48" s="47"/>
      <c r="T48" s="47"/>
      <c r="U48" s="46"/>
      <c r="V48" s="47"/>
      <c r="W48" s="48"/>
      <c r="X48" s="47"/>
      <c r="Y48" s="43" t="str">
        <f aca="false">IF($D48="","",Setup!$D$15-N(Setup!$D$16)*7)</f>
        <v/>
      </c>
      <c r="Z48" s="43" t="str">
        <f aca="false">IF(OR($D48="",$W48=""),"",$Y48-N($W48)*7-N(Setup!$D$17)*7)</f>
        <v/>
      </c>
      <c r="AA48" s="51"/>
      <c r="AB48" s="47"/>
      <c r="AC48" s="51"/>
      <c r="AD48" s="51"/>
      <c r="AE48" s="47"/>
      <c r="AF48" s="48"/>
      <c r="AG48" s="47"/>
      <c r="AH48" s="45" t="str">
        <f aca="false">IF($D48="","",IF($AB48="Cancelled","Cancelled",IF(AND($AA48="",$Z48&lt;&gt;"",$Z48&lt;Setup!$D$19),"ORDER NOW - late",IF(AND(OR($AB48="Ordered",$AB48="In production",$AB48="Shipped"),$S48&lt;&gt;"Approved",$S48&lt;&gt;"Approved as noted"),"Ordered without approval",IF(AND($AA48="",$Z48&lt;&gt;"",$Z48&lt;Setup!$D$19+14),"Order within 2 weeks",IF(AND($AD48&lt;&gt;"",$AG48=""),"Installed - needs asset tag",IF(N($W48)&gt;=Setup!$D$18,"Long lead","")))))))</f>
        <v/>
      </c>
    </row>
    <row r="49" customFormat="false" ht="33.75" hidden="false" customHeight="true" outlineLevel="0" collapsed="false">
      <c r="B49" s="35"/>
      <c r="C49" s="36"/>
      <c r="D49" s="36"/>
      <c r="E49" s="36"/>
      <c r="F49" s="37"/>
      <c r="G49" s="37"/>
      <c r="H49" s="38" t="str">
        <f aca="false">IF($D49="","",N($F49)*N($G49))</f>
        <v/>
      </c>
      <c r="I49" s="35"/>
      <c r="J49" s="36"/>
      <c r="K49" s="36"/>
      <c r="L49" s="36"/>
      <c r="M49" s="36"/>
      <c r="N49" s="39"/>
      <c r="O49" s="39"/>
      <c r="P49" s="40" t="str">
        <f aca="false">IF($D49="","",N($N49)+N($O49))</f>
        <v/>
      </c>
      <c r="Q49" s="41" t="str">
        <f aca="false">IF($D49="","",$H49*$P49)</f>
        <v/>
      </c>
      <c r="R49" s="36"/>
      <c r="S49" s="36"/>
      <c r="T49" s="36"/>
      <c r="U49" s="35"/>
      <c r="V49" s="36"/>
      <c r="W49" s="37"/>
      <c r="X49" s="36"/>
      <c r="Y49" s="43" t="str">
        <f aca="false">IF($D49="","",Setup!$D$15-N(Setup!$D$16)*7)</f>
        <v/>
      </c>
      <c r="Z49" s="43" t="str">
        <f aca="false">IF(OR($D49="",$W49=""),"",$Y49-N($W49)*7-N(Setup!$D$17)*7)</f>
        <v/>
      </c>
      <c r="AA49" s="44"/>
      <c r="AB49" s="36"/>
      <c r="AC49" s="44"/>
      <c r="AD49" s="44"/>
      <c r="AE49" s="36"/>
      <c r="AF49" s="37"/>
      <c r="AG49" s="36"/>
      <c r="AH49" s="45" t="str">
        <f aca="false">IF($D49="","",IF($AB49="Cancelled","Cancelled",IF(AND($AA49="",$Z49&lt;&gt;"",$Z49&lt;Setup!$D$19),"ORDER NOW - late",IF(AND(OR($AB49="Ordered",$AB49="In production",$AB49="Shipped"),$S49&lt;&gt;"Approved",$S49&lt;&gt;"Approved as noted"),"Ordered without approval",IF(AND($AA49="",$Z49&lt;&gt;"",$Z49&lt;Setup!$D$19+14),"Order within 2 weeks",IF(AND($AD49&lt;&gt;"",$AG49=""),"Installed - needs asset tag",IF(N($W49)&gt;=Setup!$D$18,"Long lead","")))))))</f>
        <v/>
      </c>
    </row>
    <row r="50" customFormat="false" ht="33.75" hidden="false" customHeight="true" outlineLevel="0" collapsed="false">
      <c r="B50" s="46"/>
      <c r="C50" s="47"/>
      <c r="D50" s="47"/>
      <c r="E50" s="47"/>
      <c r="F50" s="48"/>
      <c r="G50" s="48"/>
      <c r="H50" s="38" t="str">
        <f aca="false">IF($D50="","",N($F50)*N($G50))</f>
        <v/>
      </c>
      <c r="I50" s="46"/>
      <c r="J50" s="47"/>
      <c r="K50" s="47"/>
      <c r="L50" s="47"/>
      <c r="M50" s="47"/>
      <c r="N50" s="49"/>
      <c r="O50" s="49"/>
      <c r="P50" s="40" t="str">
        <f aca="false">IF($D50="","",N($N50)+N($O50))</f>
        <v/>
      </c>
      <c r="Q50" s="41" t="str">
        <f aca="false">IF($D50="","",$H50*$P50)</f>
        <v/>
      </c>
      <c r="R50" s="47"/>
      <c r="S50" s="47"/>
      <c r="T50" s="47"/>
      <c r="U50" s="46"/>
      <c r="V50" s="47"/>
      <c r="W50" s="48"/>
      <c r="X50" s="47"/>
      <c r="Y50" s="43" t="str">
        <f aca="false">IF($D50="","",Setup!$D$15-N(Setup!$D$16)*7)</f>
        <v/>
      </c>
      <c r="Z50" s="43" t="str">
        <f aca="false">IF(OR($D50="",$W50=""),"",$Y50-N($W50)*7-N(Setup!$D$17)*7)</f>
        <v/>
      </c>
      <c r="AA50" s="51"/>
      <c r="AB50" s="47"/>
      <c r="AC50" s="51"/>
      <c r="AD50" s="51"/>
      <c r="AE50" s="47"/>
      <c r="AF50" s="48"/>
      <c r="AG50" s="47"/>
      <c r="AH50" s="45" t="str">
        <f aca="false">IF($D50="","",IF($AB50="Cancelled","Cancelled",IF(AND($AA50="",$Z50&lt;&gt;"",$Z50&lt;Setup!$D$19),"ORDER NOW - late",IF(AND(OR($AB50="Ordered",$AB50="In production",$AB50="Shipped"),$S50&lt;&gt;"Approved",$S50&lt;&gt;"Approved as noted"),"Ordered without approval",IF(AND($AA50="",$Z50&lt;&gt;"",$Z50&lt;Setup!$D$19+14),"Order within 2 weeks",IF(AND($AD50&lt;&gt;"",$AG50=""),"Installed - needs asset tag",IF(N($W50)&gt;=Setup!$D$18,"Long lead","")))))))</f>
        <v/>
      </c>
    </row>
    <row r="51" customFormat="false" ht="33.75" hidden="false" customHeight="true" outlineLevel="0" collapsed="false">
      <c r="B51" s="35"/>
      <c r="C51" s="36"/>
      <c r="D51" s="36"/>
      <c r="E51" s="36"/>
      <c r="F51" s="37"/>
      <c r="G51" s="37"/>
      <c r="H51" s="38" t="str">
        <f aca="false">IF($D51="","",N($F51)*N($G51))</f>
        <v/>
      </c>
      <c r="I51" s="35"/>
      <c r="J51" s="36"/>
      <c r="K51" s="36"/>
      <c r="L51" s="36"/>
      <c r="M51" s="36"/>
      <c r="N51" s="39"/>
      <c r="O51" s="39"/>
      <c r="P51" s="40" t="str">
        <f aca="false">IF($D51="","",N($N51)+N($O51))</f>
        <v/>
      </c>
      <c r="Q51" s="41" t="str">
        <f aca="false">IF($D51="","",$H51*$P51)</f>
        <v/>
      </c>
      <c r="R51" s="36"/>
      <c r="S51" s="36"/>
      <c r="T51" s="36"/>
      <c r="U51" s="35"/>
      <c r="V51" s="36"/>
      <c r="W51" s="37"/>
      <c r="X51" s="36"/>
      <c r="Y51" s="43" t="str">
        <f aca="false">IF($D51="","",Setup!$D$15-N(Setup!$D$16)*7)</f>
        <v/>
      </c>
      <c r="Z51" s="43" t="str">
        <f aca="false">IF(OR($D51="",$W51=""),"",$Y51-N($W51)*7-N(Setup!$D$17)*7)</f>
        <v/>
      </c>
      <c r="AA51" s="44"/>
      <c r="AB51" s="36"/>
      <c r="AC51" s="44"/>
      <c r="AD51" s="44"/>
      <c r="AE51" s="36"/>
      <c r="AF51" s="37"/>
      <c r="AG51" s="36"/>
      <c r="AH51" s="45" t="str">
        <f aca="false">IF($D51="","",IF($AB51="Cancelled","Cancelled",IF(AND($AA51="",$Z51&lt;&gt;"",$Z51&lt;Setup!$D$19),"ORDER NOW - late",IF(AND(OR($AB51="Ordered",$AB51="In production",$AB51="Shipped"),$S51&lt;&gt;"Approved",$S51&lt;&gt;"Approved as noted"),"Ordered without approval",IF(AND($AA51="",$Z51&lt;&gt;"",$Z51&lt;Setup!$D$19+14),"Order within 2 weeks",IF(AND($AD51&lt;&gt;"",$AG51=""),"Installed - needs asset tag",IF(N($W51)&gt;=Setup!$D$18,"Long lead","")))))))</f>
        <v/>
      </c>
    </row>
    <row r="52" customFormat="false" ht="33.75" hidden="false" customHeight="true" outlineLevel="0" collapsed="false">
      <c r="B52" s="46"/>
      <c r="C52" s="47"/>
      <c r="D52" s="47"/>
      <c r="E52" s="47"/>
      <c r="F52" s="48"/>
      <c r="G52" s="48"/>
      <c r="H52" s="38" t="str">
        <f aca="false">IF($D52="","",N($F52)*N($G52))</f>
        <v/>
      </c>
      <c r="I52" s="46"/>
      <c r="J52" s="47"/>
      <c r="K52" s="47"/>
      <c r="L52" s="47"/>
      <c r="M52" s="47"/>
      <c r="N52" s="49"/>
      <c r="O52" s="49"/>
      <c r="P52" s="40" t="str">
        <f aca="false">IF($D52="","",N($N52)+N($O52))</f>
        <v/>
      </c>
      <c r="Q52" s="41" t="str">
        <f aca="false">IF($D52="","",$H52*$P52)</f>
        <v/>
      </c>
      <c r="R52" s="47"/>
      <c r="S52" s="47"/>
      <c r="T52" s="47"/>
      <c r="U52" s="46"/>
      <c r="V52" s="47"/>
      <c r="W52" s="48"/>
      <c r="X52" s="47"/>
      <c r="Y52" s="43" t="str">
        <f aca="false">IF($D52="","",Setup!$D$15-N(Setup!$D$16)*7)</f>
        <v/>
      </c>
      <c r="Z52" s="43" t="str">
        <f aca="false">IF(OR($D52="",$W52=""),"",$Y52-N($W52)*7-N(Setup!$D$17)*7)</f>
        <v/>
      </c>
      <c r="AA52" s="51"/>
      <c r="AB52" s="47"/>
      <c r="AC52" s="51"/>
      <c r="AD52" s="51"/>
      <c r="AE52" s="47"/>
      <c r="AF52" s="48"/>
      <c r="AG52" s="47"/>
      <c r="AH52" s="45" t="str">
        <f aca="false">IF($D52="","",IF($AB52="Cancelled","Cancelled",IF(AND($AA52="",$Z52&lt;&gt;"",$Z52&lt;Setup!$D$19),"ORDER NOW - late",IF(AND(OR($AB52="Ordered",$AB52="In production",$AB52="Shipped"),$S52&lt;&gt;"Approved",$S52&lt;&gt;"Approved as noted"),"Ordered without approval",IF(AND($AA52="",$Z52&lt;&gt;"",$Z52&lt;Setup!$D$19+14),"Order within 2 weeks",IF(AND($AD52&lt;&gt;"",$AG52=""),"Installed - needs asset tag",IF(N($W52)&gt;=Setup!$D$18,"Long lead","")))))))</f>
        <v/>
      </c>
    </row>
    <row r="53" customFormat="false" ht="33.75" hidden="false" customHeight="true" outlineLevel="0" collapsed="false">
      <c r="B53" s="35"/>
      <c r="C53" s="36"/>
      <c r="D53" s="36"/>
      <c r="E53" s="36"/>
      <c r="F53" s="37"/>
      <c r="G53" s="37"/>
      <c r="H53" s="38" t="str">
        <f aca="false">IF($D53="","",N($F53)*N($G53))</f>
        <v/>
      </c>
      <c r="I53" s="35"/>
      <c r="J53" s="36"/>
      <c r="K53" s="36"/>
      <c r="L53" s="36"/>
      <c r="M53" s="36"/>
      <c r="N53" s="39"/>
      <c r="O53" s="39"/>
      <c r="P53" s="40" t="str">
        <f aca="false">IF($D53="","",N($N53)+N($O53))</f>
        <v/>
      </c>
      <c r="Q53" s="41" t="str">
        <f aca="false">IF($D53="","",$H53*$P53)</f>
        <v/>
      </c>
      <c r="R53" s="36"/>
      <c r="S53" s="36"/>
      <c r="T53" s="36"/>
      <c r="U53" s="35"/>
      <c r="V53" s="36"/>
      <c r="W53" s="37"/>
      <c r="X53" s="36"/>
      <c r="Y53" s="43" t="str">
        <f aca="false">IF($D53="","",Setup!$D$15-N(Setup!$D$16)*7)</f>
        <v/>
      </c>
      <c r="Z53" s="43" t="str">
        <f aca="false">IF(OR($D53="",$W53=""),"",$Y53-N($W53)*7-N(Setup!$D$17)*7)</f>
        <v/>
      </c>
      <c r="AA53" s="44"/>
      <c r="AB53" s="36"/>
      <c r="AC53" s="44"/>
      <c r="AD53" s="44"/>
      <c r="AE53" s="36"/>
      <c r="AF53" s="37"/>
      <c r="AG53" s="36"/>
      <c r="AH53" s="45" t="str">
        <f aca="false">IF($D53="","",IF($AB53="Cancelled","Cancelled",IF(AND($AA53="",$Z53&lt;&gt;"",$Z53&lt;Setup!$D$19),"ORDER NOW - late",IF(AND(OR($AB53="Ordered",$AB53="In production",$AB53="Shipped"),$S53&lt;&gt;"Approved",$S53&lt;&gt;"Approved as noted"),"Ordered without approval",IF(AND($AA53="",$Z53&lt;&gt;"",$Z53&lt;Setup!$D$19+14),"Order within 2 weeks",IF(AND($AD53&lt;&gt;"",$AG53=""),"Installed - needs asset tag",IF(N($W53)&gt;=Setup!$D$18,"Long lead","")))))))</f>
        <v/>
      </c>
    </row>
    <row r="54" customFormat="false" ht="33.75" hidden="false" customHeight="true" outlineLevel="0" collapsed="false">
      <c r="B54" s="46"/>
      <c r="C54" s="47"/>
      <c r="D54" s="47"/>
      <c r="E54" s="47"/>
      <c r="F54" s="48"/>
      <c r="G54" s="48"/>
      <c r="H54" s="38" t="str">
        <f aca="false">IF($D54="","",N($F54)*N($G54))</f>
        <v/>
      </c>
      <c r="I54" s="46"/>
      <c r="J54" s="47"/>
      <c r="K54" s="47"/>
      <c r="L54" s="47"/>
      <c r="M54" s="47"/>
      <c r="N54" s="49"/>
      <c r="O54" s="49"/>
      <c r="P54" s="40" t="str">
        <f aca="false">IF($D54="","",N($N54)+N($O54))</f>
        <v/>
      </c>
      <c r="Q54" s="41" t="str">
        <f aca="false">IF($D54="","",$H54*$P54)</f>
        <v/>
      </c>
      <c r="R54" s="47"/>
      <c r="S54" s="47"/>
      <c r="T54" s="47"/>
      <c r="U54" s="46"/>
      <c r="V54" s="47"/>
      <c r="W54" s="48"/>
      <c r="X54" s="47"/>
      <c r="Y54" s="43" t="str">
        <f aca="false">IF($D54="","",Setup!$D$15-N(Setup!$D$16)*7)</f>
        <v/>
      </c>
      <c r="Z54" s="43" t="str">
        <f aca="false">IF(OR($D54="",$W54=""),"",$Y54-N($W54)*7-N(Setup!$D$17)*7)</f>
        <v/>
      </c>
      <c r="AA54" s="51"/>
      <c r="AB54" s="47"/>
      <c r="AC54" s="51"/>
      <c r="AD54" s="51"/>
      <c r="AE54" s="47"/>
      <c r="AF54" s="48"/>
      <c r="AG54" s="47"/>
      <c r="AH54" s="45" t="str">
        <f aca="false">IF($D54="","",IF($AB54="Cancelled","Cancelled",IF(AND($AA54="",$Z54&lt;&gt;"",$Z54&lt;Setup!$D$19),"ORDER NOW - late",IF(AND(OR($AB54="Ordered",$AB54="In production",$AB54="Shipped"),$S54&lt;&gt;"Approved",$S54&lt;&gt;"Approved as noted"),"Ordered without approval",IF(AND($AA54="",$Z54&lt;&gt;"",$Z54&lt;Setup!$D$19+14),"Order within 2 weeks",IF(AND($AD54&lt;&gt;"",$AG54=""),"Installed - needs asset tag",IF(N($W54)&gt;=Setup!$D$18,"Long lead","")))))))</f>
        <v/>
      </c>
    </row>
    <row r="55" customFormat="false" ht="33.75" hidden="false" customHeight="true" outlineLevel="0" collapsed="false">
      <c r="B55" s="35"/>
      <c r="C55" s="36"/>
      <c r="D55" s="36"/>
      <c r="E55" s="36"/>
      <c r="F55" s="37"/>
      <c r="G55" s="37"/>
      <c r="H55" s="38" t="str">
        <f aca="false">IF($D55="","",N($F55)*N($G55))</f>
        <v/>
      </c>
      <c r="I55" s="35"/>
      <c r="J55" s="36"/>
      <c r="K55" s="36"/>
      <c r="L55" s="36"/>
      <c r="M55" s="36"/>
      <c r="N55" s="39"/>
      <c r="O55" s="39"/>
      <c r="P55" s="40" t="str">
        <f aca="false">IF($D55="","",N($N55)+N($O55))</f>
        <v/>
      </c>
      <c r="Q55" s="41" t="str">
        <f aca="false">IF($D55="","",$H55*$P55)</f>
        <v/>
      </c>
      <c r="R55" s="36"/>
      <c r="S55" s="36"/>
      <c r="T55" s="36"/>
      <c r="U55" s="35"/>
      <c r="V55" s="36"/>
      <c r="W55" s="37"/>
      <c r="X55" s="36"/>
      <c r="Y55" s="43" t="str">
        <f aca="false">IF($D55="","",Setup!$D$15-N(Setup!$D$16)*7)</f>
        <v/>
      </c>
      <c r="Z55" s="43" t="str">
        <f aca="false">IF(OR($D55="",$W55=""),"",$Y55-N($W55)*7-N(Setup!$D$17)*7)</f>
        <v/>
      </c>
      <c r="AA55" s="44"/>
      <c r="AB55" s="36"/>
      <c r="AC55" s="44"/>
      <c r="AD55" s="44"/>
      <c r="AE55" s="36"/>
      <c r="AF55" s="37"/>
      <c r="AG55" s="36"/>
      <c r="AH55" s="45" t="str">
        <f aca="false">IF($D55="","",IF($AB55="Cancelled","Cancelled",IF(AND($AA55="",$Z55&lt;&gt;"",$Z55&lt;Setup!$D$19),"ORDER NOW - late",IF(AND(OR($AB55="Ordered",$AB55="In production",$AB55="Shipped"),$S55&lt;&gt;"Approved",$S55&lt;&gt;"Approved as noted"),"Ordered without approval",IF(AND($AA55="",$Z55&lt;&gt;"",$Z55&lt;Setup!$D$19+14),"Order within 2 weeks",IF(AND($AD55&lt;&gt;"",$AG55=""),"Installed - needs asset tag",IF(N($W55)&gt;=Setup!$D$18,"Long lead","")))))))</f>
        <v/>
      </c>
    </row>
    <row r="56" customFormat="false" ht="33.75" hidden="false" customHeight="true" outlineLevel="0" collapsed="false">
      <c r="B56" s="46"/>
      <c r="C56" s="47"/>
      <c r="D56" s="47"/>
      <c r="E56" s="47"/>
      <c r="F56" s="48"/>
      <c r="G56" s="48"/>
      <c r="H56" s="38" t="str">
        <f aca="false">IF($D56="","",N($F56)*N($G56))</f>
        <v/>
      </c>
      <c r="I56" s="46"/>
      <c r="J56" s="47"/>
      <c r="K56" s="47"/>
      <c r="L56" s="47"/>
      <c r="M56" s="47"/>
      <c r="N56" s="49"/>
      <c r="O56" s="49"/>
      <c r="P56" s="40" t="str">
        <f aca="false">IF($D56="","",N($N56)+N($O56))</f>
        <v/>
      </c>
      <c r="Q56" s="41" t="str">
        <f aca="false">IF($D56="","",$H56*$P56)</f>
        <v/>
      </c>
      <c r="R56" s="47"/>
      <c r="S56" s="47"/>
      <c r="T56" s="47"/>
      <c r="U56" s="46"/>
      <c r="V56" s="47"/>
      <c r="W56" s="48"/>
      <c r="X56" s="47"/>
      <c r="Y56" s="43" t="str">
        <f aca="false">IF($D56="","",Setup!$D$15-N(Setup!$D$16)*7)</f>
        <v/>
      </c>
      <c r="Z56" s="43" t="str">
        <f aca="false">IF(OR($D56="",$W56=""),"",$Y56-N($W56)*7-N(Setup!$D$17)*7)</f>
        <v/>
      </c>
      <c r="AA56" s="51"/>
      <c r="AB56" s="47"/>
      <c r="AC56" s="51"/>
      <c r="AD56" s="51"/>
      <c r="AE56" s="47"/>
      <c r="AF56" s="48"/>
      <c r="AG56" s="47"/>
      <c r="AH56" s="45" t="str">
        <f aca="false">IF($D56="","",IF($AB56="Cancelled","Cancelled",IF(AND($AA56="",$Z56&lt;&gt;"",$Z56&lt;Setup!$D$19),"ORDER NOW - late",IF(AND(OR($AB56="Ordered",$AB56="In production",$AB56="Shipped"),$S56&lt;&gt;"Approved",$S56&lt;&gt;"Approved as noted"),"Ordered without approval",IF(AND($AA56="",$Z56&lt;&gt;"",$Z56&lt;Setup!$D$19+14),"Order within 2 weeks",IF(AND($AD56&lt;&gt;"",$AG56=""),"Installed - needs asset tag",IF(N($W56)&gt;=Setup!$D$18,"Long lead","")))))))</f>
        <v/>
      </c>
    </row>
    <row r="57" customFormat="false" ht="33.75" hidden="false" customHeight="true" outlineLevel="0" collapsed="false">
      <c r="B57" s="35"/>
      <c r="C57" s="36"/>
      <c r="D57" s="36"/>
      <c r="E57" s="36"/>
      <c r="F57" s="37"/>
      <c r="G57" s="37"/>
      <c r="H57" s="38" t="str">
        <f aca="false">IF($D57="","",N($F57)*N($G57))</f>
        <v/>
      </c>
      <c r="I57" s="35"/>
      <c r="J57" s="36"/>
      <c r="K57" s="36"/>
      <c r="L57" s="36"/>
      <c r="M57" s="36"/>
      <c r="N57" s="39"/>
      <c r="O57" s="39"/>
      <c r="P57" s="40" t="str">
        <f aca="false">IF($D57="","",N($N57)+N($O57))</f>
        <v/>
      </c>
      <c r="Q57" s="41" t="str">
        <f aca="false">IF($D57="","",$H57*$P57)</f>
        <v/>
      </c>
      <c r="R57" s="36"/>
      <c r="S57" s="36"/>
      <c r="T57" s="36"/>
      <c r="U57" s="35"/>
      <c r="V57" s="36"/>
      <c r="W57" s="37"/>
      <c r="X57" s="36"/>
      <c r="Y57" s="43" t="str">
        <f aca="false">IF($D57="","",Setup!$D$15-N(Setup!$D$16)*7)</f>
        <v/>
      </c>
      <c r="Z57" s="43" t="str">
        <f aca="false">IF(OR($D57="",$W57=""),"",$Y57-N($W57)*7-N(Setup!$D$17)*7)</f>
        <v/>
      </c>
      <c r="AA57" s="44"/>
      <c r="AB57" s="36"/>
      <c r="AC57" s="44"/>
      <c r="AD57" s="44"/>
      <c r="AE57" s="36"/>
      <c r="AF57" s="37"/>
      <c r="AG57" s="36"/>
      <c r="AH57" s="45" t="str">
        <f aca="false">IF($D57="","",IF($AB57="Cancelled","Cancelled",IF(AND($AA57="",$Z57&lt;&gt;"",$Z57&lt;Setup!$D$19),"ORDER NOW - late",IF(AND(OR($AB57="Ordered",$AB57="In production",$AB57="Shipped"),$S57&lt;&gt;"Approved",$S57&lt;&gt;"Approved as noted"),"Ordered without approval",IF(AND($AA57="",$Z57&lt;&gt;"",$Z57&lt;Setup!$D$19+14),"Order within 2 weeks",IF(AND($AD57&lt;&gt;"",$AG57=""),"Installed - needs asset tag",IF(N($W57)&gt;=Setup!$D$18,"Long lead","")))))))</f>
        <v/>
      </c>
    </row>
    <row r="58" customFormat="false" ht="33.75" hidden="false" customHeight="true" outlineLevel="0" collapsed="false">
      <c r="B58" s="46"/>
      <c r="C58" s="47"/>
      <c r="D58" s="47"/>
      <c r="E58" s="47"/>
      <c r="F58" s="48"/>
      <c r="G58" s="48"/>
      <c r="H58" s="38" t="str">
        <f aca="false">IF($D58="","",N($F58)*N($G58))</f>
        <v/>
      </c>
      <c r="I58" s="46"/>
      <c r="J58" s="47"/>
      <c r="K58" s="47"/>
      <c r="L58" s="47"/>
      <c r="M58" s="47"/>
      <c r="N58" s="49"/>
      <c r="O58" s="49"/>
      <c r="P58" s="40" t="str">
        <f aca="false">IF($D58="","",N($N58)+N($O58))</f>
        <v/>
      </c>
      <c r="Q58" s="41" t="str">
        <f aca="false">IF($D58="","",$H58*$P58)</f>
        <v/>
      </c>
      <c r="R58" s="47"/>
      <c r="S58" s="47"/>
      <c r="T58" s="47"/>
      <c r="U58" s="46"/>
      <c r="V58" s="47"/>
      <c r="W58" s="48"/>
      <c r="X58" s="47"/>
      <c r="Y58" s="43" t="str">
        <f aca="false">IF($D58="","",Setup!$D$15-N(Setup!$D$16)*7)</f>
        <v/>
      </c>
      <c r="Z58" s="43" t="str">
        <f aca="false">IF(OR($D58="",$W58=""),"",$Y58-N($W58)*7-N(Setup!$D$17)*7)</f>
        <v/>
      </c>
      <c r="AA58" s="51"/>
      <c r="AB58" s="47"/>
      <c r="AC58" s="51"/>
      <c r="AD58" s="51"/>
      <c r="AE58" s="47"/>
      <c r="AF58" s="48"/>
      <c r="AG58" s="47"/>
      <c r="AH58" s="45" t="str">
        <f aca="false">IF($D58="","",IF($AB58="Cancelled","Cancelled",IF(AND($AA58="",$Z58&lt;&gt;"",$Z58&lt;Setup!$D$19),"ORDER NOW - late",IF(AND(OR($AB58="Ordered",$AB58="In production",$AB58="Shipped"),$S58&lt;&gt;"Approved",$S58&lt;&gt;"Approved as noted"),"Ordered without approval",IF(AND($AA58="",$Z58&lt;&gt;"",$Z58&lt;Setup!$D$19+14),"Order within 2 weeks",IF(AND($AD58&lt;&gt;"",$AG58=""),"Installed - needs asset tag",IF(N($W58)&gt;=Setup!$D$18,"Long lead","")))))))</f>
        <v/>
      </c>
    </row>
    <row r="59" customFormat="false" ht="33.75" hidden="false" customHeight="true" outlineLevel="0" collapsed="false">
      <c r="B59" s="35"/>
      <c r="C59" s="36"/>
      <c r="D59" s="36"/>
      <c r="E59" s="36"/>
      <c r="F59" s="37"/>
      <c r="G59" s="37"/>
      <c r="H59" s="38" t="str">
        <f aca="false">IF($D59="","",N($F59)*N($G59))</f>
        <v/>
      </c>
      <c r="I59" s="35"/>
      <c r="J59" s="36"/>
      <c r="K59" s="36"/>
      <c r="L59" s="36"/>
      <c r="M59" s="36"/>
      <c r="N59" s="39"/>
      <c r="O59" s="39"/>
      <c r="P59" s="40" t="str">
        <f aca="false">IF($D59="","",N($N59)+N($O59))</f>
        <v/>
      </c>
      <c r="Q59" s="41" t="str">
        <f aca="false">IF($D59="","",$H59*$P59)</f>
        <v/>
      </c>
      <c r="R59" s="36"/>
      <c r="S59" s="36"/>
      <c r="T59" s="36"/>
      <c r="U59" s="35"/>
      <c r="V59" s="36"/>
      <c r="W59" s="37"/>
      <c r="X59" s="36"/>
      <c r="Y59" s="43" t="str">
        <f aca="false">IF($D59="","",Setup!$D$15-N(Setup!$D$16)*7)</f>
        <v/>
      </c>
      <c r="Z59" s="43" t="str">
        <f aca="false">IF(OR($D59="",$W59=""),"",$Y59-N($W59)*7-N(Setup!$D$17)*7)</f>
        <v/>
      </c>
      <c r="AA59" s="44"/>
      <c r="AB59" s="36"/>
      <c r="AC59" s="44"/>
      <c r="AD59" s="44"/>
      <c r="AE59" s="36"/>
      <c r="AF59" s="37"/>
      <c r="AG59" s="36"/>
      <c r="AH59" s="45" t="str">
        <f aca="false">IF($D59="","",IF($AB59="Cancelled","Cancelled",IF(AND($AA59="",$Z59&lt;&gt;"",$Z59&lt;Setup!$D$19),"ORDER NOW - late",IF(AND(OR($AB59="Ordered",$AB59="In production",$AB59="Shipped"),$S59&lt;&gt;"Approved",$S59&lt;&gt;"Approved as noted"),"Ordered without approval",IF(AND($AA59="",$Z59&lt;&gt;"",$Z59&lt;Setup!$D$19+14),"Order within 2 weeks",IF(AND($AD59&lt;&gt;"",$AG59=""),"Installed - needs asset tag",IF(N($W59)&gt;=Setup!$D$18,"Long lead","")))))))</f>
        <v/>
      </c>
    </row>
    <row r="60" customFormat="false" ht="33.75" hidden="false" customHeight="true" outlineLevel="0" collapsed="false">
      <c r="B60" s="46"/>
      <c r="C60" s="47"/>
      <c r="D60" s="47"/>
      <c r="E60" s="47"/>
      <c r="F60" s="48"/>
      <c r="G60" s="48"/>
      <c r="H60" s="38" t="str">
        <f aca="false">IF($D60="","",N($F60)*N($G60))</f>
        <v/>
      </c>
      <c r="I60" s="46"/>
      <c r="J60" s="47"/>
      <c r="K60" s="47"/>
      <c r="L60" s="47"/>
      <c r="M60" s="47"/>
      <c r="N60" s="49"/>
      <c r="O60" s="49"/>
      <c r="P60" s="40" t="str">
        <f aca="false">IF($D60="","",N($N60)+N($O60))</f>
        <v/>
      </c>
      <c r="Q60" s="41" t="str">
        <f aca="false">IF($D60="","",$H60*$P60)</f>
        <v/>
      </c>
      <c r="R60" s="47"/>
      <c r="S60" s="47"/>
      <c r="T60" s="47"/>
      <c r="U60" s="46"/>
      <c r="V60" s="47"/>
      <c r="W60" s="48"/>
      <c r="X60" s="47"/>
      <c r="Y60" s="43" t="str">
        <f aca="false">IF($D60="","",Setup!$D$15-N(Setup!$D$16)*7)</f>
        <v/>
      </c>
      <c r="Z60" s="43" t="str">
        <f aca="false">IF(OR($D60="",$W60=""),"",$Y60-N($W60)*7-N(Setup!$D$17)*7)</f>
        <v/>
      </c>
      <c r="AA60" s="51"/>
      <c r="AB60" s="47"/>
      <c r="AC60" s="51"/>
      <c r="AD60" s="51"/>
      <c r="AE60" s="47"/>
      <c r="AF60" s="48"/>
      <c r="AG60" s="47"/>
      <c r="AH60" s="45" t="str">
        <f aca="false">IF($D60="","",IF($AB60="Cancelled","Cancelled",IF(AND($AA60="",$Z60&lt;&gt;"",$Z60&lt;Setup!$D$19),"ORDER NOW - late",IF(AND(OR($AB60="Ordered",$AB60="In production",$AB60="Shipped"),$S60&lt;&gt;"Approved",$S60&lt;&gt;"Approved as noted"),"Ordered without approval",IF(AND($AA60="",$Z60&lt;&gt;"",$Z60&lt;Setup!$D$19+14),"Order within 2 weeks",IF(AND($AD60&lt;&gt;"",$AG60=""),"Installed - needs asset tag",IF(N($W60)&gt;=Setup!$D$18,"Long lead","")))))))</f>
        <v/>
      </c>
    </row>
    <row r="61" customFormat="false" ht="33.75" hidden="false" customHeight="true" outlineLevel="0" collapsed="false">
      <c r="B61" s="35"/>
      <c r="C61" s="36"/>
      <c r="D61" s="36"/>
      <c r="E61" s="36"/>
      <c r="F61" s="37"/>
      <c r="G61" s="37"/>
      <c r="H61" s="38" t="str">
        <f aca="false">IF($D61="","",N($F61)*N($G61))</f>
        <v/>
      </c>
      <c r="I61" s="35"/>
      <c r="J61" s="36"/>
      <c r="K61" s="36"/>
      <c r="L61" s="36"/>
      <c r="M61" s="36"/>
      <c r="N61" s="39"/>
      <c r="O61" s="39"/>
      <c r="P61" s="40" t="str">
        <f aca="false">IF($D61="","",N($N61)+N($O61))</f>
        <v/>
      </c>
      <c r="Q61" s="41" t="str">
        <f aca="false">IF($D61="","",$H61*$P61)</f>
        <v/>
      </c>
      <c r="R61" s="36"/>
      <c r="S61" s="36"/>
      <c r="T61" s="36"/>
      <c r="U61" s="35"/>
      <c r="V61" s="36"/>
      <c r="W61" s="37"/>
      <c r="X61" s="36"/>
      <c r="Y61" s="43" t="str">
        <f aca="false">IF($D61="","",Setup!$D$15-N(Setup!$D$16)*7)</f>
        <v/>
      </c>
      <c r="Z61" s="43" t="str">
        <f aca="false">IF(OR($D61="",$W61=""),"",$Y61-N($W61)*7-N(Setup!$D$17)*7)</f>
        <v/>
      </c>
      <c r="AA61" s="44"/>
      <c r="AB61" s="36"/>
      <c r="AC61" s="44"/>
      <c r="AD61" s="44"/>
      <c r="AE61" s="36"/>
      <c r="AF61" s="37"/>
      <c r="AG61" s="36"/>
      <c r="AH61" s="45" t="str">
        <f aca="false">IF($D61="","",IF($AB61="Cancelled","Cancelled",IF(AND($AA61="",$Z61&lt;&gt;"",$Z61&lt;Setup!$D$19),"ORDER NOW - late",IF(AND(OR($AB61="Ordered",$AB61="In production",$AB61="Shipped"),$S61&lt;&gt;"Approved",$S61&lt;&gt;"Approved as noted"),"Ordered without approval",IF(AND($AA61="",$Z61&lt;&gt;"",$Z61&lt;Setup!$D$19+14),"Order within 2 weeks",IF(AND($AD61&lt;&gt;"",$AG61=""),"Installed - needs asset tag",IF(N($W61)&gt;=Setup!$D$18,"Long lead","")))))))</f>
        <v/>
      </c>
    </row>
    <row r="62" customFormat="false" ht="33.75" hidden="false" customHeight="true" outlineLevel="0" collapsed="false">
      <c r="B62" s="46"/>
      <c r="C62" s="47"/>
      <c r="D62" s="47"/>
      <c r="E62" s="47"/>
      <c r="F62" s="48"/>
      <c r="G62" s="48"/>
      <c r="H62" s="38" t="str">
        <f aca="false">IF($D62="","",N($F62)*N($G62))</f>
        <v/>
      </c>
      <c r="I62" s="46"/>
      <c r="J62" s="47"/>
      <c r="K62" s="47"/>
      <c r="L62" s="47"/>
      <c r="M62" s="47"/>
      <c r="N62" s="49"/>
      <c r="O62" s="49"/>
      <c r="P62" s="40" t="str">
        <f aca="false">IF($D62="","",N($N62)+N($O62))</f>
        <v/>
      </c>
      <c r="Q62" s="41" t="str">
        <f aca="false">IF($D62="","",$H62*$P62)</f>
        <v/>
      </c>
      <c r="R62" s="47"/>
      <c r="S62" s="47"/>
      <c r="T62" s="47"/>
      <c r="U62" s="46"/>
      <c r="V62" s="47"/>
      <c r="W62" s="48"/>
      <c r="X62" s="47"/>
      <c r="Y62" s="43" t="str">
        <f aca="false">IF($D62="","",Setup!$D$15-N(Setup!$D$16)*7)</f>
        <v/>
      </c>
      <c r="Z62" s="43" t="str">
        <f aca="false">IF(OR($D62="",$W62=""),"",$Y62-N($W62)*7-N(Setup!$D$17)*7)</f>
        <v/>
      </c>
      <c r="AA62" s="51"/>
      <c r="AB62" s="47"/>
      <c r="AC62" s="51"/>
      <c r="AD62" s="51"/>
      <c r="AE62" s="47"/>
      <c r="AF62" s="48"/>
      <c r="AG62" s="47"/>
      <c r="AH62" s="45" t="str">
        <f aca="false">IF($D62="","",IF($AB62="Cancelled","Cancelled",IF(AND($AA62="",$Z62&lt;&gt;"",$Z62&lt;Setup!$D$19),"ORDER NOW - late",IF(AND(OR($AB62="Ordered",$AB62="In production",$AB62="Shipped"),$S62&lt;&gt;"Approved",$S62&lt;&gt;"Approved as noted"),"Ordered without approval",IF(AND($AA62="",$Z62&lt;&gt;"",$Z62&lt;Setup!$D$19+14),"Order within 2 weeks",IF(AND($AD62&lt;&gt;"",$AG62=""),"Installed - needs asset tag",IF(N($W62)&gt;=Setup!$D$18,"Long lead","")))))))</f>
        <v/>
      </c>
    </row>
    <row r="63" customFormat="false" ht="33.75" hidden="false" customHeight="true" outlineLevel="0" collapsed="false">
      <c r="B63" s="35"/>
      <c r="C63" s="36"/>
      <c r="D63" s="36"/>
      <c r="E63" s="36"/>
      <c r="F63" s="37"/>
      <c r="G63" s="37"/>
      <c r="H63" s="38" t="str">
        <f aca="false">IF($D63="","",N($F63)*N($G63))</f>
        <v/>
      </c>
      <c r="I63" s="35"/>
      <c r="J63" s="36"/>
      <c r="K63" s="36"/>
      <c r="L63" s="36"/>
      <c r="M63" s="36"/>
      <c r="N63" s="39"/>
      <c r="O63" s="39"/>
      <c r="P63" s="40" t="str">
        <f aca="false">IF($D63="","",N($N63)+N($O63))</f>
        <v/>
      </c>
      <c r="Q63" s="41" t="str">
        <f aca="false">IF($D63="","",$H63*$P63)</f>
        <v/>
      </c>
      <c r="R63" s="36"/>
      <c r="S63" s="36"/>
      <c r="T63" s="36"/>
      <c r="U63" s="35"/>
      <c r="V63" s="36"/>
      <c r="W63" s="37"/>
      <c r="X63" s="36"/>
      <c r="Y63" s="43" t="str">
        <f aca="false">IF($D63="","",Setup!$D$15-N(Setup!$D$16)*7)</f>
        <v/>
      </c>
      <c r="Z63" s="43" t="str">
        <f aca="false">IF(OR($D63="",$W63=""),"",$Y63-N($W63)*7-N(Setup!$D$17)*7)</f>
        <v/>
      </c>
      <c r="AA63" s="44"/>
      <c r="AB63" s="36"/>
      <c r="AC63" s="44"/>
      <c r="AD63" s="44"/>
      <c r="AE63" s="36"/>
      <c r="AF63" s="37"/>
      <c r="AG63" s="36"/>
      <c r="AH63" s="45" t="str">
        <f aca="false">IF($D63="","",IF($AB63="Cancelled","Cancelled",IF(AND($AA63="",$Z63&lt;&gt;"",$Z63&lt;Setup!$D$19),"ORDER NOW - late",IF(AND(OR($AB63="Ordered",$AB63="In production",$AB63="Shipped"),$S63&lt;&gt;"Approved",$S63&lt;&gt;"Approved as noted"),"Ordered without approval",IF(AND($AA63="",$Z63&lt;&gt;"",$Z63&lt;Setup!$D$19+14),"Order within 2 weeks",IF(AND($AD63&lt;&gt;"",$AG63=""),"Installed - needs asset tag",IF(N($W63)&gt;=Setup!$D$18,"Long lead","")))))))</f>
        <v/>
      </c>
    </row>
    <row r="64" customFormat="false" ht="33.75" hidden="false" customHeight="true" outlineLevel="0" collapsed="false">
      <c r="B64" s="46"/>
      <c r="C64" s="47"/>
      <c r="D64" s="47"/>
      <c r="E64" s="47"/>
      <c r="F64" s="48"/>
      <c r="G64" s="48"/>
      <c r="H64" s="38" t="str">
        <f aca="false">IF($D64="","",N($F64)*N($G64))</f>
        <v/>
      </c>
      <c r="I64" s="46"/>
      <c r="J64" s="47"/>
      <c r="K64" s="47"/>
      <c r="L64" s="47"/>
      <c r="M64" s="47"/>
      <c r="N64" s="49"/>
      <c r="O64" s="49"/>
      <c r="P64" s="40" t="str">
        <f aca="false">IF($D64="","",N($N64)+N($O64))</f>
        <v/>
      </c>
      <c r="Q64" s="41" t="str">
        <f aca="false">IF($D64="","",$H64*$P64)</f>
        <v/>
      </c>
      <c r="R64" s="47"/>
      <c r="S64" s="47"/>
      <c r="T64" s="47"/>
      <c r="U64" s="46"/>
      <c r="V64" s="47"/>
      <c r="W64" s="48"/>
      <c r="X64" s="47"/>
      <c r="Y64" s="43" t="str">
        <f aca="false">IF($D64="","",Setup!$D$15-N(Setup!$D$16)*7)</f>
        <v/>
      </c>
      <c r="Z64" s="43" t="str">
        <f aca="false">IF(OR($D64="",$W64=""),"",$Y64-N($W64)*7-N(Setup!$D$17)*7)</f>
        <v/>
      </c>
      <c r="AA64" s="51"/>
      <c r="AB64" s="47"/>
      <c r="AC64" s="51"/>
      <c r="AD64" s="51"/>
      <c r="AE64" s="47"/>
      <c r="AF64" s="48"/>
      <c r="AG64" s="47"/>
      <c r="AH64" s="45" t="str">
        <f aca="false">IF($D64="","",IF($AB64="Cancelled","Cancelled",IF(AND($AA64="",$Z64&lt;&gt;"",$Z64&lt;Setup!$D$19),"ORDER NOW - late",IF(AND(OR($AB64="Ordered",$AB64="In production",$AB64="Shipped"),$S64&lt;&gt;"Approved",$S64&lt;&gt;"Approved as noted"),"Ordered without approval",IF(AND($AA64="",$Z64&lt;&gt;"",$Z64&lt;Setup!$D$19+14),"Order within 2 weeks",IF(AND($AD64&lt;&gt;"",$AG64=""),"Installed - needs asset tag",IF(N($W64)&gt;=Setup!$D$18,"Long lead","")))))))</f>
        <v/>
      </c>
    </row>
    <row r="65" customFormat="false" ht="33.75" hidden="false" customHeight="true" outlineLevel="0" collapsed="false">
      <c r="B65" s="35"/>
      <c r="C65" s="36"/>
      <c r="D65" s="36"/>
      <c r="E65" s="36"/>
      <c r="F65" s="37"/>
      <c r="G65" s="37"/>
      <c r="H65" s="38" t="str">
        <f aca="false">IF($D65="","",N($F65)*N($G65))</f>
        <v/>
      </c>
      <c r="I65" s="35"/>
      <c r="J65" s="36"/>
      <c r="K65" s="36"/>
      <c r="L65" s="36"/>
      <c r="M65" s="36"/>
      <c r="N65" s="39"/>
      <c r="O65" s="39"/>
      <c r="P65" s="40" t="str">
        <f aca="false">IF($D65="","",N($N65)+N($O65))</f>
        <v/>
      </c>
      <c r="Q65" s="41" t="str">
        <f aca="false">IF($D65="","",$H65*$P65)</f>
        <v/>
      </c>
      <c r="R65" s="36"/>
      <c r="S65" s="36"/>
      <c r="T65" s="36"/>
      <c r="U65" s="35"/>
      <c r="V65" s="36"/>
      <c r="W65" s="37"/>
      <c r="X65" s="36"/>
      <c r="Y65" s="43" t="str">
        <f aca="false">IF($D65="","",Setup!$D$15-N(Setup!$D$16)*7)</f>
        <v/>
      </c>
      <c r="Z65" s="43" t="str">
        <f aca="false">IF(OR($D65="",$W65=""),"",$Y65-N($W65)*7-N(Setup!$D$17)*7)</f>
        <v/>
      </c>
      <c r="AA65" s="44"/>
      <c r="AB65" s="36"/>
      <c r="AC65" s="44"/>
      <c r="AD65" s="44"/>
      <c r="AE65" s="36"/>
      <c r="AF65" s="37"/>
      <c r="AG65" s="36"/>
      <c r="AH65" s="45" t="str">
        <f aca="false">IF($D65="","",IF($AB65="Cancelled","Cancelled",IF(AND($AA65="",$Z65&lt;&gt;"",$Z65&lt;Setup!$D$19),"ORDER NOW - late",IF(AND(OR($AB65="Ordered",$AB65="In production",$AB65="Shipped"),$S65&lt;&gt;"Approved",$S65&lt;&gt;"Approved as noted"),"Ordered without approval",IF(AND($AA65="",$Z65&lt;&gt;"",$Z65&lt;Setup!$D$19+14),"Order within 2 weeks",IF(AND($AD65&lt;&gt;"",$AG65=""),"Installed - needs asset tag",IF(N($W65)&gt;=Setup!$D$18,"Long lead","")))))))</f>
        <v/>
      </c>
    </row>
    <row r="66" customFormat="false" ht="33.75" hidden="false" customHeight="true" outlineLevel="0" collapsed="false">
      <c r="B66" s="46"/>
      <c r="C66" s="47"/>
      <c r="D66" s="47"/>
      <c r="E66" s="47"/>
      <c r="F66" s="48"/>
      <c r="G66" s="48"/>
      <c r="H66" s="38" t="str">
        <f aca="false">IF($D66="","",N($F66)*N($G66))</f>
        <v/>
      </c>
      <c r="I66" s="46"/>
      <c r="J66" s="47"/>
      <c r="K66" s="47"/>
      <c r="L66" s="47"/>
      <c r="M66" s="47"/>
      <c r="N66" s="49"/>
      <c r="O66" s="49"/>
      <c r="P66" s="40" t="str">
        <f aca="false">IF($D66="","",N($N66)+N($O66))</f>
        <v/>
      </c>
      <c r="Q66" s="41" t="str">
        <f aca="false">IF($D66="","",$H66*$P66)</f>
        <v/>
      </c>
      <c r="R66" s="47"/>
      <c r="S66" s="47"/>
      <c r="T66" s="47"/>
      <c r="U66" s="46"/>
      <c r="V66" s="47"/>
      <c r="W66" s="48"/>
      <c r="X66" s="47"/>
      <c r="Y66" s="43" t="str">
        <f aca="false">IF($D66="","",Setup!$D$15-N(Setup!$D$16)*7)</f>
        <v/>
      </c>
      <c r="Z66" s="43" t="str">
        <f aca="false">IF(OR($D66="",$W66=""),"",$Y66-N($W66)*7-N(Setup!$D$17)*7)</f>
        <v/>
      </c>
      <c r="AA66" s="51"/>
      <c r="AB66" s="47"/>
      <c r="AC66" s="51"/>
      <c r="AD66" s="51"/>
      <c r="AE66" s="47"/>
      <c r="AF66" s="48"/>
      <c r="AG66" s="47"/>
      <c r="AH66" s="45" t="str">
        <f aca="false">IF($D66="","",IF($AB66="Cancelled","Cancelled",IF(AND($AA66="",$Z66&lt;&gt;"",$Z66&lt;Setup!$D$19),"ORDER NOW - late",IF(AND(OR($AB66="Ordered",$AB66="In production",$AB66="Shipped"),$S66&lt;&gt;"Approved",$S66&lt;&gt;"Approved as noted"),"Ordered without approval",IF(AND($AA66="",$Z66&lt;&gt;"",$Z66&lt;Setup!$D$19+14),"Order within 2 weeks",IF(AND($AD66&lt;&gt;"",$AG66=""),"Installed - needs asset tag",IF(N($W66)&gt;=Setup!$D$18,"Long lead","")))))))</f>
        <v/>
      </c>
    </row>
    <row r="67" customFormat="false" ht="33.75" hidden="false" customHeight="true" outlineLevel="0" collapsed="false">
      <c r="B67" s="35"/>
      <c r="C67" s="36"/>
      <c r="D67" s="36"/>
      <c r="E67" s="36"/>
      <c r="F67" s="37"/>
      <c r="G67" s="37"/>
      <c r="H67" s="38" t="str">
        <f aca="false">IF($D67="","",N($F67)*N($G67))</f>
        <v/>
      </c>
      <c r="I67" s="35"/>
      <c r="J67" s="36"/>
      <c r="K67" s="36"/>
      <c r="L67" s="36"/>
      <c r="M67" s="36"/>
      <c r="N67" s="39"/>
      <c r="O67" s="39"/>
      <c r="P67" s="40" t="str">
        <f aca="false">IF($D67="","",N($N67)+N($O67))</f>
        <v/>
      </c>
      <c r="Q67" s="41" t="str">
        <f aca="false">IF($D67="","",$H67*$P67)</f>
        <v/>
      </c>
      <c r="R67" s="36"/>
      <c r="S67" s="36"/>
      <c r="T67" s="36"/>
      <c r="U67" s="35"/>
      <c r="V67" s="36"/>
      <c r="W67" s="37"/>
      <c r="X67" s="36"/>
      <c r="Y67" s="43" t="str">
        <f aca="false">IF($D67="","",Setup!$D$15-N(Setup!$D$16)*7)</f>
        <v/>
      </c>
      <c r="Z67" s="43" t="str">
        <f aca="false">IF(OR($D67="",$W67=""),"",$Y67-N($W67)*7-N(Setup!$D$17)*7)</f>
        <v/>
      </c>
      <c r="AA67" s="44"/>
      <c r="AB67" s="36"/>
      <c r="AC67" s="44"/>
      <c r="AD67" s="44"/>
      <c r="AE67" s="36"/>
      <c r="AF67" s="37"/>
      <c r="AG67" s="36"/>
      <c r="AH67" s="45" t="str">
        <f aca="false">IF($D67="","",IF($AB67="Cancelled","Cancelled",IF(AND($AA67="",$Z67&lt;&gt;"",$Z67&lt;Setup!$D$19),"ORDER NOW - late",IF(AND(OR($AB67="Ordered",$AB67="In production",$AB67="Shipped"),$S67&lt;&gt;"Approved",$S67&lt;&gt;"Approved as noted"),"Ordered without approval",IF(AND($AA67="",$Z67&lt;&gt;"",$Z67&lt;Setup!$D$19+14),"Order within 2 weeks",IF(AND($AD67&lt;&gt;"",$AG67=""),"Installed - needs asset tag",IF(N($W67)&gt;=Setup!$D$18,"Long lead","")))))))</f>
        <v/>
      </c>
    </row>
    <row r="68" customFormat="false" ht="33.75" hidden="false" customHeight="true" outlineLevel="0" collapsed="false">
      <c r="B68" s="46"/>
      <c r="C68" s="47"/>
      <c r="D68" s="47"/>
      <c r="E68" s="47"/>
      <c r="F68" s="48"/>
      <c r="G68" s="48"/>
      <c r="H68" s="38" t="str">
        <f aca="false">IF($D68="","",N($F68)*N($G68))</f>
        <v/>
      </c>
      <c r="I68" s="46"/>
      <c r="J68" s="47"/>
      <c r="K68" s="47"/>
      <c r="L68" s="47"/>
      <c r="M68" s="47"/>
      <c r="N68" s="49"/>
      <c r="O68" s="49"/>
      <c r="P68" s="40" t="str">
        <f aca="false">IF($D68="","",N($N68)+N($O68))</f>
        <v/>
      </c>
      <c r="Q68" s="41" t="str">
        <f aca="false">IF($D68="","",$H68*$P68)</f>
        <v/>
      </c>
      <c r="R68" s="47"/>
      <c r="S68" s="47"/>
      <c r="T68" s="47"/>
      <c r="U68" s="46"/>
      <c r="V68" s="47"/>
      <c r="W68" s="48"/>
      <c r="X68" s="47"/>
      <c r="Y68" s="43" t="str">
        <f aca="false">IF($D68="","",Setup!$D$15-N(Setup!$D$16)*7)</f>
        <v/>
      </c>
      <c r="Z68" s="43" t="str">
        <f aca="false">IF(OR($D68="",$W68=""),"",$Y68-N($W68)*7-N(Setup!$D$17)*7)</f>
        <v/>
      </c>
      <c r="AA68" s="51"/>
      <c r="AB68" s="47"/>
      <c r="AC68" s="51"/>
      <c r="AD68" s="51"/>
      <c r="AE68" s="47"/>
      <c r="AF68" s="48"/>
      <c r="AG68" s="47"/>
      <c r="AH68" s="45" t="str">
        <f aca="false">IF($D68="","",IF($AB68="Cancelled","Cancelled",IF(AND($AA68="",$Z68&lt;&gt;"",$Z68&lt;Setup!$D$19),"ORDER NOW - late",IF(AND(OR($AB68="Ordered",$AB68="In production",$AB68="Shipped"),$S68&lt;&gt;"Approved",$S68&lt;&gt;"Approved as noted"),"Ordered without approval",IF(AND($AA68="",$Z68&lt;&gt;"",$Z68&lt;Setup!$D$19+14),"Order within 2 weeks",IF(AND($AD68&lt;&gt;"",$AG68=""),"Installed - needs asset tag",IF(N($W68)&gt;=Setup!$D$18,"Long lead","")))))))</f>
        <v/>
      </c>
    </row>
    <row r="69" customFormat="false" ht="33.75" hidden="false" customHeight="true" outlineLevel="0" collapsed="false">
      <c r="B69" s="35"/>
      <c r="C69" s="36"/>
      <c r="D69" s="36"/>
      <c r="E69" s="36"/>
      <c r="F69" s="37"/>
      <c r="G69" s="37"/>
      <c r="H69" s="38" t="str">
        <f aca="false">IF($D69="","",N($F69)*N($G69))</f>
        <v/>
      </c>
      <c r="I69" s="35"/>
      <c r="J69" s="36"/>
      <c r="K69" s="36"/>
      <c r="L69" s="36"/>
      <c r="M69" s="36"/>
      <c r="N69" s="39"/>
      <c r="O69" s="39"/>
      <c r="P69" s="40" t="str">
        <f aca="false">IF($D69="","",N($N69)+N($O69))</f>
        <v/>
      </c>
      <c r="Q69" s="41" t="str">
        <f aca="false">IF($D69="","",$H69*$P69)</f>
        <v/>
      </c>
      <c r="R69" s="36"/>
      <c r="S69" s="36"/>
      <c r="T69" s="36"/>
      <c r="U69" s="35"/>
      <c r="V69" s="36"/>
      <c r="W69" s="37"/>
      <c r="X69" s="36"/>
      <c r="Y69" s="43" t="str">
        <f aca="false">IF($D69="","",Setup!$D$15-N(Setup!$D$16)*7)</f>
        <v/>
      </c>
      <c r="Z69" s="43" t="str">
        <f aca="false">IF(OR($D69="",$W69=""),"",$Y69-N($W69)*7-N(Setup!$D$17)*7)</f>
        <v/>
      </c>
      <c r="AA69" s="44"/>
      <c r="AB69" s="36"/>
      <c r="AC69" s="44"/>
      <c r="AD69" s="44"/>
      <c r="AE69" s="36"/>
      <c r="AF69" s="37"/>
      <c r="AG69" s="36"/>
      <c r="AH69" s="45" t="str">
        <f aca="false">IF($D69="","",IF($AB69="Cancelled","Cancelled",IF(AND($AA69="",$Z69&lt;&gt;"",$Z69&lt;Setup!$D$19),"ORDER NOW - late",IF(AND(OR($AB69="Ordered",$AB69="In production",$AB69="Shipped"),$S69&lt;&gt;"Approved",$S69&lt;&gt;"Approved as noted"),"Ordered without approval",IF(AND($AA69="",$Z69&lt;&gt;"",$Z69&lt;Setup!$D$19+14),"Order within 2 weeks",IF(AND($AD69&lt;&gt;"",$AG69=""),"Installed - needs asset tag",IF(N($W69)&gt;=Setup!$D$18,"Long lead","")))))))</f>
        <v/>
      </c>
    </row>
    <row r="70" customFormat="false" ht="33.75" hidden="false" customHeight="true" outlineLevel="0" collapsed="false">
      <c r="B70" s="46"/>
      <c r="C70" s="47"/>
      <c r="D70" s="47"/>
      <c r="E70" s="47"/>
      <c r="F70" s="48"/>
      <c r="G70" s="48"/>
      <c r="H70" s="38" t="str">
        <f aca="false">IF($D70="","",N($F70)*N($G70))</f>
        <v/>
      </c>
      <c r="I70" s="46"/>
      <c r="J70" s="47"/>
      <c r="K70" s="47"/>
      <c r="L70" s="47"/>
      <c r="M70" s="47"/>
      <c r="N70" s="49"/>
      <c r="O70" s="49"/>
      <c r="P70" s="40" t="str">
        <f aca="false">IF($D70="","",N($N70)+N($O70))</f>
        <v/>
      </c>
      <c r="Q70" s="41" t="str">
        <f aca="false">IF($D70="","",$H70*$P70)</f>
        <v/>
      </c>
      <c r="R70" s="47"/>
      <c r="S70" s="47"/>
      <c r="T70" s="47"/>
      <c r="U70" s="46"/>
      <c r="V70" s="47"/>
      <c r="W70" s="48"/>
      <c r="X70" s="47"/>
      <c r="Y70" s="43" t="str">
        <f aca="false">IF($D70="","",Setup!$D$15-N(Setup!$D$16)*7)</f>
        <v/>
      </c>
      <c r="Z70" s="43" t="str">
        <f aca="false">IF(OR($D70="",$W70=""),"",$Y70-N($W70)*7-N(Setup!$D$17)*7)</f>
        <v/>
      </c>
      <c r="AA70" s="51"/>
      <c r="AB70" s="47"/>
      <c r="AC70" s="51"/>
      <c r="AD70" s="51"/>
      <c r="AE70" s="47"/>
      <c r="AF70" s="48"/>
      <c r="AG70" s="47"/>
      <c r="AH70" s="45" t="str">
        <f aca="false">IF($D70="","",IF($AB70="Cancelled","Cancelled",IF(AND($AA70="",$Z70&lt;&gt;"",$Z70&lt;Setup!$D$19),"ORDER NOW - late",IF(AND(OR($AB70="Ordered",$AB70="In production",$AB70="Shipped"),$S70&lt;&gt;"Approved",$S70&lt;&gt;"Approved as noted"),"Ordered without approval",IF(AND($AA70="",$Z70&lt;&gt;"",$Z70&lt;Setup!$D$19+14),"Order within 2 weeks",IF(AND($AD70&lt;&gt;"",$AG70=""),"Installed - needs asset tag",IF(N($W70)&gt;=Setup!$D$18,"Long lead","")))))))</f>
        <v/>
      </c>
    </row>
    <row r="71" customFormat="false" ht="33.75" hidden="false" customHeight="true" outlineLevel="0" collapsed="false">
      <c r="B71" s="35"/>
      <c r="C71" s="36"/>
      <c r="D71" s="36"/>
      <c r="E71" s="36"/>
      <c r="F71" s="37"/>
      <c r="G71" s="37"/>
      <c r="H71" s="38" t="str">
        <f aca="false">IF($D71="","",N($F71)*N($G71))</f>
        <v/>
      </c>
      <c r="I71" s="35"/>
      <c r="J71" s="36"/>
      <c r="K71" s="36"/>
      <c r="L71" s="36"/>
      <c r="M71" s="36"/>
      <c r="N71" s="39"/>
      <c r="O71" s="39"/>
      <c r="P71" s="40" t="str">
        <f aca="false">IF($D71="","",N($N71)+N($O71))</f>
        <v/>
      </c>
      <c r="Q71" s="41" t="str">
        <f aca="false">IF($D71="","",$H71*$P71)</f>
        <v/>
      </c>
      <c r="R71" s="36"/>
      <c r="S71" s="36"/>
      <c r="T71" s="36"/>
      <c r="U71" s="35"/>
      <c r="V71" s="36"/>
      <c r="W71" s="37"/>
      <c r="X71" s="36"/>
      <c r="Y71" s="43" t="str">
        <f aca="false">IF($D71="","",Setup!$D$15-N(Setup!$D$16)*7)</f>
        <v/>
      </c>
      <c r="Z71" s="43" t="str">
        <f aca="false">IF(OR($D71="",$W71=""),"",$Y71-N($W71)*7-N(Setup!$D$17)*7)</f>
        <v/>
      </c>
      <c r="AA71" s="44"/>
      <c r="AB71" s="36"/>
      <c r="AC71" s="44"/>
      <c r="AD71" s="44"/>
      <c r="AE71" s="36"/>
      <c r="AF71" s="37"/>
      <c r="AG71" s="36"/>
      <c r="AH71" s="45" t="str">
        <f aca="false">IF($D71="","",IF($AB71="Cancelled","Cancelled",IF(AND($AA71="",$Z71&lt;&gt;"",$Z71&lt;Setup!$D$19),"ORDER NOW - late",IF(AND(OR($AB71="Ordered",$AB71="In production",$AB71="Shipped"),$S71&lt;&gt;"Approved",$S71&lt;&gt;"Approved as noted"),"Ordered without approval",IF(AND($AA71="",$Z71&lt;&gt;"",$Z71&lt;Setup!$D$19+14),"Order within 2 weeks",IF(AND($AD71&lt;&gt;"",$AG71=""),"Installed - needs asset tag",IF(N($W71)&gt;=Setup!$D$18,"Long lead","")))))))</f>
        <v/>
      </c>
    </row>
    <row r="72" customFormat="false" ht="33.75" hidden="false" customHeight="true" outlineLevel="0" collapsed="false">
      <c r="B72" s="46"/>
      <c r="C72" s="47"/>
      <c r="D72" s="47"/>
      <c r="E72" s="47"/>
      <c r="F72" s="48"/>
      <c r="G72" s="48"/>
      <c r="H72" s="38" t="str">
        <f aca="false">IF($D72="","",N($F72)*N($G72))</f>
        <v/>
      </c>
      <c r="I72" s="46"/>
      <c r="J72" s="47"/>
      <c r="K72" s="47"/>
      <c r="L72" s="47"/>
      <c r="M72" s="47"/>
      <c r="N72" s="49"/>
      <c r="O72" s="49"/>
      <c r="P72" s="40" t="str">
        <f aca="false">IF($D72="","",N($N72)+N($O72))</f>
        <v/>
      </c>
      <c r="Q72" s="41" t="str">
        <f aca="false">IF($D72="","",$H72*$P72)</f>
        <v/>
      </c>
      <c r="R72" s="47"/>
      <c r="S72" s="47"/>
      <c r="T72" s="47"/>
      <c r="U72" s="46"/>
      <c r="V72" s="47"/>
      <c r="W72" s="48"/>
      <c r="X72" s="47"/>
      <c r="Y72" s="43" t="str">
        <f aca="false">IF($D72="","",Setup!$D$15-N(Setup!$D$16)*7)</f>
        <v/>
      </c>
      <c r="Z72" s="43" t="str">
        <f aca="false">IF(OR($D72="",$W72=""),"",$Y72-N($W72)*7-N(Setup!$D$17)*7)</f>
        <v/>
      </c>
      <c r="AA72" s="51"/>
      <c r="AB72" s="47"/>
      <c r="AC72" s="51"/>
      <c r="AD72" s="51"/>
      <c r="AE72" s="47"/>
      <c r="AF72" s="48"/>
      <c r="AG72" s="47"/>
      <c r="AH72" s="45" t="str">
        <f aca="false">IF($D72="","",IF($AB72="Cancelled","Cancelled",IF(AND($AA72="",$Z72&lt;&gt;"",$Z72&lt;Setup!$D$19),"ORDER NOW - late",IF(AND(OR($AB72="Ordered",$AB72="In production",$AB72="Shipped"),$S72&lt;&gt;"Approved",$S72&lt;&gt;"Approved as noted"),"Ordered without approval",IF(AND($AA72="",$Z72&lt;&gt;"",$Z72&lt;Setup!$D$19+14),"Order within 2 weeks",IF(AND($AD72&lt;&gt;"",$AG72=""),"Installed - needs asset tag",IF(N($W72)&gt;=Setup!$D$18,"Long lead","")))))))</f>
        <v/>
      </c>
    </row>
    <row r="73" customFormat="false" ht="33.75" hidden="false" customHeight="true" outlineLevel="0" collapsed="false">
      <c r="B73" s="35"/>
      <c r="C73" s="36"/>
      <c r="D73" s="36"/>
      <c r="E73" s="36"/>
      <c r="F73" s="37"/>
      <c r="G73" s="37"/>
      <c r="H73" s="38" t="str">
        <f aca="false">IF($D73="","",N($F73)*N($G73))</f>
        <v/>
      </c>
      <c r="I73" s="35"/>
      <c r="J73" s="36"/>
      <c r="K73" s="36"/>
      <c r="L73" s="36"/>
      <c r="M73" s="36"/>
      <c r="N73" s="39"/>
      <c r="O73" s="39"/>
      <c r="P73" s="40" t="str">
        <f aca="false">IF($D73="","",N($N73)+N($O73))</f>
        <v/>
      </c>
      <c r="Q73" s="41" t="str">
        <f aca="false">IF($D73="","",$H73*$P73)</f>
        <v/>
      </c>
      <c r="R73" s="36"/>
      <c r="S73" s="36"/>
      <c r="T73" s="36"/>
      <c r="U73" s="35"/>
      <c r="V73" s="36"/>
      <c r="W73" s="37"/>
      <c r="X73" s="36"/>
      <c r="Y73" s="43" t="str">
        <f aca="false">IF($D73="","",Setup!$D$15-N(Setup!$D$16)*7)</f>
        <v/>
      </c>
      <c r="Z73" s="43" t="str">
        <f aca="false">IF(OR($D73="",$W73=""),"",$Y73-N($W73)*7-N(Setup!$D$17)*7)</f>
        <v/>
      </c>
      <c r="AA73" s="44"/>
      <c r="AB73" s="36"/>
      <c r="AC73" s="44"/>
      <c r="AD73" s="44"/>
      <c r="AE73" s="36"/>
      <c r="AF73" s="37"/>
      <c r="AG73" s="36"/>
      <c r="AH73" s="45" t="str">
        <f aca="false">IF($D73="","",IF($AB73="Cancelled","Cancelled",IF(AND($AA73="",$Z73&lt;&gt;"",$Z73&lt;Setup!$D$19),"ORDER NOW - late",IF(AND(OR($AB73="Ordered",$AB73="In production",$AB73="Shipped"),$S73&lt;&gt;"Approved",$S73&lt;&gt;"Approved as noted"),"Ordered without approval",IF(AND($AA73="",$Z73&lt;&gt;"",$Z73&lt;Setup!$D$19+14),"Order within 2 weeks",IF(AND($AD73&lt;&gt;"",$AG73=""),"Installed - needs asset tag",IF(N($W73)&gt;=Setup!$D$18,"Long lead","")))))))</f>
        <v/>
      </c>
    </row>
    <row r="74" customFormat="false" ht="33.75" hidden="false" customHeight="true" outlineLevel="0" collapsed="false">
      <c r="B74" s="46"/>
      <c r="C74" s="47"/>
      <c r="D74" s="47"/>
      <c r="E74" s="47"/>
      <c r="F74" s="48"/>
      <c r="G74" s="48"/>
      <c r="H74" s="38" t="str">
        <f aca="false">IF($D74="","",N($F74)*N($G74))</f>
        <v/>
      </c>
      <c r="I74" s="46"/>
      <c r="J74" s="47"/>
      <c r="K74" s="47"/>
      <c r="L74" s="47"/>
      <c r="M74" s="47"/>
      <c r="N74" s="49"/>
      <c r="O74" s="49"/>
      <c r="P74" s="40" t="str">
        <f aca="false">IF($D74="","",N($N74)+N($O74))</f>
        <v/>
      </c>
      <c r="Q74" s="41" t="str">
        <f aca="false">IF($D74="","",$H74*$P74)</f>
        <v/>
      </c>
      <c r="R74" s="47"/>
      <c r="S74" s="47"/>
      <c r="T74" s="47"/>
      <c r="U74" s="46"/>
      <c r="V74" s="47"/>
      <c r="W74" s="48"/>
      <c r="X74" s="47"/>
      <c r="Y74" s="43" t="str">
        <f aca="false">IF($D74="","",Setup!$D$15-N(Setup!$D$16)*7)</f>
        <v/>
      </c>
      <c r="Z74" s="43" t="str">
        <f aca="false">IF(OR($D74="",$W74=""),"",$Y74-N($W74)*7-N(Setup!$D$17)*7)</f>
        <v/>
      </c>
      <c r="AA74" s="51"/>
      <c r="AB74" s="47"/>
      <c r="AC74" s="51"/>
      <c r="AD74" s="51"/>
      <c r="AE74" s="47"/>
      <c r="AF74" s="48"/>
      <c r="AG74" s="47"/>
      <c r="AH74" s="45" t="str">
        <f aca="false">IF($D74="","",IF($AB74="Cancelled","Cancelled",IF(AND($AA74="",$Z74&lt;&gt;"",$Z74&lt;Setup!$D$19),"ORDER NOW - late",IF(AND(OR($AB74="Ordered",$AB74="In production",$AB74="Shipped"),$S74&lt;&gt;"Approved",$S74&lt;&gt;"Approved as noted"),"Ordered without approval",IF(AND($AA74="",$Z74&lt;&gt;"",$Z74&lt;Setup!$D$19+14),"Order within 2 weeks",IF(AND($AD74&lt;&gt;"",$AG74=""),"Installed - needs asset tag",IF(N($W74)&gt;=Setup!$D$18,"Long lead","")))))))</f>
        <v/>
      </c>
    </row>
    <row r="75" customFormat="false" ht="33.75" hidden="false" customHeight="true" outlineLevel="0" collapsed="false">
      <c r="B75" s="35"/>
      <c r="C75" s="36"/>
      <c r="D75" s="36"/>
      <c r="E75" s="36"/>
      <c r="F75" s="37"/>
      <c r="G75" s="37"/>
      <c r="H75" s="38" t="str">
        <f aca="false">IF($D75="","",N($F75)*N($G75))</f>
        <v/>
      </c>
      <c r="I75" s="35"/>
      <c r="J75" s="36"/>
      <c r="K75" s="36"/>
      <c r="L75" s="36"/>
      <c r="M75" s="36"/>
      <c r="N75" s="39"/>
      <c r="O75" s="39"/>
      <c r="P75" s="40" t="str">
        <f aca="false">IF($D75="","",N($N75)+N($O75))</f>
        <v/>
      </c>
      <c r="Q75" s="41" t="str">
        <f aca="false">IF($D75="","",$H75*$P75)</f>
        <v/>
      </c>
      <c r="R75" s="36"/>
      <c r="S75" s="36"/>
      <c r="T75" s="36"/>
      <c r="U75" s="35"/>
      <c r="V75" s="36"/>
      <c r="W75" s="37"/>
      <c r="X75" s="36"/>
      <c r="Y75" s="43" t="str">
        <f aca="false">IF($D75="","",Setup!$D$15-N(Setup!$D$16)*7)</f>
        <v/>
      </c>
      <c r="Z75" s="43" t="str">
        <f aca="false">IF(OR($D75="",$W75=""),"",$Y75-N($W75)*7-N(Setup!$D$17)*7)</f>
        <v/>
      </c>
      <c r="AA75" s="44"/>
      <c r="AB75" s="36"/>
      <c r="AC75" s="44"/>
      <c r="AD75" s="44"/>
      <c r="AE75" s="36"/>
      <c r="AF75" s="37"/>
      <c r="AG75" s="36"/>
      <c r="AH75" s="45" t="str">
        <f aca="false">IF($D75="","",IF($AB75="Cancelled","Cancelled",IF(AND($AA75="",$Z75&lt;&gt;"",$Z75&lt;Setup!$D$19),"ORDER NOW - late",IF(AND(OR($AB75="Ordered",$AB75="In production",$AB75="Shipped"),$S75&lt;&gt;"Approved",$S75&lt;&gt;"Approved as noted"),"Ordered without approval",IF(AND($AA75="",$Z75&lt;&gt;"",$Z75&lt;Setup!$D$19+14),"Order within 2 weeks",IF(AND($AD75&lt;&gt;"",$AG75=""),"Installed - needs asset tag",IF(N($W75)&gt;=Setup!$D$18,"Long lead","")))))))</f>
        <v/>
      </c>
    </row>
    <row r="76" customFormat="false" ht="33.75" hidden="false" customHeight="true" outlineLevel="0" collapsed="false">
      <c r="B76" s="46"/>
      <c r="C76" s="47"/>
      <c r="D76" s="47"/>
      <c r="E76" s="47"/>
      <c r="F76" s="48"/>
      <c r="G76" s="48"/>
      <c r="H76" s="38" t="str">
        <f aca="false">IF($D76="","",N($F76)*N($G76))</f>
        <v/>
      </c>
      <c r="I76" s="46"/>
      <c r="J76" s="47"/>
      <c r="K76" s="47"/>
      <c r="L76" s="47"/>
      <c r="M76" s="47"/>
      <c r="N76" s="49"/>
      <c r="O76" s="49"/>
      <c r="P76" s="40" t="str">
        <f aca="false">IF($D76="","",N($N76)+N($O76))</f>
        <v/>
      </c>
      <c r="Q76" s="41" t="str">
        <f aca="false">IF($D76="","",$H76*$P76)</f>
        <v/>
      </c>
      <c r="R76" s="47"/>
      <c r="S76" s="47"/>
      <c r="T76" s="47"/>
      <c r="U76" s="46"/>
      <c r="V76" s="47"/>
      <c r="W76" s="48"/>
      <c r="X76" s="47"/>
      <c r="Y76" s="43" t="str">
        <f aca="false">IF($D76="","",Setup!$D$15-N(Setup!$D$16)*7)</f>
        <v/>
      </c>
      <c r="Z76" s="43" t="str">
        <f aca="false">IF(OR($D76="",$W76=""),"",$Y76-N($W76)*7-N(Setup!$D$17)*7)</f>
        <v/>
      </c>
      <c r="AA76" s="51"/>
      <c r="AB76" s="47"/>
      <c r="AC76" s="51"/>
      <c r="AD76" s="51"/>
      <c r="AE76" s="47"/>
      <c r="AF76" s="48"/>
      <c r="AG76" s="47"/>
      <c r="AH76" s="45" t="str">
        <f aca="false">IF($D76="","",IF($AB76="Cancelled","Cancelled",IF(AND($AA76="",$Z76&lt;&gt;"",$Z76&lt;Setup!$D$19),"ORDER NOW - late",IF(AND(OR($AB76="Ordered",$AB76="In production",$AB76="Shipped"),$S76&lt;&gt;"Approved",$S76&lt;&gt;"Approved as noted"),"Ordered without approval",IF(AND($AA76="",$Z76&lt;&gt;"",$Z76&lt;Setup!$D$19+14),"Order within 2 weeks",IF(AND($AD76&lt;&gt;"",$AG76=""),"Installed - needs asset tag",IF(N($W76)&gt;=Setup!$D$18,"Long lead","")))))))</f>
        <v/>
      </c>
    </row>
    <row r="77" customFormat="false" ht="33.75" hidden="false" customHeight="true" outlineLevel="0" collapsed="false">
      <c r="B77" s="35"/>
      <c r="C77" s="36"/>
      <c r="D77" s="36"/>
      <c r="E77" s="36"/>
      <c r="F77" s="37"/>
      <c r="G77" s="37"/>
      <c r="H77" s="38" t="str">
        <f aca="false">IF($D77="","",N($F77)*N($G77))</f>
        <v/>
      </c>
      <c r="I77" s="35"/>
      <c r="J77" s="36"/>
      <c r="K77" s="36"/>
      <c r="L77" s="36"/>
      <c r="M77" s="36"/>
      <c r="N77" s="39"/>
      <c r="O77" s="39"/>
      <c r="P77" s="40" t="str">
        <f aca="false">IF($D77="","",N($N77)+N($O77))</f>
        <v/>
      </c>
      <c r="Q77" s="41" t="str">
        <f aca="false">IF($D77="","",$H77*$P77)</f>
        <v/>
      </c>
      <c r="R77" s="36"/>
      <c r="S77" s="36"/>
      <c r="T77" s="36"/>
      <c r="U77" s="35"/>
      <c r="V77" s="36"/>
      <c r="W77" s="37"/>
      <c r="X77" s="36"/>
      <c r="Y77" s="43" t="str">
        <f aca="false">IF($D77="","",Setup!$D$15-N(Setup!$D$16)*7)</f>
        <v/>
      </c>
      <c r="Z77" s="43" t="str">
        <f aca="false">IF(OR($D77="",$W77=""),"",$Y77-N($W77)*7-N(Setup!$D$17)*7)</f>
        <v/>
      </c>
      <c r="AA77" s="44"/>
      <c r="AB77" s="36"/>
      <c r="AC77" s="44"/>
      <c r="AD77" s="44"/>
      <c r="AE77" s="36"/>
      <c r="AF77" s="37"/>
      <c r="AG77" s="36"/>
      <c r="AH77" s="45" t="str">
        <f aca="false">IF($D77="","",IF($AB77="Cancelled","Cancelled",IF(AND($AA77="",$Z77&lt;&gt;"",$Z77&lt;Setup!$D$19),"ORDER NOW - late",IF(AND(OR($AB77="Ordered",$AB77="In production",$AB77="Shipped"),$S77&lt;&gt;"Approved",$S77&lt;&gt;"Approved as noted"),"Ordered without approval",IF(AND($AA77="",$Z77&lt;&gt;"",$Z77&lt;Setup!$D$19+14),"Order within 2 weeks",IF(AND($AD77&lt;&gt;"",$AG77=""),"Installed - needs asset tag",IF(N($W77)&gt;=Setup!$D$18,"Long lead","")))))))</f>
        <v/>
      </c>
    </row>
    <row r="78" customFormat="false" ht="33.75" hidden="false" customHeight="true" outlineLevel="0" collapsed="false">
      <c r="B78" s="46"/>
      <c r="C78" s="47"/>
      <c r="D78" s="47"/>
      <c r="E78" s="47"/>
      <c r="F78" s="48"/>
      <c r="G78" s="48"/>
      <c r="H78" s="38" t="str">
        <f aca="false">IF($D78="","",N($F78)*N($G78))</f>
        <v/>
      </c>
      <c r="I78" s="46"/>
      <c r="J78" s="47"/>
      <c r="K78" s="47"/>
      <c r="L78" s="47"/>
      <c r="M78" s="47"/>
      <c r="N78" s="49"/>
      <c r="O78" s="49"/>
      <c r="P78" s="40" t="str">
        <f aca="false">IF($D78="","",N($N78)+N($O78))</f>
        <v/>
      </c>
      <c r="Q78" s="41" t="str">
        <f aca="false">IF($D78="","",$H78*$P78)</f>
        <v/>
      </c>
      <c r="R78" s="47"/>
      <c r="S78" s="47"/>
      <c r="T78" s="47"/>
      <c r="U78" s="46"/>
      <c r="V78" s="47"/>
      <c r="W78" s="48"/>
      <c r="X78" s="47"/>
      <c r="Y78" s="43" t="str">
        <f aca="false">IF($D78="","",Setup!$D$15-N(Setup!$D$16)*7)</f>
        <v/>
      </c>
      <c r="Z78" s="43" t="str">
        <f aca="false">IF(OR($D78="",$W78=""),"",$Y78-N($W78)*7-N(Setup!$D$17)*7)</f>
        <v/>
      </c>
      <c r="AA78" s="51"/>
      <c r="AB78" s="47"/>
      <c r="AC78" s="51"/>
      <c r="AD78" s="51"/>
      <c r="AE78" s="47"/>
      <c r="AF78" s="48"/>
      <c r="AG78" s="47"/>
      <c r="AH78" s="45" t="str">
        <f aca="false">IF($D78="","",IF($AB78="Cancelled","Cancelled",IF(AND($AA78="",$Z78&lt;&gt;"",$Z78&lt;Setup!$D$19),"ORDER NOW - late",IF(AND(OR($AB78="Ordered",$AB78="In production",$AB78="Shipped"),$S78&lt;&gt;"Approved",$S78&lt;&gt;"Approved as noted"),"Ordered without approval",IF(AND($AA78="",$Z78&lt;&gt;"",$Z78&lt;Setup!$D$19+14),"Order within 2 weeks",IF(AND($AD78&lt;&gt;"",$AG78=""),"Installed - needs asset tag",IF(N($W78)&gt;=Setup!$D$18,"Long lead","")))))))</f>
        <v/>
      </c>
    </row>
    <row r="79" customFormat="false" ht="33.75" hidden="false" customHeight="true" outlineLevel="0" collapsed="false">
      <c r="B79" s="35"/>
      <c r="C79" s="36"/>
      <c r="D79" s="36"/>
      <c r="E79" s="36"/>
      <c r="F79" s="37"/>
      <c r="G79" s="37"/>
      <c r="H79" s="38" t="str">
        <f aca="false">IF($D79="","",N($F79)*N($G79))</f>
        <v/>
      </c>
      <c r="I79" s="35"/>
      <c r="J79" s="36"/>
      <c r="K79" s="36"/>
      <c r="L79" s="36"/>
      <c r="M79" s="36"/>
      <c r="N79" s="39"/>
      <c r="O79" s="39"/>
      <c r="P79" s="40" t="str">
        <f aca="false">IF($D79="","",N($N79)+N($O79))</f>
        <v/>
      </c>
      <c r="Q79" s="41" t="str">
        <f aca="false">IF($D79="","",$H79*$P79)</f>
        <v/>
      </c>
      <c r="R79" s="36"/>
      <c r="S79" s="36"/>
      <c r="T79" s="36"/>
      <c r="U79" s="35"/>
      <c r="V79" s="36"/>
      <c r="W79" s="37"/>
      <c r="X79" s="36"/>
      <c r="Y79" s="43" t="str">
        <f aca="false">IF($D79="","",Setup!$D$15-N(Setup!$D$16)*7)</f>
        <v/>
      </c>
      <c r="Z79" s="43" t="str">
        <f aca="false">IF(OR($D79="",$W79=""),"",$Y79-N($W79)*7-N(Setup!$D$17)*7)</f>
        <v/>
      </c>
      <c r="AA79" s="44"/>
      <c r="AB79" s="36"/>
      <c r="AC79" s="44"/>
      <c r="AD79" s="44"/>
      <c r="AE79" s="36"/>
      <c r="AF79" s="37"/>
      <c r="AG79" s="36"/>
      <c r="AH79" s="45" t="str">
        <f aca="false">IF($D79="","",IF($AB79="Cancelled","Cancelled",IF(AND($AA79="",$Z79&lt;&gt;"",$Z79&lt;Setup!$D$19),"ORDER NOW - late",IF(AND(OR($AB79="Ordered",$AB79="In production",$AB79="Shipped"),$S79&lt;&gt;"Approved",$S79&lt;&gt;"Approved as noted"),"Ordered without approval",IF(AND($AA79="",$Z79&lt;&gt;"",$Z79&lt;Setup!$D$19+14),"Order within 2 weeks",IF(AND($AD79&lt;&gt;"",$AG79=""),"Installed - needs asset tag",IF(N($W79)&gt;=Setup!$D$18,"Long lead","")))))))</f>
        <v/>
      </c>
    </row>
    <row r="80" customFormat="false" ht="33.75" hidden="false" customHeight="true" outlineLevel="0" collapsed="false">
      <c r="B80" s="46"/>
      <c r="C80" s="47"/>
      <c r="D80" s="47"/>
      <c r="E80" s="47"/>
      <c r="F80" s="48"/>
      <c r="G80" s="48"/>
      <c r="H80" s="38" t="str">
        <f aca="false">IF($D80="","",N($F80)*N($G80))</f>
        <v/>
      </c>
      <c r="I80" s="46"/>
      <c r="J80" s="47"/>
      <c r="K80" s="47"/>
      <c r="L80" s="47"/>
      <c r="M80" s="47"/>
      <c r="N80" s="49"/>
      <c r="O80" s="49"/>
      <c r="P80" s="40" t="str">
        <f aca="false">IF($D80="","",N($N80)+N($O80))</f>
        <v/>
      </c>
      <c r="Q80" s="41" t="str">
        <f aca="false">IF($D80="","",$H80*$P80)</f>
        <v/>
      </c>
      <c r="R80" s="47"/>
      <c r="S80" s="47"/>
      <c r="T80" s="47"/>
      <c r="U80" s="46"/>
      <c r="V80" s="47"/>
      <c r="W80" s="48"/>
      <c r="X80" s="47"/>
      <c r="Y80" s="43" t="str">
        <f aca="false">IF($D80="","",Setup!$D$15-N(Setup!$D$16)*7)</f>
        <v/>
      </c>
      <c r="Z80" s="43" t="str">
        <f aca="false">IF(OR($D80="",$W80=""),"",$Y80-N($W80)*7-N(Setup!$D$17)*7)</f>
        <v/>
      </c>
      <c r="AA80" s="51"/>
      <c r="AB80" s="47"/>
      <c r="AC80" s="51"/>
      <c r="AD80" s="51"/>
      <c r="AE80" s="47"/>
      <c r="AF80" s="48"/>
      <c r="AG80" s="47"/>
      <c r="AH80" s="45" t="str">
        <f aca="false">IF($D80="","",IF($AB80="Cancelled","Cancelled",IF(AND($AA80="",$Z80&lt;&gt;"",$Z80&lt;Setup!$D$19),"ORDER NOW - late",IF(AND(OR($AB80="Ordered",$AB80="In production",$AB80="Shipped"),$S80&lt;&gt;"Approved",$S80&lt;&gt;"Approved as noted"),"Ordered without approval",IF(AND($AA80="",$Z80&lt;&gt;"",$Z80&lt;Setup!$D$19+14),"Order within 2 weeks",IF(AND($AD80&lt;&gt;"",$AG80=""),"Installed - needs asset tag",IF(N($W80)&gt;=Setup!$D$18,"Long lead","")))))))</f>
        <v/>
      </c>
    </row>
    <row r="81" customFormat="false" ht="33.75" hidden="false" customHeight="true" outlineLevel="0" collapsed="false">
      <c r="B81" s="35"/>
      <c r="C81" s="36"/>
      <c r="D81" s="36"/>
      <c r="E81" s="36"/>
      <c r="F81" s="37"/>
      <c r="G81" s="37"/>
      <c r="H81" s="38" t="str">
        <f aca="false">IF($D81="","",N($F81)*N($G81))</f>
        <v/>
      </c>
      <c r="I81" s="35"/>
      <c r="J81" s="36"/>
      <c r="K81" s="36"/>
      <c r="L81" s="36"/>
      <c r="M81" s="36"/>
      <c r="N81" s="39"/>
      <c r="O81" s="39"/>
      <c r="P81" s="40" t="str">
        <f aca="false">IF($D81="","",N($N81)+N($O81))</f>
        <v/>
      </c>
      <c r="Q81" s="41" t="str">
        <f aca="false">IF($D81="","",$H81*$P81)</f>
        <v/>
      </c>
      <c r="R81" s="36"/>
      <c r="S81" s="36"/>
      <c r="T81" s="36"/>
      <c r="U81" s="35"/>
      <c r="V81" s="36"/>
      <c r="W81" s="37"/>
      <c r="X81" s="36"/>
      <c r="Y81" s="43" t="str">
        <f aca="false">IF($D81="","",Setup!$D$15-N(Setup!$D$16)*7)</f>
        <v/>
      </c>
      <c r="Z81" s="43" t="str">
        <f aca="false">IF(OR($D81="",$W81=""),"",$Y81-N($W81)*7-N(Setup!$D$17)*7)</f>
        <v/>
      </c>
      <c r="AA81" s="44"/>
      <c r="AB81" s="36"/>
      <c r="AC81" s="44"/>
      <c r="AD81" s="44"/>
      <c r="AE81" s="36"/>
      <c r="AF81" s="37"/>
      <c r="AG81" s="36"/>
      <c r="AH81" s="45" t="str">
        <f aca="false">IF($D81="","",IF($AB81="Cancelled","Cancelled",IF(AND($AA81="",$Z81&lt;&gt;"",$Z81&lt;Setup!$D$19),"ORDER NOW - late",IF(AND(OR($AB81="Ordered",$AB81="In production",$AB81="Shipped"),$S81&lt;&gt;"Approved",$S81&lt;&gt;"Approved as noted"),"Ordered without approval",IF(AND($AA81="",$Z81&lt;&gt;"",$Z81&lt;Setup!$D$19+14),"Order within 2 weeks",IF(AND($AD81&lt;&gt;"",$AG81=""),"Installed - needs asset tag",IF(N($W81)&gt;=Setup!$D$18,"Long lead","")))))))</f>
        <v/>
      </c>
    </row>
    <row r="82" customFormat="false" ht="33.75" hidden="false" customHeight="true" outlineLevel="0" collapsed="false">
      <c r="B82" s="46"/>
      <c r="C82" s="47"/>
      <c r="D82" s="47"/>
      <c r="E82" s="47"/>
      <c r="F82" s="48"/>
      <c r="G82" s="48"/>
      <c r="H82" s="38" t="str">
        <f aca="false">IF($D82="","",N($F82)*N($G82))</f>
        <v/>
      </c>
      <c r="I82" s="46"/>
      <c r="J82" s="47"/>
      <c r="K82" s="47"/>
      <c r="L82" s="47"/>
      <c r="M82" s="47"/>
      <c r="N82" s="49"/>
      <c r="O82" s="49"/>
      <c r="P82" s="40" t="str">
        <f aca="false">IF($D82="","",N($N82)+N($O82))</f>
        <v/>
      </c>
      <c r="Q82" s="41" t="str">
        <f aca="false">IF($D82="","",$H82*$P82)</f>
        <v/>
      </c>
      <c r="R82" s="47"/>
      <c r="S82" s="47"/>
      <c r="T82" s="47"/>
      <c r="U82" s="46"/>
      <c r="V82" s="47"/>
      <c r="W82" s="48"/>
      <c r="X82" s="47"/>
      <c r="Y82" s="43" t="str">
        <f aca="false">IF($D82="","",Setup!$D$15-N(Setup!$D$16)*7)</f>
        <v/>
      </c>
      <c r="Z82" s="43" t="str">
        <f aca="false">IF(OR($D82="",$W82=""),"",$Y82-N($W82)*7-N(Setup!$D$17)*7)</f>
        <v/>
      </c>
      <c r="AA82" s="51"/>
      <c r="AB82" s="47"/>
      <c r="AC82" s="51"/>
      <c r="AD82" s="51"/>
      <c r="AE82" s="47"/>
      <c r="AF82" s="48"/>
      <c r="AG82" s="47"/>
      <c r="AH82" s="45" t="str">
        <f aca="false">IF($D82="","",IF($AB82="Cancelled","Cancelled",IF(AND($AA82="",$Z82&lt;&gt;"",$Z82&lt;Setup!$D$19),"ORDER NOW - late",IF(AND(OR($AB82="Ordered",$AB82="In production",$AB82="Shipped"),$S82&lt;&gt;"Approved",$S82&lt;&gt;"Approved as noted"),"Ordered without approval",IF(AND($AA82="",$Z82&lt;&gt;"",$Z82&lt;Setup!$D$19+14),"Order within 2 weeks",IF(AND($AD82&lt;&gt;"",$AG82=""),"Installed - needs asset tag",IF(N($W82)&gt;=Setup!$D$18,"Long lead","")))))))</f>
        <v/>
      </c>
    </row>
    <row r="83" customFormat="false" ht="33.75" hidden="false" customHeight="true" outlineLevel="0" collapsed="false">
      <c r="B83" s="35"/>
      <c r="C83" s="36"/>
      <c r="D83" s="36"/>
      <c r="E83" s="36"/>
      <c r="F83" s="37"/>
      <c r="G83" s="37"/>
      <c r="H83" s="38" t="str">
        <f aca="false">IF($D83="","",N($F83)*N($G83))</f>
        <v/>
      </c>
      <c r="I83" s="35"/>
      <c r="J83" s="36"/>
      <c r="K83" s="36"/>
      <c r="L83" s="36"/>
      <c r="M83" s="36"/>
      <c r="N83" s="39"/>
      <c r="O83" s="39"/>
      <c r="P83" s="40" t="str">
        <f aca="false">IF($D83="","",N($N83)+N($O83))</f>
        <v/>
      </c>
      <c r="Q83" s="41" t="str">
        <f aca="false">IF($D83="","",$H83*$P83)</f>
        <v/>
      </c>
      <c r="R83" s="36"/>
      <c r="S83" s="36"/>
      <c r="T83" s="36"/>
      <c r="U83" s="35"/>
      <c r="V83" s="36"/>
      <c r="W83" s="37"/>
      <c r="X83" s="36"/>
      <c r="Y83" s="43" t="str">
        <f aca="false">IF($D83="","",Setup!$D$15-N(Setup!$D$16)*7)</f>
        <v/>
      </c>
      <c r="Z83" s="43" t="str">
        <f aca="false">IF(OR($D83="",$W83=""),"",$Y83-N($W83)*7-N(Setup!$D$17)*7)</f>
        <v/>
      </c>
      <c r="AA83" s="44"/>
      <c r="AB83" s="36"/>
      <c r="AC83" s="44"/>
      <c r="AD83" s="44"/>
      <c r="AE83" s="36"/>
      <c r="AF83" s="37"/>
      <c r="AG83" s="36"/>
      <c r="AH83" s="45" t="str">
        <f aca="false">IF($D83="","",IF($AB83="Cancelled","Cancelled",IF(AND($AA83="",$Z83&lt;&gt;"",$Z83&lt;Setup!$D$19),"ORDER NOW - late",IF(AND(OR($AB83="Ordered",$AB83="In production",$AB83="Shipped"),$S83&lt;&gt;"Approved",$S83&lt;&gt;"Approved as noted"),"Ordered without approval",IF(AND($AA83="",$Z83&lt;&gt;"",$Z83&lt;Setup!$D$19+14),"Order within 2 weeks",IF(AND($AD83&lt;&gt;"",$AG83=""),"Installed - needs asset tag",IF(N($W83)&gt;=Setup!$D$18,"Long lead","")))))))</f>
        <v/>
      </c>
    </row>
    <row r="84" customFormat="false" ht="33.75" hidden="false" customHeight="true" outlineLevel="0" collapsed="false">
      <c r="B84" s="46"/>
      <c r="C84" s="47"/>
      <c r="D84" s="47"/>
      <c r="E84" s="47"/>
      <c r="F84" s="48"/>
      <c r="G84" s="48"/>
      <c r="H84" s="38" t="str">
        <f aca="false">IF($D84="","",N($F84)*N($G84))</f>
        <v/>
      </c>
      <c r="I84" s="46"/>
      <c r="J84" s="47"/>
      <c r="K84" s="47"/>
      <c r="L84" s="47"/>
      <c r="M84" s="47"/>
      <c r="N84" s="49"/>
      <c r="O84" s="49"/>
      <c r="P84" s="40" t="str">
        <f aca="false">IF($D84="","",N($N84)+N($O84))</f>
        <v/>
      </c>
      <c r="Q84" s="41" t="str">
        <f aca="false">IF($D84="","",$H84*$P84)</f>
        <v/>
      </c>
      <c r="R84" s="47"/>
      <c r="S84" s="47"/>
      <c r="T84" s="47"/>
      <c r="U84" s="46"/>
      <c r="V84" s="47"/>
      <c r="W84" s="48"/>
      <c r="X84" s="47"/>
      <c r="Y84" s="43" t="str">
        <f aca="false">IF($D84="","",Setup!$D$15-N(Setup!$D$16)*7)</f>
        <v/>
      </c>
      <c r="Z84" s="43" t="str">
        <f aca="false">IF(OR($D84="",$W84=""),"",$Y84-N($W84)*7-N(Setup!$D$17)*7)</f>
        <v/>
      </c>
      <c r="AA84" s="51"/>
      <c r="AB84" s="47"/>
      <c r="AC84" s="51"/>
      <c r="AD84" s="51"/>
      <c r="AE84" s="47"/>
      <c r="AF84" s="48"/>
      <c r="AG84" s="47"/>
      <c r="AH84" s="45" t="str">
        <f aca="false">IF($D84="","",IF($AB84="Cancelled","Cancelled",IF(AND($AA84="",$Z84&lt;&gt;"",$Z84&lt;Setup!$D$19),"ORDER NOW - late",IF(AND(OR($AB84="Ordered",$AB84="In production",$AB84="Shipped"),$S84&lt;&gt;"Approved",$S84&lt;&gt;"Approved as noted"),"Ordered without approval",IF(AND($AA84="",$Z84&lt;&gt;"",$Z84&lt;Setup!$D$19+14),"Order within 2 weeks",IF(AND($AD84&lt;&gt;"",$AG84=""),"Installed - needs asset tag",IF(N($W84)&gt;=Setup!$D$18,"Long lead","")))))))</f>
        <v/>
      </c>
    </row>
    <row r="85" customFormat="false" ht="33.75" hidden="false" customHeight="true" outlineLevel="0" collapsed="false">
      <c r="B85" s="35"/>
      <c r="C85" s="36"/>
      <c r="D85" s="36"/>
      <c r="E85" s="36"/>
      <c r="F85" s="37"/>
      <c r="G85" s="37"/>
      <c r="H85" s="38" t="str">
        <f aca="false">IF($D85="","",N($F85)*N($G85))</f>
        <v/>
      </c>
      <c r="I85" s="35"/>
      <c r="J85" s="36"/>
      <c r="K85" s="36"/>
      <c r="L85" s="36"/>
      <c r="M85" s="36"/>
      <c r="N85" s="39"/>
      <c r="O85" s="39"/>
      <c r="P85" s="40" t="str">
        <f aca="false">IF($D85="","",N($N85)+N($O85))</f>
        <v/>
      </c>
      <c r="Q85" s="41" t="str">
        <f aca="false">IF($D85="","",$H85*$P85)</f>
        <v/>
      </c>
      <c r="R85" s="36"/>
      <c r="S85" s="36"/>
      <c r="T85" s="36"/>
      <c r="U85" s="35"/>
      <c r="V85" s="36"/>
      <c r="W85" s="37"/>
      <c r="X85" s="36"/>
      <c r="Y85" s="43" t="str">
        <f aca="false">IF($D85="","",Setup!$D$15-N(Setup!$D$16)*7)</f>
        <v/>
      </c>
      <c r="Z85" s="43" t="str">
        <f aca="false">IF(OR($D85="",$W85=""),"",$Y85-N($W85)*7-N(Setup!$D$17)*7)</f>
        <v/>
      </c>
      <c r="AA85" s="44"/>
      <c r="AB85" s="36"/>
      <c r="AC85" s="44"/>
      <c r="AD85" s="44"/>
      <c r="AE85" s="36"/>
      <c r="AF85" s="37"/>
      <c r="AG85" s="36"/>
      <c r="AH85" s="45" t="str">
        <f aca="false">IF($D85="","",IF($AB85="Cancelled","Cancelled",IF(AND($AA85="",$Z85&lt;&gt;"",$Z85&lt;Setup!$D$19),"ORDER NOW - late",IF(AND(OR($AB85="Ordered",$AB85="In production",$AB85="Shipped"),$S85&lt;&gt;"Approved",$S85&lt;&gt;"Approved as noted"),"Ordered without approval",IF(AND($AA85="",$Z85&lt;&gt;"",$Z85&lt;Setup!$D$19+14),"Order within 2 weeks",IF(AND($AD85&lt;&gt;"",$AG85=""),"Installed - needs asset tag",IF(N($W85)&gt;=Setup!$D$18,"Long lead","")))))))</f>
        <v/>
      </c>
    </row>
    <row r="86" customFormat="false" ht="33.75" hidden="false" customHeight="true" outlineLevel="0" collapsed="false">
      <c r="B86" s="46"/>
      <c r="C86" s="47"/>
      <c r="D86" s="47"/>
      <c r="E86" s="47"/>
      <c r="F86" s="48"/>
      <c r="G86" s="48"/>
      <c r="H86" s="38" t="str">
        <f aca="false">IF($D86="","",N($F86)*N($G86))</f>
        <v/>
      </c>
      <c r="I86" s="46"/>
      <c r="J86" s="47"/>
      <c r="K86" s="47"/>
      <c r="L86" s="47"/>
      <c r="M86" s="47"/>
      <c r="N86" s="49"/>
      <c r="O86" s="49"/>
      <c r="P86" s="40" t="str">
        <f aca="false">IF($D86="","",N($N86)+N($O86))</f>
        <v/>
      </c>
      <c r="Q86" s="41" t="str">
        <f aca="false">IF($D86="","",$H86*$P86)</f>
        <v/>
      </c>
      <c r="R86" s="47"/>
      <c r="S86" s="47"/>
      <c r="T86" s="47"/>
      <c r="U86" s="46"/>
      <c r="V86" s="47"/>
      <c r="W86" s="48"/>
      <c r="X86" s="47"/>
      <c r="Y86" s="43" t="str">
        <f aca="false">IF($D86="","",Setup!$D$15-N(Setup!$D$16)*7)</f>
        <v/>
      </c>
      <c r="Z86" s="43" t="str">
        <f aca="false">IF(OR($D86="",$W86=""),"",$Y86-N($W86)*7-N(Setup!$D$17)*7)</f>
        <v/>
      </c>
      <c r="AA86" s="51"/>
      <c r="AB86" s="47"/>
      <c r="AC86" s="51"/>
      <c r="AD86" s="51"/>
      <c r="AE86" s="47"/>
      <c r="AF86" s="48"/>
      <c r="AG86" s="47"/>
      <c r="AH86" s="45" t="str">
        <f aca="false">IF($D86="","",IF($AB86="Cancelled","Cancelled",IF(AND($AA86="",$Z86&lt;&gt;"",$Z86&lt;Setup!$D$19),"ORDER NOW - late",IF(AND(OR($AB86="Ordered",$AB86="In production",$AB86="Shipped"),$S86&lt;&gt;"Approved",$S86&lt;&gt;"Approved as noted"),"Ordered without approval",IF(AND($AA86="",$Z86&lt;&gt;"",$Z86&lt;Setup!$D$19+14),"Order within 2 weeks",IF(AND($AD86&lt;&gt;"",$AG86=""),"Installed - needs asset tag",IF(N($W86)&gt;=Setup!$D$18,"Long lead","")))))))</f>
        <v/>
      </c>
    </row>
    <row r="87" customFormat="false" ht="33.75" hidden="false" customHeight="true" outlineLevel="0" collapsed="false">
      <c r="B87" s="35"/>
      <c r="C87" s="36"/>
      <c r="D87" s="36"/>
      <c r="E87" s="36"/>
      <c r="F87" s="37"/>
      <c r="G87" s="37"/>
      <c r="H87" s="38" t="str">
        <f aca="false">IF($D87="","",N($F87)*N($G87))</f>
        <v/>
      </c>
      <c r="I87" s="35"/>
      <c r="J87" s="36"/>
      <c r="K87" s="36"/>
      <c r="L87" s="36"/>
      <c r="M87" s="36"/>
      <c r="N87" s="39"/>
      <c r="O87" s="39"/>
      <c r="P87" s="40" t="str">
        <f aca="false">IF($D87="","",N($N87)+N($O87))</f>
        <v/>
      </c>
      <c r="Q87" s="41" t="str">
        <f aca="false">IF($D87="","",$H87*$P87)</f>
        <v/>
      </c>
      <c r="R87" s="36"/>
      <c r="S87" s="36"/>
      <c r="T87" s="36"/>
      <c r="U87" s="35"/>
      <c r="V87" s="36"/>
      <c r="W87" s="37"/>
      <c r="X87" s="36"/>
      <c r="Y87" s="43" t="str">
        <f aca="false">IF($D87="","",Setup!$D$15-N(Setup!$D$16)*7)</f>
        <v/>
      </c>
      <c r="Z87" s="43" t="str">
        <f aca="false">IF(OR($D87="",$W87=""),"",$Y87-N($W87)*7-N(Setup!$D$17)*7)</f>
        <v/>
      </c>
      <c r="AA87" s="44"/>
      <c r="AB87" s="36"/>
      <c r="AC87" s="44"/>
      <c r="AD87" s="44"/>
      <c r="AE87" s="36"/>
      <c r="AF87" s="37"/>
      <c r="AG87" s="36"/>
      <c r="AH87" s="45" t="str">
        <f aca="false">IF($D87="","",IF($AB87="Cancelled","Cancelled",IF(AND($AA87="",$Z87&lt;&gt;"",$Z87&lt;Setup!$D$19),"ORDER NOW - late",IF(AND(OR($AB87="Ordered",$AB87="In production",$AB87="Shipped"),$S87&lt;&gt;"Approved",$S87&lt;&gt;"Approved as noted"),"Ordered without approval",IF(AND($AA87="",$Z87&lt;&gt;"",$Z87&lt;Setup!$D$19+14),"Order within 2 weeks",IF(AND($AD87&lt;&gt;"",$AG87=""),"Installed - needs asset tag",IF(N($W87)&gt;=Setup!$D$18,"Long lead","")))))))</f>
        <v/>
      </c>
    </row>
    <row r="88" customFormat="false" ht="33.75" hidden="false" customHeight="true" outlineLevel="0" collapsed="false">
      <c r="B88" s="46"/>
      <c r="C88" s="47"/>
      <c r="D88" s="47"/>
      <c r="E88" s="47"/>
      <c r="F88" s="48"/>
      <c r="G88" s="48"/>
      <c r="H88" s="38" t="str">
        <f aca="false">IF($D88="","",N($F88)*N($G88))</f>
        <v/>
      </c>
      <c r="I88" s="46"/>
      <c r="J88" s="47"/>
      <c r="K88" s="47"/>
      <c r="L88" s="47"/>
      <c r="M88" s="47"/>
      <c r="N88" s="49"/>
      <c r="O88" s="49"/>
      <c r="P88" s="40" t="str">
        <f aca="false">IF($D88="","",N($N88)+N($O88))</f>
        <v/>
      </c>
      <c r="Q88" s="41" t="str">
        <f aca="false">IF($D88="","",$H88*$P88)</f>
        <v/>
      </c>
      <c r="R88" s="47"/>
      <c r="S88" s="47"/>
      <c r="T88" s="47"/>
      <c r="U88" s="46"/>
      <c r="V88" s="47"/>
      <c r="W88" s="48"/>
      <c r="X88" s="47"/>
      <c r="Y88" s="43" t="str">
        <f aca="false">IF($D88="","",Setup!$D$15-N(Setup!$D$16)*7)</f>
        <v/>
      </c>
      <c r="Z88" s="43" t="str">
        <f aca="false">IF(OR($D88="",$W88=""),"",$Y88-N($W88)*7-N(Setup!$D$17)*7)</f>
        <v/>
      </c>
      <c r="AA88" s="51"/>
      <c r="AB88" s="47"/>
      <c r="AC88" s="51"/>
      <c r="AD88" s="51"/>
      <c r="AE88" s="47"/>
      <c r="AF88" s="48"/>
      <c r="AG88" s="47"/>
      <c r="AH88" s="45" t="str">
        <f aca="false">IF($D88="","",IF($AB88="Cancelled","Cancelled",IF(AND($AA88="",$Z88&lt;&gt;"",$Z88&lt;Setup!$D$19),"ORDER NOW - late",IF(AND(OR($AB88="Ordered",$AB88="In production",$AB88="Shipped"),$S88&lt;&gt;"Approved",$S88&lt;&gt;"Approved as noted"),"Ordered without approval",IF(AND($AA88="",$Z88&lt;&gt;"",$Z88&lt;Setup!$D$19+14),"Order within 2 weeks",IF(AND($AD88&lt;&gt;"",$AG88=""),"Installed - needs asset tag",IF(N($W88)&gt;=Setup!$D$18,"Long lead","")))))))</f>
        <v/>
      </c>
    </row>
    <row r="89" customFormat="false" ht="33.75" hidden="false" customHeight="true" outlineLevel="0" collapsed="false">
      <c r="B89" s="35"/>
      <c r="C89" s="36"/>
      <c r="D89" s="36"/>
      <c r="E89" s="36"/>
      <c r="F89" s="37"/>
      <c r="G89" s="37"/>
      <c r="H89" s="38" t="str">
        <f aca="false">IF($D89="","",N($F89)*N($G89))</f>
        <v/>
      </c>
      <c r="I89" s="35"/>
      <c r="J89" s="36"/>
      <c r="K89" s="36"/>
      <c r="L89" s="36"/>
      <c r="M89" s="36"/>
      <c r="N89" s="39"/>
      <c r="O89" s="39"/>
      <c r="P89" s="40" t="str">
        <f aca="false">IF($D89="","",N($N89)+N($O89))</f>
        <v/>
      </c>
      <c r="Q89" s="41" t="str">
        <f aca="false">IF($D89="","",$H89*$P89)</f>
        <v/>
      </c>
      <c r="R89" s="36"/>
      <c r="S89" s="36"/>
      <c r="T89" s="36"/>
      <c r="U89" s="35"/>
      <c r="V89" s="36"/>
      <c r="W89" s="37"/>
      <c r="X89" s="36"/>
      <c r="Y89" s="43" t="str">
        <f aca="false">IF($D89="","",Setup!$D$15-N(Setup!$D$16)*7)</f>
        <v/>
      </c>
      <c r="Z89" s="43" t="str">
        <f aca="false">IF(OR($D89="",$W89=""),"",$Y89-N($W89)*7-N(Setup!$D$17)*7)</f>
        <v/>
      </c>
      <c r="AA89" s="44"/>
      <c r="AB89" s="36"/>
      <c r="AC89" s="44"/>
      <c r="AD89" s="44"/>
      <c r="AE89" s="36"/>
      <c r="AF89" s="37"/>
      <c r="AG89" s="36"/>
      <c r="AH89" s="45" t="str">
        <f aca="false">IF($D89="","",IF($AB89="Cancelled","Cancelled",IF(AND($AA89="",$Z89&lt;&gt;"",$Z89&lt;Setup!$D$19),"ORDER NOW - late",IF(AND(OR($AB89="Ordered",$AB89="In production",$AB89="Shipped"),$S89&lt;&gt;"Approved",$S89&lt;&gt;"Approved as noted"),"Ordered without approval",IF(AND($AA89="",$Z89&lt;&gt;"",$Z89&lt;Setup!$D$19+14),"Order within 2 weeks",IF(AND($AD89&lt;&gt;"",$AG89=""),"Installed - needs asset tag",IF(N($W89)&gt;=Setup!$D$18,"Long lead","")))))))</f>
        <v/>
      </c>
    </row>
    <row r="90" customFormat="false" ht="33.75" hidden="false" customHeight="true" outlineLevel="0" collapsed="false">
      <c r="B90" s="46"/>
      <c r="C90" s="47"/>
      <c r="D90" s="47"/>
      <c r="E90" s="47"/>
      <c r="F90" s="48"/>
      <c r="G90" s="48"/>
      <c r="H90" s="38" t="str">
        <f aca="false">IF($D90="","",N($F90)*N($G90))</f>
        <v/>
      </c>
      <c r="I90" s="46"/>
      <c r="J90" s="47"/>
      <c r="K90" s="47"/>
      <c r="L90" s="47"/>
      <c r="M90" s="47"/>
      <c r="N90" s="49"/>
      <c r="O90" s="49"/>
      <c r="P90" s="40" t="str">
        <f aca="false">IF($D90="","",N($N90)+N($O90))</f>
        <v/>
      </c>
      <c r="Q90" s="41" t="str">
        <f aca="false">IF($D90="","",$H90*$P90)</f>
        <v/>
      </c>
      <c r="R90" s="47"/>
      <c r="S90" s="47"/>
      <c r="T90" s="47"/>
      <c r="U90" s="46"/>
      <c r="V90" s="47"/>
      <c r="W90" s="48"/>
      <c r="X90" s="47"/>
      <c r="Y90" s="43" t="str">
        <f aca="false">IF($D90="","",Setup!$D$15-N(Setup!$D$16)*7)</f>
        <v/>
      </c>
      <c r="Z90" s="43" t="str">
        <f aca="false">IF(OR($D90="",$W90=""),"",$Y90-N($W90)*7-N(Setup!$D$17)*7)</f>
        <v/>
      </c>
      <c r="AA90" s="51"/>
      <c r="AB90" s="47"/>
      <c r="AC90" s="51"/>
      <c r="AD90" s="51"/>
      <c r="AE90" s="47"/>
      <c r="AF90" s="48"/>
      <c r="AG90" s="47"/>
      <c r="AH90" s="45" t="str">
        <f aca="false">IF($D90="","",IF($AB90="Cancelled","Cancelled",IF(AND($AA90="",$Z90&lt;&gt;"",$Z90&lt;Setup!$D$19),"ORDER NOW - late",IF(AND(OR($AB90="Ordered",$AB90="In production",$AB90="Shipped"),$S90&lt;&gt;"Approved",$S90&lt;&gt;"Approved as noted"),"Ordered without approval",IF(AND($AA90="",$Z90&lt;&gt;"",$Z90&lt;Setup!$D$19+14),"Order within 2 weeks",IF(AND($AD90&lt;&gt;"",$AG90=""),"Installed - needs asset tag",IF(N($W90)&gt;=Setup!$D$18,"Long lead","")))))))</f>
        <v/>
      </c>
    </row>
    <row r="91" customFormat="false" ht="33.75" hidden="false" customHeight="true" outlineLevel="0" collapsed="false">
      <c r="B91" s="35"/>
      <c r="C91" s="36"/>
      <c r="D91" s="36"/>
      <c r="E91" s="36"/>
      <c r="F91" s="37"/>
      <c r="G91" s="37"/>
      <c r="H91" s="38" t="str">
        <f aca="false">IF($D91="","",N($F91)*N($G91))</f>
        <v/>
      </c>
      <c r="I91" s="35"/>
      <c r="J91" s="36"/>
      <c r="K91" s="36"/>
      <c r="L91" s="36"/>
      <c r="M91" s="36"/>
      <c r="N91" s="39"/>
      <c r="O91" s="39"/>
      <c r="P91" s="40" t="str">
        <f aca="false">IF($D91="","",N($N91)+N($O91))</f>
        <v/>
      </c>
      <c r="Q91" s="41" t="str">
        <f aca="false">IF($D91="","",$H91*$P91)</f>
        <v/>
      </c>
      <c r="R91" s="36"/>
      <c r="S91" s="36"/>
      <c r="T91" s="36"/>
      <c r="U91" s="35"/>
      <c r="V91" s="36"/>
      <c r="W91" s="37"/>
      <c r="X91" s="36"/>
      <c r="Y91" s="43" t="str">
        <f aca="false">IF($D91="","",Setup!$D$15-N(Setup!$D$16)*7)</f>
        <v/>
      </c>
      <c r="Z91" s="43" t="str">
        <f aca="false">IF(OR($D91="",$W91=""),"",$Y91-N($W91)*7-N(Setup!$D$17)*7)</f>
        <v/>
      </c>
      <c r="AA91" s="44"/>
      <c r="AB91" s="36"/>
      <c r="AC91" s="44"/>
      <c r="AD91" s="44"/>
      <c r="AE91" s="36"/>
      <c r="AF91" s="37"/>
      <c r="AG91" s="36"/>
      <c r="AH91" s="45" t="str">
        <f aca="false">IF($D91="","",IF($AB91="Cancelled","Cancelled",IF(AND($AA91="",$Z91&lt;&gt;"",$Z91&lt;Setup!$D$19),"ORDER NOW - late",IF(AND(OR($AB91="Ordered",$AB91="In production",$AB91="Shipped"),$S91&lt;&gt;"Approved",$S91&lt;&gt;"Approved as noted"),"Ordered without approval",IF(AND($AA91="",$Z91&lt;&gt;"",$Z91&lt;Setup!$D$19+14),"Order within 2 weeks",IF(AND($AD91&lt;&gt;"",$AG91=""),"Installed - needs asset tag",IF(N($W91)&gt;=Setup!$D$18,"Long lead","")))))))</f>
        <v/>
      </c>
    </row>
    <row r="92" customFormat="false" ht="33.75" hidden="false" customHeight="true" outlineLevel="0" collapsed="false">
      <c r="B92" s="46"/>
      <c r="C92" s="47"/>
      <c r="D92" s="47"/>
      <c r="E92" s="47"/>
      <c r="F92" s="48"/>
      <c r="G92" s="48"/>
      <c r="H92" s="38" t="str">
        <f aca="false">IF($D92="","",N($F92)*N($G92))</f>
        <v/>
      </c>
      <c r="I92" s="46"/>
      <c r="J92" s="47"/>
      <c r="K92" s="47"/>
      <c r="L92" s="47"/>
      <c r="M92" s="47"/>
      <c r="N92" s="49"/>
      <c r="O92" s="49"/>
      <c r="P92" s="40" t="str">
        <f aca="false">IF($D92="","",N($N92)+N($O92))</f>
        <v/>
      </c>
      <c r="Q92" s="41" t="str">
        <f aca="false">IF($D92="","",$H92*$P92)</f>
        <v/>
      </c>
      <c r="R92" s="47"/>
      <c r="S92" s="47"/>
      <c r="T92" s="47"/>
      <c r="U92" s="46"/>
      <c r="V92" s="47"/>
      <c r="W92" s="48"/>
      <c r="X92" s="47"/>
      <c r="Y92" s="43" t="str">
        <f aca="false">IF($D92="","",Setup!$D$15-N(Setup!$D$16)*7)</f>
        <v/>
      </c>
      <c r="Z92" s="43" t="str">
        <f aca="false">IF(OR($D92="",$W92=""),"",$Y92-N($W92)*7-N(Setup!$D$17)*7)</f>
        <v/>
      </c>
      <c r="AA92" s="51"/>
      <c r="AB92" s="47"/>
      <c r="AC92" s="51"/>
      <c r="AD92" s="51"/>
      <c r="AE92" s="47"/>
      <c r="AF92" s="48"/>
      <c r="AG92" s="47"/>
      <c r="AH92" s="45" t="str">
        <f aca="false">IF($D92="","",IF($AB92="Cancelled","Cancelled",IF(AND($AA92="",$Z92&lt;&gt;"",$Z92&lt;Setup!$D$19),"ORDER NOW - late",IF(AND(OR($AB92="Ordered",$AB92="In production",$AB92="Shipped"),$S92&lt;&gt;"Approved",$S92&lt;&gt;"Approved as noted"),"Ordered without approval",IF(AND($AA92="",$Z92&lt;&gt;"",$Z92&lt;Setup!$D$19+14),"Order within 2 weeks",IF(AND($AD92&lt;&gt;"",$AG92=""),"Installed - needs asset tag",IF(N($W92)&gt;=Setup!$D$18,"Long lead","")))))))</f>
        <v/>
      </c>
    </row>
    <row r="93" customFormat="false" ht="33.75" hidden="false" customHeight="true" outlineLevel="0" collapsed="false">
      <c r="B93" s="35"/>
      <c r="C93" s="36"/>
      <c r="D93" s="36"/>
      <c r="E93" s="36"/>
      <c r="F93" s="37"/>
      <c r="G93" s="37"/>
      <c r="H93" s="38" t="str">
        <f aca="false">IF($D93="","",N($F93)*N($G93))</f>
        <v/>
      </c>
      <c r="I93" s="35"/>
      <c r="J93" s="36"/>
      <c r="K93" s="36"/>
      <c r="L93" s="36"/>
      <c r="M93" s="36"/>
      <c r="N93" s="39"/>
      <c r="O93" s="39"/>
      <c r="P93" s="40" t="str">
        <f aca="false">IF($D93="","",N($N93)+N($O93))</f>
        <v/>
      </c>
      <c r="Q93" s="41" t="str">
        <f aca="false">IF($D93="","",$H93*$P93)</f>
        <v/>
      </c>
      <c r="R93" s="36"/>
      <c r="S93" s="36"/>
      <c r="T93" s="36"/>
      <c r="U93" s="35"/>
      <c r="V93" s="36"/>
      <c r="W93" s="37"/>
      <c r="X93" s="36"/>
      <c r="Y93" s="43" t="str">
        <f aca="false">IF($D93="","",Setup!$D$15-N(Setup!$D$16)*7)</f>
        <v/>
      </c>
      <c r="Z93" s="43" t="str">
        <f aca="false">IF(OR($D93="",$W93=""),"",$Y93-N($W93)*7-N(Setup!$D$17)*7)</f>
        <v/>
      </c>
      <c r="AA93" s="44"/>
      <c r="AB93" s="36"/>
      <c r="AC93" s="44"/>
      <c r="AD93" s="44"/>
      <c r="AE93" s="36"/>
      <c r="AF93" s="37"/>
      <c r="AG93" s="36"/>
      <c r="AH93" s="45" t="str">
        <f aca="false">IF($D93="","",IF($AB93="Cancelled","Cancelled",IF(AND($AA93="",$Z93&lt;&gt;"",$Z93&lt;Setup!$D$19),"ORDER NOW - late",IF(AND(OR($AB93="Ordered",$AB93="In production",$AB93="Shipped"),$S93&lt;&gt;"Approved",$S93&lt;&gt;"Approved as noted"),"Ordered without approval",IF(AND($AA93="",$Z93&lt;&gt;"",$Z93&lt;Setup!$D$19+14),"Order within 2 weeks",IF(AND($AD93&lt;&gt;"",$AG93=""),"Installed - needs asset tag",IF(N($W93)&gt;=Setup!$D$18,"Long lead","")))))))</f>
        <v/>
      </c>
    </row>
    <row r="94" customFormat="false" ht="33.75" hidden="false" customHeight="true" outlineLevel="0" collapsed="false">
      <c r="B94" s="46"/>
      <c r="C94" s="47"/>
      <c r="D94" s="47"/>
      <c r="E94" s="47"/>
      <c r="F94" s="48"/>
      <c r="G94" s="48"/>
      <c r="H94" s="38" t="str">
        <f aca="false">IF($D94="","",N($F94)*N($G94))</f>
        <v/>
      </c>
      <c r="I94" s="46"/>
      <c r="J94" s="47"/>
      <c r="K94" s="47"/>
      <c r="L94" s="47"/>
      <c r="M94" s="47"/>
      <c r="N94" s="49"/>
      <c r="O94" s="49"/>
      <c r="P94" s="40" t="str">
        <f aca="false">IF($D94="","",N($N94)+N($O94))</f>
        <v/>
      </c>
      <c r="Q94" s="41" t="str">
        <f aca="false">IF($D94="","",$H94*$P94)</f>
        <v/>
      </c>
      <c r="R94" s="47"/>
      <c r="S94" s="47"/>
      <c r="T94" s="47"/>
      <c r="U94" s="46"/>
      <c r="V94" s="47"/>
      <c r="W94" s="48"/>
      <c r="X94" s="47"/>
      <c r="Y94" s="43" t="str">
        <f aca="false">IF($D94="","",Setup!$D$15-N(Setup!$D$16)*7)</f>
        <v/>
      </c>
      <c r="Z94" s="43" t="str">
        <f aca="false">IF(OR($D94="",$W94=""),"",$Y94-N($W94)*7-N(Setup!$D$17)*7)</f>
        <v/>
      </c>
      <c r="AA94" s="51"/>
      <c r="AB94" s="47"/>
      <c r="AC94" s="51"/>
      <c r="AD94" s="51"/>
      <c r="AE94" s="47"/>
      <c r="AF94" s="48"/>
      <c r="AG94" s="47"/>
      <c r="AH94" s="45" t="str">
        <f aca="false">IF($D94="","",IF($AB94="Cancelled","Cancelled",IF(AND($AA94="",$Z94&lt;&gt;"",$Z94&lt;Setup!$D$19),"ORDER NOW - late",IF(AND(OR($AB94="Ordered",$AB94="In production",$AB94="Shipped"),$S94&lt;&gt;"Approved",$S94&lt;&gt;"Approved as noted"),"Ordered without approval",IF(AND($AA94="",$Z94&lt;&gt;"",$Z94&lt;Setup!$D$19+14),"Order within 2 weeks",IF(AND($AD94&lt;&gt;"",$AG94=""),"Installed - needs asset tag",IF(N($W94)&gt;=Setup!$D$18,"Long lead","")))))))</f>
        <v/>
      </c>
    </row>
    <row r="95" customFormat="false" ht="33.75" hidden="false" customHeight="true" outlineLevel="0" collapsed="false">
      <c r="B95" s="35"/>
      <c r="C95" s="36"/>
      <c r="D95" s="36"/>
      <c r="E95" s="36"/>
      <c r="F95" s="37"/>
      <c r="G95" s="37"/>
      <c r="H95" s="38" t="str">
        <f aca="false">IF($D95="","",N($F95)*N($G95))</f>
        <v/>
      </c>
      <c r="I95" s="35"/>
      <c r="J95" s="36"/>
      <c r="K95" s="36"/>
      <c r="L95" s="36"/>
      <c r="M95" s="36"/>
      <c r="N95" s="39"/>
      <c r="O95" s="39"/>
      <c r="P95" s="40" t="str">
        <f aca="false">IF($D95="","",N($N95)+N($O95))</f>
        <v/>
      </c>
      <c r="Q95" s="41" t="str">
        <f aca="false">IF($D95="","",$H95*$P95)</f>
        <v/>
      </c>
      <c r="R95" s="36"/>
      <c r="S95" s="36"/>
      <c r="T95" s="36"/>
      <c r="U95" s="35"/>
      <c r="V95" s="36"/>
      <c r="W95" s="37"/>
      <c r="X95" s="36"/>
      <c r="Y95" s="43" t="str">
        <f aca="false">IF($D95="","",Setup!$D$15-N(Setup!$D$16)*7)</f>
        <v/>
      </c>
      <c r="Z95" s="43" t="str">
        <f aca="false">IF(OR($D95="",$W95=""),"",$Y95-N($W95)*7-N(Setup!$D$17)*7)</f>
        <v/>
      </c>
      <c r="AA95" s="44"/>
      <c r="AB95" s="36"/>
      <c r="AC95" s="44"/>
      <c r="AD95" s="44"/>
      <c r="AE95" s="36"/>
      <c r="AF95" s="37"/>
      <c r="AG95" s="36"/>
      <c r="AH95" s="45" t="str">
        <f aca="false">IF($D95="","",IF($AB95="Cancelled","Cancelled",IF(AND($AA95="",$Z95&lt;&gt;"",$Z95&lt;Setup!$D$19),"ORDER NOW - late",IF(AND(OR($AB95="Ordered",$AB95="In production",$AB95="Shipped"),$S95&lt;&gt;"Approved",$S95&lt;&gt;"Approved as noted"),"Ordered without approval",IF(AND($AA95="",$Z95&lt;&gt;"",$Z95&lt;Setup!$D$19+14),"Order within 2 weeks",IF(AND($AD95&lt;&gt;"",$AG95=""),"Installed - needs asset tag",IF(N($W95)&gt;=Setup!$D$18,"Long lead","")))))))</f>
        <v/>
      </c>
    </row>
    <row r="96" customFormat="false" ht="33.75" hidden="false" customHeight="true" outlineLevel="0" collapsed="false">
      <c r="B96" s="46"/>
      <c r="C96" s="47"/>
      <c r="D96" s="47"/>
      <c r="E96" s="47"/>
      <c r="F96" s="48"/>
      <c r="G96" s="48"/>
      <c r="H96" s="38" t="str">
        <f aca="false">IF($D96="","",N($F96)*N($G96))</f>
        <v/>
      </c>
      <c r="I96" s="46"/>
      <c r="J96" s="47"/>
      <c r="K96" s="47"/>
      <c r="L96" s="47"/>
      <c r="M96" s="47"/>
      <c r="N96" s="49"/>
      <c r="O96" s="49"/>
      <c r="P96" s="40" t="str">
        <f aca="false">IF($D96="","",N($N96)+N($O96))</f>
        <v/>
      </c>
      <c r="Q96" s="41" t="str">
        <f aca="false">IF($D96="","",$H96*$P96)</f>
        <v/>
      </c>
      <c r="R96" s="47"/>
      <c r="S96" s="47"/>
      <c r="T96" s="47"/>
      <c r="U96" s="46"/>
      <c r="V96" s="47"/>
      <c r="W96" s="48"/>
      <c r="X96" s="47"/>
      <c r="Y96" s="43" t="str">
        <f aca="false">IF($D96="","",Setup!$D$15-N(Setup!$D$16)*7)</f>
        <v/>
      </c>
      <c r="Z96" s="43" t="str">
        <f aca="false">IF(OR($D96="",$W96=""),"",$Y96-N($W96)*7-N(Setup!$D$17)*7)</f>
        <v/>
      </c>
      <c r="AA96" s="51"/>
      <c r="AB96" s="47"/>
      <c r="AC96" s="51"/>
      <c r="AD96" s="51"/>
      <c r="AE96" s="47"/>
      <c r="AF96" s="48"/>
      <c r="AG96" s="47"/>
      <c r="AH96" s="45" t="str">
        <f aca="false">IF($D96="","",IF($AB96="Cancelled","Cancelled",IF(AND($AA96="",$Z96&lt;&gt;"",$Z96&lt;Setup!$D$19),"ORDER NOW - late",IF(AND(OR($AB96="Ordered",$AB96="In production",$AB96="Shipped"),$S96&lt;&gt;"Approved",$S96&lt;&gt;"Approved as noted"),"Ordered without approval",IF(AND($AA96="",$Z96&lt;&gt;"",$Z96&lt;Setup!$D$19+14),"Order within 2 weeks",IF(AND($AD96&lt;&gt;"",$AG96=""),"Installed - needs asset tag",IF(N($W96)&gt;=Setup!$D$18,"Long lead","")))))))</f>
        <v/>
      </c>
    </row>
    <row r="97" customFormat="false" ht="33.75" hidden="false" customHeight="true" outlineLevel="0" collapsed="false">
      <c r="B97" s="35"/>
      <c r="C97" s="36"/>
      <c r="D97" s="36"/>
      <c r="E97" s="36"/>
      <c r="F97" s="37"/>
      <c r="G97" s="37"/>
      <c r="H97" s="38" t="str">
        <f aca="false">IF($D97="","",N($F97)*N($G97))</f>
        <v/>
      </c>
      <c r="I97" s="35"/>
      <c r="J97" s="36"/>
      <c r="K97" s="36"/>
      <c r="L97" s="36"/>
      <c r="M97" s="36"/>
      <c r="N97" s="39"/>
      <c r="O97" s="39"/>
      <c r="P97" s="40" t="str">
        <f aca="false">IF($D97="","",N($N97)+N($O97))</f>
        <v/>
      </c>
      <c r="Q97" s="41" t="str">
        <f aca="false">IF($D97="","",$H97*$P97)</f>
        <v/>
      </c>
      <c r="R97" s="36"/>
      <c r="S97" s="36"/>
      <c r="T97" s="36"/>
      <c r="U97" s="35"/>
      <c r="V97" s="36"/>
      <c r="W97" s="37"/>
      <c r="X97" s="36"/>
      <c r="Y97" s="43" t="str">
        <f aca="false">IF($D97="","",Setup!$D$15-N(Setup!$D$16)*7)</f>
        <v/>
      </c>
      <c r="Z97" s="43" t="str">
        <f aca="false">IF(OR($D97="",$W97=""),"",$Y97-N($W97)*7-N(Setup!$D$17)*7)</f>
        <v/>
      </c>
      <c r="AA97" s="44"/>
      <c r="AB97" s="36"/>
      <c r="AC97" s="44"/>
      <c r="AD97" s="44"/>
      <c r="AE97" s="36"/>
      <c r="AF97" s="37"/>
      <c r="AG97" s="36"/>
      <c r="AH97" s="45" t="str">
        <f aca="false">IF($D97="","",IF($AB97="Cancelled","Cancelled",IF(AND($AA97="",$Z97&lt;&gt;"",$Z97&lt;Setup!$D$19),"ORDER NOW - late",IF(AND(OR($AB97="Ordered",$AB97="In production",$AB97="Shipped"),$S97&lt;&gt;"Approved",$S97&lt;&gt;"Approved as noted"),"Ordered without approval",IF(AND($AA97="",$Z97&lt;&gt;"",$Z97&lt;Setup!$D$19+14),"Order within 2 weeks",IF(AND($AD97&lt;&gt;"",$AG97=""),"Installed - needs asset tag",IF(N($W97)&gt;=Setup!$D$18,"Long lead","")))))))</f>
        <v/>
      </c>
    </row>
    <row r="98" customFormat="false" ht="33.75" hidden="false" customHeight="true" outlineLevel="0" collapsed="false">
      <c r="B98" s="46"/>
      <c r="C98" s="47"/>
      <c r="D98" s="47"/>
      <c r="E98" s="47"/>
      <c r="F98" s="48"/>
      <c r="G98" s="48"/>
      <c r="H98" s="38" t="str">
        <f aca="false">IF($D98="","",N($F98)*N($G98))</f>
        <v/>
      </c>
      <c r="I98" s="46"/>
      <c r="J98" s="47"/>
      <c r="K98" s="47"/>
      <c r="L98" s="47"/>
      <c r="M98" s="47"/>
      <c r="N98" s="49"/>
      <c r="O98" s="49"/>
      <c r="P98" s="40" t="str">
        <f aca="false">IF($D98="","",N($N98)+N($O98))</f>
        <v/>
      </c>
      <c r="Q98" s="41" t="str">
        <f aca="false">IF($D98="","",$H98*$P98)</f>
        <v/>
      </c>
      <c r="R98" s="47"/>
      <c r="S98" s="47"/>
      <c r="T98" s="47"/>
      <c r="U98" s="46"/>
      <c r="V98" s="47"/>
      <c r="W98" s="48"/>
      <c r="X98" s="47"/>
      <c r="Y98" s="43" t="str">
        <f aca="false">IF($D98="","",Setup!$D$15-N(Setup!$D$16)*7)</f>
        <v/>
      </c>
      <c r="Z98" s="43" t="str">
        <f aca="false">IF(OR($D98="",$W98=""),"",$Y98-N($W98)*7-N(Setup!$D$17)*7)</f>
        <v/>
      </c>
      <c r="AA98" s="51"/>
      <c r="AB98" s="47"/>
      <c r="AC98" s="51"/>
      <c r="AD98" s="51"/>
      <c r="AE98" s="47"/>
      <c r="AF98" s="48"/>
      <c r="AG98" s="47"/>
      <c r="AH98" s="45" t="str">
        <f aca="false">IF($D98="","",IF($AB98="Cancelled","Cancelled",IF(AND($AA98="",$Z98&lt;&gt;"",$Z98&lt;Setup!$D$19),"ORDER NOW - late",IF(AND(OR($AB98="Ordered",$AB98="In production",$AB98="Shipped"),$S98&lt;&gt;"Approved",$S98&lt;&gt;"Approved as noted"),"Ordered without approval",IF(AND($AA98="",$Z98&lt;&gt;"",$Z98&lt;Setup!$D$19+14),"Order within 2 weeks",IF(AND($AD98&lt;&gt;"",$AG98=""),"Installed - needs asset tag",IF(N($W98)&gt;=Setup!$D$18,"Long lead","")))))))</f>
        <v/>
      </c>
    </row>
    <row r="99" customFormat="false" ht="33.75" hidden="false" customHeight="true" outlineLevel="0" collapsed="false">
      <c r="B99" s="35"/>
      <c r="C99" s="36"/>
      <c r="D99" s="36"/>
      <c r="E99" s="36"/>
      <c r="F99" s="37"/>
      <c r="G99" s="37"/>
      <c r="H99" s="38" t="str">
        <f aca="false">IF($D99="","",N($F99)*N($G99))</f>
        <v/>
      </c>
      <c r="I99" s="35"/>
      <c r="J99" s="36"/>
      <c r="K99" s="36"/>
      <c r="L99" s="36"/>
      <c r="M99" s="36"/>
      <c r="N99" s="39"/>
      <c r="O99" s="39"/>
      <c r="P99" s="40" t="str">
        <f aca="false">IF($D99="","",N($N99)+N($O99))</f>
        <v/>
      </c>
      <c r="Q99" s="41" t="str">
        <f aca="false">IF($D99="","",$H99*$P99)</f>
        <v/>
      </c>
      <c r="R99" s="36"/>
      <c r="S99" s="36"/>
      <c r="T99" s="36"/>
      <c r="U99" s="35"/>
      <c r="V99" s="36"/>
      <c r="W99" s="37"/>
      <c r="X99" s="36"/>
      <c r="Y99" s="43" t="str">
        <f aca="false">IF($D99="","",Setup!$D$15-N(Setup!$D$16)*7)</f>
        <v/>
      </c>
      <c r="Z99" s="43" t="str">
        <f aca="false">IF(OR($D99="",$W99=""),"",$Y99-N($W99)*7-N(Setup!$D$17)*7)</f>
        <v/>
      </c>
      <c r="AA99" s="44"/>
      <c r="AB99" s="36"/>
      <c r="AC99" s="44"/>
      <c r="AD99" s="44"/>
      <c r="AE99" s="36"/>
      <c r="AF99" s="37"/>
      <c r="AG99" s="36"/>
      <c r="AH99" s="45" t="str">
        <f aca="false">IF($D99="","",IF($AB99="Cancelled","Cancelled",IF(AND($AA99="",$Z99&lt;&gt;"",$Z99&lt;Setup!$D$19),"ORDER NOW - late",IF(AND(OR($AB99="Ordered",$AB99="In production",$AB99="Shipped"),$S99&lt;&gt;"Approved",$S99&lt;&gt;"Approved as noted"),"Ordered without approval",IF(AND($AA99="",$Z99&lt;&gt;"",$Z99&lt;Setup!$D$19+14),"Order within 2 weeks",IF(AND($AD99&lt;&gt;"",$AG99=""),"Installed - needs asset tag",IF(N($W99)&gt;=Setup!$D$18,"Long lead","")))))))</f>
        <v/>
      </c>
    </row>
    <row r="100" customFormat="false" ht="33.75" hidden="false" customHeight="true" outlineLevel="0" collapsed="false">
      <c r="B100" s="46"/>
      <c r="C100" s="47"/>
      <c r="D100" s="47"/>
      <c r="E100" s="47"/>
      <c r="F100" s="48"/>
      <c r="G100" s="48"/>
      <c r="H100" s="38" t="str">
        <f aca="false">IF($D100="","",N($F100)*N($G100))</f>
        <v/>
      </c>
      <c r="I100" s="46"/>
      <c r="J100" s="47"/>
      <c r="K100" s="47"/>
      <c r="L100" s="47"/>
      <c r="M100" s="47"/>
      <c r="N100" s="49"/>
      <c r="O100" s="49"/>
      <c r="P100" s="40" t="str">
        <f aca="false">IF($D100="","",N($N100)+N($O100))</f>
        <v/>
      </c>
      <c r="Q100" s="41" t="str">
        <f aca="false">IF($D100="","",$H100*$P100)</f>
        <v/>
      </c>
      <c r="R100" s="47"/>
      <c r="S100" s="47"/>
      <c r="T100" s="47"/>
      <c r="U100" s="46"/>
      <c r="V100" s="47"/>
      <c r="W100" s="48"/>
      <c r="X100" s="47"/>
      <c r="Y100" s="43" t="str">
        <f aca="false">IF($D100="","",Setup!$D$15-N(Setup!$D$16)*7)</f>
        <v/>
      </c>
      <c r="Z100" s="43" t="str">
        <f aca="false">IF(OR($D100="",$W100=""),"",$Y100-N($W100)*7-N(Setup!$D$17)*7)</f>
        <v/>
      </c>
      <c r="AA100" s="51"/>
      <c r="AB100" s="47"/>
      <c r="AC100" s="51"/>
      <c r="AD100" s="51"/>
      <c r="AE100" s="47"/>
      <c r="AF100" s="48"/>
      <c r="AG100" s="47"/>
      <c r="AH100" s="45" t="str">
        <f aca="false">IF($D100="","",IF($AB100="Cancelled","Cancelled",IF(AND($AA100="",$Z100&lt;&gt;"",$Z100&lt;Setup!$D$19),"ORDER NOW - late",IF(AND(OR($AB100="Ordered",$AB100="In production",$AB100="Shipped"),$S100&lt;&gt;"Approved",$S100&lt;&gt;"Approved as noted"),"Ordered without approval",IF(AND($AA100="",$Z100&lt;&gt;"",$Z100&lt;Setup!$D$19+14),"Order within 2 weeks",IF(AND($AD100&lt;&gt;"",$AG100=""),"Installed - needs asset tag",IF(N($W100)&gt;=Setup!$D$18,"Long lead","")))))))</f>
        <v/>
      </c>
    </row>
    <row r="101" customFormat="false" ht="33.75" hidden="false" customHeight="true" outlineLevel="0" collapsed="false">
      <c r="B101" s="35"/>
      <c r="C101" s="36"/>
      <c r="D101" s="36"/>
      <c r="E101" s="36"/>
      <c r="F101" s="37"/>
      <c r="G101" s="37"/>
      <c r="H101" s="38" t="str">
        <f aca="false">IF($D101="","",N($F101)*N($G101))</f>
        <v/>
      </c>
      <c r="I101" s="35"/>
      <c r="J101" s="36"/>
      <c r="K101" s="36"/>
      <c r="L101" s="36"/>
      <c r="M101" s="36"/>
      <c r="N101" s="39"/>
      <c r="O101" s="39"/>
      <c r="P101" s="40" t="str">
        <f aca="false">IF($D101="","",N($N101)+N($O101))</f>
        <v/>
      </c>
      <c r="Q101" s="41" t="str">
        <f aca="false">IF($D101="","",$H101*$P101)</f>
        <v/>
      </c>
      <c r="R101" s="36"/>
      <c r="S101" s="36"/>
      <c r="T101" s="36"/>
      <c r="U101" s="35"/>
      <c r="V101" s="36"/>
      <c r="W101" s="37"/>
      <c r="X101" s="36"/>
      <c r="Y101" s="43" t="str">
        <f aca="false">IF($D101="","",Setup!$D$15-N(Setup!$D$16)*7)</f>
        <v/>
      </c>
      <c r="Z101" s="43" t="str">
        <f aca="false">IF(OR($D101="",$W101=""),"",$Y101-N($W101)*7-N(Setup!$D$17)*7)</f>
        <v/>
      </c>
      <c r="AA101" s="44"/>
      <c r="AB101" s="36"/>
      <c r="AC101" s="44"/>
      <c r="AD101" s="44"/>
      <c r="AE101" s="36"/>
      <c r="AF101" s="37"/>
      <c r="AG101" s="36"/>
      <c r="AH101" s="45" t="str">
        <f aca="false">IF($D101="","",IF($AB101="Cancelled","Cancelled",IF(AND($AA101="",$Z101&lt;&gt;"",$Z101&lt;Setup!$D$19),"ORDER NOW - late",IF(AND(OR($AB101="Ordered",$AB101="In production",$AB101="Shipped"),$S101&lt;&gt;"Approved",$S101&lt;&gt;"Approved as noted"),"Ordered without approval",IF(AND($AA101="",$Z101&lt;&gt;"",$Z101&lt;Setup!$D$19+14),"Order within 2 weeks",IF(AND($AD101&lt;&gt;"",$AG101=""),"Installed - needs asset tag",IF(N($W101)&gt;=Setup!$D$18,"Long lead","")))))))</f>
        <v/>
      </c>
    </row>
    <row r="102" customFormat="false" ht="33.75" hidden="false" customHeight="true" outlineLevel="0" collapsed="false">
      <c r="B102" s="46"/>
      <c r="C102" s="47"/>
      <c r="D102" s="47"/>
      <c r="E102" s="47"/>
      <c r="F102" s="48"/>
      <c r="G102" s="48"/>
      <c r="H102" s="38" t="str">
        <f aca="false">IF($D102="","",N($F102)*N($G102))</f>
        <v/>
      </c>
      <c r="I102" s="46"/>
      <c r="J102" s="47"/>
      <c r="K102" s="47"/>
      <c r="L102" s="47"/>
      <c r="M102" s="47"/>
      <c r="N102" s="49"/>
      <c r="O102" s="49"/>
      <c r="P102" s="40" t="str">
        <f aca="false">IF($D102="","",N($N102)+N($O102))</f>
        <v/>
      </c>
      <c r="Q102" s="41" t="str">
        <f aca="false">IF($D102="","",$H102*$P102)</f>
        <v/>
      </c>
      <c r="R102" s="47"/>
      <c r="S102" s="47"/>
      <c r="T102" s="47"/>
      <c r="U102" s="46"/>
      <c r="V102" s="47"/>
      <c r="W102" s="48"/>
      <c r="X102" s="47"/>
      <c r="Y102" s="43" t="str">
        <f aca="false">IF($D102="","",Setup!$D$15-N(Setup!$D$16)*7)</f>
        <v/>
      </c>
      <c r="Z102" s="43" t="str">
        <f aca="false">IF(OR($D102="",$W102=""),"",$Y102-N($W102)*7-N(Setup!$D$17)*7)</f>
        <v/>
      </c>
      <c r="AA102" s="51"/>
      <c r="AB102" s="47"/>
      <c r="AC102" s="51"/>
      <c r="AD102" s="51"/>
      <c r="AE102" s="47"/>
      <c r="AF102" s="48"/>
      <c r="AG102" s="47"/>
      <c r="AH102" s="45" t="str">
        <f aca="false">IF($D102="","",IF($AB102="Cancelled","Cancelled",IF(AND($AA102="",$Z102&lt;&gt;"",$Z102&lt;Setup!$D$19),"ORDER NOW - late",IF(AND(OR($AB102="Ordered",$AB102="In production",$AB102="Shipped"),$S102&lt;&gt;"Approved",$S102&lt;&gt;"Approved as noted"),"Ordered without approval",IF(AND($AA102="",$Z102&lt;&gt;"",$Z102&lt;Setup!$D$19+14),"Order within 2 weeks",IF(AND($AD102&lt;&gt;"",$AG102=""),"Installed - needs asset tag",IF(N($W102)&gt;=Setup!$D$18,"Long lead","")))))))</f>
        <v/>
      </c>
    </row>
    <row r="103" customFormat="false" ht="33.75" hidden="false" customHeight="true" outlineLevel="0" collapsed="false">
      <c r="B103" s="35"/>
      <c r="C103" s="36"/>
      <c r="D103" s="36"/>
      <c r="E103" s="36"/>
      <c r="F103" s="37"/>
      <c r="G103" s="37"/>
      <c r="H103" s="38" t="str">
        <f aca="false">IF($D103="","",N($F103)*N($G103))</f>
        <v/>
      </c>
      <c r="I103" s="35"/>
      <c r="J103" s="36"/>
      <c r="K103" s="36"/>
      <c r="L103" s="36"/>
      <c r="M103" s="36"/>
      <c r="N103" s="39"/>
      <c r="O103" s="39"/>
      <c r="P103" s="40" t="str">
        <f aca="false">IF($D103="","",N($N103)+N($O103))</f>
        <v/>
      </c>
      <c r="Q103" s="41" t="str">
        <f aca="false">IF($D103="","",$H103*$P103)</f>
        <v/>
      </c>
      <c r="R103" s="36"/>
      <c r="S103" s="36"/>
      <c r="T103" s="36"/>
      <c r="U103" s="35"/>
      <c r="V103" s="36"/>
      <c r="W103" s="37"/>
      <c r="X103" s="36"/>
      <c r="Y103" s="43" t="str">
        <f aca="false">IF($D103="","",Setup!$D$15-N(Setup!$D$16)*7)</f>
        <v/>
      </c>
      <c r="Z103" s="43" t="str">
        <f aca="false">IF(OR($D103="",$W103=""),"",$Y103-N($W103)*7-N(Setup!$D$17)*7)</f>
        <v/>
      </c>
      <c r="AA103" s="44"/>
      <c r="AB103" s="36"/>
      <c r="AC103" s="44"/>
      <c r="AD103" s="44"/>
      <c r="AE103" s="36"/>
      <c r="AF103" s="37"/>
      <c r="AG103" s="36"/>
      <c r="AH103" s="45" t="str">
        <f aca="false">IF($D103="","",IF($AB103="Cancelled","Cancelled",IF(AND($AA103="",$Z103&lt;&gt;"",$Z103&lt;Setup!$D$19),"ORDER NOW - late",IF(AND(OR($AB103="Ordered",$AB103="In production",$AB103="Shipped"),$S103&lt;&gt;"Approved",$S103&lt;&gt;"Approved as noted"),"Ordered without approval",IF(AND($AA103="",$Z103&lt;&gt;"",$Z103&lt;Setup!$D$19+14),"Order within 2 weeks",IF(AND($AD103&lt;&gt;"",$AG103=""),"Installed - needs asset tag",IF(N($W103)&gt;=Setup!$D$18,"Long lead","")))))))</f>
        <v/>
      </c>
    </row>
    <row r="104" customFormat="false" ht="33.75" hidden="false" customHeight="true" outlineLevel="0" collapsed="false">
      <c r="B104" s="46"/>
      <c r="C104" s="47"/>
      <c r="D104" s="47"/>
      <c r="E104" s="47"/>
      <c r="F104" s="48"/>
      <c r="G104" s="48"/>
      <c r="H104" s="38" t="str">
        <f aca="false">IF($D104="","",N($F104)*N($G104))</f>
        <v/>
      </c>
      <c r="I104" s="46"/>
      <c r="J104" s="47"/>
      <c r="K104" s="47"/>
      <c r="L104" s="47"/>
      <c r="M104" s="47"/>
      <c r="N104" s="49"/>
      <c r="O104" s="49"/>
      <c r="P104" s="40" t="str">
        <f aca="false">IF($D104="","",N($N104)+N($O104))</f>
        <v/>
      </c>
      <c r="Q104" s="41" t="str">
        <f aca="false">IF($D104="","",$H104*$P104)</f>
        <v/>
      </c>
      <c r="R104" s="47"/>
      <c r="S104" s="47"/>
      <c r="T104" s="47"/>
      <c r="U104" s="46"/>
      <c r="V104" s="47"/>
      <c r="W104" s="48"/>
      <c r="X104" s="47"/>
      <c r="Y104" s="43" t="str">
        <f aca="false">IF($D104="","",Setup!$D$15-N(Setup!$D$16)*7)</f>
        <v/>
      </c>
      <c r="Z104" s="43" t="str">
        <f aca="false">IF(OR($D104="",$W104=""),"",$Y104-N($W104)*7-N(Setup!$D$17)*7)</f>
        <v/>
      </c>
      <c r="AA104" s="51"/>
      <c r="AB104" s="47"/>
      <c r="AC104" s="51"/>
      <c r="AD104" s="51"/>
      <c r="AE104" s="47"/>
      <c r="AF104" s="48"/>
      <c r="AG104" s="47"/>
      <c r="AH104" s="45" t="str">
        <f aca="false">IF($D104="","",IF($AB104="Cancelled","Cancelled",IF(AND($AA104="",$Z104&lt;&gt;"",$Z104&lt;Setup!$D$19),"ORDER NOW - late",IF(AND(OR($AB104="Ordered",$AB104="In production",$AB104="Shipped"),$S104&lt;&gt;"Approved",$S104&lt;&gt;"Approved as noted"),"Ordered without approval",IF(AND($AA104="",$Z104&lt;&gt;"",$Z104&lt;Setup!$D$19+14),"Order within 2 weeks",IF(AND($AD104&lt;&gt;"",$AG104=""),"Installed - needs asset tag",IF(N($W104)&gt;=Setup!$D$18,"Long lead","")))))))</f>
        <v/>
      </c>
    </row>
    <row r="105" customFormat="false" ht="33.75" hidden="false" customHeight="true" outlineLevel="0" collapsed="false">
      <c r="B105" s="35"/>
      <c r="C105" s="36"/>
      <c r="D105" s="36"/>
      <c r="E105" s="36"/>
      <c r="F105" s="37"/>
      <c r="G105" s="37"/>
      <c r="H105" s="38" t="str">
        <f aca="false">IF($D105="","",N($F105)*N($G105))</f>
        <v/>
      </c>
      <c r="I105" s="35"/>
      <c r="J105" s="36"/>
      <c r="K105" s="36"/>
      <c r="L105" s="36"/>
      <c r="M105" s="36"/>
      <c r="N105" s="39"/>
      <c r="O105" s="39"/>
      <c r="P105" s="40" t="str">
        <f aca="false">IF($D105="","",N($N105)+N($O105))</f>
        <v/>
      </c>
      <c r="Q105" s="41" t="str">
        <f aca="false">IF($D105="","",$H105*$P105)</f>
        <v/>
      </c>
      <c r="R105" s="36"/>
      <c r="S105" s="36"/>
      <c r="T105" s="36"/>
      <c r="U105" s="35"/>
      <c r="V105" s="36"/>
      <c r="W105" s="37"/>
      <c r="X105" s="36"/>
      <c r="Y105" s="43" t="str">
        <f aca="false">IF($D105="","",Setup!$D$15-N(Setup!$D$16)*7)</f>
        <v/>
      </c>
      <c r="Z105" s="43" t="str">
        <f aca="false">IF(OR($D105="",$W105=""),"",$Y105-N($W105)*7-N(Setup!$D$17)*7)</f>
        <v/>
      </c>
      <c r="AA105" s="44"/>
      <c r="AB105" s="36"/>
      <c r="AC105" s="44"/>
      <c r="AD105" s="44"/>
      <c r="AE105" s="36"/>
      <c r="AF105" s="37"/>
      <c r="AG105" s="36"/>
      <c r="AH105" s="45" t="str">
        <f aca="false">IF($D105="","",IF($AB105="Cancelled","Cancelled",IF(AND($AA105="",$Z105&lt;&gt;"",$Z105&lt;Setup!$D$19),"ORDER NOW - late",IF(AND(OR($AB105="Ordered",$AB105="In production",$AB105="Shipped"),$S105&lt;&gt;"Approved",$S105&lt;&gt;"Approved as noted"),"Ordered without approval",IF(AND($AA105="",$Z105&lt;&gt;"",$Z105&lt;Setup!$D$19+14),"Order within 2 weeks",IF(AND($AD105&lt;&gt;"",$AG105=""),"Installed - needs asset tag",IF(N($W105)&gt;=Setup!$D$18,"Long lead","")))))))</f>
        <v/>
      </c>
    </row>
    <row r="106" customFormat="false" ht="33.75" hidden="false" customHeight="true" outlineLevel="0" collapsed="false">
      <c r="B106" s="46"/>
      <c r="C106" s="47"/>
      <c r="D106" s="47"/>
      <c r="E106" s="47"/>
      <c r="F106" s="48"/>
      <c r="G106" s="48"/>
      <c r="H106" s="38" t="str">
        <f aca="false">IF($D106="","",N($F106)*N($G106))</f>
        <v/>
      </c>
      <c r="I106" s="46"/>
      <c r="J106" s="47"/>
      <c r="K106" s="47"/>
      <c r="L106" s="47"/>
      <c r="M106" s="47"/>
      <c r="N106" s="49"/>
      <c r="O106" s="49"/>
      <c r="P106" s="40" t="str">
        <f aca="false">IF($D106="","",N($N106)+N($O106))</f>
        <v/>
      </c>
      <c r="Q106" s="41" t="str">
        <f aca="false">IF($D106="","",$H106*$P106)</f>
        <v/>
      </c>
      <c r="R106" s="47"/>
      <c r="S106" s="47"/>
      <c r="T106" s="47"/>
      <c r="U106" s="46"/>
      <c r="V106" s="47"/>
      <c r="W106" s="48"/>
      <c r="X106" s="47"/>
      <c r="Y106" s="43" t="str">
        <f aca="false">IF($D106="","",Setup!$D$15-N(Setup!$D$16)*7)</f>
        <v/>
      </c>
      <c r="Z106" s="43" t="str">
        <f aca="false">IF(OR($D106="",$W106=""),"",$Y106-N($W106)*7-N(Setup!$D$17)*7)</f>
        <v/>
      </c>
      <c r="AA106" s="51"/>
      <c r="AB106" s="47"/>
      <c r="AC106" s="51"/>
      <c r="AD106" s="51"/>
      <c r="AE106" s="47"/>
      <c r="AF106" s="48"/>
      <c r="AG106" s="47"/>
      <c r="AH106" s="45" t="str">
        <f aca="false">IF($D106="","",IF($AB106="Cancelled","Cancelled",IF(AND($AA106="",$Z106&lt;&gt;"",$Z106&lt;Setup!$D$19),"ORDER NOW - late",IF(AND(OR($AB106="Ordered",$AB106="In production",$AB106="Shipped"),$S106&lt;&gt;"Approved",$S106&lt;&gt;"Approved as noted"),"Ordered without approval",IF(AND($AA106="",$Z106&lt;&gt;"",$Z106&lt;Setup!$D$19+14),"Order within 2 weeks",IF(AND($AD106&lt;&gt;"",$AG106=""),"Installed - needs asset tag",IF(N($W106)&gt;=Setup!$D$18,"Long lead","")))))))</f>
        <v/>
      </c>
    </row>
    <row r="107" customFormat="false" ht="33.75" hidden="false" customHeight="true" outlineLevel="0" collapsed="false">
      <c r="B107" s="35"/>
      <c r="C107" s="36"/>
      <c r="D107" s="36"/>
      <c r="E107" s="36"/>
      <c r="F107" s="37"/>
      <c r="G107" s="37"/>
      <c r="H107" s="38" t="str">
        <f aca="false">IF($D107="","",N($F107)*N($G107))</f>
        <v/>
      </c>
      <c r="I107" s="35"/>
      <c r="J107" s="36"/>
      <c r="K107" s="36"/>
      <c r="L107" s="36"/>
      <c r="M107" s="36"/>
      <c r="N107" s="39"/>
      <c r="O107" s="39"/>
      <c r="P107" s="40" t="str">
        <f aca="false">IF($D107="","",N($N107)+N($O107))</f>
        <v/>
      </c>
      <c r="Q107" s="41" t="str">
        <f aca="false">IF($D107="","",$H107*$P107)</f>
        <v/>
      </c>
      <c r="R107" s="36"/>
      <c r="S107" s="36"/>
      <c r="T107" s="36"/>
      <c r="U107" s="35"/>
      <c r="V107" s="36"/>
      <c r="W107" s="37"/>
      <c r="X107" s="36"/>
      <c r="Y107" s="43" t="str">
        <f aca="false">IF($D107="","",Setup!$D$15-N(Setup!$D$16)*7)</f>
        <v/>
      </c>
      <c r="Z107" s="43" t="str">
        <f aca="false">IF(OR($D107="",$W107=""),"",$Y107-N($W107)*7-N(Setup!$D$17)*7)</f>
        <v/>
      </c>
      <c r="AA107" s="44"/>
      <c r="AB107" s="36"/>
      <c r="AC107" s="44"/>
      <c r="AD107" s="44"/>
      <c r="AE107" s="36"/>
      <c r="AF107" s="37"/>
      <c r="AG107" s="36"/>
      <c r="AH107" s="45" t="str">
        <f aca="false">IF($D107="","",IF($AB107="Cancelled","Cancelled",IF(AND($AA107="",$Z107&lt;&gt;"",$Z107&lt;Setup!$D$19),"ORDER NOW - late",IF(AND(OR($AB107="Ordered",$AB107="In production",$AB107="Shipped"),$S107&lt;&gt;"Approved",$S107&lt;&gt;"Approved as noted"),"Ordered without approval",IF(AND($AA107="",$Z107&lt;&gt;"",$Z107&lt;Setup!$D$19+14),"Order within 2 weeks",IF(AND($AD107&lt;&gt;"",$AG107=""),"Installed - needs asset tag",IF(N($W107)&gt;=Setup!$D$18,"Long lead","")))))))</f>
        <v/>
      </c>
    </row>
    <row r="108" customFormat="false" ht="33.75" hidden="false" customHeight="true" outlineLevel="0" collapsed="false">
      <c r="B108" s="46"/>
      <c r="C108" s="47"/>
      <c r="D108" s="47"/>
      <c r="E108" s="47"/>
      <c r="F108" s="48"/>
      <c r="G108" s="48"/>
      <c r="H108" s="38" t="str">
        <f aca="false">IF($D108="","",N($F108)*N($G108))</f>
        <v/>
      </c>
      <c r="I108" s="46"/>
      <c r="J108" s="47"/>
      <c r="K108" s="47"/>
      <c r="L108" s="47"/>
      <c r="M108" s="47"/>
      <c r="N108" s="49"/>
      <c r="O108" s="49"/>
      <c r="P108" s="40" t="str">
        <f aca="false">IF($D108="","",N($N108)+N($O108))</f>
        <v/>
      </c>
      <c r="Q108" s="41" t="str">
        <f aca="false">IF($D108="","",$H108*$P108)</f>
        <v/>
      </c>
      <c r="R108" s="47"/>
      <c r="S108" s="47"/>
      <c r="T108" s="47"/>
      <c r="U108" s="46"/>
      <c r="V108" s="47"/>
      <c r="W108" s="48"/>
      <c r="X108" s="47"/>
      <c r="Y108" s="43" t="str">
        <f aca="false">IF($D108="","",Setup!$D$15-N(Setup!$D$16)*7)</f>
        <v/>
      </c>
      <c r="Z108" s="43" t="str">
        <f aca="false">IF(OR($D108="",$W108=""),"",$Y108-N($W108)*7-N(Setup!$D$17)*7)</f>
        <v/>
      </c>
      <c r="AA108" s="51"/>
      <c r="AB108" s="47"/>
      <c r="AC108" s="51"/>
      <c r="AD108" s="51"/>
      <c r="AE108" s="47"/>
      <c r="AF108" s="48"/>
      <c r="AG108" s="47"/>
      <c r="AH108" s="45" t="str">
        <f aca="false">IF($D108="","",IF($AB108="Cancelled","Cancelled",IF(AND($AA108="",$Z108&lt;&gt;"",$Z108&lt;Setup!$D$19),"ORDER NOW - late",IF(AND(OR($AB108="Ordered",$AB108="In production",$AB108="Shipped"),$S108&lt;&gt;"Approved",$S108&lt;&gt;"Approved as noted"),"Ordered without approval",IF(AND($AA108="",$Z108&lt;&gt;"",$Z108&lt;Setup!$D$19+14),"Order within 2 weeks",IF(AND($AD108&lt;&gt;"",$AG108=""),"Installed - needs asset tag",IF(N($W108)&gt;=Setup!$D$18,"Long lead","")))))))</f>
        <v/>
      </c>
    </row>
    <row r="109" customFormat="false" ht="33.75" hidden="false" customHeight="true" outlineLevel="0" collapsed="false">
      <c r="B109" s="35"/>
      <c r="C109" s="36"/>
      <c r="D109" s="36"/>
      <c r="E109" s="36"/>
      <c r="F109" s="37"/>
      <c r="G109" s="37"/>
      <c r="H109" s="38" t="str">
        <f aca="false">IF($D109="","",N($F109)*N($G109))</f>
        <v/>
      </c>
      <c r="I109" s="35"/>
      <c r="J109" s="36"/>
      <c r="K109" s="36"/>
      <c r="L109" s="36"/>
      <c r="M109" s="36"/>
      <c r="N109" s="39"/>
      <c r="O109" s="39"/>
      <c r="P109" s="40" t="str">
        <f aca="false">IF($D109="","",N($N109)+N($O109))</f>
        <v/>
      </c>
      <c r="Q109" s="41" t="str">
        <f aca="false">IF($D109="","",$H109*$P109)</f>
        <v/>
      </c>
      <c r="R109" s="36"/>
      <c r="S109" s="36"/>
      <c r="T109" s="36"/>
      <c r="U109" s="35"/>
      <c r="V109" s="36"/>
      <c r="W109" s="37"/>
      <c r="X109" s="36"/>
      <c r="Y109" s="43" t="str">
        <f aca="false">IF($D109="","",Setup!$D$15-N(Setup!$D$16)*7)</f>
        <v/>
      </c>
      <c r="Z109" s="43" t="str">
        <f aca="false">IF(OR($D109="",$W109=""),"",$Y109-N($W109)*7-N(Setup!$D$17)*7)</f>
        <v/>
      </c>
      <c r="AA109" s="44"/>
      <c r="AB109" s="36"/>
      <c r="AC109" s="44"/>
      <c r="AD109" s="44"/>
      <c r="AE109" s="36"/>
      <c r="AF109" s="37"/>
      <c r="AG109" s="36"/>
      <c r="AH109" s="45" t="str">
        <f aca="false">IF($D109="","",IF($AB109="Cancelled","Cancelled",IF(AND($AA109="",$Z109&lt;&gt;"",$Z109&lt;Setup!$D$19),"ORDER NOW - late",IF(AND(OR($AB109="Ordered",$AB109="In production",$AB109="Shipped"),$S109&lt;&gt;"Approved",$S109&lt;&gt;"Approved as noted"),"Ordered without approval",IF(AND($AA109="",$Z109&lt;&gt;"",$Z109&lt;Setup!$D$19+14),"Order within 2 weeks",IF(AND($AD109&lt;&gt;"",$AG109=""),"Installed - needs asset tag",IF(N($W109)&gt;=Setup!$D$18,"Long lead","")))))))</f>
        <v/>
      </c>
    </row>
    <row r="110" customFormat="false" ht="33.75" hidden="false" customHeight="true" outlineLevel="0" collapsed="false">
      <c r="B110" s="46"/>
      <c r="C110" s="47"/>
      <c r="D110" s="47"/>
      <c r="E110" s="47"/>
      <c r="F110" s="48"/>
      <c r="G110" s="48"/>
      <c r="H110" s="38" t="str">
        <f aca="false">IF($D110="","",N($F110)*N($G110))</f>
        <v/>
      </c>
      <c r="I110" s="46"/>
      <c r="J110" s="47"/>
      <c r="K110" s="47"/>
      <c r="L110" s="47"/>
      <c r="M110" s="47"/>
      <c r="N110" s="49"/>
      <c r="O110" s="49"/>
      <c r="P110" s="40" t="str">
        <f aca="false">IF($D110="","",N($N110)+N($O110))</f>
        <v/>
      </c>
      <c r="Q110" s="41" t="str">
        <f aca="false">IF($D110="","",$H110*$P110)</f>
        <v/>
      </c>
      <c r="R110" s="47"/>
      <c r="S110" s="47"/>
      <c r="T110" s="47"/>
      <c r="U110" s="46"/>
      <c r="V110" s="47"/>
      <c r="W110" s="48"/>
      <c r="X110" s="47"/>
      <c r="Y110" s="43" t="str">
        <f aca="false">IF($D110="","",Setup!$D$15-N(Setup!$D$16)*7)</f>
        <v/>
      </c>
      <c r="Z110" s="43" t="str">
        <f aca="false">IF(OR($D110="",$W110=""),"",$Y110-N($W110)*7-N(Setup!$D$17)*7)</f>
        <v/>
      </c>
      <c r="AA110" s="51"/>
      <c r="AB110" s="47"/>
      <c r="AC110" s="51"/>
      <c r="AD110" s="51"/>
      <c r="AE110" s="47"/>
      <c r="AF110" s="48"/>
      <c r="AG110" s="47"/>
      <c r="AH110" s="45" t="str">
        <f aca="false">IF($D110="","",IF($AB110="Cancelled","Cancelled",IF(AND($AA110="",$Z110&lt;&gt;"",$Z110&lt;Setup!$D$19),"ORDER NOW - late",IF(AND(OR($AB110="Ordered",$AB110="In production",$AB110="Shipped"),$S110&lt;&gt;"Approved",$S110&lt;&gt;"Approved as noted"),"Ordered without approval",IF(AND($AA110="",$Z110&lt;&gt;"",$Z110&lt;Setup!$D$19+14),"Order within 2 weeks",IF(AND($AD110&lt;&gt;"",$AG110=""),"Installed - needs asset tag",IF(N($W110)&gt;=Setup!$D$18,"Long lead","")))))))</f>
        <v/>
      </c>
    </row>
    <row r="111" customFormat="false" ht="33.75" hidden="false" customHeight="true" outlineLevel="0" collapsed="false">
      <c r="B111" s="35"/>
      <c r="C111" s="36"/>
      <c r="D111" s="36"/>
      <c r="E111" s="36"/>
      <c r="F111" s="37"/>
      <c r="G111" s="37"/>
      <c r="H111" s="38" t="str">
        <f aca="false">IF($D111="","",N($F111)*N($G111))</f>
        <v/>
      </c>
      <c r="I111" s="35"/>
      <c r="J111" s="36"/>
      <c r="K111" s="36"/>
      <c r="L111" s="36"/>
      <c r="M111" s="36"/>
      <c r="N111" s="39"/>
      <c r="O111" s="39"/>
      <c r="P111" s="40" t="str">
        <f aca="false">IF($D111="","",N($N111)+N($O111))</f>
        <v/>
      </c>
      <c r="Q111" s="41" t="str">
        <f aca="false">IF($D111="","",$H111*$P111)</f>
        <v/>
      </c>
      <c r="R111" s="36"/>
      <c r="S111" s="36"/>
      <c r="T111" s="36"/>
      <c r="U111" s="35"/>
      <c r="V111" s="36"/>
      <c r="W111" s="37"/>
      <c r="X111" s="36"/>
      <c r="Y111" s="43" t="str">
        <f aca="false">IF($D111="","",Setup!$D$15-N(Setup!$D$16)*7)</f>
        <v/>
      </c>
      <c r="Z111" s="43" t="str">
        <f aca="false">IF(OR($D111="",$W111=""),"",$Y111-N($W111)*7-N(Setup!$D$17)*7)</f>
        <v/>
      </c>
      <c r="AA111" s="44"/>
      <c r="AB111" s="36"/>
      <c r="AC111" s="44"/>
      <c r="AD111" s="44"/>
      <c r="AE111" s="36"/>
      <c r="AF111" s="37"/>
      <c r="AG111" s="36"/>
      <c r="AH111" s="45" t="str">
        <f aca="false">IF($D111="","",IF($AB111="Cancelled","Cancelled",IF(AND($AA111="",$Z111&lt;&gt;"",$Z111&lt;Setup!$D$19),"ORDER NOW - late",IF(AND(OR($AB111="Ordered",$AB111="In production",$AB111="Shipped"),$S111&lt;&gt;"Approved",$S111&lt;&gt;"Approved as noted"),"Ordered without approval",IF(AND($AA111="",$Z111&lt;&gt;"",$Z111&lt;Setup!$D$19+14),"Order within 2 weeks",IF(AND($AD111&lt;&gt;"",$AG111=""),"Installed - needs asset tag",IF(N($W111)&gt;=Setup!$D$18,"Long lead","")))))))</f>
        <v/>
      </c>
    </row>
    <row r="112" customFormat="false" ht="33.75" hidden="false" customHeight="true" outlineLevel="0" collapsed="false">
      <c r="B112" s="46"/>
      <c r="C112" s="47"/>
      <c r="D112" s="47"/>
      <c r="E112" s="47"/>
      <c r="F112" s="48"/>
      <c r="G112" s="48"/>
      <c r="H112" s="38" t="str">
        <f aca="false">IF($D112="","",N($F112)*N($G112))</f>
        <v/>
      </c>
      <c r="I112" s="46"/>
      <c r="J112" s="47"/>
      <c r="K112" s="47"/>
      <c r="L112" s="47"/>
      <c r="M112" s="47"/>
      <c r="N112" s="49"/>
      <c r="O112" s="49"/>
      <c r="P112" s="40" t="str">
        <f aca="false">IF($D112="","",N($N112)+N($O112))</f>
        <v/>
      </c>
      <c r="Q112" s="41" t="str">
        <f aca="false">IF($D112="","",$H112*$P112)</f>
        <v/>
      </c>
      <c r="R112" s="47"/>
      <c r="S112" s="47"/>
      <c r="T112" s="47"/>
      <c r="U112" s="46"/>
      <c r="V112" s="47"/>
      <c r="W112" s="48"/>
      <c r="X112" s="47"/>
      <c r="Y112" s="43" t="str">
        <f aca="false">IF($D112="","",Setup!$D$15-N(Setup!$D$16)*7)</f>
        <v/>
      </c>
      <c r="Z112" s="43" t="str">
        <f aca="false">IF(OR($D112="",$W112=""),"",$Y112-N($W112)*7-N(Setup!$D$17)*7)</f>
        <v/>
      </c>
      <c r="AA112" s="51"/>
      <c r="AB112" s="47"/>
      <c r="AC112" s="51"/>
      <c r="AD112" s="51"/>
      <c r="AE112" s="47"/>
      <c r="AF112" s="48"/>
      <c r="AG112" s="47"/>
      <c r="AH112" s="45" t="str">
        <f aca="false">IF($D112="","",IF($AB112="Cancelled","Cancelled",IF(AND($AA112="",$Z112&lt;&gt;"",$Z112&lt;Setup!$D$19),"ORDER NOW - late",IF(AND(OR($AB112="Ordered",$AB112="In production",$AB112="Shipped"),$S112&lt;&gt;"Approved",$S112&lt;&gt;"Approved as noted"),"Ordered without approval",IF(AND($AA112="",$Z112&lt;&gt;"",$Z112&lt;Setup!$D$19+14),"Order within 2 weeks",IF(AND($AD112&lt;&gt;"",$AG112=""),"Installed - needs asset tag",IF(N($W112)&gt;=Setup!$D$18,"Long lead","")))))))</f>
        <v/>
      </c>
    </row>
    <row r="113" customFormat="false" ht="33.75" hidden="false" customHeight="true" outlineLevel="0" collapsed="false">
      <c r="B113" s="35"/>
      <c r="C113" s="36"/>
      <c r="D113" s="36"/>
      <c r="E113" s="36"/>
      <c r="F113" s="37"/>
      <c r="G113" s="37"/>
      <c r="H113" s="38" t="str">
        <f aca="false">IF($D113="","",N($F113)*N($G113))</f>
        <v/>
      </c>
      <c r="I113" s="35"/>
      <c r="J113" s="36"/>
      <c r="K113" s="36"/>
      <c r="L113" s="36"/>
      <c r="M113" s="36"/>
      <c r="N113" s="39"/>
      <c r="O113" s="39"/>
      <c r="P113" s="40" t="str">
        <f aca="false">IF($D113="","",N($N113)+N($O113))</f>
        <v/>
      </c>
      <c r="Q113" s="41" t="str">
        <f aca="false">IF($D113="","",$H113*$P113)</f>
        <v/>
      </c>
      <c r="R113" s="36"/>
      <c r="S113" s="36"/>
      <c r="T113" s="36"/>
      <c r="U113" s="35"/>
      <c r="V113" s="36"/>
      <c r="W113" s="37"/>
      <c r="X113" s="36"/>
      <c r="Y113" s="43" t="str">
        <f aca="false">IF($D113="","",Setup!$D$15-N(Setup!$D$16)*7)</f>
        <v/>
      </c>
      <c r="Z113" s="43" t="str">
        <f aca="false">IF(OR($D113="",$W113=""),"",$Y113-N($W113)*7-N(Setup!$D$17)*7)</f>
        <v/>
      </c>
      <c r="AA113" s="44"/>
      <c r="AB113" s="36"/>
      <c r="AC113" s="44"/>
      <c r="AD113" s="44"/>
      <c r="AE113" s="36"/>
      <c r="AF113" s="37"/>
      <c r="AG113" s="36"/>
      <c r="AH113" s="45" t="str">
        <f aca="false">IF($D113="","",IF($AB113="Cancelled","Cancelled",IF(AND($AA113="",$Z113&lt;&gt;"",$Z113&lt;Setup!$D$19),"ORDER NOW - late",IF(AND(OR($AB113="Ordered",$AB113="In production",$AB113="Shipped"),$S113&lt;&gt;"Approved",$S113&lt;&gt;"Approved as noted"),"Ordered without approval",IF(AND($AA113="",$Z113&lt;&gt;"",$Z113&lt;Setup!$D$19+14),"Order within 2 weeks",IF(AND($AD113&lt;&gt;"",$AG113=""),"Installed - needs asset tag",IF(N($W113)&gt;=Setup!$D$18,"Long lead","")))))))</f>
        <v/>
      </c>
    </row>
    <row r="114" customFormat="false" ht="33.75" hidden="false" customHeight="true" outlineLevel="0" collapsed="false">
      <c r="B114" s="46"/>
      <c r="C114" s="47"/>
      <c r="D114" s="47"/>
      <c r="E114" s="47"/>
      <c r="F114" s="48"/>
      <c r="G114" s="48"/>
      <c r="H114" s="38" t="str">
        <f aca="false">IF($D114="","",N($F114)*N($G114))</f>
        <v/>
      </c>
      <c r="I114" s="46"/>
      <c r="J114" s="47"/>
      <c r="K114" s="47"/>
      <c r="L114" s="47"/>
      <c r="M114" s="47"/>
      <c r="N114" s="49"/>
      <c r="O114" s="49"/>
      <c r="P114" s="40" t="str">
        <f aca="false">IF($D114="","",N($N114)+N($O114))</f>
        <v/>
      </c>
      <c r="Q114" s="41" t="str">
        <f aca="false">IF($D114="","",$H114*$P114)</f>
        <v/>
      </c>
      <c r="R114" s="47"/>
      <c r="S114" s="47"/>
      <c r="T114" s="47"/>
      <c r="U114" s="46"/>
      <c r="V114" s="47"/>
      <c r="W114" s="48"/>
      <c r="X114" s="47"/>
      <c r="Y114" s="43" t="str">
        <f aca="false">IF($D114="","",Setup!$D$15-N(Setup!$D$16)*7)</f>
        <v/>
      </c>
      <c r="Z114" s="43" t="str">
        <f aca="false">IF(OR($D114="",$W114=""),"",$Y114-N($W114)*7-N(Setup!$D$17)*7)</f>
        <v/>
      </c>
      <c r="AA114" s="51"/>
      <c r="AB114" s="47"/>
      <c r="AC114" s="51"/>
      <c r="AD114" s="51"/>
      <c r="AE114" s="47"/>
      <c r="AF114" s="48"/>
      <c r="AG114" s="47"/>
      <c r="AH114" s="45" t="str">
        <f aca="false">IF($D114="","",IF($AB114="Cancelled","Cancelled",IF(AND($AA114="",$Z114&lt;&gt;"",$Z114&lt;Setup!$D$19),"ORDER NOW - late",IF(AND(OR($AB114="Ordered",$AB114="In production",$AB114="Shipped"),$S114&lt;&gt;"Approved",$S114&lt;&gt;"Approved as noted"),"Ordered without approval",IF(AND($AA114="",$Z114&lt;&gt;"",$Z114&lt;Setup!$D$19+14),"Order within 2 weeks",IF(AND($AD114&lt;&gt;"",$AG114=""),"Installed - needs asset tag",IF(N($W114)&gt;=Setup!$D$18,"Long lead","")))))))</f>
        <v/>
      </c>
    </row>
    <row r="115" customFormat="false" ht="33.75" hidden="false" customHeight="true" outlineLevel="0" collapsed="false">
      <c r="B115" s="35"/>
      <c r="C115" s="36"/>
      <c r="D115" s="36"/>
      <c r="E115" s="36"/>
      <c r="F115" s="37"/>
      <c r="G115" s="37"/>
      <c r="H115" s="38" t="str">
        <f aca="false">IF($D115="","",N($F115)*N($G115))</f>
        <v/>
      </c>
      <c r="I115" s="35"/>
      <c r="J115" s="36"/>
      <c r="K115" s="36"/>
      <c r="L115" s="36"/>
      <c r="M115" s="36"/>
      <c r="N115" s="39"/>
      <c r="O115" s="39"/>
      <c r="P115" s="40" t="str">
        <f aca="false">IF($D115="","",N($N115)+N($O115))</f>
        <v/>
      </c>
      <c r="Q115" s="41" t="str">
        <f aca="false">IF($D115="","",$H115*$P115)</f>
        <v/>
      </c>
      <c r="R115" s="36"/>
      <c r="S115" s="36"/>
      <c r="T115" s="36"/>
      <c r="U115" s="35"/>
      <c r="V115" s="36"/>
      <c r="W115" s="37"/>
      <c r="X115" s="36"/>
      <c r="Y115" s="43" t="str">
        <f aca="false">IF($D115="","",Setup!$D$15-N(Setup!$D$16)*7)</f>
        <v/>
      </c>
      <c r="Z115" s="43" t="str">
        <f aca="false">IF(OR($D115="",$W115=""),"",$Y115-N($W115)*7-N(Setup!$D$17)*7)</f>
        <v/>
      </c>
      <c r="AA115" s="44"/>
      <c r="AB115" s="36"/>
      <c r="AC115" s="44"/>
      <c r="AD115" s="44"/>
      <c r="AE115" s="36"/>
      <c r="AF115" s="37"/>
      <c r="AG115" s="36"/>
      <c r="AH115" s="45" t="str">
        <f aca="false">IF($D115="","",IF($AB115="Cancelled","Cancelled",IF(AND($AA115="",$Z115&lt;&gt;"",$Z115&lt;Setup!$D$19),"ORDER NOW - late",IF(AND(OR($AB115="Ordered",$AB115="In production",$AB115="Shipped"),$S115&lt;&gt;"Approved",$S115&lt;&gt;"Approved as noted"),"Ordered without approval",IF(AND($AA115="",$Z115&lt;&gt;"",$Z115&lt;Setup!$D$19+14),"Order within 2 weeks",IF(AND($AD115&lt;&gt;"",$AG115=""),"Installed - needs asset tag",IF(N($W115)&gt;=Setup!$D$18,"Long lead","")))))))</f>
        <v/>
      </c>
    </row>
    <row r="116" customFormat="false" ht="33.75" hidden="false" customHeight="true" outlineLevel="0" collapsed="false">
      <c r="B116" s="46"/>
      <c r="C116" s="47"/>
      <c r="D116" s="47"/>
      <c r="E116" s="47"/>
      <c r="F116" s="48"/>
      <c r="G116" s="48"/>
      <c r="H116" s="38" t="str">
        <f aca="false">IF($D116="","",N($F116)*N($G116))</f>
        <v/>
      </c>
      <c r="I116" s="46"/>
      <c r="J116" s="47"/>
      <c r="K116" s="47"/>
      <c r="L116" s="47"/>
      <c r="M116" s="47"/>
      <c r="N116" s="49"/>
      <c r="O116" s="49"/>
      <c r="P116" s="40" t="str">
        <f aca="false">IF($D116="","",N($N116)+N($O116))</f>
        <v/>
      </c>
      <c r="Q116" s="41" t="str">
        <f aca="false">IF($D116="","",$H116*$P116)</f>
        <v/>
      </c>
      <c r="R116" s="47"/>
      <c r="S116" s="47"/>
      <c r="T116" s="47"/>
      <c r="U116" s="46"/>
      <c r="V116" s="47"/>
      <c r="W116" s="48"/>
      <c r="X116" s="47"/>
      <c r="Y116" s="43" t="str">
        <f aca="false">IF($D116="","",Setup!$D$15-N(Setup!$D$16)*7)</f>
        <v/>
      </c>
      <c r="Z116" s="43" t="str">
        <f aca="false">IF(OR($D116="",$W116=""),"",$Y116-N($W116)*7-N(Setup!$D$17)*7)</f>
        <v/>
      </c>
      <c r="AA116" s="51"/>
      <c r="AB116" s="47"/>
      <c r="AC116" s="51"/>
      <c r="AD116" s="51"/>
      <c r="AE116" s="47"/>
      <c r="AF116" s="48"/>
      <c r="AG116" s="47"/>
      <c r="AH116" s="45" t="str">
        <f aca="false">IF($D116="","",IF($AB116="Cancelled","Cancelled",IF(AND($AA116="",$Z116&lt;&gt;"",$Z116&lt;Setup!$D$19),"ORDER NOW - late",IF(AND(OR($AB116="Ordered",$AB116="In production",$AB116="Shipped"),$S116&lt;&gt;"Approved",$S116&lt;&gt;"Approved as noted"),"Ordered without approval",IF(AND($AA116="",$Z116&lt;&gt;"",$Z116&lt;Setup!$D$19+14),"Order within 2 weeks",IF(AND($AD116&lt;&gt;"",$AG116=""),"Installed - needs asset tag",IF(N($W116)&gt;=Setup!$D$18,"Long lead","")))))))</f>
        <v/>
      </c>
    </row>
    <row r="117" customFormat="false" ht="33.75" hidden="false" customHeight="true" outlineLevel="0" collapsed="false">
      <c r="B117" s="35"/>
      <c r="C117" s="36"/>
      <c r="D117" s="36"/>
      <c r="E117" s="36"/>
      <c r="F117" s="37"/>
      <c r="G117" s="37"/>
      <c r="H117" s="38" t="str">
        <f aca="false">IF($D117="","",N($F117)*N($G117))</f>
        <v/>
      </c>
      <c r="I117" s="35"/>
      <c r="J117" s="36"/>
      <c r="K117" s="36"/>
      <c r="L117" s="36"/>
      <c r="M117" s="36"/>
      <c r="N117" s="39"/>
      <c r="O117" s="39"/>
      <c r="P117" s="40" t="str">
        <f aca="false">IF($D117="","",N($N117)+N($O117))</f>
        <v/>
      </c>
      <c r="Q117" s="41" t="str">
        <f aca="false">IF($D117="","",$H117*$P117)</f>
        <v/>
      </c>
      <c r="R117" s="36"/>
      <c r="S117" s="36"/>
      <c r="T117" s="36"/>
      <c r="U117" s="35"/>
      <c r="V117" s="36"/>
      <c r="W117" s="37"/>
      <c r="X117" s="36"/>
      <c r="Y117" s="43" t="str">
        <f aca="false">IF($D117="","",Setup!$D$15-N(Setup!$D$16)*7)</f>
        <v/>
      </c>
      <c r="Z117" s="43" t="str">
        <f aca="false">IF(OR($D117="",$W117=""),"",$Y117-N($W117)*7-N(Setup!$D$17)*7)</f>
        <v/>
      </c>
      <c r="AA117" s="44"/>
      <c r="AB117" s="36"/>
      <c r="AC117" s="44"/>
      <c r="AD117" s="44"/>
      <c r="AE117" s="36"/>
      <c r="AF117" s="37"/>
      <c r="AG117" s="36"/>
      <c r="AH117" s="45" t="str">
        <f aca="false">IF($D117="","",IF($AB117="Cancelled","Cancelled",IF(AND($AA117="",$Z117&lt;&gt;"",$Z117&lt;Setup!$D$19),"ORDER NOW - late",IF(AND(OR($AB117="Ordered",$AB117="In production",$AB117="Shipped"),$S117&lt;&gt;"Approved",$S117&lt;&gt;"Approved as noted"),"Ordered without approval",IF(AND($AA117="",$Z117&lt;&gt;"",$Z117&lt;Setup!$D$19+14),"Order within 2 weeks",IF(AND($AD117&lt;&gt;"",$AG117=""),"Installed - needs asset tag",IF(N($W117)&gt;=Setup!$D$18,"Long lead","")))))))</f>
        <v/>
      </c>
    </row>
    <row r="118" customFormat="false" ht="33.75" hidden="false" customHeight="true" outlineLevel="0" collapsed="false">
      <c r="B118" s="46"/>
      <c r="C118" s="47"/>
      <c r="D118" s="47"/>
      <c r="E118" s="47"/>
      <c r="F118" s="48"/>
      <c r="G118" s="48"/>
      <c r="H118" s="38" t="str">
        <f aca="false">IF($D118="","",N($F118)*N($G118))</f>
        <v/>
      </c>
      <c r="I118" s="46"/>
      <c r="J118" s="47"/>
      <c r="K118" s="47"/>
      <c r="L118" s="47"/>
      <c r="M118" s="47"/>
      <c r="N118" s="49"/>
      <c r="O118" s="49"/>
      <c r="P118" s="40" t="str">
        <f aca="false">IF($D118="","",N($N118)+N($O118))</f>
        <v/>
      </c>
      <c r="Q118" s="41" t="str">
        <f aca="false">IF($D118="","",$H118*$P118)</f>
        <v/>
      </c>
      <c r="R118" s="47"/>
      <c r="S118" s="47"/>
      <c r="T118" s="47"/>
      <c r="U118" s="46"/>
      <c r="V118" s="47"/>
      <c r="W118" s="48"/>
      <c r="X118" s="47"/>
      <c r="Y118" s="43" t="str">
        <f aca="false">IF($D118="","",Setup!$D$15-N(Setup!$D$16)*7)</f>
        <v/>
      </c>
      <c r="Z118" s="43" t="str">
        <f aca="false">IF(OR($D118="",$W118=""),"",$Y118-N($W118)*7-N(Setup!$D$17)*7)</f>
        <v/>
      </c>
      <c r="AA118" s="51"/>
      <c r="AB118" s="47"/>
      <c r="AC118" s="51"/>
      <c r="AD118" s="51"/>
      <c r="AE118" s="47"/>
      <c r="AF118" s="48"/>
      <c r="AG118" s="47"/>
      <c r="AH118" s="45" t="str">
        <f aca="false">IF($D118="","",IF($AB118="Cancelled","Cancelled",IF(AND($AA118="",$Z118&lt;&gt;"",$Z118&lt;Setup!$D$19),"ORDER NOW - late",IF(AND(OR($AB118="Ordered",$AB118="In production",$AB118="Shipped"),$S118&lt;&gt;"Approved",$S118&lt;&gt;"Approved as noted"),"Ordered without approval",IF(AND($AA118="",$Z118&lt;&gt;"",$Z118&lt;Setup!$D$19+14),"Order within 2 weeks",IF(AND($AD118&lt;&gt;"",$AG118=""),"Installed - needs asset tag",IF(N($W118)&gt;=Setup!$D$18,"Long lead","")))))))</f>
        <v/>
      </c>
    </row>
    <row r="119" customFormat="false" ht="33.75" hidden="false" customHeight="true" outlineLevel="0" collapsed="false">
      <c r="B119" s="35"/>
      <c r="C119" s="36"/>
      <c r="D119" s="36"/>
      <c r="E119" s="36"/>
      <c r="F119" s="37"/>
      <c r="G119" s="37"/>
      <c r="H119" s="38" t="str">
        <f aca="false">IF($D119="","",N($F119)*N($G119))</f>
        <v/>
      </c>
      <c r="I119" s="35"/>
      <c r="J119" s="36"/>
      <c r="K119" s="36"/>
      <c r="L119" s="36"/>
      <c r="M119" s="36"/>
      <c r="N119" s="39"/>
      <c r="O119" s="39"/>
      <c r="P119" s="40" t="str">
        <f aca="false">IF($D119="","",N($N119)+N($O119))</f>
        <v/>
      </c>
      <c r="Q119" s="41" t="str">
        <f aca="false">IF($D119="","",$H119*$P119)</f>
        <v/>
      </c>
      <c r="R119" s="36"/>
      <c r="S119" s="36"/>
      <c r="T119" s="36"/>
      <c r="U119" s="35"/>
      <c r="V119" s="36"/>
      <c r="W119" s="37"/>
      <c r="X119" s="36"/>
      <c r="Y119" s="43" t="str">
        <f aca="false">IF($D119="","",Setup!$D$15-N(Setup!$D$16)*7)</f>
        <v/>
      </c>
      <c r="Z119" s="43" t="str">
        <f aca="false">IF(OR($D119="",$W119=""),"",$Y119-N($W119)*7-N(Setup!$D$17)*7)</f>
        <v/>
      </c>
      <c r="AA119" s="44"/>
      <c r="AB119" s="36"/>
      <c r="AC119" s="44"/>
      <c r="AD119" s="44"/>
      <c r="AE119" s="36"/>
      <c r="AF119" s="37"/>
      <c r="AG119" s="36"/>
      <c r="AH119" s="45" t="str">
        <f aca="false">IF($D119="","",IF($AB119="Cancelled","Cancelled",IF(AND($AA119="",$Z119&lt;&gt;"",$Z119&lt;Setup!$D$19),"ORDER NOW - late",IF(AND(OR($AB119="Ordered",$AB119="In production",$AB119="Shipped"),$S119&lt;&gt;"Approved",$S119&lt;&gt;"Approved as noted"),"Ordered without approval",IF(AND($AA119="",$Z119&lt;&gt;"",$Z119&lt;Setup!$D$19+14),"Order within 2 weeks",IF(AND($AD119&lt;&gt;"",$AG119=""),"Installed - needs asset tag",IF(N($W119)&gt;=Setup!$D$18,"Long lead","")))))))</f>
        <v/>
      </c>
    </row>
    <row r="120" customFormat="false" ht="33.75" hidden="false" customHeight="true" outlineLevel="0" collapsed="false">
      <c r="B120" s="46"/>
      <c r="C120" s="47"/>
      <c r="D120" s="47"/>
      <c r="E120" s="47"/>
      <c r="F120" s="48"/>
      <c r="G120" s="48"/>
      <c r="H120" s="38" t="str">
        <f aca="false">IF($D120="","",N($F120)*N($G120))</f>
        <v/>
      </c>
      <c r="I120" s="46"/>
      <c r="J120" s="47"/>
      <c r="K120" s="47"/>
      <c r="L120" s="47"/>
      <c r="M120" s="47"/>
      <c r="N120" s="49"/>
      <c r="O120" s="49"/>
      <c r="P120" s="40" t="str">
        <f aca="false">IF($D120="","",N($N120)+N($O120))</f>
        <v/>
      </c>
      <c r="Q120" s="41" t="str">
        <f aca="false">IF($D120="","",$H120*$P120)</f>
        <v/>
      </c>
      <c r="R120" s="47"/>
      <c r="S120" s="47"/>
      <c r="T120" s="47"/>
      <c r="U120" s="46"/>
      <c r="V120" s="47"/>
      <c r="W120" s="48"/>
      <c r="X120" s="47"/>
      <c r="Y120" s="43" t="str">
        <f aca="false">IF($D120="","",Setup!$D$15-N(Setup!$D$16)*7)</f>
        <v/>
      </c>
      <c r="Z120" s="43" t="str">
        <f aca="false">IF(OR($D120="",$W120=""),"",$Y120-N($W120)*7-N(Setup!$D$17)*7)</f>
        <v/>
      </c>
      <c r="AA120" s="51"/>
      <c r="AB120" s="47"/>
      <c r="AC120" s="51"/>
      <c r="AD120" s="51"/>
      <c r="AE120" s="47"/>
      <c r="AF120" s="48"/>
      <c r="AG120" s="47"/>
      <c r="AH120" s="45" t="str">
        <f aca="false">IF($D120="","",IF($AB120="Cancelled","Cancelled",IF(AND($AA120="",$Z120&lt;&gt;"",$Z120&lt;Setup!$D$19),"ORDER NOW - late",IF(AND(OR($AB120="Ordered",$AB120="In production",$AB120="Shipped"),$S120&lt;&gt;"Approved",$S120&lt;&gt;"Approved as noted"),"Ordered without approval",IF(AND($AA120="",$Z120&lt;&gt;"",$Z120&lt;Setup!$D$19+14),"Order within 2 weeks",IF(AND($AD120&lt;&gt;"",$AG120=""),"Installed - needs asset tag",IF(N($W120)&gt;=Setup!$D$18,"Long lead","")))))))</f>
        <v/>
      </c>
    </row>
    <row r="121" customFormat="false" ht="33.75" hidden="false" customHeight="true" outlineLevel="0" collapsed="false">
      <c r="B121" s="35"/>
      <c r="C121" s="36"/>
      <c r="D121" s="36"/>
      <c r="E121" s="36"/>
      <c r="F121" s="37"/>
      <c r="G121" s="37"/>
      <c r="H121" s="38" t="str">
        <f aca="false">IF($D121="","",N($F121)*N($G121))</f>
        <v/>
      </c>
      <c r="I121" s="35"/>
      <c r="J121" s="36"/>
      <c r="K121" s="36"/>
      <c r="L121" s="36"/>
      <c r="M121" s="36"/>
      <c r="N121" s="39"/>
      <c r="O121" s="39"/>
      <c r="P121" s="40" t="str">
        <f aca="false">IF($D121="","",N($N121)+N($O121))</f>
        <v/>
      </c>
      <c r="Q121" s="41" t="str">
        <f aca="false">IF($D121="","",$H121*$P121)</f>
        <v/>
      </c>
      <c r="R121" s="36"/>
      <c r="S121" s="36"/>
      <c r="T121" s="36"/>
      <c r="U121" s="35"/>
      <c r="V121" s="36"/>
      <c r="W121" s="37"/>
      <c r="X121" s="36"/>
      <c r="Y121" s="43" t="str">
        <f aca="false">IF($D121="","",Setup!$D$15-N(Setup!$D$16)*7)</f>
        <v/>
      </c>
      <c r="Z121" s="43" t="str">
        <f aca="false">IF(OR($D121="",$W121=""),"",$Y121-N($W121)*7-N(Setup!$D$17)*7)</f>
        <v/>
      </c>
      <c r="AA121" s="44"/>
      <c r="AB121" s="36"/>
      <c r="AC121" s="44"/>
      <c r="AD121" s="44"/>
      <c r="AE121" s="36"/>
      <c r="AF121" s="37"/>
      <c r="AG121" s="36"/>
      <c r="AH121" s="45" t="str">
        <f aca="false">IF($D121="","",IF($AB121="Cancelled","Cancelled",IF(AND($AA121="",$Z121&lt;&gt;"",$Z121&lt;Setup!$D$19),"ORDER NOW - late",IF(AND(OR($AB121="Ordered",$AB121="In production",$AB121="Shipped"),$S121&lt;&gt;"Approved",$S121&lt;&gt;"Approved as noted"),"Ordered without approval",IF(AND($AA121="",$Z121&lt;&gt;"",$Z121&lt;Setup!$D$19+14),"Order within 2 weeks",IF(AND($AD121&lt;&gt;"",$AG121=""),"Installed - needs asset tag",IF(N($W121)&gt;=Setup!$D$18,"Long lead","")))))))</f>
        <v/>
      </c>
    </row>
    <row r="122" customFormat="false" ht="33.75" hidden="false" customHeight="true" outlineLevel="0" collapsed="false">
      <c r="B122" s="46"/>
      <c r="C122" s="47"/>
      <c r="D122" s="47"/>
      <c r="E122" s="47"/>
      <c r="F122" s="48"/>
      <c r="G122" s="48"/>
      <c r="H122" s="38" t="str">
        <f aca="false">IF($D122="","",N($F122)*N($G122))</f>
        <v/>
      </c>
      <c r="I122" s="46"/>
      <c r="J122" s="47"/>
      <c r="K122" s="47"/>
      <c r="L122" s="47"/>
      <c r="M122" s="47"/>
      <c r="N122" s="49"/>
      <c r="O122" s="49"/>
      <c r="P122" s="40" t="str">
        <f aca="false">IF($D122="","",N($N122)+N($O122))</f>
        <v/>
      </c>
      <c r="Q122" s="41" t="str">
        <f aca="false">IF($D122="","",$H122*$P122)</f>
        <v/>
      </c>
      <c r="R122" s="47"/>
      <c r="S122" s="47"/>
      <c r="T122" s="47"/>
      <c r="U122" s="46"/>
      <c r="V122" s="47"/>
      <c r="W122" s="48"/>
      <c r="X122" s="47"/>
      <c r="Y122" s="43" t="str">
        <f aca="false">IF($D122="","",Setup!$D$15-N(Setup!$D$16)*7)</f>
        <v/>
      </c>
      <c r="Z122" s="43" t="str">
        <f aca="false">IF(OR($D122="",$W122=""),"",$Y122-N($W122)*7-N(Setup!$D$17)*7)</f>
        <v/>
      </c>
      <c r="AA122" s="51"/>
      <c r="AB122" s="47"/>
      <c r="AC122" s="51"/>
      <c r="AD122" s="51"/>
      <c r="AE122" s="47"/>
      <c r="AF122" s="48"/>
      <c r="AG122" s="47"/>
      <c r="AH122" s="45" t="str">
        <f aca="false">IF($D122="","",IF($AB122="Cancelled","Cancelled",IF(AND($AA122="",$Z122&lt;&gt;"",$Z122&lt;Setup!$D$19),"ORDER NOW - late",IF(AND(OR($AB122="Ordered",$AB122="In production",$AB122="Shipped"),$S122&lt;&gt;"Approved",$S122&lt;&gt;"Approved as noted"),"Ordered without approval",IF(AND($AA122="",$Z122&lt;&gt;"",$Z122&lt;Setup!$D$19+14),"Order within 2 weeks",IF(AND($AD122&lt;&gt;"",$AG122=""),"Installed - needs asset tag",IF(N($W122)&gt;=Setup!$D$18,"Long lead","")))))))</f>
        <v/>
      </c>
    </row>
    <row r="123" customFormat="false" ht="33.75" hidden="false" customHeight="true" outlineLevel="0" collapsed="false">
      <c r="B123" s="35"/>
      <c r="C123" s="36"/>
      <c r="D123" s="36"/>
      <c r="E123" s="36"/>
      <c r="F123" s="37"/>
      <c r="G123" s="37"/>
      <c r="H123" s="38" t="str">
        <f aca="false">IF($D123="","",N($F123)*N($G123))</f>
        <v/>
      </c>
      <c r="I123" s="35"/>
      <c r="J123" s="36"/>
      <c r="K123" s="36"/>
      <c r="L123" s="36"/>
      <c r="M123" s="36"/>
      <c r="N123" s="39"/>
      <c r="O123" s="39"/>
      <c r="P123" s="40" t="str">
        <f aca="false">IF($D123="","",N($N123)+N($O123))</f>
        <v/>
      </c>
      <c r="Q123" s="41" t="str">
        <f aca="false">IF($D123="","",$H123*$P123)</f>
        <v/>
      </c>
      <c r="R123" s="36"/>
      <c r="S123" s="36"/>
      <c r="T123" s="36"/>
      <c r="U123" s="35"/>
      <c r="V123" s="36"/>
      <c r="W123" s="37"/>
      <c r="X123" s="36"/>
      <c r="Y123" s="43" t="str">
        <f aca="false">IF($D123="","",Setup!$D$15-N(Setup!$D$16)*7)</f>
        <v/>
      </c>
      <c r="Z123" s="43" t="str">
        <f aca="false">IF(OR($D123="",$W123=""),"",$Y123-N($W123)*7-N(Setup!$D$17)*7)</f>
        <v/>
      </c>
      <c r="AA123" s="44"/>
      <c r="AB123" s="36"/>
      <c r="AC123" s="44"/>
      <c r="AD123" s="44"/>
      <c r="AE123" s="36"/>
      <c r="AF123" s="37"/>
      <c r="AG123" s="36"/>
      <c r="AH123" s="45" t="str">
        <f aca="false">IF($D123="","",IF($AB123="Cancelled","Cancelled",IF(AND($AA123="",$Z123&lt;&gt;"",$Z123&lt;Setup!$D$19),"ORDER NOW - late",IF(AND(OR($AB123="Ordered",$AB123="In production",$AB123="Shipped"),$S123&lt;&gt;"Approved",$S123&lt;&gt;"Approved as noted"),"Ordered without approval",IF(AND($AA123="",$Z123&lt;&gt;"",$Z123&lt;Setup!$D$19+14),"Order within 2 weeks",IF(AND($AD123&lt;&gt;"",$AG123=""),"Installed - needs asset tag",IF(N($W123)&gt;=Setup!$D$18,"Long lead","")))))))</f>
        <v/>
      </c>
    </row>
    <row r="124" customFormat="false" ht="33.75" hidden="false" customHeight="true" outlineLevel="0" collapsed="false">
      <c r="B124" s="46"/>
      <c r="C124" s="47"/>
      <c r="D124" s="47"/>
      <c r="E124" s="47"/>
      <c r="F124" s="48"/>
      <c r="G124" s="48"/>
      <c r="H124" s="38" t="str">
        <f aca="false">IF($D124="","",N($F124)*N($G124))</f>
        <v/>
      </c>
      <c r="I124" s="46"/>
      <c r="J124" s="47"/>
      <c r="K124" s="47"/>
      <c r="L124" s="47"/>
      <c r="M124" s="47"/>
      <c r="N124" s="49"/>
      <c r="O124" s="49"/>
      <c r="P124" s="40" t="str">
        <f aca="false">IF($D124="","",N($N124)+N($O124))</f>
        <v/>
      </c>
      <c r="Q124" s="41" t="str">
        <f aca="false">IF($D124="","",$H124*$P124)</f>
        <v/>
      </c>
      <c r="R124" s="47"/>
      <c r="S124" s="47"/>
      <c r="T124" s="47"/>
      <c r="U124" s="46"/>
      <c r="V124" s="47"/>
      <c r="W124" s="48"/>
      <c r="X124" s="47"/>
      <c r="Y124" s="43" t="str">
        <f aca="false">IF($D124="","",Setup!$D$15-N(Setup!$D$16)*7)</f>
        <v/>
      </c>
      <c r="Z124" s="43" t="str">
        <f aca="false">IF(OR($D124="",$W124=""),"",$Y124-N($W124)*7-N(Setup!$D$17)*7)</f>
        <v/>
      </c>
      <c r="AA124" s="51"/>
      <c r="AB124" s="47"/>
      <c r="AC124" s="51"/>
      <c r="AD124" s="51"/>
      <c r="AE124" s="47"/>
      <c r="AF124" s="48"/>
      <c r="AG124" s="47"/>
      <c r="AH124" s="45" t="str">
        <f aca="false">IF($D124="","",IF($AB124="Cancelled","Cancelled",IF(AND($AA124="",$Z124&lt;&gt;"",$Z124&lt;Setup!$D$19),"ORDER NOW - late",IF(AND(OR($AB124="Ordered",$AB124="In production",$AB124="Shipped"),$S124&lt;&gt;"Approved",$S124&lt;&gt;"Approved as noted"),"Ordered without approval",IF(AND($AA124="",$Z124&lt;&gt;"",$Z124&lt;Setup!$D$19+14),"Order within 2 weeks",IF(AND($AD124&lt;&gt;"",$AG124=""),"Installed - needs asset tag",IF(N($W124)&gt;=Setup!$D$18,"Long lead","")))))))</f>
        <v/>
      </c>
    </row>
    <row r="125" customFormat="false" ht="33.75" hidden="false" customHeight="true" outlineLevel="0" collapsed="false">
      <c r="B125" s="35"/>
      <c r="C125" s="36"/>
      <c r="D125" s="36"/>
      <c r="E125" s="36"/>
      <c r="F125" s="37"/>
      <c r="G125" s="37"/>
      <c r="H125" s="38" t="str">
        <f aca="false">IF($D125="","",N($F125)*N($G125))</f>
        <v/>
      </c>
      <c r="I125" s="35"/>
      <c r="J125" s="36"/>
      <c r="K125" s="36"/>
      <c r="L125" s="36"/>
      <c r="M125" s="36"/>
      <c r="N125" s="39"/>
      <c r="O125" s="39"/>
      <c r="P125" s="40" t="str">
        <f aca="false">IF($D125="","",N($N125)+N($O125))</f>
        <v/>
      </c>
      <c r="Q125" s="41" t="str">
        <f aca="false">IF($D125="","",$H125*$P125)</f>
        <v/>
      </c>
      <c r="R125" s="36"/>
      <c r="S125" s="36"/>
      <c r="T125" s="36"/>
      <c r="U125" s="35"/>
      <c r="V125" s="36"/>
      <c r="W125" s="37"/>
      <c r="X125" s="36"/>
      <c r="Y125" s="43" t="str">
        <f aca="false">IF($D125="","",Setup!$D$15-N(Setup!$D$16)*7)</f>
        <v/>
      </c>
      <c r="Z125" s="43" t="str">
        <f aca="false">IF(OR($D125="",$W125=""),"",$Y125-N($W125)*7-N(Setup!$D$17)*7)</f>
        <v/>
      </c>
      <c r="AA125" s="44"/>
      <c r="AB125" s="36"/>
      <c r="AC125" s="44"/>
      <c r="AD125" s="44"/>
      <c r="AE125" s="36"/>
      <c r="AF125" s="37"/>
      <c r="AG125" s="36"/>
      <c r="AH125" s="45" t="str">
        <f aca="false">IF($D125="","",IF($AB125="Cancelled","Cancelled",IF(AND($AA125="",$Z125&lt;&gt;"",$Z125&lt;Setup!$D$19),"ORDER NOW - late",IF(AND(OR($AB125="Ordered",$AB125="In production",$AB125="Shipped"),$S125&lt;&gt;"Approved",$S125&lt;&gt;"Approved as noted"),"Ordered without approval",IF(AND($AA125="",$Z125&lt;&gt;"",$Z125&lt;Setup!$D$19+14),"Order within 2 weeks",IF(AND($AD125&lt;&gt;"",$AG125=""),"Installed - needs asset tag",IF(N($W125)&gt;=Setup!$D$18,"Long lead","")))))))</f>
        <v/>
      </c>
    </row>
    <row r="126" customFormat="false" ht="33.75" hidden="false" customHeight="true" outlineLevel="0" collapsed="false">
      <c r="B126" s="46"/>
      <c r="C126" s="47"/>
      <c r="D126" s="47"/>
      <c r="E126" s="47"/>
      <c r="F126" s="48"/>
      <c r="G126" s="48"/>
      <c r="H126" s="38" t="str">
        <f aca="false">IF($D126="","",N($F126)*N($G126))</f>
        <v/>
      </c>
      <c r="I126" s="46"/>
      <c r="J126" s="47"/>
      <c r="K126" s="47"/>
      <c r="L126" s="47"/>
      <c r="M126" s="47"/>
      <c r="N126" s="49"/>
      <c r="O126" s="49"/>
      <c r="P126" s="40" t="str">
        <f aca="false">IF($D126="","",N($N126)+N($O126))</f>
        <v/>
      </c>
      <c r="Q126" s="41" t="str">
        <f aca="false">IF($D126="","",$H126*$P126)</f>
        <v/>
      </c>
      <c r="R126" s="47"/>
      <c r="S126" s="47"/>
      <c r="T126" s="47"/>
      <c r="U126" s="46"/>
      <c r="V126" s="47"/>
      <c r="W126" s="48"/>
      <c r="X126" s="47"/>
      <c r="Y126" s="43" t="str">
        <f aca="false">IF($D126="","",Setup!$D$15-N(Setup!$D$16)*7)</f>
        <v/>
      </c>
      <c r="Z126" s="43" t="str">
        <f aca="false">IF(OR($D126="",$W126=""),"",$Y126-N($W126)*7-N(Setup!$D$17)*7)</f>
        <v/>
      </c>
      <c r="AA126" s="51"/>
      <c r="AB126" s="47"/>
      <c r="AC126" s="51"/>
      <c r="AD126" s="51"/>
      <c r="AE126" s="47"/>
      <c r="AF126" s="48"/>
      <c r="AG126" s="47"/>
      <c r="AH126" s="45" t="str">
        <f aca="false">IF($D126="","",IF($AB126="Cancelled","Cancelled",IF(AND($AA126="",$Z126&lt;&gt;"",$Z126&lt;Setup!$D$19),"ORDER NOW - late",IF(AND(OR($AB126="Ordered",$AB126="In production",$AB126="Shipped"),$S126&lt;&gt;"Approved",$S126&lt;&gt;"Approved as noted"),"Ordered without approval",IF(AND($AA126="",$Z126&lt;&gt;"",$Z126&lt;Setup!$D$19+14),"Order within 2 weeks",IF(AND($AD126&lt;&gt;"",$AG126=""),"Installed - needs asset tag",IF(N($W126)&gt;=Setup!$D$18,"Long lead","")))))))</f>
        <v/>
      </c>
    </row>
    <row r="127" customFormat="false" ht="33.75" hidden="false" customHeight="true" outlineLevel="0" collapsed="false">
      <c r="B127" s="35"/>
      <c r="C127" s="36"/>
      <c r="D127" s="36"/>
      <c r="E127" s="36"/>
      <c r="F127" s="37"/>
      <c r="G127" s="37"/>
      <c r="H127" s="38" t="str">
        <f aca="false">IF($D127="","",N($F127)*N($G127))</f>
        <v/>
      </c>
      <c r="I127" s="35"/>
      <c r="J127" s="36"/>
      <c r="K127" s="36"/>
      <c r="L127" s="36"/>
      <c r="M127" s="36"/>
      <c r="N127" s="39"/>
      <c r="O127" s="39"/>
      <c r="P127" s="40" t="str">
        <f aca="false">IF($D127="","",N($N127)+N($O127))</f>
        <v/>
      </c>
      <c r="Q127" s="41" t="str">
        <f aca="false">IF($D127="","",$H127*$P127)</f>
        <v/>
      </c>
      <c r="R127" s="36"/>
      <c r="S127" s="36"/>
      <c r="T127" s="36"/>
      <c r="U127" s="35"/>
      <c r="V127" s="36"/>
      <c r="W127" s="37"/>
      <c r="X127" s="36"/>
      <c r="Y127" s="43" t="str">
        <f aca="false">IF($D127="","",Setup!$D$15-N(Setup!$D$16)*7)</f>
        <v/>
      </c>
      <c r="Z127" s="43" t="str">
        <f aca="false">IF(OR($D127="",$W127=""),"",$Y127-N($W127)*7-N(Setup!$D$17)*7)</f>
        <v/>
      </c>
      <c r="AA127" s="44"/>
      <c r="AB127" s="36"/>
      <c r="AC127" s="44"/>
      <c r="AD127" s="44"/>
      <c r="AE127" s="36"/>
      <c r="AF127" s="37"/>
      <c r="AG127" s="36"/>
      <c r="AH127" s="45" t="str">
        <f aca="false">IF($D127="","",IF($AB127="Cancelled","Cancelled",IF(AND($AA127="",$Z127&lt;&gt;"",$Z127&lt;Setup!$D$19),"ORDER NOW - late",IF(AND(OR($AB127="Ordered",$AB127="In production",$AB127="Shipped"),$S127&lt;&gt;"Approved",$S127&lt;&gt;"Approved as noted"),"Ordered without approval",IF(AND($AA127="",$Z127&lt;&gt;"",$Z127&lt;Setup!$D$19+14),"Order within 2 weeks",IF(AND($AD127&lt;&gt;"",$AG127=""),"Installed - needs asset tag",IF(N($W127)&gt;=Setup!$D$18,"Long lead","")))))))</f>
        <v/>
      </c>
    </row>
    <row r="128" customFormat="false" ht="33.75" hidden="false" customHeight="true" outlineLevel="0" collapsed="false">
      <c r="B128" s="46"/>
      <c r="C128" s="47"/>
      <c r="D128" s="47"/>
      <c r="E128" s="47"/>
      <c r="F128" s="48"/>
      <c r="G128" s="48"/>
      <c r="H128" s="38" t="str">
        <f aca="false">IF($D128="","",N($F128)*N($G128))</f>
        <v/>
      </c>
      <c r="I128" s="46"/>
      <c r="J128" s="47"/>
      <c r="K128" s="47"/>
      <c r="L128" s="47"/>
      <c r="M128" s="47"/>
      <c r="N128" s="49"/>
      <c r="O128" s="49"/>
      <c r="P128" s="40" t="str">
        <f aca="false">IF($D128="","",N($N128)+N($O128))</f>
        <v/>
      </c>
      <c r="Q128" s="41" t="str">
        <f aca="false">IF($D128="","",$H128*$P128)</f>
        <v/>
      </c>
      <c r="R128" s="47"/>
      <c r="S128" s="47"/>
      <c r="T128" s="47"/>
      <c r="U128" s="46"/>
      <c r="V128" s="47"/>
      <c r="W128" s="48"/>
      <c r="X128" s="47"/>
      <c r="Y128" s="43" t="str">
        <f aca="false">IF($D128="","",Setup!$D$15-N(Setup!$D$16)*7)</f>
        <v/>
      </c>
      <c r="Z128" s="43" t="str">
        <f aca="false">IF(OR($D128="",$W128=""),"",$Y128-N($W128)*7-N(Setup!$D$17)*7)</f>
        <v/>
      </c>
      <c r="AA128" s="51"/>
      <c r="AB128" s="47"/>
      <c r="AC128" s="51"/>
      <c r="AD128" s="51"/>
      <c r="AE128" s="47"/>
      <c r="AF128" s="48"/>
      <c r="AG128" s="47"/>
      <c r="AH128" s="45" t="str">
        <f aca="false">IF($D128="","",IF($AB128="Cancelled","Cancelled",IF(AND($AA128="",$Z128&lt;&gt;"",$Z128&lt;Setup!$D$19),"ORDER NOW - late",IF(AND(OR($AB128="Ordered",$AB128="In production",$AB128="Shipped"),$S128&lt;&gt;"Approved",$S128&lt;&gt;"Approved as noted"),"Ordered without approval",IF(AND($AA128="",$Z128&lt;&gt;"",$Z128&lt;Setup!$D$19+14),"Order within 2 weeks",IF(AND($AD128&lt;&gt;"",$AG128=""),"Installed - needs asset tag",IF(N($W128)&gt;=Setup!$D$18,"Long lead","")))))))</f>
        <v/>
      </c>
    </row>
    <row r="129" customFormat="false" ht="33.75" hidden="false" customHeight="true" outlineLevel="0" collapsed="false">
      <c r="B129" s="35"/>
      <c r="C129" s="36"/>
      <c r="D129" s="36"/>
      <c r="E129" s="36"/>
      <c r="F129" s="37"/>
      <c r="G129" s="37"/>
      <c r="H129" s="38" t="str">
        <f aca="false">IF($D129="","",N($F129)*N($G129))</f>
        <v/>
      </c>
      <c r="I129" s="35"/>
      <c r="J129" s="36"/>
      <c r="K129" s="36"/>
      <c r="L129" s="36"/>
      <c r="M129" s="36"/>
      <c r="N129" s="39"/>
      <c r="O129" s="39"/>
      <c r="P129" s="40" t="str">
        <f aca="false">IF($D129="","",N($N129)+N($O129))</f>
        <v/>
      </c>
      <c r="Q129" s="41" t="str">
        <f aca="false">IF($D129="","",$H129*$P129)</f>
        <v/>
      </c>
      <c r="R129" s="36"/>
      <c r="S129" s="36"/>
      <c r="T129" s="36"/>
      <c r="U129" s="35"/>
      <c r="V129" s="36"/>
      <c r="W129" s="37"/>
      <c r="X129" s="36"/>
      <c r="Y129" s="43" t="str">
        <f aca="false">IF($D129="","",Setup!$D$15-N(Setup!$D$16)*7)</f>
        <v/>
      </c>
      <c r="Z129" s="43" t="str">
        <f aca="false">IF(OR($D129="",$W129=""),"",$Y129-N($W129)*7-N(Setup!$D$17)*7)</f>
        <v/>
      </c>
      <c r="AA129" s="44"/>
      <c r="AB129" s="36"/>
      <c r="AC129" s="44"/>
      <c r="AD129" s="44"/>
      <c r="AE129" s="36"/>
      <c r="AF129" s="37"/>
      <c r="AG129" s="36"/>
      <c r="AH129" s="45" t="str">
        <f aca="false">IF($D129="","",IF($AB129="Cancelled","Cancelled",IF(AND($AA129="",$Z129&lt;&gt;"",$Z129&lt;Setup!$D$19),"ORDER NOW - late",IF(AND(OR($AB129="Ordered",$AB129="In production",$AB129="Shipped"),$S129&lt;&gt;"Approved",$S129&lt;&gt;"Approved as noted"),"Ordered without approval",IF(AND($AA129="",$Z129&lt;&gt;"",$Z129&lt;Setup!$D$19+14),"Order within 2 weeks",IF(AND($AD129&lt;&gt;"",$AG129=""),"Installed - needs asset tag",IF(N($W129)&gt;=Setup!$D$18,"Long lead","")))))))</f>
        <v/>
      </c>
    </row>
    <row r="130" customFormat="false" ht="33.75" hidden="false" customHeight="true" outlineLevel="0" collapsed="false">
      <c r="B130" s="46"/>
      <c r="C130" s="47"/>
      <c r="D130" s="47"/>
      <c r="E130" s="47"/>
      <c r="F130" s="48"/>
      <c r="G130" s="48"/>
      <c r="H130" s="38" t="str">
        <f aca="false">IF($D130="","",N($F130)*N($G130))</f>
        <v/>
      </c>
      <c r="I130" s="46"/>
      <c r="J130" s="47"/>
      <c r="K130" s="47"/>
      <c r="L130" s="47"/>
      <c r="M130" s="47"/>
      <c r="N130" s="49"/>
      <c r="O130" s="49"/>
      <c r="P130" s="40" t="str">
        <f aca="false">IF($D130="","",N($N130)+N($O130))</f>
        <v/>
      </c>
      <c r="Q130" s="41" t="str">
        <f aca="false">IF($D130="","",$H130*$P130)</f>
        <v/>
      </c>
      <c r="R130" s="47"/>
      <c r="S130" s="47"/>
      <c r="T130" s="47"/>
      <c r="U130" s="46"/>
      <c r="V130" s="47"/>
      <c r="W130" s="48"/>
      <c r="X130" s="47"/>
      <c r="Y130" s="43" t="str">
        <f aca="false">IF($D130="","",Setup!$D$15-N(Setup!$D$16)*7)</f>
        <v/>
      </c>
      <c r="Z130" s="43" t="str">
        <f aca="false">IF(OR($D130="",$W130=""),"",$Y130-N($W130)*7-N(Setup!$D$17)*7)</f>
        <v/>
      </c>
      <c r="AA130" s="51"/>
      <c r="AB130" s="47"/>
      <c r="AC130" s="51"/>
      <c r="AD130" s="51"/>
      <c r="AE130" s="47"/>
      <c r="AF130" s="48"/>
      <c r="AG130" s="47"/>
      <c r="AH130" s="45" t="str">
        <f aca="false">IF($D130="","",IF($AB130="Cancelled","Cancelled",IF(AND($AA130="",$Z130&lt;&gt;"",$Z130&lt;Setup!$D$19),"ORDER NOW - late",IF(AND(OR($AB130="Ordered",$AB130="In production",$AB130="Shipped"),$S130&lt;&gt;"Approved",$S130&lt;&gt;"Approved as noted"),"Ordered without approval",IF(AND($AA130="",$Z130&lt;&gt;"",$Z130&lt;Setup!$D$19+14),"Order within 2 weeks",IF(AND($AD130&lt;&gt;"",$AG130=""),"Installed - needs asset tag",IF(N($W130)&gt;=Setup!$D$18,"Long lead","")))))))</f>
        <v/>
      </c>
    </row>
    <row r="131" customFormat="false" ht="33.75" hidden="false" customHeight="true" outlineLevel="0" collapsed="false">
      <c r="B131" s="35"/>
      <c r="C131" s="36"/>
      <c r="D131" s="36"/>
      <c r="E131" s="36"/>
      <c r="F131" s="37"/>
      <c r="G131" s="37"/>
      <c r="H131" s="38" t="str">
        <f aca="false">IF($D131="","",N($F131)*N($G131))</f>
        <v/>
      </c>
      <c r="I131" s="35"/>
      <c r="J131" s="36"/>
      <c r="K131" s="36"/>
      <c r="L131" s="36"/>
      <c r="M131" s="36"/>
      <c r="N131" s="39"/>
      <c r="O131" s="39"/>
      <c r="P131" s="40" t="str">
        <f aca="false">IF($D131="","",N($N131)+N($O131))</f>
        <v/>
      </c>
      <c r="Q131" s="41" t="str">
        <f aca="false">IF($D131="","",$H131*$P131)</f>
        <v/>
      </c>
      <c r="R131" s="36"/>
      <c r="S131" s="36"/>
      <c r="T131" s="36"/>
      <c r="U131" s="35"/>
      <c r="V131" s="36"/>
      <c r="W131" s="37"/>
      <c r="X131" s="36"/>
      <c r="Y131" s="43" t="str">
        <f aca="false">IF($D131="","",Setup!$D$15-N(Setup!$D$16)*7)</f>
        <v/>
      </c>
      <c r="Z131" s="43" t="str">
        <f aca="false">IF(OR($D131="",$W131=""),"",$Y131-N($W131)*7-N(Setup!$D$17)*7)</f>
        <v/>
      </c>
      <c r="AA131" s="44"/>
      <c r="AB131" s="36"/>
      <c r="AC131" s="44"/>
      <c r="AD131" s="44"/>
      <c r="AE131" s="36"/>
      <c r="AF131" s="37"/>
      <c r="AG131" s="36"/>
      <c r="AH131" s="45" t="str">
        <f aca="false">IF($D131="","",IF($AB131="Cancelled","Cancelled",IF(AND($AA131="",$Z131&lt;&gt;"",$Z131&lt;Setup!$D$19),"ORDER NOW - late",IF(AND(OR($AB131="Ordered",$AB131="In production",$AB131="Shipped"),$S131&lt;&gt;"Approved",$S131&lt;&gt;"Approved as noted"),"Ordered without approval",IF(AND($AA131="",$Z131&lt;&gt;"",$Z131&lt;Setup!$D$19+14),"Order within 2 weeks",IF(AND($AD131&lt;&gt;"",$AG131=""),"Installed - needs asset tag",IF(N($W131)&gt;=Setup!$D$18,"Long lead","")))))))</f>
        <v/>
      </c>
    </row>
    <row r="132" customFormat="false" ht="33.75" hidden="false" customHeight="true" outlineLevel="0" collapsed="false">
      <c r="B132" s="46"/>
      <c r="C132" s="47"/>
      <c r="D132" s="47"/>
      <c r="E132" s="47"/>
      <c r="F132" s="48"/>
      <c r="G132" s="48"/>
      <c r="H132" s="38" t="str">
        <f aca="false">IF($D132="","",N($F132)*N($G132))</f>
        <v/>
      </c>
      <c r="I132" s="46"/>
      <c r="J132" s="47"/>
      <c r="K132" s="47"/>
      <c r="L132" s="47"/>
      <c r="M132" s="47"/>
      <c r="N132" s="49"/>
      <c r="O132" s="49"/>
      <c r="P132" s="40" t="str">
        <f aca="false">IF($D132="","",N($N132)+N($O132))</f>
        <v/>
      </c>
      <c r="Q132" s="41" t="str">
        <f aca="false">IF($D132="","",$H132*$P132)</f>
        <v/>
      </c>
      <c r="R132" s="47"/>
      <c r="S132" s="47"/>
      <c r="T132" s="47"/>
      <c r="U132" s="46"/>
      <c r="V132" s="47"/>
      <c r="W132" s="48"/>
      <c r="X132" s="47"/>
      <c r="Y132" s="43" t="str">
        <f aca="false">IF($D132="","",Setup!$D$15-N(Setup!$D$16)*7)</f>
        <v/>
      </c>
      <c r="Z132" s="43" t="str">
        <f aca="false">IF(OR($D132="",$W132=""),"",$Y132-N($W132)*7-N(Setup!$D$17)*7)</f>
        <v/>
      </c>
      <c r="AA132" s="51"/>
      <c r="AB132" s="47"/>
      <c r="AC132" s="51"/>
      <c r="AD132" s="51"/>
      <c r="AE132" s="47"/>
      <c r="AF132" s="48"/>
      <c r="AG132" s="47"/>
      <c r="AH132" s="45" t="str">
        <f aca="false">IF($D132="","",IF($AB132="Cancelled","Cancelled",IF(AND($AA132="",$Z132&lt;&gt;"",$Z132&lt;Setup!$D$19),"ORDER NOW - late",IF(AND(OR($AB132="Ordered",$AB132="In production",$AB132="Shipped"),$S132&lt;&gt;"Approved",$S132&lt;&gt;"Approved as noted"),"Ordered without approval",IF(AND($AA132="",$Z132&lt;&gt;"",$Z132&lt;Setup!$D$19+14),"Order within 2 weeks",IF(AND($AD132&lt;&gt;"",$AG132=""),"Installed - needs asset tag",IF(N($W132)&gt;=Setup!$D$18,"Long lead","")))))))</f>
        <v/>
      </c>
    </row>
    <row r="133" customFormat="false" ht="33.75" hidden="false" customHeight="true" outlineLevel="0" collapsed="false">
      <c r="B133" s="35"/>
      <c r="C133" s="36"/>
      <c r="D133" s="36"/>
      <c r="E133" s="36"/>
      <c r="F133" s="37"/>
      <c r="G133" s="37"/>
      <c r="H133" s="38" t="str">
        <f aca="false">IF($D133="","",N($F133)*N($G133))</f>
        <v/>
      </c>
      <c r="I133" s="35"/>
      <c r="J133" s="36"/>
      <c r="K133" s="36"/>
      <c r="L133" s="36"/>
      <c r="M133" s="36"/>
      <c r="N133" s="39"/>
      <c r="O133" s="39"/>
      <c r="P133" s="40" t="str">
        <f aca="false">IF($D133="","",N($N133)+N($O133))</f>
        <v/>
      </c>
      <c r="Q133" s="41" t="str">
        <f aca="false">IF($D133="","",$H133*$P133)</f>
        <v/>
      </c>
      <c r="R133" s="36"/>
      <c r="S133" s="36"/>
      <c r="T133" s="36"/>
      <c r="U133" s="35"/>
      <c r="V133" s="36"/>
      <c r="W133" s="37"/>
      <c r="X133" s="36"/>
      <c r="Y133" s="43" t="str">
        <f aca="false">IF($D133="","",Setup!$D$15-N(Setup!$D$16)*7)</f>
        <v/>
      </c>
      <c r="Z133" s="43" t="str">
        <f aca="false">IF(OR($D133="",$W133=""),"",$Y133-N($W133)*7-N(Setup!$D$17)*7)</f>
        <v/>
      </c>
      <c r="AA133" s="44"/>
      <c r="AB133" s="36"/>
      <c r="AC133" s="44"/>
      <c r="AD133" s="44"/>
      <c r="AE133" s="36"/>
      <c r="AF133" s="37"/>
      <c r="AG133" s="36"/>
      <c r="AH133" s="45" t="str">
        <f aca="false">IF($D133="","",IF($AB133="Cancelled","Cancelled",IF(AND($AA133="",$Z133&lt;&gt;"",$Z133&lt;Setup!$D$19),"ORDER NOW - late",IF(AND(OR($AB133="Ordered",$AB133="In production",$AB133="Shipped"),$S133&lt;&gt;"Approved",$S133&lt;&gt;"Approved as noted"),"Ordered without approval",IF(AND($AA133="",$Z133&lt;&gt;"",$Z133&lt;Setup!$D$19+14),"Order within 2 weeks",IF(AND($AD133&lt;&gt;"",$AG133=""),"Installed - needs asset tag",IF(N($W133)&gt;=Setup!$D$18,"Long lead","")))))))</f>
        <v/>
      </c>
    </row>
    <row r="134" customFormat="false" ht="33.75" hidden="false" customHeight="true" outlineLevel="0" collapsed="false">
      <c r="B134" s="46"/>
      <c r="C134" s="47"/>
      <c r="D134" s="47"/>
      <c r="E134" s="47"/>
      <c r="F134" s="48"/>
      <c r="G134" s="48"/>
      <c r="H134" s="38" t="str">
        <f aca="false">IF($D134="","",N($F134)*N($G134))</f>
        <v/>
      </c>
      <c r="I134" s="46"/>
      <c r="J134" s="47"/>
      <c r="K134" s="47"/>
      <c r="L134" s="47"/>
      <c r="M134" s="47"/>
      <c r="N134" s="49"/>
      <c r="O134" s="49"/>
      <c r="P134" s="40" t="str">
        <f aca="false">IF($D134="","",N($N134)+N($O134))</f>
        <v/>
      </c>
      <c r="Q134" s="41" t="str">
        <f aca="false">IF($D134="","",$H134*$P134)</f>
        <v/>
      </c>
      <c r="R134" s="47"/>
      <c r="S134" s="47"/>
      <c r="T134" s="47"/>
      <c r="U134" s="46"/>
      <c r="V134" s="47"/>
      <c r="W134" s="48"/>
      <c r="X134" s="47"/>
      <c r="Y134" s="43" t="str">
        <f aca="false">IF($D134="","",Setup!$D$15-N(Setup!$D$16)*7)</f>
        <v/>
      </c>
      <c r="Z134" s="43" t="str">
        <f aca="false">IF(OR($D134="",$W134=""),"",$Y134-N($W134)*7-N(Setup!$D$17)*7)</f>
        <v/>
      </c>
      <c r="AA134" s="51"/>
      <c r="AB134" s="47"/>
      <c r="AC134" s="51"/>
      <c r="AD134" s="51"/>
      <c r="AE134" s="47"/>
      <c r="AF134" s="48"/>
      <c r="AG134" s="47"/>
      <c r="AH134" s="45" t="str">
        <f aca="false">IF($D134="","",IF($AB134="Cancelled","Cancelled",IF(AND($AA134="",$Z134&lt;&gt;"",$Z134&lt;Setup!$D$19),"ORDER NOW - late",IF(AND(OR($AB134="Ordered",$AB134="In production",$AB134="Shipped"),$S134&lt;&gt;"Approved",$S134&lt;&gt;"Approved as noted"),"Ordered without approval",IF(AND($AA134="",$Z134&lt;&gt;"",$Z134&lt;Setup!$D$19+14),"Order within 2 weeks",IF(AND($AD134&lt;&gt;"",$AG134=""),"Installed - needs asset tag",IF(N($W134)&gt;=Setup!$D$18,"Long lead","")))))))</f>
        <v/>
      </c>
    </row>
    <row r="135" customFormat="false" ht="33.75" hidden="false" customHeight="true" outlineLevel="0" collapsed="false">
      <c r="B135" s="35"/>
      <c r="C135" s="36"/>
      <c r="D135" s="36"/>
      <c r="E135" s="36"/>
      <c r="F135" s="37"/>
      <c r="G135" s="37"/>
      <c r="H135" s="38" t="str">
        <f aca="false">IF($D135="","",N($F135)*N($G135))</f>
        <v/>
      </c>
      <c r="I135" s="35"/>
      <c r="J135" s="36"/>
      <c r="K135" s="36"/>
      <c r="L135" s="36"/>
      <c r="M135" s="36"/>
      <c r="N135" s="39"/>
      <c r="O135" s="39"/>
      <c r="P135" s="40" t="str">
        <f aca="false">IF($D135="","",N($N135)+N($O135))</f>
        <v/>
      </c>
      <c r="Q135" s="41" t="str">
        <f aca="false">IF($D135="","",$H135*$P135)</f>
        <v/>
      </c>
      <c r="R135" s="36"/>
      <c r="S135" s="36"/>
      <c r="T135" s="36"/>
      <c r="U135" s="35"/>
      <c r="V135" s="36"/>
      <c r="W135" s="37"/>
      <c r="X135" s="36"/>
      <c r="Y135" s="43" t="str">
        <f aca="false">IF($D135="","",Setup!$D$15-N(Setup!$D$16)*7)</f>
        <v/>
      </c>
      <c r="Z135" s="43" t="str">
        <f aca="false">IF(OR($D135="",$W135=""),"",$Y135-N($W135)*7-N(Setup!$D$17)*7)</f>
        <v/>
      </c>
      <c r="AA135" s="44"/>
      <c r="AB135" s="36"/>
      <c r="AC135" s="44"/>
      <c r="AD135" s="44"/>
      <c r="AE135" s="36"/>
      <c r="AF135" s="37"/>
      <c r="AG135" s="36"/>
      <c r="AH135" s="45" t="str">
        <f aca="false">IF($D135="","",IF($AB135="Cancelled","Cancelled",IF(AND($AA135="",$Z135&lt;&gt;"",$Z135&lt;Setup!$D$19),"ORDER NOW - late",IF(AND(OR($AB135="Ordered",$AB135="In production",$AB135="Shipped"),$S135&lt;&gt;"Approved",$S135&lt;&gt;"Approved as noted"),"Ordered without approval",IF(AND($AA135="",$Z135&lt;&gt;"",$Z135&lt;Setup!$D$19+14),"Order within 2 weeks",IF(AND($AD135&lt;&gt;"",$AG135=""),"Installed - needs asset tag",IF(N($W135)&gt;=Setup!$D$18,"Long lead","")))))))</f>
        <v/>
      </c>
    </row>
    <row r="136" customFormat="false" ht="33.75" hidden="false" customHeight="true" outlineLevel="0" collapsed="false">
      <c r="B136" s="46"/>
      <c r="C136" s="47"/>
      <c r="D136" s="47"/>
      <c r="E136" s="47"/>
      <c r="F136" s="48"/>
      <c r="G136" s="48"/>
      <c r="H136" s="38" t="str">
        <f aca="false">IF($D136="","",N($F136)*N($G136))</f>
        <v/>
      </c>
      <c r="I136" s="46"/>
      <c r="J136" s="47"/>
      <c r="K136" s="47"/>
      <c r="L136" s="47"/>
      <c r="M136" s="47"/>
      <c r="N136" s="49"/>
      <c r="O136" s="49"/>
      <c r="P136" s="40" t="str">
        <f aca="false">IF($D136="","",N($N136)+N($O136))</f>
        <v/>
      </c>
      <c r="Q136" s="41" t="str">
        <f aca="false">IF($D136="","",$H136*$P136)</f>
        <v/>
      </c>
      <c r="R136" s="47"/>
      <c r="S136" s="47"/>
      <c r="T136" s="47"/>
      <c r="U136" s="46"/>
      <c r="V136" s="47"/>
      <c r="W136" s="48"/>
      <c r="X136" s="47"/>
      <c r="Y136" s="43" t="str">
        <f aca="false">IF($D136="","",Setup!$D$15-N(Setup!$D$16)*7)</f>
        <v/>
      </c>
      <c r="Z136" s="43" t="str">
        <f aca="false">IF(OR($D136="",$W136=""),"",$Y136-N($W136)*7-N(Setup!$D$17)*7)</f>
        <v/>
      </c>
      <c r="AA136" s="51"/>
      <c r="AB136" s="47"/>
      <c r="AC136" s="51"/>
      <c r="AD136" s="51"/>
      <c r="AE136" s="47"/>
      <c r="AF136" s="48"/>
      <c r="AG136" s="47"/>
      <c r="AH136" s="45" t="str">
        <f aca="false">IF($D136="","",IF($AB136="Cancelled","Cancelled",IF(AND($AA136="",$Z136&lt;&gt;"",$Z136&lt;Setup!$D$19),"ORDER NOW - late",IF(AND(OR($AB136="Ordered",$AB136="In production",$AB136="Shipped"),$S136&lt;&gt;"Approved",$S136&lt;&gt;"Approved as noted"),"Ordered without approval",IF(AND($AA136="",$Z136&lt;&gt;"",$Z136&lt;Setup!$D$19+14),"Order within 2 weeks",IF(AND($AD136&lt;&gt;"",$AG136=""),"Installed - needs asset tag",IF(N($W136)&gt;=Setup!$D$18,"Long lead","")))))))</f>
        <v/>
      </c>
    </row>
    <row r="137" customFormat="false" ht="33.75" hidden="false" customHeight="true" outlineLevel="0" collapsed="false">
      <c r="B137" s="35"/>
      <c r="C137" s="36"/>
      <c r="D137" s="36"/>
      <c r="E137" s="36"/>
      <c r="F137" s="37"/>
      <c r="G137" s="37"/>
      <c r="H137" s="38" t="str">
        <f aca="false">IF($D137="","",N($F137)*N($G137))</f>
        <v/>
      </c>
      <c r="I137" s="35"/>
      <c r="J137" s="36"/>
      <c r="K137" s="36"/>
      <c r="L137" s="36"/>
      <c r="M137" s="36"/>
      <c r="N137" s="39"/>
      <c r="O137" s="39"/>
      <c r="P137" s="40" t="str">
        <f aca="false">IF($D137="","",N($N137)+N($O137))</f>
        <v/>
      </c>
      <c r="Q137" s="41" t="str">
        <f aca="false">IF($D137="","",$H137*$P137)</f>
        <v/>
      </c>
      <c r="R137" s="36"/>
      <c r="S137" s="36"/>
      <c r="T137" s="36"/>
      <c r="U137" s="35"/>
      <c r="V137" s="36"/>
      <c r="W137" s="37"/>
      <c r="X137" s="36"/>
      <c r="Y137" s="43" t="str">
        <f aca="false">IF($D137="","",Setup!$D$15-N(Setup!$D$16)*7)</f>
        <v/>
      </c>
      <c r="Z137" s="43" t="str">
        <f aca="false">IF(OR($D137="",$W137=""),"",$Y137-N($W137)*7-N(Setup!$D$17)*7)</f>
        <v/>
      </c>
      <c r="AA137" s="44"/>
      <c r="AB137" s="36"/>
      <c r="AC137" s="44"/>
      <c r="AD137" s="44"/>
      <c r="AE137" s="36"/>
      <c r="AF137" s="37"/>
      <c r="AG137" s="36"/>
      <c r="AH137" s="45" t="str">
        <f aca="false">IF($D137="","",IF($AB137="Cancelled","Cancelled",IF(AND($AA137="",$Z137&lt;&gt;"",$Z137&lt;Setup!$D$19),"ORDER NOW - late",IF(AND(OR($AB137="Ordered",$AB137="In production",$AB137="Shipped"),$S137&lt;&gt;"Approved",$S137&lt;&gt;"Approved as noted"),"Ordered without approval",IF(AND($AA137="",$Z137&lt;&gt;"",$Z137&lt;Setup!$D$19+14),"Order within 2 weeks",IF(AND($AD137&lt;&gt;"",$AG137=""),"Installed - needs asset tag",IF(N($W137)&gt;=Setup!$D$18,"Long lead","")))))))</f>
        <v/>
      </c>
    </row>
    <row r="138" customFormat="false" ht="33.75" hidden="false" customHeight="true" outlineLevel="0" collapsed="false">
      <c r="B138" s="46"/>
      <c r="C138" s="47"/>
      <c r="D138" s="47"/>
      <c r="E138" s="47"/>
      <c r="F138" s="48"/>
      <c r="G138" s="48"/>
      <c r="H138" s="38" t="str">
        <f aca="false">IF($D138="","",N($F138)*N($G138))</f>
        <v/>
      </c>
      <c r="I138" s="46"/>
      <c r="J138" s="47"/>
      <c r="K138" s="47"/>
      <c r="L138" s="47"/>
      <c r="M138" s="47"/>
      <c r="N138" s="49"/>
      <c r="O138" s="49"/>
      <c r="P138" s="40" t="str">
        <f aca="false">IF($D138="","",N($N138)+N($O138))</f>
        <v/>
      </c>
      <c r="Q138" s="41" t="str">
        <f aca="false">IF($D138="","",$H138*$P138)</f>
        <v/>
      </c>
      <c r="R138" s="47"/>
      <c r="S138" s="47"/>
      <c r="T138" s="47"/>
      <c r="U138" s="46"/>
      <c r="V138" s="47"/>
      <c r="W138" s="48"/>
      <c r="X138" s="47"/>
      <c r="Y138" s="43" t="str">
        <f aca="false">IF($D138="","",Setup!$D$15-N(Setup!$D$16)*7)</f>
        <v/>
      </c>
      <c r="Z138" s="43" t="str">
        <f aca="false">IF(OR($D138="",$W138=""),"",$Y138-N($W138)*7-N(Setup!$D$17)*7)</f>
        <v/>
      </c>
      <c r="AA138" s="51"/>
      <c r="AB138" s="47"/>
      <c r="AC138" s="51"/>
      <c r="AD138" s="51"/>
      <c r="AE138" s="47"/>
      <c r="AF138" s="48"/>
      <c r="AG138" s="47"/>
      <c r="AH138" s="45" t="str">
        <f aca="false">IF($D138="","",IF($AB138="Cancelled","Cancelled",IF(AND($AA138="",$Z138&lt;&gt;"",$Z138&lt;Setup!$D$19),"ORDER NOW - late",IF(AND(OR($AB138="Ordered",$AB138="In production",$AB138="Shipped"),$S138&lt;&gt;"Approved",$S138&lt;&gt;"Approved as noted"),"Ordered without approval",IF(AND($AA138="",$Z138&lt;&gt;"",$Z138&lt;Setup!$D$19+14),"Order within 2 weeks",IF(AND($AD138&lt;&gt;"",$AG138=""),"Installed - needs asset tag",IF(N($W138)&gt;=Setup!$D$18,"Long lead","")))))))</f>
        <v/>
      </c>
    </row>
    <row r="139" customFormat="false" ht="33.75" hidden="false" customHeight="true" outlineLevel="0" collapsed="false">
      <c r="B139" s="35"/>
      <c r="C139" s="36"/>
      <c r="D139" s="36"/>
      <c r="E139" s="36"/>
      <c r="F139" s="37"/>
      <c r="G139" s="37"/>
      <c r="H139" s="38" t="str">
        <f aca="false">IF($D139="","",N($F139)*N($G139))</f>
        <v/>
      </c>
      <c r="I139" s="35"/>
      <c r="J139" s="36"/>
      <c r="K139" s="36"/>
      <c r="L139" s="36"/>
      <c r="M139" s="36"/>
      <c r="N139" s="39"/>
      <c r="O139" s="39"/>
      <c r="P139" s="40" t="str">
        <f aca="false">IF($D139="","",N($N139)+N($O139))</f>
        <v/>
      </c>
      <c r="Q139" s="41" t="str">
        <f aca="false">IF($D139="","",$H139*$P139)</f>
        <v/>
      </c>
      <c r="R139" s="36"/>
      <c r="S139" s="36"/>
      <c r="T139" s="36"/>
      <c r="U139" s="35"/>
      <c r="V139" s="36"/>
      <c r="W139" s="37"/>
      <c r="X139" s="36"/>
      <c r="Y139" s="43" t="str">
        <f aca="false">IF($D139="","",Setup!$D$15-N(Setup!$D$16)*7)</f>
        <v/>
      </c>
      <c r="Z139" s="43" t="str">
        <f aca="false">IF(OR($D139="",$W139=""),"",$Y139-N($W139)*7-N(Setup!$D$17)*7)</f>
        <v/>
      </c>
      <c r="AA139" s="44"/>
      <c r="AB139" s="36"/>
      <c r="AC139" s="44"/>
      <c r="AD139" s="44"/>
      <c r="AE139" s="36"/>
      <c r="AF139" s="37"/>
      <c r="AG139" s="36"/>
      <c r="AH139" s="45" t="str">
        <f aca="false">IF($D139="","",IF($AB139="Cancelled","Cancelled",IF(AND($AA139="",$Z139&lt;&gt;"",$Z139&lt;Setup!$D$19),"ORDER NOW - late",IF(AND(OR($AB139="Ordered",$AB139="In production",$AB139="Shipped"),$S139&lt;&gt;"Approved",$S139&lt;&gt;"Approved as noted"),"Ordered without approval",IF(AND($AA139="",$Z139&lt;&gt;"",$Z139&lt;Setup!$D$19+14),"Order within 2 weeks",IF(AND($AD139&lt;&gt;"",$AG139=""),"Installed - needs asset tag",IF(N($W139)&gt;=Setup!$D$18,"Long lead","")))))))</f>
        <v/>
      </c>
    </row>
    <row r="140" customFormat="false" ht="33.75" hidden="false" customHeight="true" outlineLevel="0" collapsed="false">
      <c r="B140" s="46"/>
      <c r="C140" s="47"/>
      <c r="D140" s="47"/>
      <c r="E140" s="47"/>
      <c r="F140" s="48"/>
      <c r="G140" s="48"/>
      <c r="H140" s="38" t="str">
        <f aca="false">IF($D140="","",N($F140)*N($G140))</f>
        <v/>
      </c>
      <c r="I140" s="46"/>
      <c r="J140" s="47"/>
      <c r="K140" s="47"/>
      <c r="L140" s="47"/>
      <c r="M140" s="47"/>
      <c r="N140" s="49"/>
      <c r="O140" s="49"/>
      <c r="P140" s="40" t="str">
        <f aca="false">IF($D140="","",N($N140)+N($O140))</f>
        <v/>
      </c>
      <c r="Q140" s="41" t="str">
        <f aca="false">IF($D140="","",$H140*$P140)</f>
        <v/>
      </c>
      <c r="R140" s="47"/>
      <c r="S140" s="47"/>
      <c r="T140" s="47"/>
      <c r="U140" s="46"/>
      <c r="V140" s="47"/>
      <c r="W140" s="48"/>
      <c r="X140" s="47"/>
      <c r="Y140" s="43" t="str">
        <f aca="false">IF($D140="","",Setup!$D$15-N(Setup!$D$16)*7)</f>
        <v/>
      </c>
      <c r="Z140" s="43" t="str">
        <f aca="false">IF(OR($D140="",$W140=""),"",$Y140-N($W140)*7-N(Setup!$D$17)*7)</f>
        <v/>
      </c>
      <c r="AA140" s="51"/>
      <c r="AB140" s="47"/>
      <c r="AC140" s="51"/>
      <c r="AD140" s="51"/>
      <c r="AE140" s="47"/>
      <c r="AF140" s="48"/>
      <c r="AG140" s="47"/>
      <c r="AH140" s="45" t="str">
        <f aca="false">IF($D140="","",IF($AB140="Cancelled","Cancelled",IF(AND($AA140="",$Z140&lt;&gt;"",$Z140&lt;Setup!$D$19),"ORDER NOW - late",IF(AND(OR($AB140="Ordered",$AB140="In production",$AB140="Shipped"),$S140&lt;&gt;"Approved",$S140&lt;&gt;"Approved as noted"),"Ordered without approval",IF(AND($AA140="",$Z140&lt;&gt;"",$Z140&lt;Setup!$D$19+14),"Order within 2 weeks",IF(AND($AD140&lt;&gt;"",$AG140=""),"Installed - needs asset tag",IF(N($W140)&gt;=Setup!$D$18,"Long lead","")))))))</f>
        <v/>
      </c>
    </row>
    <row r="141" customFormat="false" ht="33.75" hidden="false" customHeight="true" outlineLevel="0" collapsed="false">
      <c r="B141" s="35"/>
      <c r="C141" s="36"/>
      <c r="D141" s="36"/>
      <c r="E141" s="36"/>
      <c r="F141" s="37"/>
      <c r="G141" s="37"/>
      <c r="H141" s="38" t="str">
        <f aca="false">IF($D141="","",N($F141)*N($G141))</f>
        <v/>
      </c>
      <c r="I141" s="35"/>
      <c r="J141" s="36"/>
      <c r="K141" s="36"/>
      <c r="L141" s="36"/>
      <c r="M141" s="36"/>
      <c r="N141" s="39"/>
      <c r="O141" s="39"/>
      <c r="P141" s="40" t="str">
        <f aca="false">IF($D141="","",N($N141)+N($O141))</f>
        <v/>
      </c>
      <c r="Q141" s="41" t="str">
        <f aca="false">IF($D141="","",$H141*$P141)</f>
        <v/>
      </c>
      <c r="R141" s="36"/>
      <c r="S141" s="36"/>
      <c r="T141" s="36"/>
      <c r="U141" s="35"/>
      <c r="V141" s="36"/>
      <c r="W141" s="37"/>
      <c r="X141" s="36"/>
      <c r="Y141" s="43" t="str">
        <f aca="false">IF($D141="","",Setup!$D$15-N(Setup!$D$16)*7)</f>
        <v/>
      </c>
      <c r="Z141" s="43" t="str">
        <f aca="false">IF(OR($D141="",$W141=""),"",$Y141-N($W141)*7-N(Setup!$D$17)*7)</f>
        <v/>
      </c>
      <c r="AA141" s="44"/>
      <c r="AB141" s="36"/>
      <c r="AC141" s="44"/>
      <c r="AD141" s="44"/>
      <c r="AE141" s="36"/>
      <c r="AF141" s="37"/>
      <c r="AG141" s="36"/>
      <c r="AH141" s="45" t="str">
        <f aca="false">IF($D141="","",IF($AB141="Cancelled","Cancelled",IF(AND($AA141="",$Z141&lt;&gt;"",$Z141&lt;Setup!$D$19),"ORDER NOW - late",IF(AND(OR($AB141="Ordered",$AB141="In production",$AB141="Shipped"),$S141&lt;&gt;"Approved",$S141&lt;&gt;"Approved as noted"),"Ordered without approval",IF(AND($AA141="",$Z141&lt;&gt;"",$Z141&lt;Setup!$D$19+14),"Order within 2 weeks",IF(AND($AD141&lt;&gt;"",$AG141=""),"Installed - needs asset tag",IF(N($W141)&gt;=Setup!$D$18,"Long lead","")))))))</f>
        <v/>
      </c>
    </row>
    <row r="142" customFormat="false" ht="33.75" hidden="false" customHeight="true" outlineLevel="0" collapsed="false">
      <c r="B142" s="46"/>
      <c r="C142" s="47"/>
      <c r="D142" s="47"/>
      <c r="E142" s="47"/>
      <c r="F142" s="48"/>
      <c r="G142" s="48"/>
      <c r="H142" s="38" t="str">
        <f aca="false">IF($D142="","",N($F142)*N($G142))</f>
        <v/>
      </c>
      <c r="I142" s="46"/>
      <c r="J142" s="47"/>
      <c r="K142" s="47"/>
      <c r="L142" s="47"/>
      <c r="M142" s="47"/>
      <c r="N142" s="49"/>
      <c r="O142" s="49"/>
      <c r="P142" s="40" t="str">
        <f aca="false">IF($D142="","",N($N142)+N($O142))</f>
        <v/>
      </c>
      <c r="Q142" s="41" t="str">
        <f aca="false">IF($D142="","",$H142*$P142)</f>
        <v/>
      </c>
      <c r="R142" s="47"/>
      <c r="S142" s="47"/>
      <c r="T142" s="47"/>
      <c r="U142" s="46"/>
      <c r="V142" s="47"/>
      <c r="W142" s="48"/>
      <c r="X142" s="47"/>
      <c r="Y142" s="43" t="str">
        <f aca="false">IF($D142="","",Setup!$D$15-N(Setup!$D$16)*7)</f>
        <v/>
      </c>
      <c r="Z142" s="43" t="str">
        <f aca="false">IF(OR($D142="",$W142=""),"",$Y142-N($W142)*7-N(Setup!$D$17)*7)</f>
        <v/>
      </c>
      <c r="AA142" s="51"/>
      <c r="AB142" s="47"/>
      <c r="AC142" s="51"/>
      <c r="AD142" s="51"/>
      <c r="AE142" s="47"/>
      <c r="AF142" s="48"/>
      <c r="AG142" s="47"/>
      <c r="AH142" s="45" t="str">
        <f aca="false">IF($D142="","",IF($AB142="Cancelled","Cancelled",IF(AND($AA142="",$Z142&lt;&gt;"",$Z142&lt;Setup!$D$19),"ORDER NOW - late",IF(AND(OR($AB142="Ordered",$AB142="In production",$AB142="Shipped"),$S142&lt;&gt;"Approved",$S142&lt;&gt;"Approved as noted"),"Ordered without approval",IF(AND($AA142="",$Z142&lt;&gt;"",$Z142&lt;Setup!$D$19+14),"Order within 2 weeks",IF(AND($AD142&lt;&gt;"",$AG142=""),"Installed - needs asset tag",IF(N($W142)&gt;=Setup!$D$18,"Long lead","")))))))</f>
        <v/>
      </c>
    </row>
    <row r="143" customFormat="false" ht="33.75" hidden="false" customHeight="true" outlineLevel="0" collapsed="false">
      <c r="B143" s="35"/>
      <c r="C143" s="36"/>
      <c r="D143" s="36"/>
      <c r="E143" s="36"/>
      <c r="F143" s="37"/>
      <c r="G143" s="37"/>
      <c r="H143" s="38" t="str">
        <f aca="false">IF($D143="","",N($F143)*N($G143))</f>
        <v/>
      </c>
      <c r="I143" s="35"/>
      <c r="J143" s="36"/>
      <c r="K143" s="36"/>
      <c r="L143" s="36"/>
      <c r="M143" s="36"/>
      <c r="N143" s="39"/>
      <c r="O143" s="39"/>
      <c r="P143" s="40" t="str">
        <f aca="false">IF($D143="","",N($N143)+N($O143))</f>
        <v/>
      </c>
      <c r="Q143" s="41" t="str">
        <f aca="false">IF($D143="","",$H143*$P143)</f>
        <v/>
      </c>
      <c r="R143" s="36"/>
      <c r="S143" s="36"/>
      <c r="T143" s="36"/>
      <c r="U143" s="35"/>
      <c r="V143" s="36"/>
      <c r="W143" s="37"/>
      <c r="X143" s="36"/>
      <c r="Y143" s="43" t="str">
        <f aca="false">IF($D143="","",Setup!$D$15-N(Setup!$D$16)*7)</f>
        <v/>
      </c>
      <c r="Z143" s="43" t="str">
        <f aca="false">IF(OR($D143="",$W143=""),"",$Y143-N($W143)*7-N(Setup!$D$17)*7)</f>
        <v/>
      </c>
      <c r="AA143" s="44"/>
      <c r="AB143" s="36"/>
      <c r="AC143" s="44"/>
      <c r="AD143" s="44"/>
      <c r="AE143" s="36"/>
      <c r="AF143" s="37"/>
      <c r="AG143" s="36"/>
      <c r="AH143" s="45" t="str">
        <f aca="false">IF($D143="","",IF($AB143="Cancelled","Cancelled",IF(AND($AA143="",$Z143&lt;&gt;"",$Z143&lt;Setup!$D$19),"ORDER NOW - late",IF(AND(OR($AB143="Ordered",$AB143="In production",$AB143="Shipped"),$S143&lt;&gt;"Approved",$S143&lt;&gt;"Approved as noted"),"Ordered without approval",IF(AND($AA143="",$Z143&lt;&gt;"",$Z143&lt;Setup!$D$19+14),"Order within 2 weeks",IF(AND($AD143&lt;&gt;"",$AG143=""),"Installed - needs asset tag",IF(N($W143)&gt;=Setup!$D$18,"Long lead","")))))))</f>
        <v/>
      </c>
    </row>
    <row r="144" customFormat="false" ht="33.75" hidden="false" customHeight="true" outlineLevel="0" collapsed="false">
      <c r="B144" s="46"/>
      <c r="C144" s="47"/>
      <c r="D144" s="47"/>
      <c r="E144" s="47"/>
      <c r="F144" s="48"/>
      <c r="G144" s="48"/>
      <c r="H144" s="38" t="str">
        <f aca="false">IF($D144="","",N($F144)*N($G144))</f>
        <v/>
      </c>
      <c r="I144" s="46"/>
      <c r="J144" s="47"/>
      <c r="K144" s="47"/>
      <c r="L144" s="47"/>
      <c r="M144" s="47"/>
      <c r="N144" s="49"/>
      <c r="O144" s="49"/>
      <c r="P144" s="40" t="str">
        <f aca="false">IF($D144="","",N($N144)+N($O144))</f>
        <v/>
      </c>
      <c r="Q144" s="41" t="str">
        <f aca="false">IF($D144="","",$H144*$P144)</f>
        <v/>
      </c>
      <c r="R144" s="47"/>
      <c r="S144" s="47"/>
      <c r="T144" s="47"/>
      <c r="U144" s="46"/>
      <c r="V144" s="47"/>
      <c r="W144" s="48"/>
      <c r="X144" s="47"/>
      <c r="Y144" s="43" t="str">
        <f aca="false">IF($D144="","",Setup!$D$15-N(Setup!$D$16)*7)</f>
        <v/>
      </c>
      <c r="Z144" s="43" t="str">
        <f aca="false">IF(OR($D144="",$W144=""),"",$Y144-N($W144)*7-N(Setup!$D$17)*7)</f>
        <v/>
      </c>
      <c r="AA144" s="51"/>
      <c r="AB144" s="47"/>
      <c r="AC144" s="51"/>
      <c r="AD144" s="51"/>
      <c r="AE144" s="47"/>
      <c r="AF144" s="48"/>
      <c r="AG144" s="47"/>
      <c r="AH144" s="45" t="str">
        <f aca="false">IF($D144="","",IF($AB144="Cancelled","Cancelled",IF(AND($AA144="",$Z144&lt;&gt;"",$Z144&lt;Setup!$D$19),"ORDER NOW - late",IF(AND(OR($AB144="Ordered",$AB144="In production",$AB144="Shipped"),$S144&lt;&gt;"Approved",$S144&lt;&gt;"Approved as noted"),"Ordered without approval",IF(AND($AA144="",$Z144&lt;&gt;"",$Z144&lt;Setup!$D$19+14),"Order within 2 weeks",IF(AND($AD144&lt;&gt;"",$AG144=""),"Installed - needs asset tag",IF(N($W144)&gt;=Setup!$D$18,"Long lead","")))))))</f>
        <v/>
      </c>
    </row>
    <row r="145" customFormat="false" ht="33.75" hidden="false" customHeight="true" outlineLevel="0" collapsed="false">
      <c r="B145" s="35"/>
      <c r="C145" s="36"/>
      <c r="D145" s="36"/>
      <c r="E145" s="36"/>
      <c r="F145" s="37"/>
      <c r="G145" s="37"/>
      <c r="H145" s="38" t="str">
        <f aca="false">IF($D145="","",N($F145)*N($G145))</f>
        <v/>
      </c>
      <c r="I145" s="35"/>
      <c r="J145" s="36"/>
      <c r="K145" s="36"/>
      <c r="L145" s="36"/>
      <c r="M145" s="36"/>
      <c r="N145" s="39"/>
      <c r="O145" s="39"/>
      <c r="P145" s="40" t="str">
        <f aca="false">IF($D145="","",N($N145)+N($O145))</f>
        <v/>
      </c>
      <c r="Q145" s="41" t="str">
        <f aca="false">IF($D145="","",$H145*$P145)</f>
        <v/>
      </c>
      <c r="R145" s="36"/>
      <c r="S145" s="36"/>
      <c r="T145" s="36"/>
      <c r="U145" s="35"/>
      <c r="V145" s="36"/>
      <c r="W145" s="37"/>
      <c r="X145" s="36"/>
      <c r="Y145" s="43" t="str">
        <f aca="false">IF($D145="","",Setup!$D$15-N(Setup!$D$16)*7)</f>
        <v/>
      </c>
      <c r="Z145" s="43" t="str">
        <f aca="false">IF(OR($D145="",$W145=""),"",$Y145-N($W145)*7-N(Setup!$D$17)*7)</f>
        <v/>
      </c>
      <c r="AA145" s="44"/>
      <c r="AB145" s="36"/>
      <c r="AC145" s="44"/>
      <c r="AD145" s="44"/>
      <c r="AE145" s="36"/>
      <c r="AF145" s="37"/>
      <c r="AG145" s="36"/>
      <c r="AH145" s="45" t="str">
        <f aca="false">IF($D145="","",IF($AB145="Cancelled","Cancelled",IF(AND($AA145="",$Z145&lt;&gt;"",$Z145&lt;Setup!$D$19),"ORDER NOW - late",IF(AND(OR($AB145="Ordered",$AB145="In production",$AB145="Shipped"),$S145&lt;&gt;"Approved",$S145&lt;&gt;"Approved as noted"),"Ordered without approval",IF(AND($AA145="",$Z145&lt;&gt;"",$Z145&lt;Setup!$D$19+14),"Order within 2 weeks",IF(AND($AD145&lt;&gt;"",$AG145=""),"Installed - needs asset tag",IF(N($W145)&gt;=Setup!$D$18,"Long lead","")))))))</f>
        <v/>
      </c>
    </row>
    <row r="146" customFormat="false" ht="33.75" hidden="false" customHeight="true" outlineLevel="0" collapsed="false">
      <c r="B146" s="46"/>
      <c r="C146" s="47"/>
      <c r="D146" s="47"/>
      <c r="E146" s="47"/>
      <c r="F146" s="48"/>
      <c r="G146" s="48"/>
      <c r="H146" s="38" t="str">
        <f aca="false">IF($D146="","",N($F146)*N($G146))</f>
        <v/>
      </c>
      <c r="I146" s="46"/>
      <c r="J146" s="47"/>
      <c r="K146" s="47"/>
      <c r="L146" s="47"/>
      <c r="M146" s="47"/>
      <c r="N146" s="49"/>
      <c r="O146" s="49"/>
      <c r="P146" s="40" t="str">
        <f aca="false">IF($D146="","",N($N146)+N($O146))</f>
        <v/>
      </c>
      <c r="Q146" s="41" t="str">
        <f aca="false">IF($D146="","",$H146*$P146)</f>
        <v/>
      </c>
      <c r="R146" s="47"/>
      <c r="S146" s="47"/>
      <c r="T146" s="47"/>
      <c r="U146" s="46"/>
      <c r="V146" s="47"/>
      <c r="W146" s="48"/>
      <c r="X146" s="47"/>
      <c r="Y146" s="43" t="str">
        <f aca="false">IF($D146="","",Setup!$D$15-N(Setup!$D$16)*7)</f>
        <v/>
      </c>
      <c r="Z146" s="43" t="str">
        <f aca="false">IF(OR($D146="",$W146=""),"",$Y146-N($W146)*7-N(Setup!$D$17)*7)</f>
        <v/>
      </c>
      <c r="AA146" s="51"/>
      <c r="AB146" s="47"/>
      <c r="AC146" s="51"/>
      <c r="AD146" s="51"/>
      <c r="AE146" s="47"/>
      <c r="AF146" s="48"/>
      <c r="AG146" s="47"/>
      <c r="AH146" s="45" t="str">
        <f aca="false">IF($D146="","",IF($AB146="Cancelled","Cancelled",IF(AND($AA146="",$Z146&lt;&gt;"",$Z146&lt;Setup!$D$19),"ORDER NOW - late",IF(AND(OR($AB146="Ordered",$AB146="In production",$AB146="Shipped"),$S146&lt;&gt;"Approved",$S146&lt;&gt;"Approved as noted"),"Ordered without approval",IF(AND($AA146="",$Z146&lt;&gt;"",$Z146&lt;Setup!$D$19+14),"Order within 2 weeks",IF(AND($AD146&lt;&gt;"",$AG146=""),"Installed - needs asset tag",IF(N($W146)&gt;=Setup!$D$18,"Long lead","")))))))</f>
        <v/>
      </c>
    </row>
    <row r="147" customFormat="false" ht="33.75" hidden="false" customHeight="true" outlineLevel="0" collapsed="false">
      <c r="B147" s="35"/>
      <c r="C147" s="36"/>
      <c r="D147" s="36"/>
      <c r="E147" s="36"/>
      <c r="F147" s="37"/>
      <c r="G147" s="37"/>
      <c r="H147" s="38" t="str">
        <f aca="false">IF($D147="","",N($F147)*N($G147))</f>
        <v/>
      </c>
      <c r="I147" s="35"/>
      <c r="J147" s="36"/>
      <c r="K147" s="36"/>
      <c r="L147" s="36"/>
      <c r="M147" s="36"/>
      <c r="N147" s="39"/>
      <c r="O147" s="39"/>
      <c r="P147" s="40" t="str">
        <f aca="false">IF($D147="","",N($N147)+N($O147))</f>
        <v/>
      </c>
      <c r="Q147" s="41" t="str">
        <f aca="false">IF($D147="","",$H147*$P147)</f>
        <v/>
      </c>
      <c r="R147" s="36"/>
      <c r="S147" s="36"/>
      <c r="T147" s="36"/>
      <c r="U147" s="35"/>
      <c r="V147" s="36"/>
      <c r="W147" s="37"/>
      <c r="X147" s="36"/>
      <c r="Y147" s="43" t="str">
        <f aca="false">IF($D147="","",Setup!$D$15-N(Setup!$D$16)*7)</f>
        <v/>
      </c>
      <c r="Z147" s="43" t="str">
        <f aca="false">IF(OR($D147="",$W147=""),"",$Y147-N($W147)*7-N(Setup!$D$17)*7)</f>
        <v/>
      </c>
      <c r="AA147" s="44"/>
      <c r="AB147" s="36"/>
      <c r="AC147" s="44"/>
      <c r="AD147" s="44"/>
      <c r="AE147" s="36"/>
      <c r="AF147" s="37"/>
      <c r="AG147" s="36"/>
      <c r="AH147" s="45" t="str">
        <f aca="false">IF($D147="","",IF($AB147="Cancelled","Cancelled",IF(AND($AA147="",$Z147&lt;&gt;"",$Z147&lt;Setup!$D$19),"ORDER NOW - late",IF(AND(OR($AB147="Ordered",$AB147="In production",$AB147="Shipped"),$S147&lt;&gt;"Approved",$S147&lt;&gt;"Approved as noted"),"Ordered without approval",IF(AND($AA147="",$Z147&lt;&gt;"",$Z147&lt;Setup!$D$19+14),"Order within 2 weeks",IF(AND($AD147&lt;&gt;"",$AG147=""),"Installed - needs asset tag",IF(N($W147)&gt;=Setup!$D$18,"Long lead","")))))))</f>
        <v/>
      </c>
    </row>
    <row r="148" customFormat="false" ht="33.75" hidden="false" customHeight="true" outlineLevel="0" collapsed="false">
      <c r="B148" s="46"/>
      <c r="C148" s="47"/>
      <c r="D148" s="47"/>
      <c r="E148" s="47"/>
      <c r="F148" s="48"/>
      <c r="G148" s="48"/>
      <c r="H148" s="38" t="str">
        <f aca="false">IF($D148="","",N($F148)*N($G148))</f>
        <v/>
      </c>
      <c r="I148" s="46"/>
      <c r="J148" s="47"/>
      <c r="K148" s="47"/>
      <c r="L148" s="47"/>
      <c r="M148" s="47"/>
      <c r="N148" s="49"/>
      <c r="O148" s="49"/>
      <c r="P148" s="40" t="str">
        <f aca="false">IF($D148="","",N($N148)+N($O148))</f>
        <v/>
      </c>
      <c r="Q148" s="41" t="str">
        <f aca="false">IF($D148="","",$H148*$P148)</f>
        <v/>
      </c>
      <c r="R148" s="47"/>
      <c r="S148" s="47"/>
      <c r="T148" s="47"/>
      <c r="U148" s="46"/>
      <c r="V148" s="47"/>
      <c r="W148" s="48"/>
      <c r="X148" s="47"/>
      <c r="Y148" s="43" t="str">
        <f aca="false">IF($D148="","",Setup!$D$15-N(Setup!$D$16)*7)</f>
        <v/>
      </c>
      <c r="Z148" s="43" t="str">
        <f aca="false">IF(OR($D148="",$W148=""),"",$Y148-N($W148)*7-N(Setup!$D$17)*7)</f>
        <v/>
      </c>
      <c r="AA148" s="51"/>
      <c r="AB148" s="47"/>
      <c r="AC148" s="51"/>
      <c r="AD148" s="51"/>
      <c r="AE148" s="47"/>
      <c r="AF148" s="48"/>
      <c r="AG148" s="47"/>
      <c r="AH148" s="45" t="str">
        <f aca="false">IF($D148="","",IF($AB148="Cancelled","Cancelled",IF(AND($AA148="",$Z148&lt;&gt;"",$Z148&lt;Setup!$D$19),"ORDER NOW - late",IF(AND(OR($AB148="Ordered",$AB148="In production",$AB148="Shipped"),$S148&lt;&gt;"Approved",$S148&lt;&gt;"Approved as noted"),"Ordered without approval",IF(AND($AA148="",$Z148&lt;&gt;"",$Z148&lt;Setup!$D$19+14),"Order within 2 weeks",IF(AND($AD148&lt;&gt;"",$AG148=""),"Installed - needs asset tag",IF(N($W148)&gt;=Setup!$D$18,"Long lead","")))))))</f>
        <v/>
      </c>
    </row>
    <row r="149" customFormat="false" ht="33.75" hidden="false" customHeight="true" outlineLevel="0" collapsed="false">
      <c r="B149" s="35"/>
      <c r="C149" s="36"/>
      <c r="D149" s="36"/>
      <c r="E149" s="36"/>
      <c r="F149" s="37"/>
      <c r="G149" s="37"/>
      <c r="H149" s="38" t="str">
        <f aca="false">IF($D149="","",N($F149)*N($G149))</f>
        <v/>
      </c>
      <c r="I149" s="35"/>
      <c r="J149" s="36"/>
      <c r="K149" s="36"/>
      <c r="L149" s="36"/>
      <c r="M149" s="36"/>
      <c r="N149" s="39"/>
      <c r="O149" s="39"/>
      <c r="P149" s="40" t="str">
        <f aca="false">IF($D149="","",N($N149)+N($O149))</f>
        <v/>
      </c>
      <c r="Q149" s="41" t="str">
        <f aca="false">IF($D149="","",$H149*$P149)</f>
        <v/>
      </c>
      <c r="R149" s="36"/>
      <c r="S149" s="36"/>
      <c r="T149" s="36"/>
      <c r="U149" s="35"/>
      <c r="V149" s="36"/>
      <c r="W149" s="37"/>
      <c r="X149" s="36"/>
      <c r="Y149" s="43" t="str">
        <f aca="false">IF($D149="","",Setup!$D$15-N(Setup!$D$16)*7)</f>
        <v/>
      </c>
      <c r="Z149" s="43" t="str">
        <f aca="false">IF(OR($D149="",$W149=""),"",$Y149-N($W149)*7-N(Setup!$D$17)*7)</f>
        <v/>
      </c>
      <c r="AA149" s="44"/>
      <c r="AB149" s="36"/>
      <c r="AC149" s="44"/>
      <c r="AD149" s="44"/>
      <c r="AE149" s="36"/>
      <c r="AF149" s="37"/>
      <c r="AG149" s="36"/>
      <c r="AH149" s="45" t="str">
        <f aca="false">IF($D149="","",IF($AB149="Cancelled","Cancelled",IF(AND($AA149="",$Z149&lt;&gt;"",$Z149&lt;Setup!$D$19),"ORDER NOW - late",IF(AND(OR($AB149="Ordered",$AB149="In production",$AB149="Shipped"),$S149&lt;&gt;"Approved",$S149&lt;&gt;"Approved as noted"),"Ordered without approval",IF(AND($AA149="",$Z149&lt;&gt;"",$Z149&lt;Setup!$D$19+14),"Order within 2 weeks",IF(AND($AD149&lt;&gt;"",$AG149=""),"Installed - needs asset tag",IF(N($W149)&gt;=Setup!$D$18,"Long lead","")))))))</f>
        <v/>
      </c>
    </row>
    <row r="150" customFormat="false" ht="33.75" hidden="false" customHeight="true" outlineLevel="0" collapsed="false">
      <c r="B150" s="46"/>
      <c r="C150" s="47"/>
      <c r="D150" s="47"/>
      <c r="E150" s="47"/>
      <c r="F150" s="48"/>
      <c r="G150" s="48"/>
      <c r="H150" s="38" t="str">
        <f aca="false">IF($D150="","",N($F150)*N($G150))</f>
        <v/>
      </c>
      <c r="I150" s="46"/>
      <c r="J150" s="47"/>
      <c r="K150" s="47"/>
      <c r="L150" s="47"/>
      <c r="M150" s="47"/>
      <c r="N150" s="49"/>
      <c r="O150" s="49"/>
      <c r="P150" s="40" t="str">
        <f aca="false">IF($D150="","",N($N150)+N($O150))</f>
        <v/>
      </c>
      <c r="Q150" s="41" t="str">
        <f aca="false">IF($D150="","",$H150*$P150)</f>
        <v/>
      </c>
      <c r="R150" s="47"/>
      <c r="S150" s="47"/>
      <c r="T150" s="47"/>
      <c r="U150" s="46"/>
      <c r="V150" s="47"/>
      <c r="W150" s="48"/>
      <c r="X150" s="47"/>
      <c r="Y150" s="43" t="str">
        <f aca="false">IF($D150="","",Setup!$D$15-N(Setup!$D$16)*7)</f>
        <v/>
      </c>
      <c r="Z150" s="43" t="str">
        <f aca="false">IF(OR($D150="",$W150=""),"",$Y150-N($W150)*7-N(Setup!$D$17)*7)</f>
        <v/>
      </c>
      <c r="AA150" s="51"/>
      <c r="AB150" s="47"/>
      <c r="AC150" s="51"/>
      <c r="AD150" s="51"/>
      <c r="AE150" s="47"/>
      <c r="AF150" s="48"/>
      <c r="AG150" s="47"/>
      <c r="AH150" s="45" t="str">
        <f aca="false">IF($D150="","",IF($AB150="Cancelled","Cancelled",IF(AND($AA150="",$Z150&lt;&gt;"",$Z150&lt;Setup!$D$19),"ORDER NOW - late",IF(AND(OR($AB150="Ordered",$AB150="In production",$AB150="Shipped"),$S150&lt;&gt;"Approved",$S150&lt;&gt;"Approved as noted"),"Ordered without approval",IF(AND($AA150="",$Z150&lt;&gt;"",$Z150&lt;Setup!$D$19+14),"Order within 2 weeks",IF(AND($AD150&lt;&gt;"",$AG150=""),"Installed - needs asset tag",IF(N($W150)&gt;=Setup!$D$18,"Long lead","")))))))</f>
        <v/>
      </c>
    </row>
    <row r="151" customFormat="false" ht="33.75" hidden="false" customHeight="true" outlineLevel="0" collapsed="false">
      <c r="B151" s="35"/>
      <c r="C151" s="36"/>
      <c r="D151" s="36"/>
      <c r="E151" s="36"/>
      <c r="F151" s="37"/>
      <c r="G151" s="37"/>
      <c r="H151" s="38" t="str">
        <f aca="false">IF($D151="","",N($F151)*N($G151))</f>
        <v/>
      </c>
      <c r="I151" s="35"/>
      <c r="J151" s="36"/>
      <c r="K151" s="36"/>
      <c r="L151" s="36"/>
      <c r="M151" s="36"/>
      <c r="N151" s="39"/>
      <c r="O151" s="39"/>
      <c r="P151" s="40" t="str">
        <f aca="false">IF($D151="","",N($N151)+N($O151))</f>
        <v/>
      </c>
      <c r="Q151" s="41" t="str">
        <f aca="false">IF($D151="","",$H151*$P151)</f>
        <v/>
      </c>
      <c r="R151" s="36"/>
      <c r="S151" s="36"/>
      <c r="T151" s="36"/>
      <c r="U151" s="35"/>
      <c r="V151" s="36"/>
      <c r="W151" s="37"/>
      <c r="X151" s="36"/>
      <c r="Y151" s="43" t="str">
        <f aca="false">IF($D151="","",Setup!$D$15-N(Setup!$D$16)*7)</f>
        <v/>
      </c>
      <c r="Z151" s="43" t="str">
        <f aca="false">IF(OR($D151="",$W151=""),"",$Y151-N($W151)*7-N(Setup!$D$17)*7)</f>
        <v/>
      </c>
      <c r="AA151" s="44"/>
      <c r="AB151" s="36"/>
      <c r="AC151" s="44"/>
      <c r="AD151" s="44"/>
      <c r="AE151" s="36"/>
      <c r="AF151" s="37"/>
      <c r="AG151" s="36"/>
      <c r="AH151" s="45" t="str">
        <f aca="false">IF($D151="","",IF($AB151="Cancelled","Cancelled",IF(AND($AA151="",$Z151&lt;&gt;"",$Z151&lt;Setup!$D$19),"ORDER NOW - late",IF(AND(OR($AB151="Ordered",$AB151="In production",$AB151="Shipped"),$S151&lt;&gt;"Approved",$S151&lt;&gt;"Approved as noted"),"Ordered without approval",IF(AND($AA151="",$Z151&lt;&gt;"",$Z151&lt;Setup!$D$19+14),"Order within 2 weeks",IF(AND($AD151&lt;&gt;"",$AG151=""),"Installed - needs asset tag",IF(N($W151)&gt;=Setup!$D$18,"Long lead","")))))))</f>
        <v/>
      </c>
    </row>
    <row r="152" customFormat="false" ht="33.75" hidden="false" customHeight="true" outlineLevel="0" collapsed="false">
      <c r="B152" s="46"/>
      <c r="C152" s="47"/>
      <c r="D152" s="47"/>
      <c r="E152" s="47"/>
      <c r="F152" s="48"/>
      <c r="G152" s="48"/>
      <c r="H152" s="38" t="str">
        <f aca="false">IF($D152="","",N($F152)*N($G152))</f>
        <v/>
      </c>
      <c r="I152" s="46"/>
      <c r="J152" s="47"/>
      <c r="K152" s="47"/>
      <c r="L152" s="47"/>
      <c r="M152" s="47"/>
      <c r="N152" s="49"/>
      <c r="O152" s="49"/>
      <c r="P152" s="40" t="str">
        <f aca="false">IF($D152="","",N($N152)+N($O152))</f>
        <v/>
      </c>
      <c r="Q152" s="41" t="str">
        <f aca="false">IF($D152="","",$H152*$P152)</f>
        <v/>
      </c>
      <c r="R152" s="47"/>
      <c r="S152" s="47"/>
      <c r="T152" s="47"/>
      <c r="U152" s="46"/>
      <c r="V152" s="47"/>
      <c r="W152" s="48"/>
      <c r="X152" s="47"/>
      <c r="Y152" s="43" t="str">
        <f aca="false">IF($D152="","",Setup!$D$15-N(Setup!$D$16)*7)</f>
        <v/>
      </c>
      <c r="Z152" s="43" t="str">
        <f aca="false">IF(OR($D152="",$W152=""),"",$Y152-N($W152)*7-N(Setup!$D$17)*7)</f>
        <v/>
      </c>
      <c r="AA152" s="51"/>
      <c r="AB152" s="47"/>
      <c r="AC152" s="51"/>
      <c r="AD152" s="51"/>
      <c r="AE152" s="47"/>
      <c r="AF152" s="48"/>
      <c r="AG152" s="47"/>
      <c r="AH152" s="45" t="str">
        <f aca="false">IF($D152="","",IF($AB152="Cancelled","Cancelled",IF(AND($AA152="",$Z152&lt;&gt;"",$Z152&lt;Setup!$D$19),"ORDER NOW - late",IF(AND(OR($AB152="Ordered",$AB152="In production",$AB152="Shipped"),$S152&lt;&gt;"Approved",$S152&lt;&gt;"Approved as noted"),"Ordered without approval",IF(AND($AA152="",$Z152&lt;&gt;"",$Z152&lt;Setup!$D$19+14),"Order within 2 weeks",IF(AND($AD152&lt;&gt;"",$AG152=""),"Installed - needs asset tag",IF(N($W152)&gt;=Setup!$D$18,"Long lead","")))))))</f>
        <v/>
      </c>
    </row>
    <row r="153" customFormat="false" ht="33.75" hidden="false" customHeight="true" outlineLevel="0" collapsed="false">
      <c r="B153" s="35"/>
      <c r="C153" s="36"/>
      <c r="D153" s="36"/>
      <c r="E153" s="36"/>
      <c r="F153" s="37"/>
      <c r="G153" s="37"/>
      <c r="H153" s="38" t="str">
        <f aca="false">IF($D153="","",N($F153)*N($G153))</f>
        <v/>
      </c>
      <c r="I153" s="35"/>
      <c r="J153" s="36"/>
      <c r="K153" s="36"/>
      <c r="L153" s="36"/>
      <c r="M153" s="36"/>
      <c r="N153" s="39"/>
      <c r="O153" s="39"/>
      <c r="P153" s="40" t="str">
        <f aca="false">IF($D153="","",N($N153)+N($O153))</f>
        <v/>
      </c>
      <c r="Q153" s="41" t="str">
        <f aca="false">IF($D153="","",$H153*$P153)</f>
        <v/>
      </c>
      <c r="R153" s="36"/>
      <c r="S153" s="36"/>
      <c r="T153" s="36"/>
      <c r="U153" s="35"/>
      <c r="V153" s="36"/>
      <c r="W153" s="37"/>
      <c r="X153" s="36"/>
      <c r="Y153" s="43" t="str">
        <f aca="false">IF($D153="","",Setup!$D$15-N(Setup!$D$16)*7)</f>
        <v/>
      </c>
      <c r="Z153" s="43" t="str">
        <f aca="false">IF(OR($D153="",$W153=""),"",$Y153-N($W153)*7-N(Setup!$D$17)*7)</f>
        <v/>
      </c>
      <c r="AA153" s="44"/>
      <c r="AB153" s="36"/>
      <c r="AC153" s="44"/>
      <c r="AD153" s="44"/>
      <c r="AE153" s="36"/>
      <c r="AF153" s="37"/>
      <c r="AG153" s="36"/>
      <c r="AH153" s="45" t="str">
        <f aca="false">IF($D153="","",IF($AB153="Cancelled","Cancelled",IF(AND($AA153="",$Z153&lt;&gt;"",$Z153&lt;Setup!$D$19),"ORDER NOW - late",IF(AND(OR($AB153="Ordered",$AB153="In production",$AB153="Shipped"),$S153&lt;&gt;"Approved",$S153&lt;&gt;"Approved as noted"),"Ordered without approval",IF(AND($AA153="",$Z153&lt;&gt;"",$Z153&lt;Setup!$D$19+14),"Order within 2 weeks",IF(AND($AD153&lt;&gt;"",$AG153=""),"Installed - needs asset tag",IF(N($W153)&gt;=Setup!$D$18,"Long lead","")))))))</f>
        <v/>
      </c>
    </row>
    <row r="154" customFormat="false" ht="33.75" hidden="false" customHeight="true" outlineLevel="0" collapsed="false">
      <c r="B154" s="46"/>
      <c r="C154" s="47"/>
      <c r="D154" s="47"/>
      <c r="E154" s="47"/>
      <c r="F154" s="48"/>
      <c r="G154" s="48"/>
      <c r="H154" s="38" t="str">
        <f aca="false">IF($D154="","",N($F154)*N($G154))</f>
        <v/>
      </c>
      <c r="I154" s="46"/>
      <c r="J154" s="47"/>
      <c r="K154" s="47"/>
      <c r="L154" s="47"/>
      <c r="M154" s="47"/>
      <c r="N154" s="49"/>
      <c r="O154" s="49"/>
      <c r="P154" s="40" t="str">
        <f aca="false">IF($D154="","",N($N154)+N($O154))</f>
        <v/>
      </c>
      <c r="Q154" s="41" t="str">
        <f aca="false">IF($D154="","",$H154*$P154)</f>
        <v/>
      </c>
      <c r="R154" s="47"/>
      <c r="S154" s="47"/>
      <c r="T154" s="47"/>
      <c r="U154" s="46"/>
      <c r="V154" s="47"/>
      <c r="W154" s="48"/>
      <c r="X154" s="47"/>
      <c r="Y154" s="43" t="str">
        <f aca="false">IF($D154="","",Setup!$D$15-N(Setup!$D$16)*7)</f>
        <v/>
      </c>
      <c r="Z154" s="43" t="str">
        <f aca="false">IF(OR($D154="",$W154=""),"",$Y154-N($W154)*7-N(Setup!$D$17)*7)</f>
        <v/>
      </c>
      <c r="AA154" s="51"/>
      <c r="AB154" s="47"/>
      <c r="AC154" s="51"/>
      <c r="AD154" s="51"/>
      <c r="AE154" s="47"/>
      <c r="AF154" s="48"/>
      <c r="AG154" s="47"/>
      <c r="AH154" s="45" t="str">
        <f aca="false">IF($D154="","",IF($AB154="Cancelled","Cancelled",IF(AND($AA154="",$Z154&lt;&gt;"",$Z154&lt;Setup!$D$19),"ORDER NOW - late",IF(AND(OR($AB154="Ordered",$AB154="In production",$AB154="Shipped"),$S154&lt;&gt;"Approved",$S154&lt;&gt;"Approved as noted"),"Ordered without approval",IF(AND($AA154="",$Z154&lt;&gt;"",$Z154&lt;Setup!$D$19+14),"Order within 2 weeks",IF(AND($AD154&lt;&gt;"",$AG154=""),"Installed - needs asset tag",IF(N($W154)&gt;=Setup!$D$18,"Long lead","")))))))</f>
        <v/>
      </c>
    </row>
    <row r="155" customFormat="false" ht="33.75" hidden="false" customHeight="true" outlineLevel="0" collapsed="false">
      <c r="B155" s="35"/>
      <c r="C155" s="36"/>
      <c r="D155" s="36"/>
      <c r="E155" s="36"/>
      <c r="F155" s="37"/>
      <c r="G155" s="37"/>
      <c r="H155" s="38" t="str">
        <f aca="false">IF($D155="","",N($F155)*N($G155))</f>
        <v/>
      </c>
      <c r="I155" s="35"/>
      <c r="J155" s="36"/>
      <c r="K155" s="36"/>
      <c r="L155" s="36"/>
      <c r="M155" s="36"/>
      <c r="N155" s="39"/>
      <c r="O155" s="39"/>
      <c r="P155" s="40" t="str">
        <f aca="false">IF($D155="","",N($N155)+N($O155))</f>
        <v/>
      </c>
      <c r="Q155" s="41" t="str">
        <f aca="false">IF($D155="","",$H155*$P155)</f>
        <v/>
      </c>
      <c r="R155" s="36"/>
      <c r="S155" s="36"/>
      <c r="T155" s="36"/>
      <c r="U155" s="35"/>
      <c r="V155" s="36"/>
      <c r="W155" s="37"/>
      <c r="X155" s="36"/>
      <c r="Y155" s="43" t="str">
        <f aca="false">IF($D155="","",Setup!$D$15-N(Setup!$D$16)*7)</f>
        <v/>
      </c>
      <c r="Z155" s="43" t="str">
        <f aca="false">IF(OR($D155="",$W155=""),"",$Y155-N($W155)*7-N(Setup!$D$17)*7)</f>
        <v/>
      </c>
      <c r="AA155" s="44"/>
      <c r="AB155" s="36"/>
      <c r="AC155" s="44"/>
      <c r="AD155" s="44"/>
      <c r="AE155" s="36"/>
      <c r="AF155" s="37"/>
      <c r="AG155" s="36"/>
      <c r="AH155" s="45" t="str">
        <f aca="false">IF($D155="","",IF($AB155="Cancelled","Cancelled",IF(AND($AA155="",$Z155&lt;&gt;"",$Z155&lt;Setup!$D$19),"ORDER NOW - late",IF(AND(OR($AB155="Ordered",$AB155="In production",$AB155="Shipped"),$S155&lt;&gt;"Approved",$S155&lt;&gt;"Approved as noted"),"Ordered without approval",IF(AND($AA155="",$Z155&lt;&gt;"",$Z155&lt;Setup!$D$19+14),"Order within 2 weeks",IF(AND($AD155&lt;&gt;"",$AG155=""),"Installed - needs asset tag",IF(N($W155)&gt;=Setup!$D$18,"Long lead","")))))))</f>
        <v/>
      </c>
    </row>
    <row r="156" customFormat="false" ht="33.75" hidden="false" customHeight="true" outlineLevel="0" collapsed="false">
      <c r="B156" s="46"/>
      <c r="C156" s="47"/>
      <c r="D156" s="47"/>
      <c r="E156" s="47"/>
      <c r="F156" s="48"/>
      <c r="G156" s="48"/>
      <c r="H156" s="38" t="str">
        <f aca="false">IF($D156="","",N($F156)*N($G156))</f>
        <v/>
      </c>
      <c r="I156" s="46"/>
      <c r="J156" s="47"/>
      <c r="K156" s="47"/>
      <c r="L156" s="47"/>
      <c r="M156" s="47"/>
      <c r="N156" s="49"/>
      <c r="O156" s="49"/>
      <c r="P156" s="40" t="str">
        <f aca="false">IF($D156="","",N($N156)+N($O156))</f>
        <v/>
      </c>
      <c r="Q156" s="41" t="str">
        <f aca="false">IF($D156="","",$H156*$P156)</f>
        <v/>
      </c>
      <c r="R156" s="47"/>
      <c r="S156" s="47"/>
      <c r="T156" s="47"/>
      <c r="U156" s="46"/>
      <c r="V156" s="47"/>
      <c r="W156" s="48"/>
      <c r="X156" s="47"/>
      <c r="Y156" s="43" t="str">
        <f aca="false">IF($D156="","",Setup!$D$15-N(Setup!$D$16)*7)</f>
        <v/>
      </c>
      <c r="Z156" s="43" t="str">
        <f aca="false">IF(OR($D156="",$W156=""),"",$Y156-N($W156)*7-N(Setup!$D$17)*7)</f>
        <v/>
      </c>
      <c r="AA156" s="51"/>
      <c r="AB156" s="47"/>
      <c r="AC156" s="51"/>
      <c r="AD156" s="51"/>
      <c r="AE156" s="47"/>
      <c r="AF156" s="48"/>
      <c r="AG156" s="47"/>
      <c r="AH156" s="45" t="str">
        <f aca="false">IF($D156="","",IF($AB156="Cancelled","Cancelled",IF(AND($AA156="",$Z156&lt;&gt;"",$Z156&lt;Setup!$D$19),"ORDER NOW - late",IF(AND(OR($AB156="Ordered",$AB156="In production",$AB156="Shipped"),$S156&lt;&gt;"Approved",$S156&lt;&gt;"Approved as noted"),"Ordered without approval",IF(AND($AA156="",$Z156&lt;&gt;"",$Z156&lt;Setup!$D$19+14),"Order within 2 weeks",IF(AND($AD156&lt;&gt;"",$AG156=""),"Installed - needs asset tag",IF(N($W156)&gt;=Setup!$D$18,"Long lead","")))))))</f>
        <v/>
      </c>
    </row>
    <row r="157" customFormat="false" ht="33.75" hidden="false" customHeight="true" outlineLevel="0" collapsed="false">
      <c r="B157" s="35"/>
      <c r="C157" s="36"/>
      <c r="D157" s="36"/>
      <c r="E157" s="36"/>
      <c r="F157" s="37"/>
      <c r="G157" s="37"/>
      <c r="H157" s="38" t="str">
        <f aca="false">IF($D157="","",N($F157)*N($G157))</f>
        <v/>
      </c>
      <c r="I157" s="35"/>
      <c r="J157" s="36"/>
      <c r="K157" s="36"/>
      <c r="L157" s="36"/>
      <c r="M157" s="36"/>
      <c r="N157" s="39"/>
      <c r="O157" s="39"/>
      <c r="P157" s="40" t="str">
        <f aca="false">IF($D157="","",N($N157)+N($O157))</f>
        <v/>
      </c>
      <c r="Q157" s="41" t="str">
        <f aca="false">IF($D157="","",$H157*$P157)</f>
        <v/>
      </c>
      <c r="R157" s="36"/>
      <c r="S157" s="36"/>
      <c r="T157" s="36"/>
      <c r="U157" s="35"/>
      <c r="V157" s="36"/>
      <c r="W157" s="37"/>
      <c r="X157" s="36"/>
      <c r="Y157" s="43" t="str">
        <f aca="false">IF($D157="","",Setup!$D$15-N(Setup!$D$16)*7)</f>
        <v/>
      </c>
      <c r="Z157" s="43" t="str">
        <f aca="false">IF(OR($D157="",$W157=""),"",$Y157-N($W157)*7-N(Setup!$D$17)*7)</f>
        <v/>
      </c>
      <c r="AA157" s="44"/>
      <c r="AB157" s="36"/>
      <c r="AC157" s="44"/>
      <c r="AD157" s="44"/>
      <c r="AE157" s="36"/>
      <c r="AF157" s="37"/>
      <c r="AG157" s="36"/>
      <c r="AH157" s="45" t="str">
        <f aca="false">IF($D157="","",IF($AB157="Cancelled","Cancelled",IF(AND($AA157="",$Z157&lt;&gt;"",$Z157&lt;Setup!$D$19),"ORDER NOW - late",IF(AND(OR($AB157="Ordered",$AB157="In production",$AB157="Shipped"),$S157&lt;&gt;"Approved",$S157&lt;&gt;"Approved as noted"),"Ordered without approval",IF(AND($AA157="",$Z157&lt;&gt;"",$Z157&lt;Setup!$D$19+14),"Order within 2 weeks",IF(AND($AD157&lt;&gt;"",$AG157=""),"Installed - needs asset tag",IF(N($W157)&gt;=Setup!$D$18,"Long lead","")))))))</f>
        <v/>
      </c>
    </row>
    <row r="158" customFormat="false" ht="33.75" hidden="false" customHeight="true" outlineLevel="0" collapsed="false">
      <c r="B158" s="46"/>
      <c r="C158" s="47"/>
      <c r="D158" s="47"/>
      <c r="E158" s="47"/>
      <c r="F158" s="48"/>
      <c r="G158" s="48"/>
      <c r="H158" s="38" t="str">
        <f aca="false">IF($D158="","",N($F158)*N($G158))</f>
        <v/>
      </c>
      <c r="I158" s="46"/>
      <c r="J158" s="47"/>
      <c r="K158" s="47"/>
      <c r="L158" s="47"/>
      <c r="M158" s="47"/>
      <c r="N158" s="49"/>
      <c r="O158" s="49"/>
      <c r="P158" s="40" t="str">
        <f aca="false">IF($D158="","",N($N158)+N($O158))</f>
        <v/>
      </c>
      <c r="Q158" s="41" t="str">
        <f aca="false">IF($D158="","",$H158*$P158)</f>
        <v/>
      </c>
      <c r="R158" s="47"/>
      <c r="S158" s="47"/>
      <c r="T158" s="47"/>
      <c r="U158" s="46"/>
      <c r="V158" s="47"/>
      <c r="W158" s="48"/>
      <c r="X158" s="47"/>
      <c r="Y158" s="43" t="str">
        <f aca="false">IF($D158="","",Setup!$D$15-N(Setup!$D$16)*7)</f>
        <v/>
      </c>
      <c r="Z158" s="43" t="str">
        <f aca="false">IF(OR($D158="",$W158=""),"",$Y158-N($W158)*7-N(Setup!$D$17)*7)</f>
        <v/>
      </c>
      <c r="AA158" s="51"/>
      <c r="AB158" s="47"/>
      <c r="AC158" s="51"/>
      <c r="AD158" s="51"/>
      <c r="AE158" s="47"/>
      <c r="AF158" s="48"/>
      <c r="AG158" s="47"/>
      <c r="AH158" s="45" t="str">
        <f aca="false">IF($D158="","",IF($AB158="Cancelled","Cancelled",IF(AND($AA158="",$Z158&lt;&gt;"",$Z158&lt;Setup!$D$19),"ORDER NOW - late",IF(AND(OR($AB158="Ordered",$AB158="In production",$AB158="Shipped"),$S158&lt;&gt;"Approved",$S158&lt;&gt;"Approved as noted"),"Ordered without approval",IF(AND($AA158="",$Z158&lt;&gt;"",$Z158&lt;Setup!$D$19+14),"Order within 2 weeks",IF(AND($AD158&lt;&gt;"",$AG158=""),"Installed - needs asset tag",IF(N($W158)&gt;=Setup!$D$18,"Long lead","")))))))</f>
        <v/>
      </c>
    </row>
    <row r="159" customFormat="false" ht="33.75" hidden="false" customHeight="true" outlineLevel="0" collapsed="false">
      <c r="B159" s="35"/>
      <c r="C159" s="36"/>
      <c r="D159" s="36"/>
      <c r="E159" s="36"/>
      <c r="F159" s="37"/>
      <c r="G159" s="37"/>
      <c r="H159" s="38" t="str">
        <f aca="false">IF($D159="","",N($F159)*N($G159))</f>
        <v/>
      </c>
      <c r="I159" s="35"/>
      <c r="J159" s="36"/>
      <c r="K159" s="36"/>
      <c r="L159" s="36"/>
      <c r="M159" s="36"/>
      <c r="N159" s="39"/>
      <c r="O159" s="39"/>
      <c r="P159" s="40" t="str">
        <f aca="false">IF($D159="","",N($N159)+N($O159))</f>
        <v/>
      </c>
      <c r="Q159" s="41" t="str">
        <f aca="false">IF($D159="","",$H159*$P159)</f>
        <v/>
      </c>
      <c r="R159" s="36"/>
      <c r="S159" s="36"/>
      <c r="T159" s="36"/>
      <c r="U159" s="35"/>
      <c r="V159" s="36"/>
      <c r="W159" s="37"/>
      <c r="X159" s="36"/>
      <c r="Y159" s="43" t="str">
        <f aca="false">IF($D159="","",Setup!$D$15-N(Setup!$D$16)*7)</f>
        <v/>
      </c>
      <c r="Z159" s="43" t="str">
        <f aca="false">IF(OR($D159="",$W159=""),"",$Y159-N($W159)*7-N(Setup!$D$17)*7)</f>
        <v/>
      </c>
      <c r="AA159" s="44"/>
      <c r="AB159" s="36"/>
      <c r="AC159" s="44"/>
      <c r="AD159" s="44"/>
      <c r="AE159" s="36"/>
      <c r="AF159" s="37"/>
      <c r="AG159" s="36"/>
      <c r="AH159" s="45" t="str">
        <f aca="false">IF($D159="","",IF($AB159="Cancelled","Cancelled",IF(AND($AA159="",$Z159&lt;&gt;"",$Z159&lt;Setup!$D$19),"ORDER NOW - late",IF(AND(OR($AB159="Ordered",$AB159="In production",$AB159="Shipped"),$S159&lt;&gt;"Approved",$S159&lt;&gt;"Approved as noted"),"Ordered without approval",IF(AND($AA159="",$Z159&lt;&gt;"",$Z159&lt;Setup!$D$19+14),"Order within 2 weeks",IF(AND($AD159&lt;&gt;"",$AG159=""),"Installed - needs asset tag",IF(N($W159)&gt;=Setup!$D$18,"Long lead","")))))))</f>
        <v/>
      </c>
    </row>
    <row r="160" customFormat="false" ht="33.75" hidden="false" customHeight="true" outlineLevel="0" collapsed="false">
      <c r="B160" s="46"/>
      <c r="C160" s="47"/>
      <c r="D160" s="47"/>
      <c r="E160" s="47"/>
      <c r="F160" s="48"/>
      <c r="G160" s="48"/>
      <c r="H160" s="38" t="str">
        <f aca="false">IF($D160="","",N($F160)*N($G160))</f>
        <v/>
      </c>
      <c r="I160" s="46"/>
      <c r="J160" s="47"/>
      <c r="K160" s="47"/>
      <c r="L160" s="47"/>
      <c r="M160" s="47"/>
      <c r="N160" s="49"/>
      <c r="O160" s="49"/>
      <c r="P160" s="40" t="str">
        <f aca="false">IF($D160="","",N($N160)+N($O160))</f>
        <v/>
      </c>
      <c r="Q160" s="41" t="str">
        <f aca="false">IF($D160="","",$H160*$P160)</f>
        <v/>
      </c>
      <c r="R160" s="47"/>
      <c r="S160" s="47"/>
      <c r="T160" s="47"/>
      <c r="U160" s="46"/>
      <c r="V160" s="47"/>
      <c r="W160" s="48"/>
      <c r="X160" s="47"/>
      <c r="Y160" s="43" t="str">
        <f aca="false">IF($D160="","",Setup!$D$15-N(Setup!$D$16)*7)</f>
        <v/>
      </c>
      <c r="Z160" s="43" t="str">
        <f aca="false">IF(OR($D160="",$W160=""),"",$Y160-N($W160)*7-N(Setup!$D$17)*7)</f>
        <v/>
      </c>
      <c r="AA160" s="51"/>
      <c r="AB160" s="47"/>
      <c r="AC160" s="51"/>
      <c r="AD160" s="51"/>
      <c r="AE160" s="47"/>
      <c r="AF160" s="48"/>
      <c r="AG160" s="47"/>
      <c r="AH160" s="45" t="str">
        <f aca="false">IF($D160="","",IF($AB160="Cancelled","Cancelled",IF(AND($AA160="",$Z160&lt;&gt;"",$Z160&lt;Setup!$D$19),"ORDER NOW - late",IF(AND(OR($AB160="Ordered",$AB160="In production",$AB160="Shipped"),$S160&lt;&gt;"Approved",$S160&lt;&gt;"Approved as noted"),"Ordered without approval",IF(AND($AA160="",$Z160&lt;&gt;"",$Z160&lt;Setup!$D$19+14),"Order within 2 weeks",IF(AND($AD160&lt;&gt;"",$AG160=""),"Installed - needs asset tag",IF(N($W160)&gt;=Setup!$D$18,"Long lead","")))))))</f>
        <v/>
      </c>
    </row>
    <row r="161" customFormat="false" ht="33.75" hidden="false" customHeight="true" outlineLevel="0" collapsed="false">
      <c r="B161" s="35"/>
      <c r="C161" s="36"/>
      <c r="D161" s="36"/>
      <c r="E161" s="36"/>
      <c r="F161" s="37"/>
      <c r="G161" s="37"/>
      <c r="H161" s="38" t="str">
        <f aca="false">IF($D161="","",N($F161)*N($G161))</f>
        <v/>
      </c>
      <c r="I161" s="35"/>
      <c r="J161" s="36"/>
      <c r="K161" s="36"/>
      <c r="L161" s="36"/>
      <c r="M161" s="36"/>
      <c r="N161" s="39"/>
      <c r="O161" s="39"/>
      <c r="P161" s="40" t="str">
        <f aca="false">IF($D161="","",N($N161)+N($O161))</f>
        <v/>
      </c>
      <c r="Q161" s="41" t="str">
        <f aca="false">IF($D161="","",$H161*$P161)</f>
        <v/>
      </c>
      <c r="R161" s="36"/>
      <c r="S161" s="36"/>
      <c r="T161" s="36"/>
      <c r="U161" s="35"/>
      <c r="V161" s="36"/>
      <c r="W161" s="37"/>
      <c r="X161" s="36"/>
      <c r="Y161" s="43" t="str">
        <f aca="false">IF($D161="","",Setup!$D$15-N(Setup!$D$16)*7)</f>
        <v/>
      </c>
      <c r="Z161" s="43" t="str">
        <f aca="false">IF(OR($D161="",$W161=""),"",$Y161-N($W161)*7-N(Setup!$D$17)*7)</f>
        <v/>
      </c>
      <c r="AA161" s="44"/>
      <c r="AB161" s="36"/>
      <c r="AC161" s="44"/>
      <c r="AD161" s="44"/>
      <c r="AE161" s="36"/>
      <c r="AF161" s="37"/>
      <c r="AG161" s="36"/>
      <c r="AH161" s="45" t="str">
        <f aca="false">IF($D161="","",IF($AB161="Cancelled","Cancelled",IF(AND($AA161="",$Z161&lt;&gt;"",$Z161&lt;Setup!$D$19),"ORDER NOW - late",IF(AND(OR($AB161="Ordered",$AB161="In production",$AB161="Shipped"),$S161&lt;&gt;"Approved",$S161&lt;&gt;"Approved as noted"),"Ordered without approval",IF(AND($AA161="",$Z161&lt;&gt;"",$Z161&lt;Setup!$D$19+14),"Order within 2 weeks",IF(AND($AD161&lt;&gt;"",$AG161=""),"Installed - needs asset tag",IF(N($W161)&gt;=Setup!$D$18,"Long lead","")))))))</f>
        <v/>
      </c>
    </row>
    <row r="162" customFormat="false" ht="33.75" hidden="false" customHeight="true" outlineLevel="0" collapsed="false">
      <c r="B162" s="46"/>
      <c r="C162" s="47"/>
      <c r="D162" s="47"/>
      <c r="E162" s="47"/>
      <c r="F162" s="48"/>
      <c r="G162" s="48"/>
      <c r="H162" s="38" t="str">
        <f aca="false">IF($D162="","",N($F162)*N($G162))</f>
        <v/>
      </c>
      <c r="I162" s="46"/>
      <c r="J162" s="47"/>
      <c r="K162" s="47"/>
      <c r="L162" s="47"/>
      <c r="M162" s="47"/>
      <c r="N162" s="49"/>
      <c r="O162" s="49"/>
      <c r="P162" s="40" t="str">
        <f aca="false">IF($D162="","",N($N162)+N($O162))</f>
        <v/>
      </c>
      <c r="Q162" s="41" t="str">
        <f aca="false">IF($D162="","",$H162*$P162)</f>
        <v/>
      </c>
      <c r="R162" s="47"/>
      <c r="S162" s="47"/>
      <c r="T162" s="47"/>
      <c r="U162" s="46"/>
      <c r="V162" s="47"/>
      <c r="W162" s="48"/>
      <c r="X162" s="47"/>
      <c r="Y162" s="43" t="str">
        <f aca="false">IF($D162="","",Setup!$D$15-N(Setup!$D$16)*7)</f>
        <v/>
      </c>
      <c r="Z162" s="43" t="str">
        <f aca="false">IF(OR($D162="",$W162=""),"",$Y162-N($W162)*7-N(Setup!$D$17)*7)</f>
        <v/>
      </c>
      <c r="AA162" s="51"/>
      <c r="AB162" s="47"/>
      <c r="AC162" s="51"/>
      <c r="AD162" s="51"/>
      <c r="AE162" s="47"/>
      <c r="AF162" s="48"/>
      <c r="AG162" s="47"/>
      <c r="AH162" s="45" t="str">
        <f aca="false">IF($D162="","",IF($AB162="Cancelled","Cancelled",IF(AND($AA162="",$Z162&lt;&gt;"",$Z162&lt;Setup!$D$19),"ORDER NOW - late",IF(AND(OR($AB162="Ordered",$AB162="In production",$AB162="Shipped"),$S162&lt;&gt;"Approved",$S162&lt;&gt;"Approved as noted"),"Ordered without approval",IF(AND($AA162="",$Z162&lt;&gt;"",$Z162&lt;Setup!$D$19+14),"Order within 2 weeks",IF(AND($AD162&lt;&gt;"",$AG162=""),"Installed - needs asset tag",IF(N($W162)&gt;=Setup!$D$18,"Long lead","")))))))</f>
        <v/>
      </c>
    </row>
    <row r="163" customFormat="false" ht="33.75" hidden="false" customHeight="true" outlineLevel="0" collapsed="false">
      <c r="B163" s="35"/>
      <c r="C163" s="36"/>
      <c r="D163" s="36"/>
      <c r="E163" s="36"/>
      <c r="F163" s="37"/>
      <c r="G163" s="37"/>
      <c r="H163" s="38" t="str">
        <f aca="false">IF($D163="","",N($F163)*N($G163))</f>
        <v/>
      </c>
      <c r="I163" s="35"/>
      <c r="J163" s="36"/>
      <c r="K163" s="36"/>
      <c r="L163" s="36"/>
      <c r="M163" s="36"/>
      <c r="N163" s="39"/>
      <c r="O163" s="39"/>
      <c r="P163" s="40" t="str">
        <f aca="false">IF($D163="","",N($N163)+N($O163))</f>
        <v/>
      </c>
      <c r="Q163" s="41" t="str">
        <f aca="false">IF($D163="","",$H163*$P163)</f>
        <v/>
      </c>
      <c r="R163" s="36"/>
      <c r="S163" s="36"/>
      <c r="T163" s="36"/>
      <c r="U163" s="35"/>
      <c r="V163" s="36"/>
      <c r="W163" s="37"/>
      <c r="X163" s="36"/>
      <c r="Y163" s="43" t="str">
        <f aca="false">IF($D163="","",Setup!$D$15-N(Setup!$D$16)*7)</f>
        <v/>
      </c>
      <c r="Z163" s="43" t="str">
        <f aca="false">IF(OR($D163="",$W163=""),"",$Y163-N($W163)*7-N(Setup!$D$17)*7)</f>
        <v/>
      </c>
      <c r="AA163" s="44"/>
      <c r="AB163" s="36"/>
      <c r="AC163" s="44"/>
      <c r="AD163" s="44"/>
      <c r="AE163" s="36"/>
      <c r="AF163" s="37"/>
      <c r="AG163" s="36"/>
      <c r="AH163" s="45" t="str">
        <f aca="false">IF($D163="","",IF($AB163="Cancelled","Cancelled",IF(AND($AA163="",$Z163&lt;&gt;"",$Z163&lt;Setup!$D$19),"ORDER NOW - late",IF(AND(OR($AB163="Ordered",$AB163="In production",$AB163="Shipped"),$S163&lt;&gt;"Approved",$S163&lt;&gt;"Approved as noted"),"Ordered without approval",IF(AND($AA163="",$Z163&lt;&gt;"",$Z163&lt;Setup!$D$19+14),"Order within 2 weeks",IF(AND($AD163&lt;&gt;"",$AG163=""),"Installed - needs asset tag",IF(N($W163)&gt;=Setup!$D$18,"Long lead","")))))))</f>
        <v/>
      </c>
    </row>
    <row r="164" customFormat="false" ht="33.75" hidden="false" customHeight="true" outlineLevel="0" collapsed="false">
      <c r="B164" s="46"/>
      <c r="C164" s="47"/>
      <c r="D164" s="47"/>
      <c r="E164" s="47"/>
      <c r="F164" s="48"/>
      <c r="G164" s="48"/>
      <c r="H164" s="38" t="str">
        <f aca="false">IF($D164="","",N($F164)*N($G164))</f>
        <v/>
      </c>
      <c r="I164" s="46"/>
      <c r="J164" s="47"/>
      <c r="K164" s="47"/>
      <c r="L164" s="47"/>
      <c r="M164" s="47"/>
      <c r="N164" s="49"/>
      <c r="O164" s="49"/>
      <c r="P164" s="40" t="str">
        <f aca="false">IF($D164="","",N($N164)+N($O164))</f>
        <v/>
      </c>
      <c r="Q164" s="41" t="str">
        <f aca="false">IF($D164="","",$H164*$P164)</f>
        <v/>
      </c>
      <c r="R164" s="47"/>
      <c r="S164" s="47"/>
      <c r="T164" s="47"/>
      <c r="U164" s="46"/>
      <c r="V164" s="47"/>
      <c r="W164" s="48"/>
      <c r="X164" s="47"/>
      <c r="Y164" s="43" t="str">
        <f aca="false">IF($D164="","",Setup!$D$15-N(Setup!$D$16)*7)</f>
        <v/>
      </c>
      <c r="Z164" s="43" t="str">
        <f aca="false">IF(OR($D164="",$W164=""),"",$Y164-N($W164)*7-N(Setup!$D$17)*7)</f>
        <v/>
      </c>
      <c r="AA164" s="51"/>
      <c r="AB164" s="47"/>
      <c r="AC164" s="51"/>
      <c r="AD164" s="51"/>
      <c r="AE164" s="47"/>
      <c r="AF164" s="48"/>
      <c r="AG164" s="47"/>
      <c r="AH164" s="45" t="str">
        <f aca="false">IF($D164="","",IF($AB164="Cancelled","Cancelled",IF(AND($AA164="",$Z164&lt;&gt;"",$Z164&lt;Setup!$D$19),"ORDER NOW - late",IF(AND(OR($AB164="Ordered",$AB164="In production",$AB164="Shipped"),$S164&lt;&gt;"Approved",$S164&lt;&gt;"Approved as noted"),"Ordered without approval",IF(AND($AA164="",$Z164&lt;&gt;"",$Z164&lt;Setup!$D$19+14),"Order within 2 weeks",IF(AND($AD164&lt;&gt;"",$AG164=""),"Installed - needs asset tag",IF(N($W164)&gt;=Setup!$D$18,"Long lead","")))))))</f>
        <v/>
      </c>
    </row>
    <row r="165" customFormat="false" ht="33.75" hidden="false" customHeight="true" outlineLevel="0" collapsed="false">
      <c r="B165" s="35"/>
      <c r="C165" s="36"/>
      <c r="D165" s="36"/>
      <c r="E165" s="36"/>
      <c r="F165" s="37"/>
      <c r="G165" s="37"/>
      <c r="H165" s="38" t="str">
        <f aca="false">IF($D165="","",N($F165)*N($G165))</f>
        <v/>
      </c>
      <c r="I165" s="35"/>
      <c r="J165" s="36"/>
      <c r="K165" s="36"/>
      <c r="L165" s="36"/>
      <c r="M165" s="36"/>
      <c r="N165" s="39"/>
      <c r="O165" s="39"/>
      <c r="P165" s="40" t="str">
        <f aca="false">IF($D165="","",N($N165)+N($O165))</f>
        <v/>
      </c>
      <c r="Q165" s="41" t="str">
        <f aca="false">IF($D165="","",$H165*$P165)</f>
        <v/>
      </c>
      <c r="R165" s="36"/>
      <c r="S165" s="36"/>
      <c r="T165" s="36"/>
      <c r="U165" s="35"/>
      <c r="V165" s="36"/>
      <c r="W165" s="37"/>
      <c r="X165" s="36"/>
      <c r="Y165" s="43" t="str">
        <f aca="false">IF($D165="","",Setup!$D$15-N(Setup!$D$16)*7)</f>
        <v/>
      </c>
      <c r="Z165" s="43" t="str">
        <f aca="false">IF(OR($D165="",$W165=""),"",$Y165-N($W165)*7-N(Setup!$D$17)*7)</f>
        <v/>
      </c>
      <c r="AA165" s="44"/>
      <c r="AB165" s="36"/>
      <c r="AC165" s="44"/>
      <c r="AD165" s="44"/>
      <c r="AE165" s="36"/>
      <c r="AF165" s="37"/>
      <c r="AG165" s="36"/>
      <c r="AH165" s="45" t="str">
        <f aca="false">IF($D165="","",IF($AB165="Cancelled","Cancelled",IF(AND($AA165="",$Z165&lt;&gt;"",$Z165&lt;Setup!$D$19),"ORDER NOW - late",IF(AND(OR($AB165="Ordered",$AB165="In production",$AB165="Shipped"),$S165&lt;&gt;"Approved",$S165&lt;&gt;"Approved as noted"),"Ordered without approval",IF(AND($AA165="",$Z165&lt;&gt;"",$Z165&lt;Setup!$D$19+14),"Order within 2 weeks",IF(AND($AD165&lt;&gt;"",$AG165=""),"Installed - needs asset tag",IF(N($W165)&gt;=Setup!$D$18,"Long lead","")))))))</f>
        <v/>
      </c>
    </row>
    <row r="166" customFormat="false" ht="33.75" hidden="false" customHeight="true" outlineLevel="0" collapsed="false">
      <c r="B166" s="46"/>
      <c r="C166" s="47"/>
      <c r="D166" s="47"/>
      <c r="E166" s="47"/>
      <c r="F166" s="48"/>
      <c r="G166" s="48"/>
      <c r="H166" s="38" t="str">
        <f aca="false">IF($D166="","",N($F166)*N($G166))</f>
        <v/>
      </c>
      <c r="I166" s="46"/>
      <c r="J166" s="47"/>
      <c r="K166" s="47"/>
      <c r="L166" s="47"/>
      <c r="M166" s="47"/>
      <c r="N166" s="49"/>
      <c r="O166" s="49"/>
      <c r="P166" s="40" t="str">
        <f aca="false">IF($D166="","",N($N166)+N($O166))</f>
        <v/>
      </c>
      <c r="Q166" s="41" t="str">
        <f aca="false">IF($D166="","",$H166*$P166)</f>
        <v/>
      </c>
      <c r="R166" s="47"/>
      <c r="S166" s="47"/>
      <c r="T166" s="47"/>
      <c r="U166" s="46"/>
      <c r="V166" s="47"/>
      <c r="W166" s="48"/>
      <c r="X166" s="47"/>
      <c r="Y166" s="43" t="str">
        <f aca="false">IF($D166="","",Setup!$D$15-N(Setup!$D$16)*7)</f>
        <v/>
      </c>
      <c r="Z166" s="43" t="str">
        <f aca="false">IF(OR($D166="",$W166=""),"",$Y166-N($W166)*7-N(Setup!$D$17)*7)</f>
        <v/>
      </c>
      <c r="AA166" s="51"/>
      <c r="AB166" s="47"/>
      <c r="AC166" s="51"/>
      <c r="AD166" s="51"/>
      <c r="AE166" s="47"/>
      <c r="AF166" s="48"/>
      <c r="AG166" s="47"/>
      <c r="AH166" s="45" t="str">
        <f aca="false">IF($D166="","",IF($AB166="Cancelled","Cancelled",IF(AND($AA166="",$Z166&lt;&gt;"",$Z166&lt;Setup!$D$19),"ORDER NOW - late",IF(AND(OR($AB166="Ordered",$AB166="In production",$AB166="Shipped"),$S166&lt;&gt;"Approved",$S166&lt;&gt;"Approved as noted"),"Ordered without approval",IF(AND($AA166="",$Z166&lt;&gt;"",$Z166&lt;Setup!$D$19+14),"Order within 2 weeks",IF(AND($AD166&lt;&gt;"",$AG166=""),"Installed - needs asset tag",IF(N($W166)&gt;=Setup!$D$18,"Long lead","")))))))</f>
        <v/>
      </c>
    </row>
    <row r="167" customFormat="false" ht="33.75" hidden="false" customHeight="true" outlineLevel="0" collapsed="false">
      <c r="B167" s="35"/>
      <c r="C167" s="36"/>
      <c r="D167" s="36"/>
      <c r="E167" s="36"/>
      <c r="F167" s="37"/>
      <c r="G167" s="37"/>
      <c r="H167" s="38" t="str">
        <f aca="false">IF($D167="","",N($F167)*N($G167))</f>
        <v/>
      </c>
      <c r="I167" s="35"/>
      <c r="J167" s="36"/>
      <c r="K167" s="36"/>
      <c r="L167" s="36"/>
      <c r="M167" s="36"/>
      <c r="N167" s="39"/>
      <c r="O167" s="39"/>
      <c r="P167" s="40" t="str">
        <f aca="false">IF($D167="","",N($N167)+N($O167))</f>
        <v/>
      </c>
      <c r="Q167" s="41" t="str">
        <f aca="false">IF($D167="","",$H167*$P167)</f>
        <v/>
      </c>
      <c r="R167" s="36"/>
      <c r="S167" s="36"/>
      <c r="T167" s="36"/>
      <c r="U167" s="35"/>
      <c r="V167" s="36"/>
      <c r="W167" s="37"/>
      <c r="X167" s="36"/>
      <c r="Y167" s="43" t="str">
        <f aca="false">IF($D167="","",Setup!$D$15-N(Setup!$D$16)*7)</f>
        <v/>
      </c>
      <c r="Z167" s="43" t="str">
        <f aca="false">IF(OR($D167="",$W167=""),"",$Y167-N($W167)*7-N(Setup!$D$17)*7)</f>
        <v/>
      </c>
      <c r="AA167" s="44"/>
      <c r="AB167" s="36"/>
      <c r="AC167" s="44"/>
      <c r="AD167" s="44"/>
      <c r="AE167" s="36"/>
      <c r="AF167" s="37"/>
      <c r="AG167" s="36"/>
      <c r="AH167" s="45" t="str">
        <f aca="false">IF($D167="","",IF($AB167="Cancelled","Cancelled",IF(AND($AA167="",$Z167&lt;&gt;"",$Z167&lt;Setup!$D$19),"ORDER NOW - late",IF(AND(OR($AB167="Ordered",$AB167="In production",$AB167="Shipped"),$S167&lt;&gt;"Approved",$S167&lt;&gt;"Approved as noted"),"Ordered without approval",IF(AND($AA167="",$Z167&lt;&gt;"",$Z167&lt;Setup!$D$19+14),"Order within 2 weeks",IF(AND($AD167&lt;&gt;"",$AG167=""),"Installed - needs asset tag",IF(N($W167)&gt;=Setup!$D$18,"Long lead","")))))))</f>
        <v/>
      </c>
    </row>
    <row r="168" customFormat="false" ht="33.75" hidden="false" customHeight="true" outlineLevel="0" collapsed="false">
      <c r="B168" s="46"/>
      <c r="C168" s="47"/>
      <c r="D168" s="47"/>
      <c r="E168" s="47"/>
      <c r="F168" s="48"/>
      <c r="G168" s="48"/>
      <c r="H168" s="38" t="str">
        <f aca="false">IF($D168="","",N($F168)*N($G168))</f>
        <v/>
      </c>
      <c r="I168" s="46"/>
      <c r="J168" s="47"/>
      <c r="K168" s="47"/>
      <c r="L168" s="47"/>
      <c r="M168" s="47"/>
      <c r="N168" s="49"/>
      <c r="O168" s="49"/>
      <c r="P168" s="40" t="str">
        <f aca="false">IF($D168="","",N($N168)+N($O168))</f>
        <v/>
      </c>
      <c r="Q168" s="41" t="str">
        <f aca="false">IF($D168="","",$H168*$P168)</f>
        <v/>
      </c>
      <c r="R168" s="47"/>
      <c r="S168" s="47"/>
      <c r="T168" s="47"/>
      <c r="U168" s="46"/>
      <c r="V168" s="47"/>
      <c r="W168" s="48"/>
      <c r="X168" s="47"/>
      <c r="Y168" s="43" t="str">
        <f aca="false">IF($D168="","",Setup!$D$15-N(Setup!$D$16)*7)</f>
        <v/>
      </c>
      <c r="Z168" s="43" t="str">
        <f aca="false">IF(OR($D168="",$W168=""),"",$Y168-N($W168)*7-N(Setup!$D$17)*7)</f>
        <v/>
      </c>
      <c r="AA168" s="51"/>
      <c r="AB168" s="47"/>
      <c r="AC168" s="51"/>
      <c r="AD168" s="51"/>
      <c r="AE168" s="47"/>
      <c r="AF168" s="48"/>
      <c r="AG168" s="47"/>
      <c r="AH168" s="45" t="str">
        <f aca="false">IF($D168="","",IF($AB168="Cancelled","Cancelled",IF(AND($AA168="",$Z168&lt;&gt;"",$Z168&lt;Setup!$D$19),"ORDER NOW - late",IF(AND(OR($AB168="Ordered",$AB168="In production",$AB168="Shipped"),$S168&lt;&gt;"Approved",$S168&lt;&gt;"Approved as noted"),"Ordered without approval",IF(AND($AA168="",$Z168&lt;&gt;"",$Z168&lt;Setup!$D$19+14),"Order within 2 weeks",IF(AND($AD168&lt;&gt;"",$AG168=""),"Installed - needs asset tag",IF(N($W168)&gt;=Setup!$D$18,"Long lead","")))))))</f>
        <v/>
      </c>
    </row>
    <row r="169" customFormat="false" ht="33.75" hidden="false" customHeight="true" outlineLevel="0" collapsed="false">
      <c r="B169" s="35"/>
      <c r="C169" s="36"/>
      <c r="D169" s="36"/>
      <c r="E169" s="36"/>
      <c r="F169" s="37"/>
      <c r="G169" s="37"/>
      <c r="H169" s="38" t="str">
        <f aca="false">IF($D169="","",N($F169)*N($G169))</f>
        <v/>
      </c>
      <c r="I169" s="35"/>
      <c r="J169" s="36"/>
      <c r="K169" s="36"/>
      <c r="L169" s="36"/>
      <c r="M169" s="36"/>
      <c r="N169" s="39"/>
      <c r="O169" s="39"/>
      <c r="P169" s="40" t="str">
        <f aca="false">IF($D169="","",N($N169)+N($O169))</f>
        <v/>
      </c>
      <c r="Q169" s="41" t="str">
        <f aca="false">IF($D169="","",$H169*$P169)</f>
        <v/>
      </c>
      <c r="R169" s="36"/>
      <c r="S169" s="36"/>
      <c r="T169" s="36"/>
      <c r="U169" s="35"/>
      <c r="V169" s="36"/>
      <c r="W169" s="37"/>
      <c r="X169" s="36"/>
      <c r="Y169" s="43" t="str">
        <f aca="false">IF($D169="","",Setup!$D$15-N(Setup!$D$16)*7)</f>
        <v/>
      </c>
      <c r="Z169" s="43" t="str">
        <f aca="false">IF(OR($D169="",$W169=""),"",$Y169-N($W169)*7-N(Setup!$D$17)*7)</f>
        <v/>
      </c>
      <c r="AA169" s="44"/>
      <c r="AB169" s="36"/>
      <c r="AC169" s="44"/>
      <c r="AD169" s="44"/>
      <c r="AE169" s="36"/>
      <c r="AF169" s="37"/>
      <c r="AG169" s="36"/>
      <c r="AH169" s="45" t="str">
        <f aca="false">IF($D169="","",IF($AB169="Cancelled","Cancelled",IF(AND($AA169="",$Z169&lt;&gt;"",$Z169&lt;Setup!$D$19),"ORDER NOW - late",IF(AND(OR($AB169="Ordered",$AB169="In production",$AB169="Shipped"),$S169&lt;&gt;"Approved",$S169&lt;&gt;"Approved as noted"),"Ordered without approval",IF(AND($AA169="",$Z169&lt;&gt;"",$Z169&lt;Setup!$D$19+14),"Order within 2 weeks",IF(AND($AD169&lt;&gt;"",$AG169=""),"Installed - needs asset tag",IF(N($W169)&gt;=Setup!$D$18,"Long lead","")))))))</f>
        <v/>
      </c>
    </row>
    <row r="170" customFormat="false" ht="33.75" hidden="false" customHeight="true" outlineLevel="0" collapsed="false">
      <c r="B170" s="46"/>
      <c r="C170" s="47"/>
      <c r="D170" s="47"/>
      <c r="E170" s="47"/>
      <c r="F170" s="48"/>
      <c r="G170" s="48"/>
      <c r="H170" s="38" t="str">
        <f aca="false">IF($D170="","",N($F170)*N($G170))</f>
        <v/>
      </c>
      <c r="I170" s="46"/>
      <c r="J170" s="47"/>
      <c r="K170" s="47"/>
      <c r="L170" s="47"/>
      <c r="M170" s="47"/>
      <c r="N170" s="49"/>
      <c r="O170" s="49"/>
      <c r="P170" s="40" t="str">
        <f aca="false">IF($D170="","",N($N170)+N($O170))</f>
        <v/>
      </c>
      <c r="Q170" s="41" t="str">
        <f aca="false">IF($D170="","",$H170*$P170)</f>
        <v/>
      </c>
      <c r="R170" s="47"/>
      <c r="S170" s="47"/>
      <c r="T170" s="47"/>
      <c r="U170" s="46"/>
      <c r="V170" s="47"/>
      <c r="W170" s="48"/>
      <c r="X170" s="47"/>
      <c r="Y170" s="43" t="str">
        <f aca="false">IF($D170="","",Setup!$D$15-N(Setup!$D$16)*7)</f>
        <v/>
      </c>
      <c r="Z170" s="43" t="str">
        <f aca="false">IF(OR($D170="",$W170=""),"",$Y170-N($W170)*7-N(Setup!$D$17)*7)</f>
        <v/>
      </c>
      <c r="AA170" s="51"/>
      <c r="AB170" s="47"/>
      <c r="AC170" s="51"/>
      <c r="AD170" s="51"/>
      <c r="AE170" s="47"/>
      <c r="AF170" s="48"/>
      <c r="AG170" s="47"/>
      <c r="AH170" s="45" t="str">
        <f aca="false">IF($D170="","",IF($AB170="Cancelled","Cancelled",IF(AND($AA170="",$Z170&lt;&gt;"",$Z170&lt;Setup!$D$19),"ORDER NOW - late",IF(AND(OR($AB170="Ordered",$AB170="In production",$AB170="Shipped"),$S170&lt;&gt;"Approved",$S170&lt;&gt;"Approved as noted"),"Ordered without approval",IF(AND($AA170="",$Z170&lt;&gt;"",$Z170&lt;Setup!$D$19+14),"Order within 2 weeks",IF(AND($AD170&lt;&gt;"",$AG170=""),"Installed - needs asset tag",IF(N($W170)&gt;=Setup!$D$18,"Long lead","")))))))</f>
        <v/>
      </c>
    </row>
    <row r="171" customFormat="false" ht="33.75" hidden="false" customHeight="true" outlineLevel="0" collapsed="false">
      <c r="B171" s="35"/>
      <c r="C171" s="36"/>
      <c r="D171" s="36"/>
      <c r="E171" s="36"/>
      <c r="F171" s="37"/>
      <c r="G171" s="37"/>
      <c r="H171" s="38" t="str">
        <f aca="false">IF($D171="","",N($F171)*N($G171))</f>
        <v/>
      </c>
      <c r="I171" s="35"/>
      <c r="J171" s="36"/>
      <c r="K171" s="36"/>
      <c r="L171" s="36"/>
      <c r="M171" s="36"/>
      <c r="N171" s="39"/>
      <c r="O171" s="39"/>
      <c r="P171" s="40" t="str">
        <f aca="false">IF($D171="","",N($N171)+N($O171))</f>
        <v/>
      </c>
      <c r="Q171" s="41" t="str">
        <f aca="false">IF($D171="","",$H171*$P171)</f>
        <v/>
      </c>
      <c r="R171" s="36"/>
      <c r="S171" s="36"/>
      <c r="T171" s="36"/>
      <c r="U171" s="35"/>
      <c r="V171" s="36"/>
      <c r="W171" s="37"/>
      <c r="X171" s="36"/>
      <c r="Y171" s="43" t="str">
        <f aca="false">IF($D171="","",Setup!$D$15-N(Setup!$D$16)*7)</f>
        <v/>
      </c>
      <c r="Z171" s="43" t="str">
        <f aca="false">IF(OR($D171="",$W171=""),"",$Y171-N($W171)*7-N(Setup!$D$17)*7)</f>
        <v/>
      </c>
      <c r="AA171" s="44"/>
      <c r="AB171" s="36"/>
      <c r="AC171" s="44"/>
      <c r="AD171" s="44"/>
      <c r="AE171" s="36"/>
      <c r="AF171" s="37"/>
      <c r="AG171" s="36"/>
      <c r="AH171" s="45" t="str">
        <f aca="false">IF($D171="","",IF($AB171="Cancelled","Cancelled",IF(AND($AA171="",$Z171&lt;&gt;"",$Z171&lt;Setup!$D$19),"ORDER NOW - late",IF(AND(OR($AB171="Ordered",$AB171="In production",$AB171="Shipped"),$S171&lt;&gt;"Approved",$S171&lt;&gt;"Approved as noted"),"Ordered without approval",IF(AND($AA171="",$Z171&lt;&gt;"",$Z171&lt;Setup!$D$19+14),"Order within 2 weeks",IF(AND($AD171&lt;&gt;"",$AG171=""),"Installed - needs asset tag",IF(N($W171)&gt;=Setup!$D$18,"Long lead","")))))))</f>
        <v/>
      </c>
    </row>
    <row r="172" customFormat="false" ht="33.75" hidden="false" customHeight="true" outlineLevel="0" collapsed="false">
      <c r="B172" s="46"/>
      <c r="C172" s="47"/>
      <c r="D172" s="47"/>
      <c r="E172" s="47"/>
      <c r="F172" s="48"/>
      <c r="G172" s="48"/>
      <c r="H172" s="38" t="str">
        <f aca="false">IF($D172="","",N($F172)*N($G172))</f>
        <v/>
      </c>
      <c r="I172" s="46"/>
      <c r="J172" s="47"/>
      <c r="K172" s="47"/>
      <c r="L172" s="47"/>
      <c r="M172" s="47"/>
      <c r="N172" s="49"/>
      <c r="O172" s="49"/>
      <c r="P172" s="40" t="str">
        <f aca="false">IF($D172="","",N($N172)+N($O172))</f>
        <v/>
      </c>
      <c r="Q172" s="41" t="str">
        <f aca="false">IF($D172="","",$H172*$P172)</f>
        <v/>
      </c>
      <c r="R172" s="47"/>
      <c r="S172" s="47"/>
      <c r="T172" s="47"/>
      <c r="U172" s="46"/>
      <c r="V172" s="47"/>
      <c r="W172" s="48"/>
      <c r="X172" s="47"/>
      <c r="Y172" s="43" t="str">
        <f aca="false">IF($D172="","",Setup!$D$15-N(Setup!$D$16)*7)</f>
        <v/>
      </c>
      <c r="Z172" s="43" t="str">
        <f aca="false">IF(OR($D172="",$W172=""),"",$Y172-N($W172)*7-N(Setup!$D$17)*7)</f>
        <v/>
      </c>
      <c r="AA172" s="51"/>
      <c r="AB172" s="47"/>
      <c r="AC172" s="51"/>
      <c r="AD172" s="51"/>
      <c r="AE172" s="47"/>
      <c r="AF172" s="48"/>
      <c r="AG172" s="47"/>
      <c r="AH172" s="45" t="str">
        <f aca="false">IF($D172="","",IF($AB172="Cancelled","Cancelled",IF(AND($AA172="",$Z172&lt;&gt;"",$Z172&lt;Setup!$D$19),"ORDER NOW - late",IF(AND(OR($AB172="Ordered",$AB172="In production",$AB172="Shipped"),$S172&lt;&gt;"Approved",$S172&lt;&gt;"Approved as noted"),"Ordered without approval",IF(AND($AA172="",$Z172&lt;&gt;"",$Z172&lt;Setup!$D$19+14),"Order within 2 weeks",IF(AND($AD172&lt;&gt;"",$AG172=""),"Installed - needs asset tag",IF(N($W172)&gt;=Setup!$D$18,"Long lead","")))))))</f>
        <v/>
      </c>
    </row>
    <row r="173" customFormat="false" ht="33.75" hidden="false" customHeight="true" outlineLevel="0" collapsed="false">
      <c r="B173" s="35"/>
      <c r="C173" s="36"/>
      <c r="D173" s="36"/>
      <c r="E173" s="36"/>
      <c r="F173" s="37"/>
      <c r="G173" s="37"/>
      <c r="H173" s="38" t="str">
        <f aca="false">IF($D173="","",N($F173)*N($G173))</f>
        <v/>
      </c>
      <c r="I173" s="35"/>
      <c r="J173" s="36"/>
      <c r="K173" s="36"/>
      <c r="L173" s="36"/>
      <c r="M173" s="36"/>
      <c r="N173" s="39"/>
      <c r="O173" s="39"/>
      <c r="P173" s="40" t="str">
        <f aca="false">IF($D173="","",N($N173)+N($O173))</f>
        <v/>
      </c>
      <c r="Q173" s="41" t="str">
        <f aca="false">IF($D173="","",$H173*$P173)</f>
        <v/>
      </c>
      <c r="R173" s="36"/>
      <c r="S173" s="36"/>
      <c r="T173" s="36"/>
      <c r="U173" s="35"/>
      <c r="V173" s="36"/>
      <c r="W173" s="37"/>
      <c r="X173" s="36"/>
      <c r="Y173" s="43" t="str">
        <f aca="false">IF($D173="","",Setup!$D$15-N(Setup!$D$16)*7)</f>
        <v/>
      </c>
      <c r="Z173" s="43" t="str">
        <f aca="false">IF(OR($D173="",$W173=""),"",$Y173-N($W173)*7-N(Setup!$D$17)*7)</f>
        <v/>
      </c>
      <c r="AA173" s="44"/>
      <c r="AB173" s="36"/>
      <c r="AC173" s="44"/>
      <c r="AD173" s="44"/>
      <c r="AE173" s="36"/>
      <c r="AF173" s="37"/>
      <c r="AG173" s="36"/>
      <c r="AH173" s="45" t="str">
        <f aca="false">IF($D173="","",IF($AB173="Cancelled","Cancelled",IF(AND($AA173="",$Z173&lt;&gt;"",$Z173&lt;Setup!$D$19),"ORDER NOW - late",IF(AND(OR($AB173="Ordered",$AB173="In production",$AB173="Shipped"),$S173&lt;&gt;"Approved",$S173&lt;&gt;"Approved as noted"),"Ordered without approval",IF(AND($AA173="",$Z173&lt;&gt;"",$Z173&lt;Setup!$D$19+14),"Order within 2 weeks",IF(AND($AD173&lt;&gt;"",$AG173=""),"Installed - needs asset tag",IF(N($W173)&gt;=Setup!$D$18,"Long lead","")))))))</f>
        <v/>
      </c>
    </row>
    <row r="174" customFormat="false" ht="33.75" hidden="false" customHeight="true" outlineLevel="0" collapsed="false">
      <c r="B174" s="46"/>
      <c r="C174" s="47"/>
      <c r="D174" s="47"/>
      <c r="E174" s="47"/>
      <c r="F174" s="48"/>
      <c r="G174" s="48"/>
      <c r="H174" s="38" t="str">
        <f aca="false">IF($D174="","",N($F174)*N($G174))</f>
        <v/>
      </c>
      <c r="I174" s="46"/>
      <c r="J174" s="47"/>
      <c r="K174" s="47"/>
      <c r="L174" s="47"/>
      <c r="M174" s="47"/>
      <c r="N174" s="49"/>
      <c r="O174" s="49"/>
      <c r="P174" s="40" t="str">
        <f aca="false">IF($D174="","",N($N174)+N($O174))</f>
        <v/>
      </c>
      <c r="Q174" s="41" t="str">
        <f aca="false">IF($D174="","",$H174*$P174)</f>
        <v/>
      </c>
      <c r="R174" s="47"/>
      <c r="S174" s="47"/>
      <c r="T174" s="47"/>
      <c r="U174" s="46"/>
      <c r="V174" s="47"/>
      <c r="W174" s="48"/>
      <c r="X174" s="47"/>
      <c r="Y174" s="43" t="str">
        <f aca="false">IF($D174="","",Setup!$D$15-N(Setup!$D$16)*7)</f>
        <v/>
      </c>
      <c r="Z174" s="43" t="str">
        <f aca="false">IF(OR($D174="",$W174=""),"",$Y174-N($W174)*7-N(Setup!$D$17)*7)</f>
        <v/>
      </c>
      <c r="AA174" s="51"/>
      <c r="AB174" s="47"/>
      <c r="AC174" s="51"/>
      <c r="AD174" s="51"/>
      <c r="AE174" s="47"/>
      <c r="AF174" s="48"/>
      <c r="AG174" s="47"/>
      <c r="AH174" s="45" t="str">
        <f aca="false">IF($D174="","",IF($AB174="Cancelled","Cancelled",IF(AND($AA174="",$Z174&lt;&gt;"",$Z174&lt;Setup!$D$19),"ORDER NOW - late",IF(AND(OR($AB174="Ordered",$AB174="In production",$AB174="Shipped"),$S174&lt;&gt;"Approved",$S174&lt;&gt;"Approved as noted"),"Ordered without approval",IF(AND($AA174="",$Z174&lt;&gt;"",$Z174&lt;Setup!$D$19+14),"Order within 2 weeks",IF(AND($AD174&lt;&gt;"",$AG174=""),"Installed - needs asset tag",IF(N($W174)&gt;=Setup!$D$18,"Long lead","")))))))</f>
        <v/>
      </c>
    </row>
    <row r="175" customFormat="false" ht="33.75" hidden="false" customHeight="true" outlineLevel="0" collapsed="false">
      <c r="B175" s="35"/>
      <c r="C175" s="36"/>
      <c r="D175" s="36"/>
      <c r="E175" s="36"/>
      <c r="F175" s="37"/>
      <c r="G175" s="37"/>
      <c r="H175" s="38" t="str">
        <f aca="false">IF($D175="","",N($F175)*N($G175))</f>
        <v/>
      </c>
      <c r="I175" s="35"/>
      <c r="J175" s="36"/>
      <c r="K175" s="36"/>
      <c r="L175" s="36"/>
      <c r="M175" s="36"/>
      <c r="N175" s="39"/>
      <c r="O175" s="39"/>
      <c r="P175" s="40" t="str">
        <f aca="false">IF($D175="","",N($N175)+N($O175))</f>
        <v/>
      </c>
      <c r="Q175" s="41" t="str">
        <f aca="false">IF($D175="","",$H175*$P175)</f>
        <v/>
      </c>
      <c r="R175" s="36"/>
      <c r="S175" s="36"/>
      <c r="T175" s="36"/>
      <c r="U175" s="35"/>
      <c r="V175" s="36"/>
      <c r="W175" s="37"/>
      <c r="X175" s="36"/>
      <c r="Y175" s="43" t="str">
        <f aca="false">IF($D175="","",Setup!$D$15-N(Setup!$D$16)*7)</f>
        <v/>
      </c>
      <c r="Z175" s="43" t="str">
        <f aca="false">IF(OR($D175="",$W175=""),"",$Y175-N($W175)*7-N(Setup!$D$17)*7)</f>
        <v/>
      </c>
      <c r="AA175" s="44"/>
      <c r="AB175" s="36"/>
      <c r="AC175" s="44"/>
      <c r="AD175" s="44"/>
      <c r="AE175" s="36"/>
      <c r="AF175" s="37"/>
      <c r="AG175" s="36"/>
      <c r="AH175" s="45" t="str">
        <f aca="false">IF($D175="","",IF($AB175="Cancelled","Cancelled",IF(AND($AA175="",$Z175&lt;&gt;"",$Z175&lt;Setup!$D$19),"ORDER NOW - late",IF(AND(OR($AB175="Ordered",$AB175="In production",$AB175="Shipped"),$S175&lt;&gt;"Approved",$S175&lt;&gt;"Approved as noted"),"Ordered without approval",IF(AND($AA175="",$Z175&lt;&gt;"",$Z175&lt;Setup!$D$19+14),"Order within 2 weeks",IF(AND($AD175&lt;&gt;"",$AG175=""),"Installed - needs asset tag",IF(N($W175)&gt;=Setup!$D$18,"Long lead","")))))))</f>
        <v/>
      </c>
    </row>
    <row r="176" customFormat="false" ht="33.75" hidden="false" customHeight="true" outlineLevel="0" collapsed="false">
      <c r="B176" s="46"/>
      <c r="C176" s="47"/>
      <c r="D176" s="47"/>
      <c r="E176" s="47"/>
      <c r="F176" s="48"/>
      <c r="G176" s="48"/>
      <c r="H176" s="38" t="str">
        <f aca="false">IF($D176="","",N($F176)*N($G176))</f>
        <v/>
      </c>
      <c r="I176" s="46"/>
      <c r="J176" s="47"/>
      <c r="K176" s="47"/>
      <c r="L176" s="47"/>
      <c r="M176" s="47"/>
      <c r="N176" s="49"/>
      <c r="O176" s="49"/>
      <c r="P176" s="40" t="str">
        <f aca="false">IF($D176="","",N($N176)+N($O176))</f>
        <v/>
      </c>
      <c r="Q176" s="41" t="str">
        <f aca="false">IF($D176="","",$H176*$P176)</f>
        <v/>
      </c>
      <c r="R176" s="47"/>
      <c r="S176" s="47"/>
      <c r="T176" s="47"/>
      <c r="U176" s="46"/>
      <c r="V176" s="47"/>
      <c r="W176" s="48"/>
      <c r="X176" s="47"/>
      <c r="Y176" s="43" t="str">
        <f aca="false">IF($D176="","",Setup!$D$15-N(Setup!$D$16)*7)</f>
        <v/>
      </c>
      <c r="Z176" s="43" t="str">
        <f aca="false">IF(OR($D176="",$W176=""),"",$Y176-N($W176)*7-N(Setup!$D$17)*7)</f>
        <v/>
      </c>
      <c r="AA176" s="51"/>
      <c r="AB176" s="47"/>
      <c r="AC176" s="51"/>
      <c r="AD176" s="51"/>
      <c r="AE176" s="47"/>
      <c r="AF176" s="48"/>
      <c r="AG176" s="47"/>
      <c r="AH176" s="45" t="str">
        <f aca="false">IF($D176="","",IF($AB176="Cancelled","Cancelled",IF(AND($AA176="",$Z176&lt;&gt;"",$Z176&lt;Setup!$D$19),"ORDER NOW - late",IF(AND(OR($AB176="Ordered",$AB176="In production",$AB176="Shipped"),$S176&lt;&gt;"Approved",$S176&lt;&gt;"Approved as noted"),"Ordered without approval",IF(AND($AA176="",$Z176&lt;&gt;"",$Z176&lt;Setup!$D$19+14),"Order within 2 weeks",IF(AND($AD176&lt;&gt;"",$AG176=""),"Installed - needs asset tag",IF(N($W176)&gt;=Setup!$D$18,"Long lead","")))))))</f>
        <v/>
      </c>
    </row>
    <row r="177" customFormat="false" ht="33.75" hidden="false" customHeight="true" outlineLevel="0" collapsed="false">
      <c r="B177" s="35"/>
      <c r="C177" s="36"/>
      <c r="D177" s="36"/>
      <c r="E177" s="36"/>
      <c r="F177" s="37"/>
      <c r="G177" s="37"/>
      <c r="H177" s="38" t="str">
        <f aca="false">IF($D177="","",N($F177)*N($G177))</f>
        <v/>
      </c>
      <c r="I177" s="35"/>
      <c r="J177" s="36"/>
      <c r="K177" s="36"/>
      <c r="L177" s="36"/>
      <c r="M177" s="36"/>
      <c r="N177" s="39"/>
      <c r="O177" s="39"/>
      <c r="P177" s="40" t="str">
        <f aca="false">IF($D177="","",N($N177)+N($O177))</f>
        <v/>
      </c>
      <c r="Q177" s="41" t="str">
        <f aca="false">IF($D177="","",$H177*$P177)</f>
        <v/>
      </c>
      <c r="R177" s="36"/>
      <c r="S177" s="36"/>
      <c r="T177" s="36"/>
      <c r="U177" s="35"/>
      <c r="V177" s="36"/>
      <c r="W177" s="37"/>
      <c r="X177" s="36"/>
      <c r="Y177" s="43" t="str">
        <f aca="false">IF($D177="","",Setup!$D$15-N(Setup!$D$16)*7)</f>
        <v/>
      </c>
      <c r="Z177" s="43" t="str">
        <f aca="false">IF(OR($D177="",$W177=""),"",$Y177-N($W177)*7-N(Setup!$D$17)*7)</f>
        <v/>
      </c>
      <c r="AA177" s="44"/>
      <c r="AB177" s="36"/>
      <c r="AC177" s="44"/>
      <c r="AD177" s="44"/>
      <c r="AE177" s="36"/>
      <c r="AF177" s="37"/>
      <c r="AG177" s="36"/>
      <c r="AH177" s="45" t="str">
        <f aca="false">IF($D177="","",IF($AB177="Cancelled","Cancelled",IF(AND($AA177="",$Z177&lt;&gt;"",$Z177&lt;Setup!$D$19),"ORDER NOW - late",IF(AND(OR($AB177="Ordered",$AB177="In production",$AB177="Shipped"),$S177&lt;&gt;"Approved",$S177&lt;&gt;"Approved as noted"),"Ordered without approval",IF(AND($AA177="",$Z177&lt;&gt;"",$Z177&lt;Setup!$D$19+14),"Order within 2 weeks",IF(AND($AD177&lt;&gt;"",$AG177=""),"Installed - needs asset tag",IF(N($W177)&gt;=Setup!$D$18,"Long lead","")))))))</f>
        <v/>
      </c>
    </row>
    <row r="178" customFormat="false" ht="33.75" hidden="false" customHeight="true" outlineLevel="0" collapsed="false">
      <c r="B178" s="46"/>
      <c r="C178" s="47"/>
      <c r="D178" s="47"/>
      <c r="E178" s="47"/>
      <c r="F178" s="48"/>
      <c r="G178" s="48"/>
      <c r="H178" s="38" t="str">
        <f aca="false">IF($D178="","",N($F178)*N($G178))</f>
        <v/>
      </c>
      <c r="I178" s="46"/>
      <c r="J178" s="47"/>
      <c r="K178" s="47"/>
      <c r="L178" s="47"/>
      <c r="M178" s="47"/>
      <c r="N178" s="49"/>
      <c r="O178" s="49"/>
      <c r="P178" s="40" t="str">
        <f aca="false">IF($D178="","",N($N178)+N($O178))</f>
        <v/>
      </c>
      <c r="Q178" s="41" t="str">
        <f aca="false">IF($D178="","",$H178*$P178)</f>
        <v/>
      </c>
      <c r="R178" s="47"/>
      <c r="S178" s="47"/>
      <c r="T178" s="47"/>
      <c r="U178" s="46"/>
      <c r="V178" s="47"/>
      <c r="W178" s="48"/>
      <c r="X178" s="47"/>
      <c r="Y178" s="43" t="str">
        <f aca="false">IF($D178="","",Setup!$D$15-N(Setup!$D$16)*7)</f>
        <v/>
      </c>
      <c r="Z178" s="43" t="str">
        <f aca="false">IF(OR($D178="",$W178=""),"",$Y178-N($W178)*7-N(Setup!$D$17)*7)</f>
        <v/>
      </c>
      <c r="AA178" s="51"/>
      <c r="AB178" s="47"/>
      <c r="AC178" s="51"/>
      <c r="AD178" s="51"/>
      <c r="AE178" s="47"/>
      <c r="AF178" s="48"/>
      <c r="AG178" s="47"/>
      <c r="AH178" s="45" t="str">
        <f aca="false">IF($D178="","",IF($AB178="Cancelled","Cancelled",IF(AND($AA178="",$Z178&lt;&gt;"",$Z178&lt;Setup!$D$19),"ORDER NOW - late",IF(AND(OR($AB178="Ordered",$AB178="In production",$AB178="Shipped"),$S178&lt;&gt;"Approved",$S178&lt;&gt;"Approved as noted"),"Ordered without approval",IF(AND($AA178="",$Z178&lt;&gt;"",$Z178&lt;Setup!$D$19+14),"Order within 2 weeks",IF(AND($AD178&lt;&gt;"",$AG178=""),"Installed - needs asset tag",IF(N($W178)&gt;=Setup!$D$18,"Long lead","")))))))</f>
        <v/>
      </c>
    </row>
    <row r="179" customFormat="false" ht="33.75" hidden="false" customHeight="true" outlineLevel="0" collapsed="false">
      <c r="B179" s="35"/>
      <c r="C179" s="36"/>
      <c r="D179" s="36"/>
      <c r="E179" s="36"/>
      <c r="F179" s="37"/>
      <c r="G179" s="37"/>
      <c r="H179" s="38" t="str">
        <f aca="false">IF($D179="","",N($F179)*N($G179))</f>
        <v/>
      </c>
      <c r="I179" s="35"/>
      <c r="J179" s="36"/>
      <c r="K179" s="36"/>
      <c r="L179" s="36"/>
      <c r="M179" s="36"/>
      <c r="N179" s="39"/>
      <c r="O179" s="39"/>
      <c r="P179" s="40" t="str">
        <f aca="false">IF($D179="","",N($N179)+N($O179))</f>
        <v/>
      </c>
      <c r="Q179" s="41" t="str">
        <f aca="false">IF($D179="","",$H179*$P179)</f>
        <v/>
      </c>
      <c r="R179" s="36"/>
      <c r="S179" s="36"/>
      <c r="T179" s="36"/>
      <c r="U179" s="35"/>
      <c r="V179" s="36"/>
      <c r="W179" s="37"/>
      <c r="X179" s="36"/>
      <c r="Y179" s="43" t="str">
        <f aca="false">IF($D179="","",Setup!$D$15-N(Setup!$D$16)*7)</f>
        <v/>
      </c>
      <c r="Z179" s="43" t="str">
        <f aca="false">IF(OR($D179="",$W179=""),"",$Y179-N($W179)*7-N(Setup!$D$17)*7)</f>
        <v/>
      </c>
      <c r="AA179" s="44"/>
      <c r="AB179" s="36"/>
      <c r="AC179" s="44"/>
      <c r="AD179" s="44"/>
      <c r="AE179" s="36"/>
      <c r="AF179" s="37"/>
      <c r="AG179" s="36"/>
      <c r="AH179" s="45" t="str">
        <f aca="false">IF($D179="","",IF($AB179="Cancelled","Cancelled",IF(AND($AA179="",$Z179&lt;&gt;"",$Z179&lt;Setup!$D$19),"ORDER NOW - late",IF(AND(OR($AB179="Ordered",$AB179="In production",$AB179="Shipped"),$S179&lt;&gt;"Approved",$S179&lt;&gt;"Approved as noted"),"Ordered without approval",IF(AND($AA179="",$Z179&lt;&gt;"",$Z179&lt;Setup!$D$19+14),"Order within 2 weeks",IF(AND($AD179&lt;&gt;"",$AG179=""),"Installed - needs asset tag",IF(N($W179)&gt;=Setup!$D$18,"Long lead","")))))))</f>
        <v/>
      </c>
    </row>
    <row r="180" customFormat="false" ht="33.75" hidden="false" customHeight="true" outlineLevel="0" collapsed="false">
      <c r="B180" s="46"/>
      <c r="C180" s="47"/>
      <c r="D180" s="47"/>
      <c r="E180" s="47"/>
      <c r="F180" s="48"/>
      <c r="G180" s="48"/>
      <c r="H180" s="38" t="str">
        <f aca="false">IF($D180="","",N($F180)*N($G180))</f>
        <v/>
      </c>
      <c r="I180" s="46"/>
      <c r="J180" s="47"/>
      <c r="K180" s="47"/>
      <c r="L180" s="47"/>
      <c r="M180" s="47"/>
      <c r="N180" s="49"/>
      <c r="O180" s="49"/>
      <c r="P180" s="40" t="str">
        <f aca="false">IF($D180="","",N($N180)+N($O180))</f>
        <v/>
      </c>
      <c r="Q180" s="41" t="str">
        <f aca="false">IF($D180="","",$H180*$P180)</f>
        <v/>
      </c>
      <c r="R180" s="47"/>
      <c r="S180" s="47"/>
      <c r="T180" s="47"/>
      <c r="U180" s="46"/>
      <c r="V180" s="47"/>
      <c r="W180" s="48"/>
      <c r="X180" s="47"/>
      <c r="Y180" s="43" t="str">
        <f aca="false">IF($D180="","",Setup!$D$15-N(Setup!$D$16)*7)</f>
        <v/>
      </c>
      <c r="Z180" s="43" t="str">
        <f aca="false">IF(OR($D180="",$W180=""),"",$Y180-N($W180)*7-N(Setup!$D$17)*7)</f>
        <v/>
      </c>
      <c r="AA180" s="51"/>
      <c r="AB180" s="47"/>
      <c r="AC180" s="51"/>
      <c r="AD180" s="51"/>
      <c r="AE180" s="47"/>
      <c r="AF180" s="48"/>
      <c r="AG180" s="47"/>
      <c r="AH180" s="45" t="str">
        <f aca="false">IF($D180="","",IF($AB180="Cancelled","Cancelled",IF(AND($AA180="",$Z180&lt;&gt;"",$Z180&lt;Setup!$D$19),"ORDER NOW - late",IF(AND(OR($AB180="Ordered",$AB180="In production",$AB180="Shipped"),$S180&lt;&gt;"Approved",$S180&lt;&gt;"Approved as noted"),"Ordered without approval",IF(AND($AA180="",$Z180&lt;&gt;"",$Z180&lt;Setup!$D$19+14),"Order within 2 weeks",IF(AND($AD180&lt;&gt;"",$AG180=""),"Installed - needs asset tag",IF(N($W180)&gt;=Setup!$D$18,"Long lead","")))))))</f>
        <v/>
      </c>
    </row>
    <row r="181" customFormat="false" ht="33.75" hidden="false" customHeight="true" outlineLevel="0" collapsed="false">
      <c r="B181" s="35"/>
      <c r="C181" s="36"/>
      <c r="D181" s="36"/>
      <c r="E181" s="36"/>
      <c r="F181" s="37"/>
      <c r="G181" s="37"/>
      <c r="H181" s="38" t="str">
        <f aca="false">IF($D181="","",N($F181)*N($G181))</f>
        <v/>
      </c>
      <c r="I181" s="35"/>
      <c r="J181" s="36"/>
      <c r="K181" s="36"/>
      <c r="L181" s="36"/>
      <c r="M181" s="36"/>
      <c r="N181" s="39"/>
      <c r="O181" s="39"/>
      <c r="P181" s="40" t="str">
        <f aca="false">IF($D181="","",N($N181)+N($O181))</f>
        <v/>
      </c>
      <c r="Q181" s="41" t="str">
        <f aca="false">IF($D181="","",$H181*$P181)</f>
        <v/>
      </c>
      <c r="R181" s="36"/>
      <c r="S181" s="36"/>
      <c r="T181" s="36"/>
      <c r="U181" s="35"/>
      <c r="V181" s="36"/>
      <c r="W181" s="37"/>
      <c r="X181" s="36"/>
      <c r="Y181" s="43" t="str">
        <f aca="false">IF($D181="","",Setup!$D$15-N(Setup!$D$16)*7)</f>
        <v/>
      </c>
      <c r="Z181" s="43" t="str">
        <f aca="false">IF(OR($D181="",$W181=""),"",$Y181-N($W181)*7-N(Setup!$D$17)*7)</f>
        <v/>
      </c>
      <c r="AA181" s="44"/>
      <c r="AB181" s="36"/>
      <c r="AC181" s="44"/>
      <c r="AD181" s="44"/>
      <c r="AE181" s="36"/>
      <c r="AF181" s="37"/>
      <c r="AG181" s="36"/>
      <c r="AH181" s="45" t="str">
        <f aca="false">IF($D181="","",IF($AB181="Cancelled","Cancelled",IF(AND($AA181="",$Z181&lt;&gt;"",$Z181&lt;Setup!$D$19),"ORDER NOW - late",IF(AND(OR($AB181="Ordered",$AB181="In production",$AB181="Shipped"),$S181&lt;&gt;"Approved",$S181&lt;&gt;"Approved as noted"),"Ordered without approval",IF(AND($AA181="",$Z181&lt;&gt;"",$Z181&lt;Setup!$D$19+14),"Order within 2 weeks",IF(AND($AD181&lt;&gt;"",$AG181=""),"Installed - needs asset tag",IF(N($W181)&gt;=Setup!$D$18,"Long lead","")))))))</f>
        <v/>
      </c>
    </row>
    <row r="182" customFormat="false" ht="33.75" hidden="false" customHeight="true" outlineLevel="0" collapsed="false">
      <c r="B182" s="46"/>
      <c r="C182" s="47"/>
      <c r="D182" s="47"/>
      <c r="E182" s="47"/>
      <c r="F182" s="48"/>
      <c r="G182" s="48"/>
      <c r="H182" s="38" t="str">
        <f aca="false">IF($D182="","",N($F182)*N($G182))</f>
        <v/>
      </c>
      <c r="I182" s="46"/>
      <c r="J182" s="47"/>
      <c r="K182" s="47"/>
      <c r="L182" s="47"/>
      <c r="M182" s="47"/>
      <c r="N182" s="49"/>
      <c r="O182" s="49"/>
      <c r="P182" s="40" t="str">
        <f aca="false">IF($D182="","",N($N182)+N($O182))</f>
        <v/>
      </c>
      <c r="Q182" s="41" t="str">
        <f aca="false">IF($D182="","",$H182*$P182)</f>
        <v/>
      </c>
      <c r="R182" s="47"/>
      <c r="S182" s="47"/>
      <c r="T182" s="47"/>
      <c r="U182" s="46"/>
      <c r="V182" s="47"/>
      <c r="W182" s="48"/>
      <c r="X182" s="47"/>
      <c r="Y182" s="43" t="str">
        <f aca="false">IF($D182="","",Setup!$D$15-N(Setup!$D$16)*7)</f>
        <v/>
      </c>
      <c r="Z182" s="43" t="str">
        <f aca="false">IF(OR($D182="",$W182=""),"",$Y182-N($W182)*7-N(Setup!$D$17)*7)</f>
        <v/>
      </c>
      <c r="AA182" s="51"/>
      <c r="AB182" s="47"/>
      <c r="AC182" s="51"/>
      <c r="AD182" s="51"/>
      <c r="AE182" s="47"/>
      <c r="AF182" s="48"/>
      <c r="AG182" s="47"/>
      <c r="AH182" s="45" t="str">
        <f aca="false">IF($D182="","",IF($AB182="Cancelled","Cancelled",IF(AND($AA182="",$Z182&lt;&gt;"",$Z182&lt;Setup!$D$19),"ORDER NOW - late",IF(AND(OR($AB182="Ordered",$AB182="In production",$AB182="Shipped"),$S182&lt;&gt;"Approved",$S182&lt;&gt;"Approved as noted"),"Ordered without approval",IF(AND($AA182="",$Z182&lt;&gt;"",$Z182&lt;Setup!$D$19+14),"Order within 2 weeks",IF(AND($AD182&lt;&gt;"",$AG182=""),"Installed - needs asset tag",IF(N($W182)&gt;=Setup!$D$18,"Long lead","")))))))</f>
        <v/>
      </c>
    </row>
    <row r="183" customFormat="false" ht="33.75" hidden="false" customHeight="true" outlineLevel="0" collapsed="false">
      <c r="B183" s="35"/>
      <c r="C183" s="36"/>
      <c r="D183" s="36"/>
      <c r="E183" s="36"/>
      <c r="F183" s="37"/>
      <c r="G183" s="37"/>
      <c r="H183" s="38" t="str">
        <f aca="false">IF($D183="","",N($F183)*N($G183))</f>
        <v/>
      </c>
      <c r="I183" s="35"/>
      <c r="J183" s="36"/>
      <c r="K183" s="36"/>
      <c r="L183" s="36"/>
      <c r="M183" s="36"/>
      <c r="N183" s="39"/>
      <c r="O183" s="39"/>
      <c r="P183" s="40" t="str">
        <f aca="false">IF($D183="","",N($N183)+N($O183))</f>
        <v/>
      </c>
      <c r="Q183" s="41" t="str">
        <f aca="false">IF($D183="","",$H183*$P183)</f>
        <v/>
      </c>
      <c r="R183" s="36"/>
      <c r="S183" s="36"/>
      <c r="T183" s="36"/>
      <c r="U183" s="35"/>
      <c r="V183" s="36"/>
      <c r="W183" s="37"/>
      <c r="X183" s="36"/>
      <c r="Y183" s="43" t="str">
        <f aca="false">IF($D183="","",Setup!$D$15-N(Setup!$D$16)*7)</f>
        <v/>
      </c>
      <c r="Z183" s="43" t="str">
        <f aca="false">IF(OR($D183="",$W183=""),"",$Y183-N($W183)*7-N(Setup!$D$17)*7)</f>
        <v/>
      </c>
      <c r="AA183" s="44"/>
      <c r="AB183" s="36"/>
      <c r="AC183" s="44"/>
      <c r="AD183" s="44"/>
      <c r="AE183" s="36"/>
      <c r="AF183" s="37"/>
      <c r="AG183" s="36"/>
      <c r="AH183" s="45" t="str">
        <f aca="false">IF($D183="","",IF($AB183="Cancelled","Cancelled",IF(AND($AA183="",$Z183&lt;&gt;"",$Z183&lt;Setup!$D$19),"ORDER NOW - late",IF(AND(OR($AB183="Ordered",$AB183="In production",$AB183="Shipped"),$S183&lt;&gt;"Approved",$S183&lt;&gt;"Approved as noted"),"Ordered without approval",IF(AND($AA183="",$Z183&lt;&gt;"",$Z183&lt;Setup!$D$19+14),"Order within 2 weeks",IF(AND($AD183&lt;&gt;"",$AG183=""),"Installed - needs asset tag",IF(N($W183)&gt;=Setup!$D$18,"Long lead","")))))))</f>
        <v/>
      </c>
    </row>
    <row r="184" customFormat="false" ht="33.75" hidden="false" customHeight="true" outlineLevel="0" collapsed="false">
      <c r="B184" s="46"/>
      <c r="C184" s="47"/>
      <c r="D184" s="47"/>
      <c r="E184" s="47"/>
      <c r="F184" s="48"/>
      <c r="G184" s="48"/>
      <c r="H184" s="38" t="str">
        <f aca="false">IF($D184="","",N($F184)*N($G184))</f>
        <v/>
      </c>
      <c r="I184" s="46"/>
      <c r="J184" s="47"/>
      <c r="K184" s="47"/>
      <c r="L184" s="47"/>
      <c r="M184" s="47"/>
      <c r="N184" s="49"/>
      <c r="O184" s="49"/>
      <c r="P184" s="40" t="str">
        <f aca="false">IF($D184="","",N($N184)+N($O184))</f>
        <v/>
      </c>
      <c r="Q184" s="41" t="str">
        <f aca="false">IF($D184="","",$H184*$P184)</f>
        <v/>
      </c>
      <c r="R184" s="47"/>
      <c r="S184" s="47"/>
      <c r="T184" s="47"/>
      <c r="U184" s="46"/>
      <c r="V184" s="47"/>
      <c r="W184" s="48"/>
      <c r="X184" s="47"/>
      <c r="Y184" s="43" t="str">
        <f aca="false">IF($D184="","",Setup!$D$15-N(Setup!$D$16)*7)</f>
        <v/>
      </c>
      <c r="Z184" s="43" t="str">
        <f aca="false">IF(OR($D184="",$W184=""),"",$Y184-N($W184)*7-N(Setup!$D$17)*7)</f>
        <v/>
      </c>
      <c r="AA184" s="51"/>
      <c r="AB184" s="47"/>
      <c r="AC184" s="51"/>
      <c r="AD184" s="51"/>
      <c r="AE184" s="47"/>
      <c r="AF184" s="48"/>
      <c r="AG184" s="47"/>
      <c r="AH184" s="45" t="str">
        <f aca="false">IF($D184="","",IF($AB184="Cancelled","Cancelled",IF(AND($AA184="",$Z184&lt;&gt;"",$Z184&lt;Setup!$D$19),"ORDER NOW - late",IF(AND(OR($AB184="Ordered",$AB184="In production",$AB184="Shipped"),$S184&lt;&gt;"Approved",$S184&lt;&gt;"Approved as noted"),"Ordered without approval",IF(AND($AA184="",$Z184&lt;&gt;"",$Z184&lt;Setup!$D$19+14),"Order within 2 weeks",IF(AND($AD184&lt;&gt;"",$AG184=""),"Installed - needs asset tag",IF(N($W184)&gt;=Setup!$D$18,"Long lead","")))))))</f>
        <v/>
      </c>
    </row>
    <row r="185" customFormat="false" ht="33.75" hidden="false" customHeight="true" outlineLevel="0" collapsed="false">
      <c r="B185" s="35"/>
      <c r="C185" s="36"/>
      <c r="D185" s="36"/>
      <c r="E185" s="36"/>
      <c r="F185" s="37"/>
      <c r="G185" s="37"/>
      <c r="H185" s="38" t="str">
        <f aca="false">IF($D185="","",N($F185)*N($G185))</f>
        <v/>
      </c>
      <c r="I185" s="35"/>
      <c r="J185" s="36"/>
      <c r="K185" s="36"/>
      <c r="L185" s="36"/>
      <c r="M185" s="36"/>
      <c r="N185" s="39"/>
      <c r="O185" s="39"/>
      <c r="P185" s="40" t="str">
        <f aca="false">IF($D185="","",N($N185)+N($O185))</f>
        <v/>
      </c>
      <c r="Q185" s="41" t="str">
        <f aca="false">IF($D185="","",$H185*$P185)</f>
        <v/>
      </c>
      <c r="R185" s="36"/>
      <c r="S185" s="36"/>
      <c r="T185" s="36"/>
      <c r="U185" s="35"/>
      <c r="V185" s="36"/>
      <c r="W185" s="37"/>
      <c r="X185" s="36"/>
      <c r="Y185" s="43" t="str">
        <f aca="false">IF($D185="","",Setup!$D$15-N(Setup!$D$16)*7)</f>
        <v/>
      </c>
      <c r="Z185" s="43" t="str">
        <f aca="false">IF(OR($D185="",$W185=""),"",$Y185-N($W185)*7-N(Setup!$D$17)*7)</f>
        <v/>
      </c>
      <c r="AA185" s="44"/>
      <c r="AB185" s="36"/>
      <c r="AC185" s="44"/>
      <c r="AD185" s="44"/>
      <c r="AE185" s="36"/>
      <c r="AF185" s="37"/>
      <c r="AG185" s="36"/>
      <c r="AH185" s="45" t="str">
        <f aca="false">IF($D185="","",IF($AB185="Cancelled","Cancelled",IF(AND($AA185="",$Z185&lt;&gt;"",$Z185&lt;Setup!$D$19),"ORDER NOW - late",IF(AND(OR($AB185="Ordered",$AB185="In production",$AB185="Shipped"),$S185&lt;&gt;"Approved",$S185&lt;&gt;"Approved as noted"),"Ordered without approval",IF(AND($AA185="",$Z185&lt;&gt;"",$Z185&lt;Setup!$D$19+14),"Order within 2 weeks",IF(AND($AD185&lt;&gt;"",$AG185=""),"Installed - needs asset tag",IF(N($W185)&gt;=Setup!$D$18,"Long lead","")))))))</f>
        <v/>
      </c>
    </row>
    <row r="186" customFormat="false" ht="33.75" hidden="false" customHeight="true" outlineLevel="0" collapsed="false">
      <c r="B186" s="46"/>
      <c r="C186" s="47"/>
      <c r="D186" s="47"/>
      <c r="E186" s="47"/>
      <c r="F186" s="48"/>
      <c r="G186" s="48"/>
      <c r="H186" s="38" t="str">
        <f aca="false">IF($D186="","",N($F186)*N($G186))</f>
        <v/>
      </c>
      <c r="I186" s="46"/>
      <c r="J186" s="47"/>
      <c r="K186" s="47"/>
      <c r="L186" s="47"/>
      <c r="M186" s="47"/>
      <c r="N186" s="49"/>
      <c r="O186" s="49"/>
      <c r="P186" s="40" t="str">
        <f aca="false">IF($D186="","",N($N186)+N($O186))</f>
        <v/>
      </c>
      <c r="Q186" s="41" t="str">
        <f aca="false">IF($D186="","",$H186*$P186)</f>
        <v/>
      </c>
      <c r="R186" s="47"/>
      <c r="S186" s="47"/>
      <c r="T186" s="47"/>
      <c r="U186" s="46"/>
      <c r="V186" s="47"/>
      <c r="W186" s="48"/>
      <c r="X186" s="47"/>
      <c r="Y186" s="43" t="str">
        <f aca="false">IF($D186="","",Setup!$D$15-N(Setup!$D$16)*7)</f>
        <v/>
      </c>
      <c r="Z186" s="43" t="str">
        <f aca="false">IF(OR($D186="",$W186=""),"",$Y186-N($W186)*7-N(Setup!$D$17)*7)</f>
        <v/>
      </c>
      <c r="AA186" s="51"/>
      <c r="AB186" s="47"/>
      <c r="AC186" s="51"/>
      <c r="AD186" s="51"/>
      <c r="AE186" s="47"/>
      <c r="AF186" s="48"/>
      <c r="AG186" s="47"/>
      <c r="AH186" s="45" t="str">
        <f aca="false">IF($D186="","",IF($AB186="Cancelled","Cancelled",IF(AND($AA186="",$Z186&lt;&gt;"",$Z186&lt;Setup!$D$19),"ORDER NOW - late",IF(AND(OR($AB186="Ordered",$AB186="In production",$AB186="Shipped"),$S186&lt;&gt;"Approved",$S186&lt;&gt;"Approved as noted"),"Ordered without approval",IF(AND($AA186="",$Z186&lt;&gt;"",$Z186&lt;Setup!$D$19+14),"Order within 2 weeks",IF(AND($AD186&lt;&gt;"",$AG186=""),"Installed - needs asset tag",IF(N($W186)&gt;=Setup!$D$18,"Long lead","")))))))</f>
        <v/>
      </c>
    </row>
    <row r="187" customFormat="false" ht="33.75" hidden="false" customHeight="true" outlineLevel="0" collapsed="false">
      <c r="B187" s="35"/>
      <c r="C187" s="36"/>
      <c r="D187" s="36"/>
      <c r="E187" s="36"/>
      <c r="F187" s="37"/>
      <c r="G187" s="37"/>
      <c r="H187" s="38" t="str">
        <f aca="false">IF($D187="","",N($F187)*N($G187))</f>
        <v/>
      </c>
      <c r="I187" s="35"/>
      <c r="J187" s="36"/>
      <c r="K187" s="36"/>
      <c r="L187" s="36"/>
      <c r="M187" s="36"/>
      <c r="N187" s="39"/>
      <c r="O187" s="39"/>
      <c r="P187" s="40" t="str">
        <f aca="false">IF($D187="","",N($N187)+N($O187))</f>
        <v/>
      </c>
      <c r="Q187" s="41" t="str">
        <f aca="false">IF($D187="","",$H187*$P187)</f>
        <v/>
      </c>
      <c r="R187" s="36"/>
      <c r="S187" s="36"/>
      <c r="T187" s="36"/>
      <c r="U187" s="35"/>
      <c r="V187" s="36"/>
      <c r="W187" s="37"/>
      <c r="X187" s="36"/>
      <c r="Y187" s="43" t="str">
        <f aca="false">IF($D187="","",Setup!$D$15-N(Setup!$D$16)*7)</f>
        <v/>
      </c>
      <c r="Z187" s="43" t="str">
        <f aca="false">IF(OR($D187="",$W187=""),"",$Y187-N($W187)*7-N(Setup!$D$17)*7)</f>
        <v/>
      </c>
      <c r="AA187" s="44"/>
      <c r="AB187" s="36"/>
      <c r="AC187" s="44"/>
      <c r="AD187" s="44"/>
      <c r="AE187" s="36"/>
      <c r="AF187" s="37"/>
      <c r="AG187" s="36"/>
      <c r="AH187" s="45" t="str">
        <f aca="false">IF($D187="","",IF($AB187="Cancelled","Cancelled",IF(AND($AA187="",$Z187&lt;&gt;"",$Z187&lt;Setup!$D$19),"ORDER NOW - late",IF(AND(OR($AB187="Ordered",$AB187="In production",$AB187="Shipped"),$S187&lt;&gt;"Approved",$S187&lt;&gt;"Approved as noted"),"Ordered without approval",IF(AND($AA187="",$Z187&lt;&gt;"",$Z187&lt;Setup!$D$19+14),"Order within 2 weeks",IF(AND($AD187&lt;&gt;"",$AG187=""),"Installed - needs asset tag",IF(N($W187)&gt;=Setup!$D$18,"Long lead","")))))))</f>
        <v/>
      </c>
    </row>
    <row r="188" customFormat="false" ht="33.75" hidden="false" customHeight="true" outlineLevel="0" collapsed="false">
      <c r="B188" s="46"/>
      <c r="C188" s="47"/>
      <c r="D188" s="47"/>
      <c r="E188" s="47"/>
      <c r="F188" s="48"/>
      <c r="G188" s="48"/>
      <c r="H188" s="38" t="str">
        <f aca="false">IF($D188="","",N($F188)*N($G188))</f>
        <v/>
      </c>
      <c r="I188" s="46"/>
      <c r="J188" s="47"/>
      <c r="K188" s="47"/>
      <c r="L188" s="47"/>
      <c r="M188" s="47"/>
      <c r="N188" s="49"/>
      <c r="O188" s="49"/>
      <c r="P188" s="40" t="str">
        <f aca="false">IF($D188="","",N($N188)+N($O188))</f>
        <v/>
      </c>
      <c r="Q188" s="41" t="str">
        <f aca="false">IF($D188="","",$H188*$P188)</f>
        <v/>
      </c>
      <c r="R188" s="47"/>
      <c r="S188" s="47"/>
      <c r="T188" s="47"/>
      <c r="U188" s="46"/>
      <c r="V188" s="47"/>
      <c r="W188" s="48"/>
      <c r="X188" s="47"/>
      <c r="Y188" s="43" t="str">
        <f aca="false">IF($D188="","",Setup!$D$15-N(Setup!$D$16)*7)</f>
        <v/>
      </c>
      <c r="Z188" s="43" t="str">
        <f aca="false">IF(OR($D188="",$W188=""),"",$Y188-N($W188)*7-N(Setup!$D$17)*7)</f>
        <v/>
      </c>
      <c r="AA188" s="51"/>
      <c r="AB188" s="47"/>
      <c r="AC188" s="51"/>
      <c r="AD188" s="51"/>
      <c r="AE188" s="47"/>
      <c r="AF188" s="48"/>
      <c r="AG188" s="47"/>
      <c r="AH188" s="45" t="str">
        <f aca="false">IF($D188="","",IF($AB188="Cancelled","Cancelled",IF(AND($AA188="",$Z188&lt;&gt;"",$Z188&lt;Setup!$D$19),"ORDER NOW - late",IF(AND(OR($AB188="Ordered",$AB188="In production",$AB188="Shipped"),$S188&lt;&gt;"Approved",$S188&lt;&gt;"Approved as noted"),"Ordered without approval",IF(AND($AA188="",$Z188&lt;&gt;"",$Z188&lt;Setup!$D$19+14),"Order within 2 weeks",IF(AND($AD188&lt;&gt;"",$AG188=""),"Installed - needs asset tag",IF(N($W188)&gt;=Setup!$D$18,"Long lead","")))))))</f>
        <v/>
      </c>
    </row>
    <row r="189" customFormat="false" ht="33.75" hidden="false" customHeight="true" outlineLevel="0" collapsed="false">
      <c r="B189" s="35"/>
      <c r="C189" s="36"/>
      <c r="D189" s="36"/>
      <c r="E189" s="36"/>
      <c r="F189" s="37"/>
      <c r="G189" s="37"/>
      <c r="H189" s="38" t="str">
        <f aca="false">IF($D189="","",N($F189)*N($G189))</f>
        <v/>
      </c>
      <c r="I189" s="35"/>
      <c r="J189" s="36"/>
      <c r="K189" s="36"/>
      <c r="L189" s="36"/>
      <c r="M189" s="36"/>
      <c r="N189" s="39"/>
      <c r="O189" s="39"/>
      <c r="P189" s="40" t="str">
        <f aca="false">IF($D189="","",N($N189)+N($O189))</f>
        <v/>
      </c>
      <c r="Q189" s="41" t="str">
        <f aca="false">IF($D189="","",$H189*$P189)</f>
        <v/>
      </c>
      <c r="R189" s="36"/>
      <c r="S189" s="36"/>
      <c r="T189" s="36"/>
      <c r="U189" s="35"/>
      <c r="V189" s="36"/>
      <c r="W189" s="37"/>
      <c r="X189" s="36"/>
      <c r="Y189" s="43" t="str">
        <f aca="false">IF($D189="","",Setup!$D$15-N(Setup!$D$16)*7)</f>
        <v/>
      </c>
      <c r="Z189" s="43" t="str">
        <f aca="false">IF(OR($D189="",$W189=""),"",$Y189-N($W189)*7-N(Setup!$D$17)*7)</f>
        <v/>
      </c>
      <c r="AA189" s="44"/>
      <c r="AB189" s="36"/>
      <c r="AC189" s="44"/>
      <c r="AD189" s="44"/>
      <c r="AE189" s="36"/>
      <c r="AF189" s="37"/>
      <c r="AG189" s="36"/>
      <c r="AH189" s="45" t="str">
        <f aca="false">IF($D189="","",IF($AB189="Cancelled","Cancelled",IF(AND($AA189="",$Z189&lt;&gt;"",$Z189&lt;Setup!$D$19),"ORDER NOW - late",IF(AND(OR($AB189="Ordered",$AB189="In production",$AB189="Shipped"),$S189&lt;&gt;"Approved",$S189&lt;&gt;"Approved as noted"),"Ordered without approval",IF(AND($AA189="",$Z189&lt;&gt;"",$Z189&lt;Setup!$D$19+14),"Order within 2 weeks",IF(AND($AD189&lt;&gt;"",$AG189=""),"Installed - needs asset tag",IF(N($W189)&gt;=Setup!$D$18,"Long lead","")))))))</f>
        <v/>
      </c>
    </row>
    <row r="190" customFormat="false" ht="33.75" hidden="false" customHeight="true" outlineLevel="0" collapsed="false">
      <c r="B190" s="46"/>
      <c r="C190" s="47"/>
      <c r="D190" s="47"/>
      <c r="E190" s="47"/>
      <c r="F190" s="48"/>
      <c r="G190" s="48"/>
      <c r="H190" s="38" t="str">
        <f aca="false">IF($D190="","",N($F190)*N($G190))</f>
        <v/>
      </c>
      <c r="I190" s="46"/>
      <c r="J190" s="47"/>
      <c r="K190" s="47"/>
      <c r="L190" s="47"/>
      <c r="M190" s="47"/>
      <c r="N190" s="49"/>
      <c r="O190" s="49"/>
      <c r="P190" s="40" t="str">
        <f aca="false">IF($D190="","",N($N190)+N($O190))</f>
        <v/>
      </c>
      <c r="Q190" s="41" t="str">
        <f aca="false">IF($D190="","",$H190*$P190)</f>
        <v/>
      </c>
      <c r="R190" s="47"/>
      <c r="S190" s="47"/>
      <c r="T190" s="47"/>
      <c r="U190" s="46"/>
      <c r="V190" s="47"/>
      <c r="W190" s="48"/>
      <c r="X190" s="47"/>
      <c r="Y190" s="43" t="str">
        <f aca="false">IF($D190="","",Setup!$D$15-N(Setup!$D$16)*7)</f>
        <v/>
      </c>
      <c r="Z190" s="43" t="str">
        <f aca="false">IF(OR($D190="",$W190=""),"",$Y190-N($W190)*7-N(Setup!$D$17)*7)</f>
        <v/>
      </c>
      <c r="AA190" s="51"/>
      <c r="AB190" s="47"/>
      <c r="AC190" s="51"/>
      <c r="AD190" s="51"/>
      <c r="AE190" s="47"/>
      <c r="AF190" s="48"/>
      <c r="AG190" s="47"/>
      <c r="AH190" s="45" t="str">
        <f aca="false">IF($D190="","",IF($AB190="Cancelled","Cancelled",IF(AND($AA190="",$Z190&lt;&gt;"",$Z190&lt;Setup!$D$19),"ORDER NOW - late",IF(AND(OR($AB190="Ordered",$AB190="In production",$AB190="Shipped"),$S190&lt;&gt;"Approved",$S190&lt;&gt;"Approved as noted"),"Ordered without approval",IF(AND($AA190="",$Z190&lt;&gt;"",$Z190&lt;Setup!$D$19+14),"Order within 2 weeks",IF(AND($AD190&lt;&gt;"",$AG190=""),"Installed - needs asset tag",IF(N($W190)&gt;=Setup!$D$18,"Long lead","")))))))</f>
        <v/>
      </c>
    </row>
    <row r="191" customFormat="false" ht="33.75" hidden="false" customHeight="true" outlineLevel="0" collapsed="false">
      <c r="B191" s="35"/>
      <c r="C191" s="36"/>
      <c r="D191" s="36"/>
      <c r="E191" s="36"/>
      <c r="F191" s="37"/>
      <c r="G191" s="37"/>
      <c r="H191" s="38" t="str">
        <f aca="false">IF($D191="","",N($F191)*N($G191))</f>
        <v/>
      </c>
      <c r="I191" s="35"/>
      <c r="J191" s="36"/>
      <c r="K191" s="36"/>
      <c r="L191" s="36"/>
      <c r="M191" s="36"/>
      <c r="N191" s="39"/>
      <c r="O191" s="39"/>
      <c r="P191" s="40" t="str">
        <f aca="false">IF($D191="","",N($N191)+N($O191))</f>
        <v/>
      </c>
      <c r="Q191" s="41" t="str">
        <f aca="false">IF($D191="","",$H191*$P191)</f>
        <v/>
      </c>
      <c r="R191" s="36"/>
      <c r="S191" s="36"/>
      <c r="T191" s="36"/>
      <c r="U191" s="35"/>
      <c r="V191" s="36"/>
      <c r="W191" s="37"/>
      <c r="X191" s="36"/>
      <c r="Y191" s="43" t="str">
        <f aca="false">IF($D191="","",Setup!$D$15-N(Setup!$D$16)*7)</f>
        <v/>
      </c>
      <c r="Z191" s="43" t="str">
        <f aca="false">IF(OR($D191="",$W191=""),"",$Y191-N($W191)*7-N(Setup!$D$17)*7)</f>
        <v/>
      </c>
      <c r="AA191" s="44"/>
      <c r="AB191" s="36"/>
      <c r="AC191" s="44"/>
      <c r="AD191" s="44"/>
      <c r="AE191" s="36"/>
      <c r="AF191" s="37"/>
      <c r="AG191" s="36"/>
      <c r="AH191" s="45" t="str">
        <f aca="false">IF($D191="","",IF($AB191="Cancelled","Cancelled",IF(AND($AA191="",$Z191&lt;&gt;"",$Z191&lt;Setup!$D$19),"ORDER NOW - late",IF(AND(OR($AB191="Ordered",$AB191="In production",$AB191="Shipped"),$S191&lt;&gt;"Approved",$S191&lt;&gt;"Approved as noted"),"Ordered without approval",IF(AND($AA191="",$Z191&lt;&gt;"",$Z191&lt;Setup!$D$19+14),"Order within 2 weeks",IF(AND($AD191&lt;&gt;"",$AG191=""),"Installed - needs asset tag",IF(N($W191)&gt;=Setup!$D$18,"Long lead","")))))))</f>
        <v/>
      </c>
    </row>
    <row r="192" customFormat="false" ht="33.75" hidden="false" customHeight="true" outlineLevel="0" collapsed="false">
      <c r="B192" s="46"/>
      <c r="C192" s="47"/>
      <c r="D192" s="47"/>
      <c r="E192" s="47"/>
      <c r="F192" s="48"/>
      <c r="G192" s="48"/>
      <c r="H192" s="38" t="str">
        <f aca="false">IF($D192="","",N($F192)*N($G192))</f>
        <v/>
      </c>
      <c r="I192" s="46"/>
      <c r="J192" s="47"/>
      <c r="K192" s="47"/>
      <c r="L192" s="47"/>
      <c r="M192" s="47"/>
      <c r="N192" s="49"/>
      <c r="O192" s="49"/>
      <c r="P192" s="40" t="str">
        <f aca="false">IF($D192="","",N($N192)+N($O192))</f>
        <v/>
      </c>
      <c r="Q192" s="41" t="str">
        <f aca="false">IF($D192="","",$H192*$P192)</f>
        <v/>
      </c>
      <c r="R192" s="47"/>
      <c r="S192" s="47"/>
      <c r="T192" s="47"/>
      <c r="U192" s="46"/>
      <c r="V192" s="47"/>
      <c r="W192" s="48"/>
      <c r="X192" s="47"/>
      <c r="Y192" s="43" t="str">
        <f aca="false">IF($D192="","",Setup!$D$15-N(Setup!$D$16)*7)</f>
        <v/>
      </c>
      <c r="Z192" s="43" t="str">
        <f aca="false">IF(OR($D192="",$W192=""),"",$Y192-N($W192)*7-N(Setup!$D$17)*7)</f>
        <v/>
      </c>
      <c r="AA192" s="51"/>
      <c r="AB192" s="47"/>
      <c r="AC192" s="51"/>
      <c r="AD192" s="51"/>
      <c r="AE192" s="47"/>
      <c r="AF192" s="48"/>
      <c r="AG192" s="47"/>
      <c r="AH192" s="45" t="str">
        <f aca="false">IF($D192="","",IF($AB192="Cancelled","Cancelled",IF(AND($AA192="",$Z192&lt;&gt;"",$Z192&lt;Setup!$D$19),"ORDER NOW - late",IF(AND(OR($AB192="Ordered",$AB192="In production",$AB192="Shipped"),$S192&lt;&gt;"Approved",$S192&lt;&gt;"Approved as noted"),"Ordered without approval",IF(AND($AA192="",$Z192&lt;&gt;"",$Z192&lt;Setup!$D$19+14),"Order within 2 weeks",IF(AND($AD192&lt;&gt;"",$AG192=""),"Installed - needs asset tag",IF(N($W192)&gt;=Setup!$D$18,"Long lead","")))))))</f>
        <v/>
      </c>
    </row>
    <row r="193" customFormat="false" ht="33.75" hidden="false" customHeight="true" outlineLevel="0" collapsed="false">
      <c r="B193" s="35"/>
      <c r="C193" s="36"/>
      <c r="D193" s="36"/>
      <c r="E193" s="36"/>
      <c r="F193" s="37"/>
      <c r="G193" s="37"/>
      <c r="H193" s="38" t="str">
        <f aca="false">IF($D193="","",N($F193)*N($G193))</f>
        <v/>
      </c>
      <c r="I193" s="35"/>
      <c r="J193" s="36"/>
      <c r="K193" s="36"/>
      <c r="L193" s="36"/>
      <c r="M193" s="36"/>
      <c r="N193" s="39"/>
      <c r="O193" s="39"/>
      <c r="P193" s="40" t="str">
        <f aca="false">IF($D193="","",N($N193)+N($O193))</f>
        <v/>
      </c>
      <c r="Q193" s="41" t="str">
        <f aca="false">IF($D193="","",$H193*$P193)</f>
        <v/>
      </c>
      <c r="R193" s="36"/>
      <c r="S193" s="36"/>
      <c r="T193" s="36"/>
      <c r="U193" s="35"/>
      <c r="V193" s="36"/>
      <c r="W193" s="37"/>
      <c r="X193" s="36"/>
      <c r="Y193" s="43" t="str">
        <f aca="false">IF($D193="","",Setup!$D$15-N(Setup!$D$16)*7)</f>
        <v/>
      </c>
      <c r="Z193" s="43" t="str">
        <f aca="false">IF(OR($D193="",$W193=""),"",$Y193-N($W193)*7-N(Setup!$D$17)*7)</f>
        <v/>
      </c>
      <c r="AA193" s="44"/>
      <c r="AB193" s="36"/>
      <c r="AC193" s="44"/>
      <c r="AD193" s="44"/>
      <c r="AE193" s="36"/>
      <c r="AF193" s="37"/>
      <c r="AG193" s="36"/>
      <c r="AH193" s="45" t="str">
        <f aca="false">IF($D193="","",IF($AB193="Cancelled","Cancelled",IF(AND($AA193="",$Z193&lt;&gt;"",$Z193&lt;Setup!$D$19),"ORDER NOW - late",IF(AND(OR($AB193="Ordered",$AB193="In production",$AB193="Shipped"),$S193&lt;&gt;"Approved",$S193&lt;&gt;"Approved as noted"),"Ordered without approval",IF(AND($AA193="",$Z193&lt;&gt;"",$Z193&lt;Setup!$D$19+14),"Order within 2 weeks",IF(AND($AD193&lt;&gt;"",$AG193=""),"Installed - needs asset tag",IF(N($W193)&gt;=Setup!$D$18,"Long lead","")))))))</f>
        <v/>
      </c>
    </row>
    <row r="194" customFormat="false" ht="33.75" hidden="false" customHeight="true" outlineLevel="0" collapsed="false">
      <c r="B194" s="46"/>
      <c r="C194" s="47"/>
      <c r="D194" s="47"/>
      <c r="E194" s="47"/>
      <c r="F194" s="48"/>
      <c r="G194" s="48"/>
      <c r="H194" s="38" t="str">
        <f aca="false">IF($D194="","",N($F194)*N($G194))</f>
        <v/>
      </c>
      <c r="I194" s="46"/>
      <c r="J194" s="47"/>
      <c r="K194" s="47"/>
      <c r="L194" s="47"/>
      <c r="M194" s="47"/>
      <c r="N194" s="49"/>
      <c r="O194" s="49"/>
      <c r="P194" s="40" t="str">
        <f aca="false">IF($D194="","",N($N194)+N($O194))</f>
        <v/>
      </c>
      <c r="Q194" s="41" t="str">
        <f aca="false">IF($D194="","",$H194*$P194)</f>
        <v/>
      </c>
      <c r="R194" s="47"/>
      <c r="S194" s="47"/>
      <c r="T194" s="47"/>
      <c r="U194" s="46"/>
      <c r="V194" s="47"/>
      <c r="W194" s="48"/>
      <c r="X194" s="47"/>
      <c r="Y194" s="43" t="str">
        <f aca="false">IF($D194="","",Setup!$D$15-N(Setup!$D$16)*7)</f>
        <v/>
      </c>
      <c r="Z194" s="43" t="str">
        <f aca="false">IF(OR($D194="",$W194=""),"",$Y194-N($W194)*7-N(Setup!$D$17)*7)</f>
        <v/>
      </c>
      <c r="AA194" s="51"/>
      <c r="AB194" s="47"/>
      <c r="AC194" s="51"/>
      <c r="AD194" s="51"/>
      <c r="AE194" s="47"/>
      <c r="AF194" s="48"/>
      <c r="AG194" s="47"/>
      <c r="AH194" s="45" t="str">
        <f aca="false">IF($D194="","",IF($AB194="Cancelled","Cancelled",IF(AND($AA194="",$Z194&lt;&gt;"",$Z194&lt;Setup!$D$19),"ORDER NOW - late",IF(AND(OR($AB194="Ordered",$AB194="In production",$AB194="Shipped"),$S194&lt;&gt;"Approved",$S194&lt;&gt;"Approved as noted"),"Ordered without approval",IF(AND($AA194="",$Z194&lt;&gt;"",$Z194&lt;Setup!$D$19+14),"Order within 2 weeks",IF(AND($AD194&lt;&gt;"",$AG194=""),"Installed - needs asset tag",IF(N($W194)&gt;=Setup!$D$18,"Long lead","")))))))</f>
        <v/>
      </c>
    </row>
    <row r="195" customFormat="false" ht="33.75" hidden="false" customHeight="true" outlineLevel="0" collapsed="false">
      <c r="B195" s="35"/>
      <c r="C195" s="36"/>
      <c r="D195" s="36"/>
      <c r="E195" s="36"/>
      <c r="F195" s="37"/>
      <c r="G195" s="37"/>
      <c r="H195" s="38" t="str">
        <f aca="false">IF($D195="","",N($F195)*N($G195))</f>
        <v/>
      </c>
      <c r="I195" s="35"/>
      <c r="J195" s="36"/>
      <c r="K195" s="36"/>
      <c r="L195" s="36"/>
      <c r="M195" s="36"/>
      <c r="N195" s="39"/>
      <c r="O195" s="39"/>
      <c r="P195" s="40" t="str">
        <f aca="false">IF($D195="","",N($N195)+N($O195))</f>
        <v/>
      </c>
      <c r="Q195" s="41" t="str">
        <f aca="false">IF($D195="","",$H195*$P195)</f>
        <v/>
      </c>
      <c r="R195" s="36"/>
      <c r="S195" s="36"/>
      <c r="T195" s="36"/>
      <c r="U195" s="35"/>
      <c r="V195" s="36"/>
      <c r="W195" s="37"/>
      <c r="X195" s="36"/>
      <c r="Y195" s="43" t="str">
        <f aca="false">IF($D195="","",Setup!$D$15-N(Setup!$D$16)*7)</f>
        <v/>
      </c>
      <c r="Z195" s="43" t="str">
        <f aca="false">IF(OR($D195="",$W195=""),"",$Y195-N($W195)*7-N(Setup!$D$17)*7)</f>
        <v/>
      </c>
      <c r="AA195" s="44"/>
      <c r="AB195" s="36"/>
      <c r="AC195" s="44"/>
      <c r="AD195" s="44"/>
      <c r="AE195" s="36"/>
      <c r="AF195" s="37"/>
      <c r="AG195" s="36"/>
      <c r="AH195" s="45" t="str">
        <f aca="false">IF($D195="","",IF($AB195="Cancelled","Cancelled",IF(AND($AA195="",$Z195&lt;&gt;"",$Z195&lt;Setup!$D$19),"ORDER NOW - late",IF(AND(OR($AB195="Ordered",$AB195="In production",$AB195="Shipped"),$S195&lt;&gt;"Approved",$S195&lt;&gt;"Approved as noted"),"Ordered without approval",IF(AND($AA195="",$Z195&lt;&gt;"",$Z195&lt;Setup!$D$19+14),"Order within 2 weeks",IF(AND($AD195&lt;&gt;"",$AG195=""),"Installed - needs asset tag",IF(N($W195)&gt;=Setup!$D$18,"Long lead","")))))))</f>
        <v/>
      </c>
    </row>
    <row r="196" customFormat="false" ht="33.75" hidden="false" customHeight="true" outlineLevel="0" collapsed="false">
      <c r="B196" s="46"/>
      <c r="C196" s="47"/>
      <c r="D196" s="47"/>
      <c r="E196" s="47"/>
      <c r="F196" s="48"/>
      <c r="G196" s="48"/>
      <c r="H196" s="38" t="str">
        <f aca="false">IF($D196="","",N($F196)*N($G196))</f>
        <v/>
      </c>
      <c r="I196" s="46"/>
      <c r="J196" s="47"/>
      <c r="K196" s="47"/>
      <c r="L196" s="47"/>
      <c r="M196" s="47"/>
      <c r="N196" s="49"/>
      <c r="O196" s="49"/>
      <c r="P196" s="40" t="str">
        <f aca="false">IF($D196="","",N($N196)+N($O196))</f>
        <v/>
      </c>
      <c r="Q196" s="41" t="str">
        <f aca="false">IF($D196="","",$H196*$P196)</f>
        <v/>
      </c>
      <c r="R196" s="47"/>
      <c r="S196" s="47"/>
      <c r="T196" s="47"/>
      <c r="U196" s="46"/>
      <c r="V196" s="47"/>
      <c r="W196" s="48"/>
      <c r="X196" s="47"/>
      <c r="Y196" s="43" t="str">
        <f aca="false">IF($D196="","",Setup!$D$15-N(Setup!$D$16)*7)</f>
        <v/>
      </c>
      <c r="Z196" s="43" t="str">
        <f aca="false">IF(OR($D196="",$W196=""),"",$Y196-N($W196)*7-N(Setup!$D$17)*7)</f>
        <v/>
      </c>
      <c r="AA196" s="51"/>
      <c r="AB196" s="47"/>
      <c r="AC196" s="51"/>
      <c r="AD196" s="51"/>
      <c r="AE196" s="47"/>
      <c r="AF196" s="48"/>
      <c r="AG196" s="47"/>
      <c r="AH196" s="45" t="str">
        <f aca="false">IF($D196="","",IF($AB196="Cancelled","Cancelled",IF(AND($AA196="",$Z196&lt;&gt;"",$Z196&lt;Setup!$D$19),"ORDER NOW - late",IF(AND(OR($AB196="Ordered",$AB196="In production",$AB196="Shipped"),$S196&lt;&gt;"Approved",$S196&lt;&gt;"Approved as noted"),"Ordered without approval",IF(AND($AA196="",$Z196&lt;&gt;"",$Z196&lt;Setup!$D$19+14),"Order within 2 weeks",IF(AND($AD196&lt;&gt;"",$AG196=""),"Installed - needs asset tag",IF(N($W196)&gt;=Setup!$D$18,"Long lead","")))))))</f>
        <v/>
      </c>
    </row>
    <row r="197" customFormat="false" ht="33.75" hidden="false" customHeight="true" outlineLevel="0" collapsed="false">
      <c r="B197" s="35"/>
      <c r="C197" s="36"/>
      <c r="D197" s="36"/>
      <c r="E197" s="36"/>
      <c r="F197" s="37"/>
      <c r="G197" s="37"/>
      <c r="H197" s="38" t="str">
        <f aca="false">IF($D197="","",N($F197)*N($G197))</f>
        <v/>
      </c>
      <c r="I197" s="35"/>
      <c r="J197" s="36"/>
      <c r="K197" s="36"/>
      <c r="L197" s="36"/>
      <c r="M197" s="36"/>
      <c r="N197" s="39"/>
      <c r="O197" s="39"/>
      <c r="P197" s="40" t="str">
        <f aca="false">IF($D197="","",N($N197)+N($O197))</f>
        <v/>
      </c>
      <c r="Q197" s="41" t="str">
        <f aca="false">IF($D197="","",$H197*$P197)</f>
        <v/>
      </c>
      <c r="R197" s="36"/>
      <c r="S197" s="36"/>
      <c r="T197" s="36"/>
      <c r="U197" s="35"/>
      <c r="V197" s="36"/>
      <c r="W197" s="37"/>
      <c r="X197" s="36"/>
      <c r="Y197" s="43" t="str">
        <f aca="false">IF($D197="","",Setup!$D$15-N(Setup!$D$16)*7)</f>
        <v/>
      </c>
      <c r="Z197" s="43" t="str">
        <f aca="false">IF(OR($D197="",$W197=""),"",$Y197-N($W197)*7-N(Setup!$D$17)*7)</f>
        <v/>
      </c>
      <c r="AA197" s="44"/>
      <c r="AB197" s="36"/>
      <c r="AC197" s="44"/>
      <c r="AD197" s="44"/>
      <c r="AE197" s="36"/>
      <c r="AF197" s="37"/>
      <c r="AG197" s="36"/>
      <c r="AH197" s="45" t="str">
        <f aca="false">IF($D197="","",IF($AB197="Cancelled","Cancelled",IF(AND($AA197="",$Z197&lt;&gt;"",$Z197&lt;Setup!$D$19),"ORDER NOW - late",IF(AND(OR($AB197="Ordered",$AB197="In production",$AB197="Shipped"),$S197&lt;&gt;"Approved",$S197&lt;&gt;"Approved as noted"),"Ordered without approval",IF(AND($AA197="",$Z197&lt;&gt;"",$Z197&lt;Setup!$D$19+14),"Order within 2 weeks",IF(AND($AD197&lt;&gt;"",$AG197=""),"Installed - needs asset tag",IF(N($W197)&gt;=Setup!$D$18,"Long lead","")))))))</f>
        <v/>
      </c>
    </row>
    <row r="198" customFormat="false" ht="33.75" hidden="false" customHeight="true" outlineLevel="0" collapsed="false">
      <c r="B198" s="46"/>
      <c r="C198" s="47"/>
      <c r="D198" s="47"/>
      <c r="E198" s="47"/>
      <c r="F198" s="48"/>
      <c r="G198" s="48"/>
      <c r="H198" s="38" t="str">
        <f aca="false">IF($D198="","",N($F198)*N($G198))</f>
        <v/>
      </c>
      <c r="I198" s="46"/>
      <c r="J198" s="47"/>
      <c r="K198" s="47"/>
      <c r="L198" s="47"/>
      <c r="M198" s="47"/>
      <c r="N198" s="49"/>
      <c r="O198" s="49"/>
      <c r="P198" s="40" t="str">
        <f aca="false">IF($D198="","",N($N198)+N($O198))</f>
        <v/>
      </c>
      <c r="Q198" s="41" t="str">
        <f aca="false">IF($D198="","",$H198*$P198)</f>
        <v/>
      </c>
      <c r="R198" s="47"/>
      <c r="S198" s="47"/>
      <c r="T198" s="47"/>
      <c r="U198" s="46"/>
      <c r="V198" s="47"/>
      <c r="W198" s="48"/>
      <c r="X198" s="47"/>
      <c r="Y198" s="43" t="str">
        <f aca="false">IF($D198="","",Setup!$D$15-N(Setup!$D$16)*7)</f>
        <v/>
      </c>
      <c r="Z198" s="43" t="str">
        <f aca="false">IF(OR($D198="",$W198=""),"",$Y198-N($W198)*7-N(Setup!$D$17)*7)</f>
        <v/>
      </c>
      <c r="AA198" s="51"/>
      <c r="AB198" s="47"/>
      <c r="AC198" s="51"/>
      <c r="AD198" s="51"/>
      <c r="AE198" s="47"/>
      <c r="AF198" s="48"/>
      <c r="AG198" s="47"/>
      <c r="AH198" s="45" t="str">
        <f aca="false">IF($D198="","",IF($AB198="Cancelled","Cancelled",IF(AND($AA198="",$Z198&lt;&gt;"",$Z198&lt;Setup!$D$19),"ORDER NOW - late",IF(AND(OR($AB198="Ordered",$AB198="In production",$AB198="Shipped"),$S198&lt;&gt;"Approved",$S198&lt;&gt;"Approved as noted"),"Ordered without approval",IF(AND($AA198="",$Z198&lt;&gt;"",$Z198&lt;Setup!$D$19+14),"Order within 2 weeks",IF(AND($AD198&lt;&gt;"",$AG198=""),"Installed - needs asset tag",IF(N($W198)&gt;=Setup!$D$18,"Long lead","")))))))</f>
        <v/>
      </c>
    </row>
    <row r="199" customFormat="false" ht="33.75" hidden="false" customHeight="true" outlineLevel="0" collapsed="false">
      <c r="B199" s="35"/>
      <c r="C199" s="36"/>
      <c r="D199" s="36"/>
      <c r="E199" s="36"/>
      <c r="F199" s="37"/>
      <c r="G199" s="37"/>
      <c r="H199" s="38" t="str">
        <f aca="false">IF($D199="","",N($F199)*N($G199))</f>
        <v/>
      </c>
      <c r="I199" s="35"/>
      <c r="J199" s="36"/>
      <c r="K199" s="36"/>
      <c r="L199" s="36"/>
      <c r="M199" s="36"/>
      <c r="N199" s="39"/>
      <c r="O199" s="39"/>
      <c r="P199" s="40" t="str">
        <f aca="false">IF($D199="","",N($N199)+N($O199))</f>
        <v/>
      </c>
      <c r="Q199" s="41" t="str">
        <f aca="false">IF($D199="","",$H199*$P199)</f>
        <v/>
      </c>
      <c r="R199" s="36"/>
      <c r="S199" s="36"/>
      <c r="T199" s="36"/>
      <c r="U199" s="35"/>
      <c r="V199" s="36"/>
      <c r="W199" s="37"/>
      <c r="X199" s="36"/>
      <c r="Y199" s="43" t="str">
        <f aca="false">IF($D199="","",Setup!$D$15-N(Setup!$D$16)*7)</f>
        <v/>
      </c>
      <c r="Z199" s="43" t="str">
        <f aca="false">IF(OR($D199="",$W199=""),"",$Y199-N($W199)*7-N(Setup!$D$17)*7)</f>
        <v/>
      </c>
      <c r="AA199" s="44"/>
      <c r="AB199" s="36"/>
      <c r="AC199" s="44"/>
      <c r="AD199" s="44"/>
      <c r="AE199" s="36"/>
      <c r="AF199" s="37"/>
      <c r="AG199" s="36"/>
      <c r="AH199" s="45" t="str">
        <f aca="false">IF($D199="","",IF($AB199="Cancelled","Cancelled",IF(AND($AA199="",$Z199&lt;&gt;"",$Z199&lt;Setup!$D$19),"ORDER NOW - late",IF(AND(OR($AB199="Ordered",$AB199="In production",$AB199="Shipped"),$S199&lt;&gt;"Approved",$S199&lt;&gt;"Approved as noted"),"Ordered without approval",IF(AND($AA199="",$Z199&lt;&gt;"",$Z199&lt;Setup!$D$19+14),"Order within 2 weeks",IF(AND($AD199&lt;&gt;"",$AG199=""),"Installed - needs asset tag",IF(N($W199)&gt;=Setup!$D$18,"Long lead","")))))))</f>
        <v/>
      </c>
    </row>
    <row r="200" customFormat="false" ht="33.75" hidden="false" customHeight="true" outlineLevel="0" collapsed="false">
      <c r="B200" s="46"/>
      <c r="C200" s="47"/>
      <c r="D200" s="47"/>
      <c r="E200" s="47"/>
      <c r="F200" s="48"/>
      <c r="G200" s="48"/>
      <c r="H200" s="38" t="str">
        <f aca="false">IF($D200="","",N($F200)*N($G200))</f>
        <v/>
      </c>
      <c r="I200" s="46"/>
      <c r="J200" s="47"/>
      <c r="K200" s="47"/>
      <c r="L200" s="47"/>
      <c r="M200" s="47"/>
      <c r="N200" s="49"/>
      <c r="O200" s="49"/>
      <c r="P200" s="40" t="str">
        <f aca="false">IF($D200="","",N($N200)+N($O200))</f>
        <v/>
      </c>
      <c r="Q200" s="41" t="str">
        <f aca="false">IF($D200="","",$H200*$P200)</f>
        <v/>
      </c>
      <c r="R200" s="47"/>
      <c r="S200" s="47"/>
      <c r="T200" s="47"/>
      <c r="U200" s="46"/>
      <c r="V200" s="47"/>
      <c r="W200" s="48"/>
      <c r="X200" s="47"/>
      <c r="Y200" s="43" t="str">
        <f aca="false">IF($D200="","",Setup!$D$15-N(Setup!$D$16)*7)</f>
        <v/>
      </c>
      <c r="Z200" s="43" t="str">
        <f aca="false">IF(OR($D200="",$W200=""),"",$Y200-N($W200)*7-N(Setup!$D$17)*7)</f>
        <v/>
      </c>
      <c r="AA200" s="51"/>
      <c r="AB200" s="47"/>
      <c r="AC200" s="51"/>
      <c r="AD200" s="51"/>
      <c r="AE200" s="47"/>
      <c r="AF200" s="48"/>
      <c r="AG200" s="47"/>
      <c r="AH200" s="45" t="str">
        <f aca="false">IF($D200="","",IF($AB200="Cancelled","Cancelled",IF(AND($AA200="",$Z200&lt;&gt;"",$Z200&lt;Setup!$D$19),"ORDER NOW - late",IF(AND(OR($AB200="Ordered",$AB200="In production",$AB200="Shipped"),$S200&lt;&gt;"Approved",$S200&lt;&gt;"Approved as noted"),"Ordered without approval",IF(AND($AA200="",$Z200&lt;&gt;"",$Z200&lt;Setup!$D$19+14),"Order within 2 weeks",IF(AND($AD200&lt;&gt;"",$AG200=""),"Installed - needs asset tag",IF(N($W200)&gt;=Setup!$D$18,"Long lead","")))))))</f>
        <v/>
      </c>
    </row>
    <row r="201" customFormat="false" ht="33.75" hidden="false" customHeight="true" outlineLevel="0" collapsed="false">
      <c r="B201" s="35"/>
      <c r="C201" s="36"/>
      <c r="D201" s="36"/>
      <c r="E201" s="36"/>
      <c r="F201" s="37"/>
      <c r="G201" s="37"/>
      <c r="H201" s="38" t="str">
        <f aca="false">IF($D201="","",N($F201)*N($G201))</f>
        <v/>
      </c>
      <c r="I201" s="35"/>
      <c r="J201" s="36"/>
      <c r="K201" s="36"/>
      <c r="L201" s="36"/>
      <c r="M201" s="36"/>
      <c r="N201" s="39"/>
      <c r="O201" s="39"/>
      <c r="P201" s="40" t="str">
        <f aca="false">IF($D201="","",N($N201)+N($O201))</f>
        <v/>
      </c>
      <c r="Q201" s="41" t="str">
        <f aca="false">IF($D201="","",$H201*$P201)</f>
        <v/>
      </c>
      <c r="R201" s="36"/>
      <c r="S201" s="36"/>
      <c r="T201" s="36"/>
      <c r="U201" s="35"/>
      <c r="V201" s="36"/>
      <c r="W201" s="37"/>
      <c r="X201" s="36"/>
      <c r="Y201" s="43" t="str">
        <f aca="false">IF($D201="","",Setup!$D$15-N(Setup!$D$16)*7)</f>
        <v/>
      </c>
      <c r="Z201" s="43" t="str">
        <f aca="false">IF(OR($D201="",$W201=""),"",$Y201-N($W201)*7-N(Setup!$D$17)*7)</f>
        <v/>
      </c>
      <c r="AA201" s="44"/>
      <c r="AB201" s="36"/>
      <c r="AC201" s="44"/>
      <c r="AD201" s="44"/>
      <c r="AE201" s="36"/>
      <c r="AF201" s="37"/>
      <c r="AG201" s="36"/>
      <c r="AH201" s="45" t="str">
        <f aca="false">IF($D201="","",IF($AB201="Cancelled","Cancelled",IF(AND($AA201="",$Z201&lt;&gt;"",$Z201&lt;Setup!$D$19),"ORDER NOW - late",IF(AND(OR($AB201="Ordered",$AB201="In production",$AB201="Shipped"),$S201&lt;&gt;"Approved",$S201&lt;&gt;"Approved as noted"),"Ordered without approval",IF(AND($AA201="",$Z201&lt;&gt;"",$Z201&lt;Setup!$D$19+14),"Order within 2 weeks",IF(AND($AD201&lt;&gt;"",$AG201=""),"Installed - needs asset tag",IF(N($W201)&gt;=Setup!$D$18,"Long lead","")))))))</f>
        <v/>
      </c>
    </row>
    <row r="202" customFormat="false" ht="33.75" hidden="false" customHeight="true" outlineLevel="0" collapsed="false">
      <c r="B202" s="46"/>
      <c r="C202" s="47"/>
      <c r="D202" s="47"/>
      <c r="E202" s="47"/>
      <c r="F202" s="48"/>
      <c r="G202" s="48"/>
      <c r="H202" s="38" t="str">
        <f aca="false">IF($D202="","",N($F202)*N($G202))</f>
        <v/>
      </c>
      <c r="I202" s="46"/>
      <c r="J202" s="47"/>
      <c r="K202" s="47"/>
      <c r="L202" s="47"/>
      <c r="M202" s="47"/>
      <c r="N202" s="49"/>
      <c r="O202" s="49"/>
      <c r="P202" s="40" t="str">
        <f aca="false">IF($D202="","",N($N202)+N($O202))</f>
        <v/>
      </c>
      <c r="Q202" s="41" t="str">
        <f aca="false">IF($D202="","",$H202*$P202)</f>
        <v/>
      </c>
      <c r="R202" s="47"/>
      <c r="S202" s="47"/>
      <c r="T202" s="47"/>
      <c r="U202" s="46"/>
      <c r="V202" s="47"/>
      <c r="W202" s="48"/>
      <c r="X202" s="47"/>
      <c r="Y202" s="43" t="str">
        <f aca="false">IF($D202="","",Setup!$D$15-N(Setup!$D$16)*7)</f>
        <v/>
      </c>
      <c r="Z202" s="43" t="str">
        <f aca="false">IF(OR($D202="",$W202=""),"",$Y202-N($W202)*7-N(Setup!$D$17)*7)</f>
        <v/>
      </c>
      <c r="AA202" s="51"/>
      <c r="AB202" s="47"/>
      <c r="AC202" s="51"/>
      <c r="AD202" s="51"/>
      <c r="AE202" s="47"/>
      <c r="AF202" s="48"/>
      <c r="AG202" s="47"/>
      <c r="AH202" s="45" t="str">
        <f aca="false">IF($D202="","",IF($AB202="Cancelled","Cancelled",IF(AND($AA202="",$Z202&lt;&gt;"",$Z202&lt;Setup!$D$19),"ORDER NOW - late",IF(AND(OR($AB202="Ordered",$AB202="In production",$AB202="Shipped"),$S202&lt;&gt;"Approved",$S202&lt;&gt;"Approved as noted"),"Ordered without approval",IF(AND($AA202="",$Z202&lt;&gt;"",$Z202&lt;Setup!$D$19+14),"Order within 2 weeks",IF(AND($AD202&lt;&gt;"",$AG202=""),"Installed - needs asset tag",IF(N($W202)&gt;=Setup!$D$18,"Long lead","")))))))</f>
        <v/>
      </c>
    </row>
    <row r="203" customFormat="false" ht="33.75" hidden="false" customHeight="true" outlineLevel="0" collapsed="false">
      <c r="B203" s="35"/>
      <c r="C203" s="36"/>
      <c r="D203" s="36"/>
      <c r="E203" s="36"/>
      <c r="F203" s="37"/>
      <c r="G203" s="37"/>
      <c r="H203" s="38" t="str">
        <f aca="false">IF($D203="","",N($F203)*N($G203))</f>
        <v/>
      </c>
      <c r="I203" s="35"/>
      <c r="J203" s="36"/>
      <c r="K203" s="36"/>
      <c r="L203" s="36"/>
      <c r="M203" s="36"/>
      <c r="N203" s="39"/>
      <c r="O203" s="39"/>
      <c r="P203" s="40" t="str">
        <f aca="false">IF($D203="","",N($N203)+N($O203))</f>
        <v/>
      </c>
      <c r="Q203" s="41" t="str">
        <f aca="false">IF($D203="","",$H203*$P203)</f>
        <v/>
      </c>
      <c r="R203" s="36"/>
      <c r="S203" s="36"/>
      <c r="T203" s="36"/>
      <c r="U203" s="35"/>
      <c r="V203" s="36"/>
      <c r="W203" s="37"/>
      <c r="X203" s="36"/>
      <c r="Y203" s="43" t="str">
        <f aca="false">IF($D203="","",Setup!$D$15-N(Setup!$D$16)*7)</f>
        <v/>
      </c>
      <c r="Z203" s="43" t="str">
        <f aca="false">IF(OR($D203="",$W203=""),"",$Y203-N($W203)*7-N(Setup!$D$17)*7)</f>
        <v/>
      </c>
      <c r="AA203" s="44"/>
      <c r="AB203" s="36"/>
      <c r="AC203" s="44"/>
      <c r="AD203" s="44"/>
      <c r="AE203" s="36"/>
      <c r="AF203" s="37"/>
      <c r="AG203" s="36"/>
      <c r="AH203" s="45" t="str">
        <f aca="false">IF($D203="","",IF($AB203="Cancelled","Cancelled",IF(AND($AA203="",$Z203&lt;&gt;"",$Z203&lt;Setup!$D$19),"ORDER NOW - late",IF(AND(OR($AB203="Ordered",$AB203="In production",$AB203="Shipped"),$S203&lt;&gt;"Approved",$S203&lt;&gt;"Approved as noted"),"Ordered without approval",IF(AND($AA203="",$Z203&lt;&gt;"",$Z203&lt;Setup!$D$19+14),"Order within 2 weeks",IF(AND($AD203&lt;&gt;"",$AG203=""),"Installed - needs asset tag",IF(N($W203)&gt;=Setup!$D$18,"Long lead","")))))))</f>
        <v/>
      </c>
    </row>
    <row r="204" customFormat="false" ht="33.75" hidden="false" customHeight="true" outlineLevel="0" collapsed="false">
      <c r="B204" s="46"/>
      <c r="C204" s="47"/>
      <c r="D204" s="47"/>
      <c r="E204" s="47"/>
      <c r="F204" s="48"/>
      <c r="G204" s="48"/>
      <c r="H204" s="38" t="str">
        <f aca="false">IF($D204="","",N($F204)*N($G204))</f>
        <v/>
      </c>
      <c r="I204" s="46"/>
      <c r="J204" s="47"/>
      <c r="K204" s="47"/>
      <c r="L204" s="47"/>
      <c r="M204" s="47"/>
      <c r="N204" s="49"/>
      <c r="O204" s="49"/>
      <c r="P204" s="40" t="str">
        <f aca="false">IF($D204="","",N($N204)+N($O204))</f>
        <v/>
      </c>
      <c r="Q204" s="41" t="str">
        <f aca="false">IF($D204="","",$H204*$P204)</f>
        <v/>
      </c>
      <c r="R204" s="47"/>
      <c r="S204" s="47"/>
      <c r="T204" s="47"/>
      <c r="U204" s="46"/>
      <c r="V204" s="47"/>
      <c r="W204" s="48"/>
      <c r="X204" s="47"/>
      <c r="Y204" s="43" t="str">
        <f aca="false">IF($D204="","",Setup!$D$15-N(Setup!$D$16)*7)</f>
        <v/>
      </c>
      <c r="Z204" s="43" t="str">
        <f aca="false">IF(OR($D204="",$W204=""),"",$Y204-N($W204)*7-N(Setup!$D$17)*7)</f>
        <v/>
      </c>
      <c r="AA204" s="51"/>
      <c r="AB204" s="47"/>
      <c r="AC204" s="51"/>
      <c r="AD204" s="51"/>
      <c r="AE204" s="47"/>
      <c r="AF204" s="48"/>
      <c r="AG204" s="47"/>
      <c r="AH204" s="45" t="str">
        <f aca="false">IF($D204="","",IF($AB204="Cancelled","Cancelled",IF(AND($AA204="",$Z204&lt;&gt;"",$Z204&lt;Setup!$D$19),"ORDER NOW - late",IF(AND(OR($AB204="Ordered",$AB204="In production",$AB204="Shipped"),$S204&lt;&gt;"Approved",$S204&lt;&gt;"Approved as noted"),"Ordered without approval",IF(AND($AA204="",$Z204&lt;&gt;"",$Z204&lt;Setup!$D$19+14),"Order within 2 weeks",IF(AND($AD204&lt;&gt;"",$AG204=""),"Installed - needs asset tag",IF(N($W204)&gt;=Setup!$D$18,"Long lead","")))))))</f>
        <v/>
      </c>
    </row>
    <row r="205" customFormat="false" ht="33.75" hidden="false" customHeight="true" outlineLevel="0" collapsed="false">
      <c r="B205" s="35"/>
      <c r="C205" s="36"/>
      <c r="D205" s="36"/>
      <c r="E205" s="36"/>
      <c r="F205" s="37"/>
      <c r="G205" s="37"/>
      <c r="H205" s="38" t="str">
        <f aca="false">IF($D205="","",N($F205)*N($G205))</f>
        <v/>
      </c>
      <c r="I205" s="35"/>
      <c r="J205" s="36"/>
      <c r="K205" s="36"/>
      <c r="L205" s="36"/>
      <c r="M205" s="36"/>
      <c r="N205" s="39"/>
      <c r="O205" s="39"/>
      <c r="P205" s="40" t="str">
        <f aca="false">IF($D205="","",N($N205)+N($O205))</f>
        <v/>
      </c>
      <c r="Q205" s="41" t="str">
        <f aca="false">IF($D205="","",$H205*$P205)</f>
        <v/>
      </c>
      <c r="R205" s="36"/>
      <c r="S205" s="36"/>
      <c r="T205" s="36"/>
      <c r="U205" s="35"/>
      <c r="V205" s="36"/>
      <c r="W205" s="37"/>
      <c r="X205" s="36"/>
      <c r="Y205" s="43" t="str">
        <f aca="false">IF($D205="","",Setup!$D$15-N(Setup!$D$16)*7)</f>
        <v/>
      </c>
      <c r="Z205" s="43" t="str">
        <f aca="false">IF(OR($D205="",$W205=""),"",$Y205-N($W205)*7-N(Setup!$D$17)*7)</f>
        <v/>
      </c>
      <c r="AA205" s="44"/>
      <c r="AB205" s="36"/>
      <c r="AC205" s="44"/>
      <c r="AD205" s="44"/>
      <c r="AE205" s="36"/>
      <c r="AF205" s="37"/>
      <c r="AG205" s="36"/>
      <c r="AH205" s="45" t="str">
        <f aca="false">IF($D205="","",IF($AB205="Cancelled","Cancelled",IF(AND($AA205="",$Z205&lt;&gt;"",$Z205&lt;Setup!$D$19),"ORDER NOW - late",IF(AND(OR($AB205="Ordered",$AB205="In production",$AB205="Shipped"),$S205&lt;&gt;"Approved",$S205&lt;&gt;"Approved as noted"),"Ordered without approval",IF(AND($AA205="",$Z205&lt;&gt;"",$Z205&lt;Setup!$D$19+14),"Order within 2 weeks",IF(AND($AD205&lt;&gt;"",$AG205=""),"Installed - needs asset tag",IF(N($W205)&gt;=Setup!$D$18,"Long lead","")))))))</f>
        <v/>
      </c>
    </row>
    <row r="206" customFormat="false" ht="33.75" hidden="false" customHeight="true" outlineLevel="0" collapsed="false">
      <c r="B206" s="46"/>
      <c r="C206" s="47"/>
      <c r="D206" s="47"/>
      <c r="E206" s="47"/>
      <c r="F206" s="48"/>
      <c r="G206" s="48"/>
      <c r="H206" s="38" t="str">
        <f aca="false">IF($D206="","",N($F206)*N($G206))</f>
        <v/>
      </c>
      <c r="I206" s="46"/>
      <c r="J206" s="47"/>
      <c r="K206" s="47"/>
      <c r="L206" s="47"/>
      <c r="M206" s="47"/>
      <c r="N206" s="49"/>
      <c r="O206" s="49"/>
      <c r="P206" s="40" t="str">
        <f aca="false">IF($D206="","",N($N206)+N($O206))</f>
        <v/>
      </c>
      <c r="Q206" s="41" t="str">
        <f aca="false">IF($D206="","",$H206*$P206)</f>
        <v/>
      </c>
      <c r="R206" s="47"/>
      <c r="S206" s="47"/>
      <c r="T206" s="47"/>
      <c r="U206" s="46"/>
      <c r="V206" s="47"/>
      <c r="W206" s="48"/>
      <c r="X206" s="47"/>
      <c r="Y206" s="43" t="str">
        <f aca="false">IF($D206="","",Setup!$D$15-N(Setup!$D$16)*7)</f>
        <v/>
      </c>
      <c r="Z206" s="43" t="str">
        <f aca="false">IF(OR($D206="",$W206=""),"",$Y206-N($W206)*7-N(Setup!$D$17)*7)</f>
        <v/>
      </c>
      <c r="AA206" s="51"/>
      <c r="AB206" s="47"/>
      <c r="AC206" s="51"/>
      <c r="AD206" s="51"/>
      <c r="AE206" s="47"/>
      <c r="AF206" s="48"/>
      <c r="AG206" s="47"/>
      <c r="AH206" s="45" t="str">
        <f aca="false">IF($D206="","",IF($AB206="Cancelled","Cancelled",IF(AND($AA206="",$Z206&lt;&gt;"",$Z206&lt;Setup!$D$19),"ORDER NOW - late",IF(AND(OR($AB206="Ordered",$AB206="In production",$AB206="Shipped"),$S206&lt;&gt;"Approved",$S206&lt;&gt;"Approved as noted"),"Ordered without approval",IF(AND($AA206="",$Z206&lt;&gt;"",$Z206&lt;Setup!$D$19+14),"Order within 2 weeks",IF(AND($AD206&lt;&gt;"",$AG206=""),"Installed - needs asset tag",IF(N($W206)&gt;=Setup!$D$18,"Long lead","")))))))</f>
        <v/>
      </c>
    </row>
    <row r="207" customFormat="false" ht="33.75" hidden="false" customHeight="true" outlineLevel="0" collapsed="false">
      <c r="B207" s="35"/>
      <c r="C207" s="36"/>
      <c r="D207" s="36"/>
      <c r="E207" s="36"/>
      <c r="F207" s="37"/>
      <c r="G207" s="37"/>
      <c r="H207" s="38" t="str">
        <f aca="false">IF($D207="","",N($F207)*N($G207))</f>
        <v/>
      </c>
      <c r="I207" s="35"/>
      <c r="J207" s="36"/>
      <c r="K207" s="36"/>
      <c r="L207" s="36"/>
      <c r="M207" s="36"/>
      <c r="N207" s="39"/>
      <c r="O207" s="39"/>
      <c r="P207" s="40" t="str">
        <f aca="false">IF($D207="","",N($N207)+N($O207))</f>
        <v/>
      </c>
      <c r="Q207" s="41" t="str">
        <f aca="false">IF($D207="","",$H207*$P207)</f>
        <v/>
      </c>
      <c r="R207" s="36"/>
      <c r="S207" s="36"/>
      <c r="T207" s="36"/>
      <c r="U207" s="35"/>
      <c r="V207" s="36"/>
      <c r="W207" s="37"/>
      <c r="X207" s="36"/>
      <c r="Y207" s="43" t="str">
        <f aca="false">IF($D207="","",Setup!$D$15-N(Setup!$D$16)*7)</f>
        <v/>
      </c>
      <c r="Z207" s="43" t="str">
        <f aca="false">IF(OR($D207="",$W207=""),"",$Y207-N($W207)*7-N(Setup!$D$17)*7)</f>
        <v/>
      </c>
      <c r="AA207" s="44"/>
      <c r="AB207" s="36"/>
      <c r="AC207" s="44"/>
      <c r="AD207" s="44"/>
      <c r="AE207" s="36"/>
      <c r="AF207" s="37"/>
      <c r="AG207" s="36"/>
      <c r="AH207" s="45" t="str">
        <f aca="false">IF($D207="","",IF($AB207="Cancelled","Cancelled",IF(AND($AA207="",$Z207&lt;&gt;"",$Z207&lt;Setup!$D$19),"ORDER NOW - late",IF(AND(OR($AB207="Ordered",$AB207="In production",$AB207="Shipped"),$S207&lt;&gt;"Approved",$S207&lt;&gt;"Approved as noted"),"Ordered without approval",IF(AND($AA207="",$Z207&lt;&gt;"",$Z207&lt;Setup!$D$19+14),"Order within 2 weeks",IF(AND($AD207&lt;&gt;"",$AG207=""),"Installed - needs asset tag",IF(N($W207)&gt;=Setup!$D$18,"Long lead","")))))))</f>
        <v/>
      </c>
    </row>
    <row r="208" customFormat="false" ht="33.75" hidden="false" customHeight="true" outlineLevel="0" collapsed="false">
      <c r="B208" s="46"/>
      <c r="C208" s="47"/>
      <c r="D208" s="47"/>
      <c r="E208" s="47"/>
      <c r="F208" s="48"/>
      <c r="G208" s="48"/>
      <c r="H208" s="38" t="str">
        <f aca="false">IF($D208="","",N($F208)*N($G208))</f>
        <v/>
      </c>
      <c r="I208" s="46"/>
      <c r="J208" s="47"/>
      <c r="K208" s="47"/>
      <c r="L208" s="47"/>
      <c r="M208" s="47"/>
      <c r="N208" s="49"/>
      <c r="O208" s="49"/>
      <c r="P208" s="40" t="str">
        <f aca="false">IF($D208="","",N($N208)+N($O208))</f>
        <v/>
      </c>
      <c r="Q208" s="41" t="str">
        <f aca="false">IF($D208="","",$H208*$P208)</f>
        <v/>
      </c>
      <c r="R208" s="47"/>
      <c r="S208" s="47"/>
      <c r="T208" s="47"/>
      <c r="U208" s="46"/>
      <c r="V208" s="47"/>
      <c r="W208" s="48"/>
      <c r="X208" s="47"/>
      <c r="Y208" s="43" t="str">
        <f aca="false">IF($D208="","",Setup!$D$15-N(Setup!$D$16)*7)</f>
        <v/>
      </c>
      <c r="Z208" s="43" t="str">
        <f aca="false">IF(OR($D208="",$W208=""),"",$Y208-N($W208)*7-N(Setup!$D$17)*7)</f>
        <v/>
      </c>
      <c r="AA208" s="51"/>
      <c r="AB208" s="47"/>
      <c r="AC208" s="51"/>
      <c r="AD208" s="51"/>
      <c r="AE208" s="47"/>
      <c r="AF208" s="48"/>
      <c r="AG208" s="47"/>
      <c r="AH208" s="45" t="str">
        <f aca="false">IF($D208="","",IF($AB208="Cancelled","Cancelled",IF(AND($AA208="",$Z208&lt;&gt;"",$Z208&lt;Setup!$D$19),"ORDER NOW - late",IF(AND(OR($AB208="Ordered",$AB208="In production",$AB208="Shipped"),$S208&lt;&gt;"Approved",$S208&lt;&gt;"Approved as noted"),"Ordered without approval",IF(AND($AA208="",$Z208&lt;&gt;"",$Z208&lt;Setup!$D$19+14),"Order within 2 weeks",IF(AND($AD208&lt;&gt;"",$AG208=""),"Installed - needs asset tag",IF(N($W208)&gt;=Setup!$D$18,"Long lead","")))))))</f>
        <v/>
      </c>
    </row>
    <row r="209" customFormat="false" ht="33.75" hidden="false" customHeight="true" outlineLevel="0" collapsed="false">
      <c r="B209" s="35"/>
      <c r="C209" s="36"/>
      <c r="D209" s="36"/>
      <c r="E209" s="36"/>
      <c r="F209" s="37"/>
      <c r="G209" s="37"/>
      <c r="H209" s="38" t="str">
        <f aca="false">IF($D209="","",N($F209)*N($G209))</f>
        <v/>
      </c>
      <c r="I209" s="35"/>
      <c r="J209" s="36"/>
      <c r="K209" s="36"/>
      <c r="L209" s="36"/>
      <c r="M209" s="36"/>
      <c r="N209" s="39"/>
      <c r="O209" s="39"/>
      <c r="P209" s="40" t="str">
        <f aca="false">IF($D209="","",N($N209)+N($O209))</f>
        <v/>
      </c>
      <c r="Q209" s="41" t="str">
        <f aca="false">IF($D209="","",$H209*$P209)</f>
        <v/>
      </c>
      <c r="R209" s="36"/>
      <c r="S209" s="36"/>
      <c r="T209" s="36"/>
      <c r="U209" s="35"/>
      <c r="V209" s="36"/>
      <c r="W209" s="37"/>
      <c r="X209" s="36"/>
      <c r="Y209" s="43" t="str">
        <f aca="false">IF($D209="","",Setup!$D$15-N(Setup!$D$16)*7)</f>
        <v/>
      </c>
      <c r="Z209" s="43" t="str">
        <f aca="false">IF(OR($D209="",$W209=""),"",$Y209-N($W209)*7-N(Setup!$D$17)*7)</f>
        <v/>
      </c>
      <c r="AA209" s="44"/>
      <c r="AB209" s="36"/>
      <c r="AC209" s="44"/>
      <c r="AD209" s="44"/>
      <c r="AE209" s="36"/>
      <c r="AF209" s="37"/>
      <c r="AG209" s="36"/>
      <c r="AH209" s="45" t="str">
        <f aca="false">IF($D209="","",IF($AB209="Cancelled","Cancelled",IF(AND($AA209="",$Z209&lt;&gt;"",$Z209&lt;Setup!$D$19),"ORDER NOW - late",IF(AND(OR($AB209="Ordered",$AB209="In production",$AB209="Shipped"),$S209&lt;&gt;"Approved",$S209&lt;&gt;"Approved as noted"),"Ordered without approval",IF(AND($AA209="",$Z209&lt;&gt;"",$Z209&lt;Setup!$D$19+14),"Order within 2 weeks",IF(AND($AD209&lt;&gt;"",$AG209=""),"Installed - needs asset tag",IF(N($W209)&gt;=Setup!$D$18,"Long lead","")))))))</f>
        <v/>
      </c>
    </row>
    <row r="210" customFormat="false" ht="33.75" hidden="false" customHeight="true" outlineLevel="0" collapsed="false">
      <c r="B210" s="46"/>
      <c r="C210" s="47"/>
      <c r="D210" s="47"/>
      <c r="E210" s="47"/>
      <c r="F210" s="48"/>
      <c r="G210" s="48"/>
      <c r="H210" s="38" t="str">
        <f aca="false">IF($D210="","",N($F210)*N($G210))</f>
        <v/>
      </c>
      <c r="I210" s="46"/>
      <c r="J210" s="47"/>
      <c r="K210" s="47"/>
      <c r="L210" s="47"/>
      <c r="M210" s="47"/>
      <c r="N210" s="49"/>
      <c r="O210" s="49"/>
      <c r="P210" s="40" t="str">
        <f aca="false">IF($D210="","",N($N210)+N($O210))</f>
        <v/>
      </c>
      <c r="Q210" s="41" t="str">
        <f aca="false">IF($D210="","",$H210*$P210)</f>
        <v/>
      </c>
      <c r="R210" s="47"/>
      <c r="S210" s="47"/>
      <c r="T210" s="47"/>
      <c r="U210" s="46"/>
      <c r="V210" s="47"/>
      <c r="W210" s="48"/>
      <c r="X210" s="47"/>
      <c r="Y210" s="43" t="str">
        <f aca="false">IF($D210="","",Setup!$D$15-N(Setup!$D$16)*7)</f>
        <v/>
      </c>
      <c r="Z210" s="43" t="str">
        <f aca="false">IF(OR($D210="",$W210=""),"",$Y210-N($W210)*7-N(Setup!$D$17)*7)</f>
        <v/>
      </c>
      <c r="AA210" s="51"/>
      <c r="AB210" s="47"/>
      <c r="AC210" s="51"/>
      <c r="AD210" s="51"/>
      <c r="AE210" s="47"/>
      <c r="AF210" s="48"/>
      <c r="AG210" s="47"/>
      <c r="AH210" s="45" t="str">
        <f aca="false">IF($D210="","",IF($AB210="Cancelled","Cancelled",IF(AND($AA210="",$Z210&lt;&gt;"",$Z210&lt;Setup!$D$19),"ORDER NOW - late",IF(AND(OR($AB210="Ordered",$AB210="In production",$AB210="Shipped"),$S210&lt;&gt;"Approved",$S210&lt;&gt;"Approved as noted"),"Ordered without approval",IF(AND($AA210="",$Z210&lt;&gt;"",$Z210&lt;Setup!$D$19+14),"Order within 2 weeks",IF(AND($AD210&lt;&gt;"",$AG210=""),"Installed - needs asset tag",IF(N($W210)&gt;=Setup!$D$18,"Long lead","")))))))</f>
        <v/>
      </c>
    </row>
    <row r="211" customFormat="false" ht="33.75" hidden="false" customHeight="true" outlineLevel="0" collapsed="false">
      <c r="B211" s="35"/>
      <c r="C211" s="36"/>
      <c r="D211" s="36"/>
      <c r="E211" s="36"/>
      <c r="F211" s="37"/>
      <c r="G211" s="37"/>
      <c r="H211" s="38" t="str">
        <f aca="false">IF($D211="","",N($F211)*N($G211))</f>
        <v/>
      </c>
      <c r="I211" s="35"/>
      <c r="J211" s="36"/>
      <c r="K211" s="36"/>
      <c r="L211" s="36"/>
      <c r="M211" s="36"/>
      <c r="N211" s="39"/>
      <c r="O211" s="39"/>
      <c r="P211" s="40" t="str">
        <f aca="false">IF($D211="","",N($N211)+N($O211))</f>
        <v/>
      </c>
      <c r="Q211" s="41" t="str">
        <f aca="false">IF($D211="","",$H211*$P211)</f>
        <v/>
      </c>
      <c r="R211" s="36"/>
      <c r="S211" s="36"/>
      <c r="T211" s="36"/>
      <c r="U211" s="35"/>
      <c r="V211" s="36"/>
      <c r="W211" s="37"/>
      <c r="X211" s="36"/>
      <c r="Y211" s="43" t="str">
        <f aca="false">IF($D211="","",Setup!$D$15-N(Setup!$D$16)*7)</f>
        <v/>
      </c>
      <c r="Z211" s="43" t="str">
        <f aca="false">IF(OR($D211="",$W211=""),"",$Y211-N($W211)*7-N(Setup!$D$17)*7)</f>
        <v/>
      </c>
      <c r="AA211" s="44"/>
      <c r="AB211" s="36"/>
      <c r="AC211" s="44"/>
      <c r="AD211" s="44"/>
      <c r="AE211" s="36"/>
      <c r="AF211" s="37"/>
      <c r="AG211" s="36"/>
      <c r="AH211" s="45" t="str">
        <f aca="false">IF($D211="","",IF($AB211="Cancelled","Cancelled",IF(AND($AA211="",$Z211&lt;&gt;"",$Z211&lt;Setup!$D$19),"ORDER NOW - late",IF(AND(OR($AB211="Ordered",$AB211="In production",$AB211="Shipped"),$S211&lt;&gt;"Approved",$S211&lt;&gt;"Approved as noted"),"Ordered without approval",IF(AND($AA211="",$Z211&lt;&gt;"",$Z211&lt;Setup!$D$19+14),"Order within 2 weeks",IF(AND($AD211&lt;&gt;"",$AG211=""),"Installed - needs asset tag",IF(N($W211)&gt;=Setup!$D$18,"Long lead","")))))))</f>
        <v/>
      </c>
    </row>
    <row r="212" customFormat="false" ht="33.75" hidden="false" customHeight="true" outlineLevel="0" collapsed="false">
      <c r="B212" s="46"/>
      <c r="C212" s="47"/>
      <c r="D212" s="47"/>
      <c r="E212" s="47"/>
      <c r="F212" s="48"/>
      <c r="G212" s="48"/>
      <c r="H212" s="38" t="str">
        <f aca="false">IF($D212="","",N($F212)*N($G212))</f>
        <v/>
      </c>
      <c r="I212" s="46"/>
      <c r="J212" s="47"/>
      <c r="K212" s="47"/>
      <c r="L212" s="47"/>
      <c r="M212" s="47"/>
      <c r="N212" s="49"/>
      <c r="O212" s="49"/>
      <c r="P212" s="40" t="str">
        <f aca="false">IF($D212="","",N($N212)+N($O212))</f>
        <v/>
      </c>
      <c r="Q212" s="41" t="str">
        <f aca="false">IF($D212="","",$H212*$P212)</f>
        <v/>
      </c>
      <c r="R212" s="47"/>
      <c r="S212" s="47"/>
      <c r="T212" s="47"/>
      <c r="U212" s="46"/>
      <c r="V212" s="47"/>
      <c r="W212" s="48"/>
      <c r="X212" s="47"/>
      <c r="Y212" s="43" t="str">
        <f aca="false">IF($D212="","",Setup!$D$15-N(Setup!$D$16)*7)</f>
        <v/>
      </c>
      <c r="Z212" s="43" t="str">
        <f aca="false">IF(OR($D212="",$W212=""),"",$Y212-N($W212)*7-N(Setup!$D$17)*7)</f>
        <v/>
      </c>
      <c r="AA212" s="51"/>
      <c r="AB212" s="47"/>
      <c r="AC212" s="51"/>
      <c r="AD212" s="51"/>
      <c r="AE212" s="47"/>
      <c r="AF212" s="48"/>
      <c r="AG212" s="47"/>
      <c r="AH212" s="45" t="str">
        <f aca="false">IF($D212="","",IF($AB212="Cancelled","Cancelled",IF(AND($AA212="",$Z212&lt;&gt;"",$Z212&lt;Setup!$D$19),"ORDER NOW - late",IF(AND(OR($AB212="Ordered",$AB212="In production",$AB212="Shipped"),$S212&lt;&gt;"Approved",$S212&lt;&gt;"Approved as noted"),"Ordered without approval",IF(AND($AA212="",$Z212&lt;&gt;"",$Z212&lt;Setup!$D$19+14),"Order within 2 weeks",IF(AND($AD212&lt;&gt;"",$AG212=""),"Installed - needs asset tag",IF(N($W212)&gt;=Setup!$D$18,"Long lead","")))))))</f>
        <v/>
      </c>
    </row>
    <row r="213" customFormat="false" ht="33.75" hidden="false" customHeight="true" outlineLevel="0" collapsed="false">
      <c r="B213" s="35"/>
      <c r="C213" s="36"/>
      <c r="D213" s="36"/>
      <c r="E213" s="36"/>
      <c r="F213" s="37"/>
      <c r="G213" s="37"/>
      <c r="H213" s="38" t="str">
        <f aca="false">IF($D213="","",N($F213)*N($G213))</f>
        <v/>
      </c>
      <c r="I213" s="35"/>
      <c r="J213" s="36"/>
      <c r="K213" s="36"/>
      <c r="L213" s="36"/>
      <c r="M213" s="36"/>
      <c r="N213" s="39"/>
      <c r="O213" s="39"/>
      <c r="P213" s="40" t="str">
        <f aca="false">IF($D213="","",N($N213)+N($O213))</f>
        <v/>
      </c>
      <c r="Q213" s="41" t="str">
        <f aca="false">IF($D213="","",$H213*$P213)</f>
        <v/>
      </c>
      <c r="R213" s="36"/>
      <c r="S213" s="36"/>
      <c r="T213" s="36"/>
      <c r="U213" s="35"/>
      <c r="V213" s="36"/>
      <c r="W213" s="37"/>
      <c r="X213" s="36"/>
      <c r="Y213" s="43" t="str">
        <f aca="false">IF($D213="","",Setup!$D$15-N(Setup!$D$16)*7)</f>
        <v/>
      </c>
      <c r="Z213" s="43" t="str">
        <f aca="false">IF(OR($D213="",$W213=""),"",$Y213-N($W213)*7-N(Setup!$D$17)*7)</f>
        <v/>
      </c>
      <c r="AA213" s="44"/>
      <c r="AB213" s="36"/>
      <c r="AC213" s="44"/>
      <c r="AD213" s="44"/>
      <c r="AE213" s="36"/>
      <c r="AF213" s="37"/>
      <c r="AG213" s="36"/>
      <c r="AH213" s="45" t="str">
        <f aca="false">IF($D213="","",IF($AB213="Cancelled","Cancelled",IF(AND($AA213="",$Z213&lt;&gt;"",$Z213&lt;Setup!$D$19),"ORDER NOW - late",IF(AND(OR($AB213="Ordered",$AB213="In production",$AB213="Shipped"),$S213&lt;&gt;"Approved",$S213&lt;&gt;"Approved as noted"),"Ordered without approval",IF(AND($AA213="",$Z213&lt;&gt;"",$Z213&lt;Setup!$D$19+14),"Order within 2 weeks",IF(AND($AD213&lt;&gt;"",$AG213=""),"Installed - needs asset tag",IF(N($W213)&gt;=Setup!$D$18,"Long lead","")))))))</f>
        <v/>
      </c>
    </row>
    <row r="214" customFormat="false" ht="33.75" hidden="false" customHeight="true" outlineLevel="0" collapsed="false">
      <c r="B214" s="46"/>
      <c r="C214" s="47"/>
      <c r="D214" s="47"/>
      <c r="E214" s="47"/>
      <c r="F214" s="48"/>
      <c r="G214" s="48"/>
      <c r="H214" s="38" t="str">
        <f aca="false">IF($D214="","",N($F214)*N($G214))</f>
        <v/>
      </c>
      <c r="I214" s="46"/>
      <c r="J214" s="47"/>
      <c r="K214" s="47"/>
      <c r="L214" s="47"/>
      <c r="M214" s="47"/>
      <c r="N214" s="49"/>
      <c r="O214" s="49"/>
      <c r="P214" s="40" t="str">
        <f aca="false">IF($D214="","",N($N214)+N($O214))</f>
        <v/>
      </c>
      <c r="Q214" s="41" t="str">
        <f aca="false">IF($D214="","",$H214*$P214)</f>
        <v/>
      </c>
      <c r="R214" s="47"/>
      <c r="S214" s="47"/>
      <c r="T214" s="47"/>
      <c r="U214" s="46"/>
      <c r="V214" s="47"/>
      <c r="W214" s="48"/>
      <c r="X214" s="47"/>
      <c r="Y214" s="43" t="str">
        <f aca="false">IF($D214="","",Setup!$D$15-N(Setup!$D$16)*7)</f>
        <v/>
      </c>
      <c r="Z214" s="43" t="str">
        <f aca="false">IF(OR($D214="",$W214=""),"",$Y214-N($W214)*7-N(Setup!$D$17)*7)</f>
        <v/>
      </c>
      <c r="AA214" s="51"/>
      <c r="AB214" s="47"/>
      <c r="AC214" s="51"/>
      <c r="AD214" s="51"/>
      <c r="AE214" s="47"/>
      <c r="AF214" s="48"/>
      <c r="AG214" s="47"/>
      <c r="AH214" s="45" t="str">
        <f aca="false">IF($D214="","",IF($AB214="Cancelled","Cancelled",IF(AND($AA214="",$Z214&lt;&gt;"",$Z214&lt;Setup!$D$19),"ORDER NOW - late",IF(AND(OR($AB214="Ordered",$AB214="In production",$AB214="Shipped"),$S214&lt;&gt;"Approved",$S214&lt;&gt;"Approved as noted"),"Ordered without approval",IF(AND($AA214="",$Z214&lt;&gt;"",$Z214&lt;Setup!$D$19+14),"Order within 2 weeks",IF(AND($AD214&lt;&gt;"",$AG214=""),"Installed - needs asset tag",IF(N($W214)&gt;=Setup!$D$18,"Long lead","")))))))</f>
        <v/>
      </c>
    </row>
    <row r="215" customFormat="false" ht="33.75" hidden="false" customHeight="true" outlineLevel="0" collapsed="false">
      <c r="B215" s="35"/>
      <c r="C215" s="36"/>
      <c r="D215" s="36"/>
      <c r="E215" s="36"/>
      <c r="F215" s="37"/>
      <c r="G215" s="37"/>
      <c r="H215" s="38" t="str">
        <f aca="false">IF($D215="","",N($F215)*N($G215))</f>
        <v/>
      </c>
      <c r="I215" s="35"/>
      <c r="J215" s="36"/>
      <c r="K215" s="36"/>
      <c r="L215" s="36"/>
      <c r="M215" s="36"/>
      <c r="N215" s="39"/>
      <c r="O215" s="39"/>
      <c r="P215" s="40" t="str">
        <f aca="false">IF($D215="","",N($N215)+N($O215))</f>
        <v/>
      </c>
      <c r="Q215" s="41" t="str">
        <f aca="false">IF($D215="","",$H215*$P215)</f>
        <v/>
      </c>
      <c r="R215" s="36"/>
      <c r="S215" s="36"/>
      <c r="T215" s="36"/>
      <c r="U215" s="35"/>
      <c r="V215" s="36"/>
      <c r="W215" s="37"/>
      <c r="X215" s="36"/>
      <c r="Y215" s="43" t="str">
        <f aca="false">IF($D215="","",Setup!$D$15-N(Setup!$D$16)*7)</f>
        <v/>
      </c>
      <c r="Z215" s="43" t="str">
        <f aca="false">IF(OR($D215="",$W215=""),"",$Y215-N($W215)*7-N(Setup!$D$17)*7)</f>
        <v/>
      </c>
      <c r="AA215" s="44"/>
      <c r="AB215" s="36"/>
      <c r="AC215" s="44"/>
      <c r="AD215" s="44"/>
      <c r="AE215" s="36"/>
      <c r="AF215" s="37"/>
      <c r="AG215" s="36"/>
      <c r="AH215" s="45" t="str">
        <f aca="false">IF($D215="","",IF($AB215="Cancelled","Cancelled",IF(AND($AA215="",$Z215&lt;&gt;"",$Z215&lt;Setup!$D$19),"ORDER NOW - late",IF(AND(OR($AB215="Ordered",$AB215="In production",$AB215="Shipped"),$S215&lt;&gt;"Approved",$S215&lt;&gt;"Approved as noted"),"Ordered without approval",IF(AND($AA215="",$Z215&lt;&gt;"",$Z215&lt;Setup!$D$19+14),"Order within 2 weeks",IF(AND($AD215&lt;&gt;"",$AG215=""),"Installed - needs asset tag",IF(N($W215)&gt;=Setup!$D$18,"Long lead","")))))))</f>
        <v/>
      </c>
    </row>
    <row r="216" customFormat="false" ht="33.75" hidden="false" customHeight="true" outlineLevel="0" collapsed="false">
      <c r="B216" s="46"/>
      <c r="C216" s="47"/>
      <c r="D216" s="47"/>
      <c r="E216" s="47"/>
      <c r="F216" s="48"/>
      <c r="G216" s="48"/>
      <c r="H216" s="38" t="str">
        <f aca="false">IF($D216="","",N($F216)*N($G216))</f>
        <v/>
      </c>
      <c r="I216" s="46"/>
      <c r="J216" s="47"/>
      <c r="K216" s="47"/>
      <c r="L216" s="47"/>
      <c r="M216" s="47"/>
      <c r="N216" s="49"/>
      <c r="O216" s="49"/>
      <c r="P216" s="40" t="str">
        <f aca="false">IF($D216="","",N($N216)+N($O216))</f>
        <v/>
      </c>
      <c r="Q216" s="41" t="str">
        <f aca="false">IF($D216="","",$H216*$P216)</f>
        <v/>
      </c>
      <c r="R216" s="47"/>
      <c r="S216" s="47"/>
      <c r="T216" s="47"/>
      <c r="U216" s="46"/>
      <c r="V216" s="47"/>
      <c r="W216" s="48"/>
      <c r="X216" s="47"/>
      <c r="Y216" s="43" t="str">
        <f aca="false">IF($D216="","",Setup!$D$15-N(Setup!$D$16)*7)</f>
        <v/>
      </c>
      <c r="Z216" s="43" t="str">
        <f aca="false">IF(OR($D216="",$W216=""),"",$Y216-N($W216)*7-N(Setup!$D$17)*7)</f>
        <v/>
      </c>
      <c r="AA216" s="51"/>
      <c r="AB216" s="47"/>
      <c r="AC216" s="51"/>
      <c r="AD216" s="51"/>
      <c r="AE216" s="47"/>
      <c r="AF216" s="48"/>
      <c r="AG216" s="47"/>
      <c r="AH216" s="45" t="str">
        <f aca="false">IF($D216="","",IF($AB216="Cancelled","Cancelled",IF(AND($AA216="",$Z216&lt;&gt;"",$Z216&lt;Setup!$D$19),"ORDER NOW - late",IF(AND(OR($AB216="Ordered",$AB216="In production",$AB216="Shipped"),$S216&lt;&gt;"Approved",$S216&lt;&gt;"Approved as noted"),"Ordered without approval",IF(AND($AA216="",$Z216&lt;&gt;"",$Z216&lt;Setup!$D$19+14),"Order within 2 weeks",IF(AND($AD216&lt;&gt;"",$AG216=""),"Installed - needs asset tag",IF(N($W216)&gt;=Setup!$D$18,"Long lead","")))))))</f>
        <v/>
      </c>
    </row>
    <row r="217" customFormat="false" ht="33.75" hidden="false" customHeight="true" outlineLevel="0" collapsed="false">
      <c r="B217" s="35"/>
      <c r="C217" s="36"/>
      <c r="D217" s="36"/>
      <c r="E217" s="36"/>
      <c r="F217" s="37"/>
      <c r="G217" s="37"/>
      <c r="H217" s="38" t="str">
        <f aca="false">IF($D217="","",N($F217)*N($G217))</f>
        <v/>
      </c>
      <c r="I217" s="35"/>
      <c r="J217" s="36"/>
      <c r="K217" s="36"/>
      <c r="L217" s="36"/>
      <c r="M217" s="36"/>
      <c r="N217" s="39"/>
      <c r="O217" s="39"/>
      <c r="P217" s="40" t="str">
        <f aca="false">IF($D217="","",N($N217)+N($O217))</f>
        <v/>
      </c>
      <c r="Q217" s="41" t="str">
        <f aca="false">IF($D217="","",$H217*$P217)</f>
        <v/>
      </c>
      <c r="R217" s="36"/>
      <c r="S217" s="36"/>
      <c r="T217" s="36"/>
      <c r="U217" s="35"/>
      <c r="V217" s="36"/>
      <c r="W217" s="37"/>
      <c r="X217" s="36"/>
      <c r="Y217" s="43" t="str">
        <f aca="false">IF($D217="","",Setup!$D$15-N(Setup!$D$16)*7)</f>
        <v/>
      </c>
      <c r="Z217" s="43" t="str">
        <f aca="false">IF(OR($D217="",$W217=""),"",$Y217-N($W217)*7-N(Setup!$D$17)*7)</f>
        <v/>
      </c>
      <c r="AA217" s="44"/>
      <c r="AB217" s="36"/>
      <c r="AC217" s="44"/>
      <c r="AD217" s="44"/>
      <c r="AE217" s="36"/>
      <c r="AF217" s="37"/>
      <c r="AG217" s="36"/>
      <c r="AH217" s="45" t="str">
        <f aca="false">IF($D217="","",IF($AB217="Cancelled","Cancelled",IF(AND($AA217="",$Z217&lt;&gt;"",$Z217&lt;Setup!$D$19),"ORDER NOW - late",IF(AND(OR($AB217="Ordered",$AB217="In production",$AB217="Shipped"),$S217&lt;&gt;"Approved",$S217&lt;&gt;"Approved as noted"),"Ordered without approval",IF(AND($AA217="",$Z217&lt;&gt;"",$Z217&lt;Setup!$D$19+14),"Order within 2 weeks",IF(AND($AD217&lt;&gt;"",$AG217=""),"Installed - needs asset tag",IF(N($W217)&gt;=Setup!$D$18,"Long lead","")))))))</f>
        <v/>
      </c>
    </row>
    <row r="218" customFormat="false" ht="33.75" hidden="false" customHeight="true" outlineLevel="0" collapsed="false">
      <c r="B218" s="46"/>
      <c r="C218" s="47"/>
      <c r="D218" s="47"/>
      <c r="E218" s="47"/>
      <c r="F218" s="48"/>
      <c r="G218" s="48"/>
      <c r="H218" s="38" t="str">
        <f aca="false">IF($D218="","",N($F218)*N($G218))</f>
        <v/>
      </c>
      <c r="I218" s="46"/>
      <c r="J218" s="47"/>
      <c r="K218" s="47"/>
      <c r="L218" s="47"/>
      <c r="M218" s="47"/>
      <c r="N218" s="49"/>
      <c r="O218" s="49"/>
      <c r="P218" s="40" t="str">
        <f aca="false">IF($D218="","",N($N218)+N($O218))</f>
        <v/>
      </c>
      <c r="Q218" s="41" t="str">
        <f aca="false">IF($D218="","",$H218*$P218)</f>
        <v/>
      </c>
      <c r="R218" s="47"/>
      <c r="S218" s="47"/>
      <c r="T218" s="47"/>
      <c r="U218" s="46"/>
      <c r="V218" s="47"/>
      <c r="W218" s="48"/>
      <c r="X218" s="47"/>
      <c r="Y218" s="43" t="str">
        <f aca="false">IF($D218="","",Setup!$D$15-N(Setup!$D$16)*7)</f>
        <v/>
      </c>
      <c r="Z218" s="43" t="str">
        <f aca="false">IF(OR($D218="",$W218=""),"",$Y218-N($W218)*7-N(Setup!$D$17)*7)</f>
        <v/>
      </c>
      <c r="AA218" s="51"/>
      <c r="AB218" s="47"/>
      <c r="AC218" s="51"/>
      <c r="AD218" s="51"/>
      <c r="AE218" s="47"/>
      <c r="AF218" s="48"/>
      <c r="AG218" s="47"/>
      <c r="AH218" s="45" t="str">
        <f aca="false">IF($D218="","",IF($AB218="Cancelled","Cancelled",IF(AND($AA218="",$Z218&lt;&gt;"",$Z218&lt;Setup!$D$19),"ORDER NOW - late",IF(AND(OR($AB218="Ordered",$AB218="In production",$AB218="Shipped"),$S218&lt;&gt;"Approved",$S218&lt;&gt;"Approved as noted"),"Ordered without approval",IF(AND($AA218="",$Z218&lt;&gt;"",$Z218&lt;Setup!$D$19+14),"Order within 2 weeks",IF(AND($AD218&lt;&gt;"",$AG218=""),"Installed - needs asset tag",IF(N($W218)&gt;=Setup!$D$18,"Long lead","")))))))</f>
        <v/>
      </c>
    </row>
    <row r="219" customFormat="false" ht="33.75" hidden="false" customHeight="true" outlineLevel="0" collapsed="false">
      <c r="B219" s="35"/>
      <c r="C219" s="36"/>
      <c r="D219" s="36"/>
      <c r="E219" s="36"/>
      <c r="F219" s="37"/>
      <c r="G219" s="37"/>
      <c r="H219" s="38" t="str">
        <f aca="false">IF($D219="","",N($F219)*N($G219))</f>
        <v/>
      </c>
      <c r="I219" s="35"/>
      <c r="J219" s="36"/>
      <c r="K219" s="36"/>
      <c r="L219" s="36"/>
      <c r="M219" s="36"/>
      <c r="N219" s="39"/>
      <c r="O219" s="39"/>
      <c r="P219" s="40" t="str">
        <f aca="false">IF($D219="","",N($N219)+N($O219))</f>
        <v/>
      </c>
      <c r="Q219" s="41" t="str">
        <f aca="false">IF($D219="","",$H219*$P219)</f>
        <v/>
      </c>
      <c r="R219" s="36"/>
      <c r="S219" s="36"/>
      <c r="T219" s="36"/>
      <c r="U219" s="35"/>
      <c r="V219" s="36"/>
      <c r="W219" s="37"/>
      <c r="X219" s="36"/>
      <c r="Y219" s="43" t="str">
        <f aca="false">IF($D219="","",Setup!$D$15-N(Setup!$D$16)*7)</f>
        <v/>
      </c>
      <c r="Z219" s="43" t="str">
        <f aca="false">IF(OR($D219="",$W219=""),"",$Y219-N($W219)*7-N(Setup!$D$17)*7)</f>
        <v/>
      </c>
      <c r="AA219" s="44"/>
      <c r="AB219" s="36"/>
      <c r="AC219" s="44"/>
      <c r="AD219" s="44"/>
      <c r="AE219" s="36"/>
      <c r="AF219" s="37"/>
      <c r="AG219" s="36"/>
      <c r="AH219" s="45" t="str">
        <f aca="false">IF($D219="","",IF($AB219="Cancelled","Cancelled",IF(AND($AA219="",$Z219&lt;&gt;"",$Z219&lt;Setup!$D$19),"ORDER NOW - late",IF(AND(OR($AB219="Ordered",$AB219="In production",$AB219="Shipped"),$S219&lt;&gt;"Approved",$S219&lt;&gt;"Approved as noted"),"Ordered without approval",IF(AND($AA219="",$Z219&lt;&gt;"",$Z219&lt;Setup!$D$19+14),"Order within 2 weeks",IF(AND($AD219&lt;&gt;"",$AG219=""),"Installed - needs asset tag",IF(N($W219)&gt;=Setup!$D$18,"Long lead","")))))))</f>
        <v/>
      </c>
    </row>
    <row r="220" customFormat="false" ht="33.75" hidden="false" customHeight="true" outlineLevel="0" collapsed="false">
      <c r="B220" s="46"/>
      <c r="C220" s="47"/>
      <c r="D220" s="47"/>
      <c r="E220" s="47"/>
      <c r="F220" s="48"/>
      <c r="G220" s="48"/>
      <c r="H220" s="38" t="str">
        <f aca="false">IF($D220="","",N($F220)*N($G220))</f>
        <v/>
      </c>
      <c r="I220" s="46"/>
      <c r="J220" s="47"/>
      <c r="K220" s="47"/>
      <c r="L220" s="47"/>
      <c r="M220" s="47"/>
      <c r="N220" s="49"/>
      <c r="O220" s="49"/>
      <c r="P220" s="40" t="str">
        <f aca="false">IF($D220="","",N($N220)+N($O220))</f>
        <v/>
      </c>
      <c r="Q220" s="41" t="str">
        <f aca="false">IF($D220="","",$H220*$P220)</f>
        <v/>
      </c>
      <c r="R220" s="47"/>
      <c r="S220" s="47"/>
      <c r="T220" s="47"/>
      <c r="U220" s="46"/>
      <c r="V220" s="47"/>
      <c r="W220" s="48"/>
      <c r="X220" s="47"/>
      <c r="Y220" s="43" t="str">
        <f aca="false">IF($D220="","",Setup!$D$15-N(Setup!$D$16)*7)</f>
        <v/>
      </c>
      <c r="Z220" s="43" t="str">
        <f aca="false">IF(OR($D220="",$W220=""),"",$Y220-N($W220)*7-N(Setup!$D$17)*7)</f>
        <v/>
      </c>
      <c r="AA220" s="51"/>
      <c r="AB220" s="47"/>
      <c r="AC220" s="51"/>
      <c r="AD220" s="51"/>
      <c r="AE220" s="47"/>
      <c r="AF220" s="48"/>
      <c r="AG220" s="47"/>
      <c r="AH220" s="45" t="str">
        <f aca="false">IF($D220="","",IF($AB220="Cancelled","Cancelled",IF(AND($AA220="",$Z220&lt;&gt;"",$Z220&lt;Setup!$D$19),"ORDER NOW - late",IF(AND(OR($AB220="Ordered",$AB220="In production",$AB220="Shipped"),$S220&lt;&gt;"Approved",$S220&lt;&gt;"Approved as noted"),"Ordered without approval",IF(AND($AA220="",$Z220&lt;&gt;"",$Z220&lt;Setup!$D$19+14),"Order within 2 weeks",IF(AND($AD220&lt;&gt;"",$AG220=""),"Installed - needs asset tag",IF(N($W220)&gt;=Setup!$D$18,"Long lead","")))))))</f>
        <v/>
      </c>
    </row>
    <row r="221" customFormat="false" ht="33.75" hidden="false" customHeight="true" outlineLevel="0" collapsed="false">
      <c r="B221" s="35"/>
      <c r="C221" s="36"/>
      <c r="D221" s="36"/>
      <c r="E221" s="36"/>
      <c r="F221" s="37"/>
      <c r="G221" s="37"/>
      <c r="H221" s="38" t="str">
        <f aca="false">IF($D221="","",N($F221)*N($G221))</f>
        <v/>
      </c>
      <c r="I221" s="35"/>
      <c r="J221" s="36"/>
      <c r="K221" s="36"/>
      <c r="L221" s="36"/>
      <c r="M221" s="36"/>
      <c r="N221" s="39"/>
      <c r="O221" s="39"/>
      <c r="P221" s="40" t="str">
        <f aca="false">IF($D221="","",N($N221)+N($O221))</f>
        <v/>
      </c>
      <c r="Q221" s="41" t="str">
        <f aca="false">IF($D221="","",$H221*$P221)</f>
        <v/>
      </c>
      <c r="R221" s="36"/>
      <c r="S221" s="36"/>
      <c r="T221" s="36"/>
      <c r="U221" s="35"/>
      <c r="V221" s="36"/>
      <c r="W221" s="37"/>
      <c r="X221" s="36"/>
      <c r="Y221" s="43" t="str">
        <f aca="false">IF($D221="","",Setup!$D$15-N(Setup!$D$16)*7)</f>
        <v/>
      </c>
      <c r="Z221" s="43" t="str">
        <f aca="false">IF(OR($D221="",$W221=""),"",$Y221-N($W221)*7-N(Setup!$D$17)*7)</f>
        <v/>
      </c>
      <c r="AA221" s="44"/>
      <c r="AB221" s="36"/>
      <c r="AC221" s="44"/>
      <c r="AD221" s="44"/>
      <c r="AE221" s="36"/>
      <c r="AF221" s="37"/>
      <c r="AG221" s="36"/>
      <c r="AH221" s="45" t="str">
        <f aca="false">IF($D221="","",IF($AB221="Cancelled","Cancelled",IF(AND($AA221="",$Z221&lt;&gt;"",$Z221&lt;Setup!$D$19),"ORDER NOW - late",IF(AND(OR($AB221="Ordered",$AB221="In production",$AB221="Shipped"),$S221&lt;&gt;"Approved",$S221&lt;&gt;"Approved as noted"),"Ordered without approval",IF(AND($AA221="",$Z221&lt;&gt;"",$Z221&lt;Setup!$D$19+14),"Order within 2 weeks",IF(AND($AD221&lt;&gt;"",$AG221=""),"Installed - needs asset tag",IF(N($W221)&gt;=Setup!$D$18,"Long lead","")))))))</f>
        <v/>
      </c>
    </row>
    <row r="222" customFormat="false" ht="33.75" hidden="false" customHeight="true" outlineLevel="0" collapsed="false">
      <c r="B222" s="46"/>
      <c r="C222" s="47"/>
      <c r="D222" s="47"/>
      <c r="E222" s="47"/>
      <c r="F222" s="48"/>
      <c r="G222" s="48"/>
      <c r="H222" s="38" t="str">
        <f aca="false">IF($D222="","",N($F222)*N($G222))</f>
        <v/>
      </c>
      <c r="I222" s="46"/>
      <c r="J222" s="47"/>
      <c r="K222" s="47"/>
      <c r="L222" s="47"/>
      <c r="M222" s="47"/>
      <c r="N222" s="49"/>
      <c r="O222" s="49"/>
      <c r="P222" s="40" t="str">
        <f aca="false">IF($D222="","",N($N222)+N($O222))</f>
        <v/>
      </c>
      <c r="Q222" s="41" t="str">
        <f aca="false">IF($D222="","",$H222*$P222)</f>
        <v/>
      </c>
      <c r="R222" s="47"/>
      <c r="S222" s="47"/>
      <c r="T222" s="47"/>
      <c r="U222" s="46"/>
      <c r="V222" s="47"/>
      <c r="W222" s="48"/>
      <c r="X222" s="47"/>
      <c r="Y222" s="43" t="str">
        <f aca="false">IF($D222="","",Setup!$D$15-N(Setup!$D$16)*7)</f>
        <v/>
      </c>
      <c r="Z222" s="43" t="str">
        <f aca="false">IF(OR($D222="",$W222=""),"",$Y222-N($W222)*7-N(Setup!$D$17)*7)</f>
        <v/>
      </c>
      <c r="AA222" s="51"/>
      <c r="AB222" s="47"/>
      <c r="AC222" s="51"/>
      <c r="AD222" s="51"/>
      <c r="AE222" s="47"/>
      <c r="AF222" s="48"/>
      <c r="AG222" s="47"/>
      <c r="AH222" s="45" t="str">
        <f aca="false">IF($D222="","",IF($AB222="Cancelled","Cancelled",IF(AND($AA222="",$Z222&lt;&gt;"",$Z222&lt;Setup!$D$19),"ORDER NOW - late",IF(AND(OR($AB222="Ordered",$AB222="In production",$AB222="Shipped"),$S222&lt;&gt;"Approved",$S222&lt;&gt;"Approved as noted"),"Ordered without approval",IF(AND($AA222="",$Z222&lt;&gt;"",$Z222&lt;Setup!$D$19+14),"Order within 2 weeks",IF(AND($AD222&lt;&gt;"",$AG222=""),"Installed - needs asset tag",IF(N($W222)&gt;=Setup!$D$18,"Long lead","")))))))</f>
        <v/>
      </c>
    </row>
    <row r="223" customFormat="false" ht="33.75" hidden="false" customHeight="true" outlineLevel="0" collapsed="false">
      <c r="B223" s="35"/>
      <c r="C223" s="36"/>
      <c r="D223" s="36"/>
      <c r="E223" s="36"/>
      <c r="F223" s="37"/>
      <c r="G223" s="37"/>
      <c r="H223" s="38" t="str">
        <f aca="false">IF($D223="","",N($F223)*N($G223))</f>
        <v/>
      </c>
      <c r="I223" s="35"/>
      <c r="J223" s="36"/>
      <c r="K223" s="36"/>
      <c r="L223" s="36"/>
      <c r="M223" s="36"/>
      <c r="N223" s="39"/>
      <c r="O223" s="39"/>
      <c r="P223" s="40" t="str">
        <f aca="false">IF($D223="","",N($N223)+N($O223))</f>
        <v/>
      </c>
      <c r="Q223" s="41" t="str">
        <f aca="false">IF($D223="","",$H223*$P223)</f>
        <v/>
      </c>
      <c r="R223" s="36"/>
      <c r="S223" s="36"/>
      <c r="T223" s="36"/>
      <c r="U223" s="35"/>
      <c r="V223" s="36"/>
      <c r="W223" s="37"/>
      <c r="X223" s="36"/>
      <c r="Y223" s="43" t="str">
        <f aca="false">IF($D223="","",Setup!$D$15-N(Setup!$D$16)*7)</f>
        <v/>
      </c>
      <c r="Z223" s="43" t="str">
        <f aca="false">IF(OR($D223="",$W223=""),"",$Y223-N($W223)*7-N(Setup!$D$17)*7)</f>
        <v/>
      </c>
      <c r="AA223" s="44"/>
      <c r="AB223" s="36"/>
      <c r="AC223" s="44"/>
      <c r="AD223" s="44"/>
      <c r="AE223" s="36"/>
      <c r="AF223" s="37"/>
      <c r="AG223" s="36"/>
      <c r="AH223" s="45" t="str">
        <f aca="false">IF($D223="","",IF($AB223="Cancelled","Cancelled",IF(AND($AA223="",$Z223&lt;&gt;"",$Z223&lt;Setup!$D$19),"ORDER NOW - late",IF(AND(OR($AB223="Ordered",$AB223="In production",$AB223="Shipped"),$S223&lt;&gt;"Approved",$S223&lt;&gt;"Approved as noted"),"Ordered without approval",IF(AND($AA223="",$Z223&lt;&gt;"",$Z223&lt;Setup!$D$19+14),"Order within 2 weeks",IF(AND($AD223&lt;&gt;"",$AG223=""),"Installed - needs asset tag",IF(N($W223)&gt;=Setup!$D$18,"Long lead","")))))))</f>
        <v/>
      </c>
    </row>
    <row r="224" customFormat="false" ht="33.75" hidden="false" customHeight="true" outlineLevel="0" collapsed="false">
      <c r="B224" s="46"/>
      <c r="C224" s="47"/>
      <c r="D224" s="47"/>
      <c r="E224" s="47"/>
      <c r="F224" s="48"/>
      <c r="G224" s="48"/>
      <c r="H224" s="38" t="str">
        <f aca="false">IF($D224="","",N($F224)*N($G224))</f>
        <v/>
      </c>
      <c r="I224" s="46"/>
      <c r="J224" s="47"/>
      <c r="K224" s="47"/>
      <c r="L224" s="47"/>
      <c r="M224" s="47"/>
      <c r="N224" s="49"/>
      <c r="O224" s="49"/>
      <c r="P224" s="40" t="str">
        <f aca="false">IF($D224="","",N($N224)+N($O224))</f>
        <v/>
      </c>
      <c r="Q224" s="41" t="str">
        <f aca="false">IF($D224="","",$H224*$P224)</f>
        <v/>
      </c>
      <c r="R224" s="47"/>
      <c r="S224" s="47"/>
      <c r="T224" s="47"/>
      <c r="U224" s="46"/>
      <c r="V224" s="47"/>
      <c r="W224" s="48"/>
      <c r="X224" s="47"/>
      <c r="Y224" s="43" t="str">
        <f aca="false">IF($D224="","",Setup!$D$15-N(Setup!$D$16)*7)</f>
        <v/>
      </c>
      <c r="Z224" s="43" t="str">
        <f aca="false">IF(OR($D224="",$W224=""),"",$Y224-N($W224)*7-N(Setup!$D$17)*7)</f>
        <v/>
      </c>
      <c r="AA224" s="51"/>
      <c r="AB224" s="47"/>
      <c r="AC224" s="51"/>
      <c r="AD224" s="51"/>
      <c r="AE224" s="47"/>
      <c r="AF224" s="48"/>
      <c r="AG224" s="47"/>
      <c r="AH224" s="45" t="str">
        <f aca="false">IF($D224="","",IF($AB224="Cancelled","Cancelled",IF(AND($AA224="",$Z224&lt;&gt;"",$Z224&lt;Setup!$D$19),"ORDER NOW - late",IF(AND(OR($AB224="Ordered",$AB224="In production",$AB224="Shipped"),$S224&lt;&gt;"Approved",$S224&lt;&gt;"Approved as noted"),"Ordered without approval",IF(AND($AA224="",$Z224&lt;&gt;"",$Z224&lt;Setup!$D$19+14),"Order within 2 weeks",IF(AND($AD224&lt;&gt;"",$AG224=""),"Installed - needs asset tag",IF(N($W224)&gt;=Setup!$D$18,"Long lead","")))))))</f>
        <v/>
      </c>
    </row>
    <row r="225" customFormat="false" ht="33.75" hidden="false" customHeight="true" outlineLevel="0" collapsed="false">
      <c r="B225" s="35"/>
      <c r="C225" s="36"/>
      <c r="D225" s="36"/>
      <c r="E225" s="36"/>
      <c r="F225" s="37"/>
      <c r="G225" s="37"/>
      <c r="H225" s="38" t="str">
        <f aca="false">IF($D225="","",N($F225)*N($G225))</f>
        <v/>
      </c>
      <c r="I225" s="35"/>
      <c r="J225" s="36"/>
      <c r="K225" s="36"/>
      <c r="L225" s="36"/>
      <c r="M225" s="36"/>
      <c r="N225" s="39"/>
      <c r="O225" s="39"/>
      <c r="P225" s="40" t="str">
        <f aca="false">IF($D225="","",N($N225)+N($O225))</f>
        <v/>
      </c>
      <c r="Q225" s="41" t="str">
        <f aca="false">IF($D225="","",$H225*$P225)</f>
        <v/>
      </c>
      <c r="R225" s="36"/>
      <c r="S225" s="36"/>
      <c r="T225" s="36"/>
      <c r="U225" s="35"/>
      <c r="V225" s="36"/>
      <c r="W225" s="37"/>
      <c r="X225" s="36"/>
      <c r="Y225" s="43" t="str">
        <f aca="false">IF($D225="","",Setup!$D$15-N(Setup!$D$16)*7)</f>
        <v/>
      </c>
      <c r="Z225" s="43" t="str">
        <f aca="false">IF(OR($D225="",$W225=""),"",$Y225-N($W225)*7-N(Setup!$D$17)*7)</f>
        <v/>
      </c>
      <c r="AA225" s="44"/>
      <c r="AB225" s="36"/>
      <c r="AC225" s="44"/>
      <c r="AD225" s="44"/>
      <c r="AE225" s="36"/>
      <c r="AF225" s="37"/>
      <c r="AG225" s="36"/>
      <c r="AH225" s="45" t="str">
        <f aca="false">IF($D225="","",IF($AB225="Cancelled","Cancelled",IF(AND($AA225="",$Z225&lt;&gt;"",$Z225&lt;Setup!$D$19),"ORDER NOW - late",IF(AND(OR($AB225="Ordered",$AB225="In production",$AB225="Shipped"),$S225&lt;&gt;"Approved",$S225&lt;&gt;"Approved as noted"),"Ordered without approval",IF(AND($AA225="",$Z225&lt;&gt;"",$Z225&lt;Setup!$D$19+14),"Order within 2 weeks",IF(AND($AD225&lt;&gt;"",$AG225=""),"Installed - needs asset tag",IF(N($W225)&gt;=Setup!$D$18,"Long lead","")))))))</f>
        <v/>
      </c>
    </row>
    <row r="226" customFormat="false" ht="33.75" hidden="false" customHeight="true" outlineLevel="0" collapsed="false">
      <c r="B226" s="46"/>
      <c r="C226" s="47"/>
      <c r="D226" s="47"/>
      <c r="E226" s="47"/>
      <c r="F226" s="48"/>
      <c r="G226" s="48"/>
      <c r="H226" s="38" t="str">
        <f aca="false">IF($D226="","",N($F226)*N($G226))</f>
        <v/>
      </c>
      <c r="I226" s="46"/>
      <c r="J226" s="47"/>
      <c r="K226" s="47"/>
      <c r="L226" s="47"/>
      <c r="M226" s="47"/>
      <c r="N226" s="49"/>
      <c r="O226" s="49"/>
      <c r="P226" s="40" t="str">
        <f aca="false">IF($D226="","",N($N226)+N($O226))</f>
        <v/>
      </c>
      <c r="Q226" s="41" t="str">
        <f aca="false">IF($D226="","",$H226*$P226)</f>
        <v/>
      </c>
      <c r="R226" s="47"/>
      <c r="S226" s="47"/>
      <c r="T226" s="47"/>
      <c r="U226" s="46"/>
      <c r="V226" s="47"/>
      <c r="W226" s="48"/>
      <c r="X226" s="47"/>
      <c r="Y226" s="43" t="str">
        <f aca="false">IF($D226="","",Setup!$D$15-N(Setup!$D$16)*7)</f>
        <v/>
      </c>
      <c r="Z226" s="43" t="str">
        <f aca="false">IF(OR($D226="",$W226=""),"",$Y226-N($W226)*7-N(Setup!$D$17)*7)</f>
        <v/>
      </c>
      <c r="AA226" s="51"/>
      <c r="AB226" s="47"/>
      <c r="AC226" s="51"/>
      <c r="AD226" s="51"/>
      <c r="AE226" s="47"/>
      <c r="AF226" s="48"/>
      <c r="AG226" s="47"/>
      <c r="AH226" s="45" t="str">
        <f aca="false">IF($D226="","",IF($AB226="Cancelled","Cancelled",IF(AND($AA226="",$Z226&lt;&gt;"",$Z226&lt;Setup!$D$19),"ORDER NOW - late",IF(AND(OR($AB226="Ordered",$AB226="In production",$AB226="Shipped"),$S226&lt;&gt;"Approved",$S226&lt;&gt;"Approved as noted"),"Ordered without approval",IF(AND($AA226="",$Z226&lt;&gt;"",$Z226&lt;Setup!$D$19+14),"Order within 2 weeks",IF(AND($AD226&lt;&gt;"",$AG226=""),"Installed - needs asset tag",IF(N($W226)&gt;=Setup!$D$18,"Long lead","")))))))</f>
        <v/>
      </c>
    </row>
    <row r="227" customFormat="false" ht="33.75" hidden="false" customHeight="true" outlineLevel="0" collapsed="false">
      <c r="B227" s="35"/>
      <c r="C227" s="36"/>
      <c r="D227" s="36"/>
      <c r="E227" s="36"/>
      <c r="F227" s="37"/>
      <c r="G227" s="37"/>
      <c r="H227" s="38" t="str">
        <f aca="false">IF($D227="","",N($F227)*N($G227))</f>
        <v/>
      </c>
      <c r="I227" s="35"/>
      <c r="J227" s="36"/>
      <c r="K227" s="36"/>
      <c r="L227" s="36"/>
      <c r="M227" s="36"/>
      <c r="N227" s="39"/>
      <c r="O227" s="39"/>
      <c r="P227" s="40" t="str">
        <f aca="false">IF($D227="","",N($N227)+N($O227))</f>
        <v/>
      </c>
      <c r="Q227" s="41" t="str">
        <f aca="false">IF($D227="","",$H227*$P227)</f>
        <v/>
      </c>
      <c r="R227" s="36"/>
      <c r="S227" s="36"/>
      <c r="T227" s="36"/>
      <c r="U227" s="35"/>
      <c r="V227" s="36"/>
      <c r="W227" s="37"/>
      <c r="X227" s="36"/>
      <c r="Y227" s="43" t="str">
        <f aca="false">IF($D227="","",Setup!$D$15-N(Setup!$D$16)*7)</f>
        <v/>
      </c>
      <c r="Z227" s="43" t="str">
        <f aca="false">IF(OR($D227="",$W227=""),"",$Y227-N($W227)*7-N(Setup!$D$17)*7)</f>
        <v/>
      </c>
      <c r="AA227" s="44"/>
      <c r="AB227" s="36"/>
      <c r="AC227" s="44"/>
      <c r="AD227" s="44"/>
      <c r="AE227" s="36"/>
      <c r="AF227" s="37"/>
      <c r="AG227" s="36"/>
      <c r="AH227" s="45" t="str">
        <f aca="false">IF($D227="","",IF($AB227="Cancelled","Cancelled",IF(AND($AA227="",$Z227&lt;&gt;"",$Z227&lt;Setup!$D$19),"ORDER NOW - late",IF(AND(OR($AB227="Ordered",$AB227="In production",$AB227="Shipped"),$S227&lt;&gt;"Approved",$S227&lt;&gt;"Approved as noted"),"Ordered without approval",IF(AND($AA227="",$Z227&lt;&gt;"",$Z227&lt;Setup!$D$19+14),"Order within 2 weeks",IF(AND($AD227&lt;&gt;"",$AG227=""),"Installed - needs asset tag",IF(N($W227)&gt;=Setup!$D$18,"Long lead","")))))))</f>
        <v/>
      </c>
    </row>
    <row r="228" customFormat="false" ht="33.75" hidden="false" customHeight="true" outlineLevel="0" collapsed="false">
      <c r="B228" s="46"/>
      <c r="C228" s="47"/>
      <c r="D228" s="47"/>
      <c r="E228" s="47"/>
      <c r="F228" s="48"/>
      <c r="G228" s="48"/>
      <c r="H228" s="38" t="str">
        <f aca="false">IF($D228="","",N($F228)*N($G228))</f>
        <v/>
      </c>
      <c r="I228" s="46"/>
      <c r="J228" s="47"/>
      <c r="K228" s="47"/>
      <c r="L228" s="47"/>
      <c r="M228" s="47"/>
      <c r="N228" s="49"/>
      <c r="O228" s="49"/>
      <c r="P228" s="40" t="str">
        <f aca="false">IF($D228="","",N($N228)+N($O228))</f>
        <v/>
      </c>
      <c r="Q228" s="41" t="str">
        <f aca="false">IF($D228="","",$H228*$P228)</f>
        <v/>
      </c>
      <c r="R228" s="47"/>
      <c r="S228" s="47"/>
      <c r="T228" s="47"/>
      <c r="U228" s="46"/>
      <c r="V228" s="47"/>
      <c r="W228" s="48"/>
      <c r="X228" s="47"/>
      <c r="Y228" s="43" t="str">
        <f aca="false">IF($D228="","",Setup!$D$15-N(Setup!$D$16)*7)</f>
        <v/>
      </c>
      <c r="Z228" s="43" t="str">
        <f aca="false">IF(OR($D228="",$W228=""),"",$Y228-N($W228)*7-N(Setup!$D$17)*7)</f>
        <v/>
      </c>
      <c r="AA228" s="51"/>
      <c r="AB228" s="47"/>
      <c r="AC228" s="51"/>
      <c r="AD228" s="51"/>
      <c r="AE228" s="47"/>
      <c r="AF228" s="48"/>
      <c r="AG228" s="47"/>
      <c r="AH228" s="45" t="str">
        <f aca="false">IF($D228="","",IF($AB228="Cancelled","Cancelled",IF(AND($AA228="",$Z228&lt;&gt;"",$Z228&lt;Setup!$D$19),"ORDER NOW - late",IF(AND(OR($AB228="Ordered",$AB228="In production",$AB228="Shipped"),$S228&lt;&gt;"Approved",$S228&lt;&gt;"Approved as noted"),"Ordered without approval",IF(AND($AA228="",$Z228&lt;&gt;"",$Z228&lt;Setup!$D$19+14),"Order within 2 weeks",IF(AND($AD228&lt;&gt;"",$AG228=""),"Installed - needs asset tag",IF(N($W228)&gt;=Setup!$D$18,"Long lead","")))))))</f>
        <v/>
      </c>
    </row>
    <row r="229" customFormat="false" ht="33.75" hidden="false" customHeight="true" outlineLevel="0" collapsed="false">
      <c r="B229" s="35"/>
      <c r="C229" s="36"/>
      <c r="D229" s="36"/>
      <c r="E229" s="36"/>
      <c r="F229" s="37"/>
      <c r="G229" s="37"/>
      <c r="H229" s="38" t="str">
        <f aca="false">IF($D229="","",N($F229)*N($G229))</f>
        <v/>
      </c>
      <c r="I229" s="35"/>
      <c r="J229" s="36"/>
      <c r="K229" s="36"/>
      <c r="L229" s="36"/>
      <c r="M229" s="36"/>
      <c r="N229" s="39"/>
      <c r="O229" s="39"/>
      <c r="P229" s="40" t="str">
        <f aca="false">IF($D229="","",N($N229)+N($O229))</f>
        <v/>
      </c>
      <c r="Q229" s="41" t="str">
        <f aca="false">IF($D229="","",$H229*$P229)</f>
        <v/>
      </c>
      <c r="R229" s="36"/>
      <c r="S229" s="36"/>
      <c r="T229" s="36"/>
      <c r="U229" s="35"/>
      <c r="V229" s="36"/>
      <c r="W229" s="37"/>
      <c r="X229" s="36"/>
      <c r="Y229" s="43" t="str">
        <f aca="false">IF($D229="","",Setup!$D$15-N(Setup!$D$16)*7)</f>
        <v/>
      </c>
      <c r="Z229" s="43" t="str">
        <f aca="false">IF(OR($D229="",$W229=""),"",$Y229-N($W229)*7-N(Setup!$D$17)*7)</f>
        <v/>
      </c>
      <c r="AA229" s="44"/>
      <c r="AB229" s="36"/>
      <c r="AC229" s="44"/>
      <c r="AD229" s="44"/>
      <c r="AE229" s="36"/>
      <c r="AF229" s="37"/>
      <c r="AG229" s="36"/>
      <c r="AH229" s="45" t="str">
        <f aca="false">IF($D229="","",IF($AB229="Cancelled","Cancelled",IF(AND($AA229="",$Z229&lt;&gt;"",$Z229&lt;Setup!$D$19),"ORDER NOW - late",IF(AND(OR($AB229="Ordered",$AB229="In production",$AB229="Shipped"),$S229&lt;&gt;"Approved",$S229&lt;&gt;"Approved as noted"),"Ordered without approval",IF(AND($AA229="",$Z229&lt;&gt;"",$Z229&lt;Setup!$D$19+14),"Order within 2 weeks",IF(AND($AD229&lt;&gt;"",$AG229=""),"Installed - needs asset tag",IF(N($W229)&gt;=Setup!$D$18,"Long lead","")))))))</f>
        <v/>
      </c>
    </row>
    <row r="230" customFormat="false" ht="33.75" hidden="false" customHeight="true" outlineLevel="0" collapsed="false">
      <c r="B230" s="46"/>
      <c r="C230" s="47"/>
      <c r="D230" s="47"/>
      <c r="E230" s="47"/>
      <c r="F230" s="48"/>
      <c r="G230" s="48"/>
      <c r="H230" s="38" t="str">
        <f aca="false">IF($D230="","",N($F230)*N($G230))</f>
        <v/>
      </c>
      <c r="I230" s="46"/>
      <c r="J230" s="47"/>
      <c r="K230" s="47"/>
      <c r="L230" s="47"/>
      <c r="M230" s="47"/>
      <c r="N230" s="49"/>
      <c r="O230" s="49"/>
      <c r="P230" s="40" t="str">
        <f aca="false">IF($D230="","",N($N230)+N($O230))</f>
        <v/>
      </c>
      <c r="Q230" s="41" t="str">
        <f aca="false">IF($D230="","",$H230*$P230)</f>
        <v/>
      </c>
      <c r="R230" s="47"/>
      <c r="S230" s="47"/>
      <c r="T230" s="47"/>
      <c r="U230" s="46"/>
      <c r="V230" s="47"/>
      <c r="W230" s="48"/>
      <c r="X230" s="47"/>
      <c r="Y230" s="43" t="str">
        <f aca="false">IF($D230="","",Setup!$D$15-N(Setup!$D$16)*7)</f>
        <v/>
      </c>
      <c r="Z230" s="43" t="str">
        <f aca="false">IF(OR($D230="",$W230=""),"",$Y230-N($W230)*7-N(Setup!$D$17)*7)</f>
        <v/>
      </c>
      <c r="AA230" s="51"/>
      <c r="AB230" s="47"/>
      <c r="AC230" s="51"/>
      <c r="AD230" s="51"/>
      <c r="AE230" s="47"/>
      <c r="AF230" s="48"/>
      <c r="AG230" s="47"/>
      <c r="AH230" s="45" t="str">
        <f aca="false">IF($D230="","",IF($AB230="Cancelled","Cancelled",IF(AND($AA230="",$Z230&lt;&gt;"",$Z230&lt;Setup!$D$19),"ORDER NOW - late",IF(AND(OR($AB230="Ordered",$AB230="In production",$AB230="Shipped"),$S230&lt;&gt;"Approved",$S230&lt;&gt;"Approved as noted"),"Ordered without approval",IF(AND($AA230="",$Z230&lt;&gt;"",$Z230&lt;Setup!$D$19+14),"Order within 2 weeks",IF(AND($AD230&lt;&gt;"",$AG230=""),"Installed - needs asset tag",IF(N($W230)&gt;=Setup!$D$18,"Long lead","")))))))</f>
        <v/>
      </c>
    </row>
    <row r="231" customFormat="false" ht="33.75" hidden="false" customHeight="true" outlineLevel="0" collapsed="false">
      <c r="B231" s="35"/>
      <c r="C231" s="36"/>
      <c r="D231" s="36"/>
      <c r="E231" s="36"/>
      <c r="F231" s="37"/>
      <c r="G231" s="37"/>
      <c r="H231" s="38" t="str">
        <f aca="false">IF($D231="","",N($F231)*N($G231))</f>
        <v/>
      </c>
      <c r="I231" s="35"/>
      <c r="J231" s="36"/>
      <c r="K231" s="36"/>
      <c r="L231" s="36"/>
      <c r="M231" s="36"/>
      <c r="N231" s="39"/>
      <c r="O231" s="39"/>
      <c r="P231" s="40" t="str">
        <f aca="false">IF($D231="","",N($N231)+N($O231))</f>
        <v/>
      </c>
      <c r="Q231" s="41" t="str">
        <f aca="false">IF($D231="","",$H231*$P231)</f>
        <v/>
      </c>
      <c r="R231" s="36"/>
      <c r="S231" s="36"/>
      <c r="T231" s="36"/>
      <c r="U231" s="35"/>
      <c r="V231" s="36"/>
      <c r="W231" s="37"/>
      <c r="X231" s="36"/>
      <c r="Y231" s="43" t="str">
        <f aca="false">IF($D231="","",Setup!$D$15-N(Setup!$D$16)*7)</f>
        <v/>
      </c>
      <c r="Z231" s="43" t="str">
        <f aca="false">IF(OR($D231="",$W231=""),"",$Y231-N($W231)*7-N(Setup!$D$17)*7)</f>
        <v/>
      </c>
      <c r="AA231" s="44"/>
      <c r="AB231" s="36"/>
      <c r="AC231" s="44"/>
      <c r="AD231" s="44"/>
      <c r="AE231" s="36"/>
      <c r="AF231" s="37"/>
      <c r="AG231" s="36"/>
      <c r="AH231" s="45" t="str">
        <f aca="false">IF($D231="","",IF($AB231="Cancelled","Cancelled",IF(AND($AA231="",$Z231&lt;&gt;"",$Z231&lt;Setup!$D$19),"ORDER NOW - late",IF(AND(OR($AB231="Ordered",$AB231="In production",$AB231="Shipped"),$S231&lt;&gt;"Approved",$S231&lt;&gt;"Approved as noted"),"Ordered without approval",IF(AND($AA231="",$Z231&lt;&gt;"",$Z231&lt;Setup!$D$19+14),"Order within 2 weeks",IF(AND($AD231&lt;&gt;"",$AG231=""),"Installed - needs asset tag",IF(N($W231)&gt;=Setup!$D$18,"Long lead","")))))))</f>
        <v/>
      </c>
    </row>
    <row r="232" customFormat="false" ht="33.75" hidden="false" customHeight="true" outlineLevel="0" collapsed="false">
      <c r="B232" s="46"/>
      <c r="C232" s="47"/>
      <c r="D232" s="47"/>
      <c r="E232" s="47"/>
      <c r="F232" s="48"/>
      <c r="G232" s="48"/>
      <c r="H232" s="38" t="str">
        <f aca="false">IF($D232="","",N($F232)*N($G232))</f>
        <v/>
      </c>
      <c r="I232" s="46"/>
      <c r="J232" s="47"/>
      <c r="K232" s="47"/>
      <c r="L232" s="47"/>
      <c r="M232" s="47"/>
      <c r="N232" s="49"/>
      <c r="O232" s="49"/>
      <c r="P232" s="40" t="str">
        <f aca="false">IF($D232="","",N($N232)+N($O232))</f>
        <v/>
      </c>
      <c r="Q232" s="41" t="str">
        <f aca="false">IF($D232="","",$H232*$P232)</f>
        <v/>
      </c>
      <c r="R232" s="47"/>
      <c r="S232" s="47"/>
      <c r="T232" s="47"/>
      <c r="U232" s="46"/>
      <c r="V232" s="47"/>
      <c r="W232" s="48"/>
      <c r="X232" s="47"/>
      <c r="Y232" s="43" t="str">
        <f aca="false">IF($D232="","",Setup!$D$15-N(Setup!$D$16)*7)</f>
        <v/>
      </c>
      <c r="Z232" s="43" t="str">
        <f aca="false">IF(OR($D232="",$W232=""),"",$Y232-N($W232)*7-N(Setup!$D$17)*7)</f>
        <v/>
      </c>
      <c r="AA232" s="51"/>
      <c r="AB232" s="47"/>
      <c r="AC232" s="51"/>
      <c r="AD232" s="51"/>
      <c r="AE232" s="47"/>
      <c r="AF232" s="48"/>
      <c r="AG232" s="47"/>
      <c r="AH232" s="45" t="str">
        <f aca="false">IF($D232="","",IF($AB232="Cancelled","Cancelled",IF(AND($AA232="",$Z232&lt;&gt;"",$Z232&lt;Setup!$D$19),"ORDER NOW - late",IF(AND(OR($AB232="Ordered",$AB232="In production",$AB232="Shipped"),$S232&lt;&gt;"Approved",$S232&lt;&gt;"Approved as noted"),"Ordered without approval",IF(AND($AA232="",$Z232&lt;&gt;"",$Z232&lt;Setup!$D$19+14),"Order within 2 weeks",IF(AND($AD232&lt;&gt;"",$AG232=""),"Installed - needs asset tag",IF(N($W232)&gt;=Setup!$D$18,"Long lead","")))))))</f>
        <v/>
      </c>
    </row>
    <row r="233" customFormat="false" ht="33.75" hidden="false" customHeight="true" outlineLevel="0" collapsed="false">
      <c r="B233" s="35"/>
      <c r="C233" s="36"/>
      <c r="D233" s="36"/>
      <c r="E233" s="36"/>
      <c r="F233" s="37"/>
      <c r="G233" s="37"/>
      <c r="H233" s="38" t="str">
        <f aca="false">IF($D233="","",N($F233)*N($G233))</f>
        <v/>
      </c>
      <c r="I233" s="35"/>
      <c r="J233" s="36"/>
      <c r="K233" s="36"/>
      <c r="L233" s="36"/>
      <c r="M233" s="36"/>
      <c r="N233" s="39"/>
      <c r="O233" s="39"/>
      <c r="P233" s="40" t="str">
        <f aca="false">IF($D233="","",N($N233)+N($O233))</f>
        <v/>
      </c>
      <c r="Q233" s="41" t="str">
        <f aca="false">IF($D233="","",$H233*$P233)</f>
        <v/>
      </c>
      <c r="R233" s="36"/>
      <c r="S233" s="36"/>
      <c r="T233" s="36"/>
      <c r="U233" s="35"/>
      <c r="V233" s="36"/>
      <c r="W233" s="37"/>
      <c r="X233" s="36"/>
      <c r="Y233" s="43" t="str">
        <f aca="false">IF($D233="","",Setup!$D$15-N(Setup!$D$16)*7)</f>
        <v/>
      </c>
      <c r="Z233" s="43" t="str">
        <f aca="false">IF(OR($D233="",$W233=""),"",$Y233-N($W233)*7-N(Setup!$D$17)*7)</f>
        <v/>
      </c>
      <c r="AA233" s="44"/>
      <c r="AB233" s="36"/>
      <c r="AC233" s="44"/>
      <c r="AD233" s="44"/>
      <c r="AE233" s="36"/>
      <c r="AF233" s="37"/>
      <c r="AG233" s="36"/>
      <c r="AH233" s="45" t="str">
        <f aca="false">IF($D233="","",IF($AB233="Cancelled","Cancelled",IF(AND($AA233="",$Z233&lt;&gt;"",$Z233&lt;Setup!$D$19),"ORDER NOW - late",IF(AND(OR($AB233="Ordered",$AB233="In production",$AB233="Shipped"),$S233&lt;&gt;"Approved",$S233&lt;&gt;"Approved as noted"),"Ordered without approval",IF(AND($AA233="",$Z233&lt;&gt;"",$Z233&lt;Setup!$D$19+14),"Order within 2 weeks",IF(AND($AD233&lt;&gt;"",$AG233=""),"Installed - needs asset tag",IF(N($W233)&gt;=Setup!$D$18,"Long lead","")))))))</f>
        <v/>
      </c>
    </row>
    <row r="234" customFormat="false" ht="33.75" hidden="false" customHeight="true" outlineLevel="0" collapsed="false">
      <c r="B234" s="46"/>
      <c r="C234" s="47"/>
      <c r="D234" s="47"/>
      <c r="E234" s="47"/>
      <c r="F234" s="48"/>
      <c r="G234" s="48"/>
      <c r="H234" s="38" t="str">
        <f aca="false">IF($D234="","",N($F234)*N($G234))</f>
        <v/>
      </c>
      <c r="I234" s="46"/>
      <c r="J234" s="47"/>
      <c r="K234" s="47"/>
      <c r="L234" s="47"/>
      <c r="M234" s="47"/>
      <c r="N234" s="49"/>
      <c r="O234" s="49"/>
      <c r="P234" s="40" t="str">
        <f aca="false">IF($D234="","",N($N234)+N($O234))</f>
        <v/>
      </c>
      <c r="Q234" s="41" t="str">
        <f aca="false">IF($D234="","",$H234*$P234)</f>
        <v/>
      </c>
      <c r="R234" s="47"/>
      <c r="S234" s="47"/>
      <c r="T234" s="47"/>
      <c r="U234" s="46"/>
      <c r="V234" s="47"/>
      <c r="W234" s="48"/>
      <c r="X234" s="47"/>
      <c r="Y234" s="43" t="str">
        <f aca="false">IF($D234="","",Setup!$D$15-N(Setup!$D$16)*7)</f>
        <v/>
      </c>
      <c r="Z234" s="43" t="str">
        <f aca="false">IF(OR($D234="",$W234=""),"",$Y234-N($W234)*7-N(Setup!$D$17)*7)</f>
        <v/>
      </c>
      <c r="AA234" s="51"/>
      <c r="AB234" s="47"/>
      <c r="AC234" s="51"/>
      <c r="AD234" s="51"/>
      <c r="AE234" s="47"/>
      <c r="AF234" s="48"/>
      <c r="AG234" s="47"/>
      <c r="AH234" s="45" t="str">
        <f aca="false">IF($D234="","",IF($AB234="Cancelled","Cancelled",IF(AND($AA234="",$Z234&lt;&gt;"",$Z234&lt;Setup!$D$19),"ORDER NOW - late",IF(AND(OR($AB234="Ordered",$AB234="In production",$AB234="Shipped"),$S234&lt;&gt;"Approved",$S234&lt;&gt;"Approved as noted"),"Ordered without approval",IF(AND($AA234="",$Z234&lt;&gt;"",$Z234&lt;Setup!$D$19+14),"Order within 2 weeks",IF(AND($AD234&lt;&gt;"",$AG234=""),"Installed - needs asset tag",IF(N($W234)&gt;=Setup!$D$18,"Long lead","")))))))</f>
        <v/>
      </c>
    </row>
    <row r="235" customFormat="false" ht="33.75" hidden="false" customHeight="true" outlineLevel="0" collapsed="false">
      <c r="B235" s="35"/>
      <c r="C235" s="36"/>
      <c r="D235" s="36"/>
      <c r="E235" s="36"/>
      <c r="F235" s="37"/>
      <c r="G235" s="37"/>
      <c r="H235" s="38" t="str">
        <f aca="false">IF($D235="","",N($F235)*N($G235))</f>
        <v/>
      </c>
      <c r="I235" s="35"/>
      <c r="J235" s="36"/>
      <c r="K235" s="36"/>
      <c r="L235" s="36"/>
      <c r="M235" s="36"/>
      <c r="N235" s="39"/>
      <c r="O235" s="39"/>
      <c r="P235" s="40" t="str">
        <f aca="false">IF($D235="","",N($N235)+N($O235))</f>
        <v/>
      </c>
      <c r="Q235" s="41" t="str">
        <f aca="false">IF($D235="","",$H235*$P235)</f>
        <v/>
      </c>
      <c r="R235" s="36"/>
      <c r="S235" s="36"/>
      <c r="T235" s="36"/>
      <c r="U235" s="35"/>
      <c r="V235" s="36"/>
      <c r="W235" s="37"/>
      <c r="X235" s="36"/>
      <c r="Y235" s="43" t="str">
        <f aca="false">IF($D235="","",Setup!$D$15-N(Setup!$D$16)*7)</f>
        <v/>
      </c>
      <c r="Z235" s="43" t="str">
        <f aca="false">IF(OR($D235="",$W235=""),"",$Y235-N($W235)*7-N(Setup!$D$17)*7)</f>
        <v/>
      </c>
      <c r="AA235" s="44"/>
      <c r="AB235" s="36"/>
      <c r="AC235" s="44"/>
      <c r="AD235" s="44"/>
      <c r="AE235" s="36"/>
      <c r="AF235" s="37"/>
      <c r="AG235" s="36"/>
      <c r="AH235" s="45" t="str">
        <f aca="false">IF($D235="","",IF($AB235="Cancelled","Cancelled",IF(AND($AA235="",$Z235&lt;&gt;"",$Z235&lt;Setup!$D$19),"ORDER NOW - late",IF(AND(OR($AB235="Ordered",$AB235="In production",$AB235="Shipped"),$S235&lt;&gt;"Approved",$S235&lt;&gt;"Approved as noted"),"Ordered without approval",IF(AND($AA235="",$Z235&lt;&gt;"",$Z235&lt;Setup!$D$19+14),"Order within 2 weeks",IF(AND($AD235&lt;&gt;"",$AG235=""),"Installed - needs asset tag",IF(N($W235)&gt;=Setup!$D$18,"Long lead","")))))))</f>
        <v/>
      </c>
    </row>
    <row r="236" customFormat="false" ht="33.75" hidden="false" customHeight="true" outlineLevel="0" collapsed="false">
      <c r="B236" s="46"/>
      <c r="C236" s="47"/>
      <c r="D236" s="47"/>
      <c r="E236" s="47"/>
      <c r="F236" s="48"/>
      <c r="G236" s="48"/>
      <c r="H236" s="38" t="str">
        <f aca="false">IF($D236="","",N($F236)*N($G236))</f>
        <v/>
      </c>
      <c r="I236" s="46"/>
      <c r="J236" s="47"/>
      <c r="K236" s="47"/>
      <c r="L236" s="47"/>
      <c r="M236" s="47"/>
      <c r="N236" s="49"/>
      <c r="O236" s="49"/>
      <c r="P236" s="40" t="str">
        <f aca="false">IF($D236="","",N($N236)+N($O236))</f>
        <v/>
      </c>
      <c r="Q236" s="41" t="str">
        <f aca="false">IF($D236="","",$H236*$P236)</f>
        <v/>
      </c>
      <c r="R236" s="47"/>
      <c r="S236" s="47"/>
      <c r="T236" s="47"/>
      <c r="U236" s="46"/>
      <c r="V236" s="47"/>
      <c r="W236" s="48"/>
      <c r="X236" s="47"/>
      <c r="Y236" s="43" t="str">
        <f aca="false">IF($D236="","",Setup!$D$15-N(Setup!$D$16)*7)</f>
        <v/>
      </c>
      <c r="Z236" s="43" t="str">
        <f aca="false">IF(OR($D236="",$W236=""),"",$Y236-N($W236)*7-N(Setup!$D$17)*7)</f>
        <v/>
      </c>
      <c r="AA236" s="51"/>
      <c r="AB236" s="47"/>
      <c r="AC236" s="51"/>
      <c r="AD236" s="51"/>
      <c r="AE236" s="47"/>
      <c r="AF236" s="48"/>
      <c r="AG236" s="47"/>
      <c r="AH236" s="45" t="str">
        <f aca="false">IF($D236="","",IF($AB236="Cancelled","Cancelled",IF(AND($AA236="",$Z236&lt;&gt;"",$Z236&lt;Setup!$D$19),"ORDER NOW - late",IF(AND(OR($AB236="Ordered",$AB236="In production",$AB236="Shipped"),$S236&lt;&gt;"Approved",$S236&lt;&gt;"Approved as noted"),"Ordered without approval",IF(AND($AA236="",$Z236&lt;&gt;"",$Z236&lt;Setup!$D$19+14),"Order within 2 weeks",IF(AND($AD236&lt;&gt;"",$AG236=""),"Installed - needs asset tag",IF(N($W236)&gt;=Setup!$D$18,"Long lead","")))))))</f>
        <v/>
      </c>
    </row>
    <row r="237" customFormat="false" ht="33.75" hidden="false" customHeight="true" outlineLevel="0" collapsed="false">
      <c r="B237" s="35"/>
      <c r="C237" s="36"/>
      <c r="D237" s="36"/>
      <c r="E237" s="36"/>
      <c r="F237" s="37"/>
      <c r="G237" s="37"/>
      <c r="H237" s="38" t="str">
        <f aca="false">IF($D237="","",N($F237)*N($G237))</f>
        <v/>
      </c>
      <c r="I237" s="35"/>
      <c r="J237" s="36"/>
      <c r="K237" s="36"/>
      <c r="L237" s="36"/>
      <c r="M237" s="36"/>
      <c r="N237" s="39"/>
      <c r="O237" s="39"/>
      <c r="P237" s="40" t="str">
        <f aca="false">IF($D237="","",N($N237)+N($O237))</f>
        <v/>
      </c>
      <c r="Q237" s="41" t="str">
        <f aca="false">IF($D237="","",$H237*$P237)</f>
        <v/>
      </c>
      <c r="R237" s="36"/>
      <c r="S237" s="36"/>
      <c r="T237" s="36"/>
      <c r="U237" s="35"/>
      <c r="V237" s="36"/>
      <c r="W237" s="37"/>
      <c r="X237" s="36"/>
      <c r="Y237" s="43" t="str">
        <f aca="false">IF($D237="","",Setup!$D$15-N(Setup!$D$16)*7)</f>
        <v/>
      </c>
      <c r="Z237" s="43" t="str">
        <f aca="false">IF(OR($D237="",$W237=""),"",$Y237-N($W237)*7-N(Setup!$D$17)*7)</f>
        <v/>
      </c>
      <c r="AA237" s="44"/>
      <c r="AB237" s="36"/>
      <c r="AC237" s="44"/>
      <c r="AD237" s="44"/>
      <c r="AE237" s="36"/>
      <c r="AF237" s="37"/>
      <c r="AG237" s="36"/>
      <c r="AH237" s="45" t="str">
        <f aca="false">IF($D237="","",IF($AB237="Cancelled","Cancelled",IF(AND($AA237="",$Z237&lt;&gt;"",$Z237&lt;Setup!$D$19),"ORDER NOW - late",IF(AND(OR($AB237="Ordered",$AB237="In production",$AB237="Shipped"),$S237&lt;&gt;"Approved",$S237&lt;&gt;"Approved as noted"),"Ordered without approval",IF(AND($AA237="",$Z237&lt;&gt;"",$Z237&lt;Setup!$D$19+14),"Order within 2 weeks",IF(AND($AD237&lt;&gt;"",$AG237=""),"Installed - needs asset tag",IF(N($W237)&gt;=Setup!$D$18,"Long lead","")))))))</f>
        <v/>
      </c>
    </row>
    <row r="238" customFormat="false" ht="33.75" hidden="false" customHeight="true" outlineLevel="0" collapsed="false">
      <c r="B238" s="46"/>
      <c r="C238" s="47"/>
      <c r="D238" s="47"/>
      <c r="E238" s="47"/>
      <c r="F238" s="48"/>
      <c r="G238" s="48"/>
      <c r="H238" s="38" t="str">
        <f aca="false">IF($D238="","",N($F238)*N($G238))</f>
        <v/>
      </c>
      <c r="I238" s="46"/>
      <c r="J238" s="47"/>
      <c r="K238" s="47"/>
      <c r="L238" s="47"/>
      <c r="M238" s="47"/>
      <c r="N238" s="49"/>
      <c r="O238" s="49"/>
      <c r="P238" s="40" t="str">
        <f aca="false">IF($D238="","",N($N238)+N($O238))</f>
        <v/>
      </c>
      <c r="Q238" s="41" t="str">
        <f aca="false">IF($D238="","",$H238*$P238)</f>
        <v/>
      </c>
      <c r="R238" s="47"/>
      <c r="S238" s="47"/>
      <c r="T238" s="47"/>
      <c r="U238" s="46"/>
      <c r="V238" s="47"/>
      <c r="W238" s="48"/>
      <c r="X238" s="47"/>
      <c r="Y238" s="43" t="str">
        <f aca="false">IF($D238="","",Setup!$D$15-N(Setup!$D$16)*7)</f>
        <v/>
      </c>
      <c r="Z238" s="43" t="str">
        <f aca="false">IF(OR($D238="",$W238=""),"",$Y238-N($W238)*7-N(Setup!$D$17)*7)</f>
        <v/>
      </c>
      <c r="AA238" s="51"/>
      <c r="AB238" s="47"/>
      <c r="AC238" s="51"/>
      <c r="AD238" s="51"/>
      <c r="AE238" s="47"/>
      <c r="AF238" s="48"/>
      <c r="AG238" s="47"/>
      <c r="AH238" s="45" t="str">
        <f aca="false">IF($D238="","",IF($AB238="Cancelled","Cancelled",IF(AND($AA238="",$Z238&lt;&gt;"",$Z238&lt;Setup!$D$19),"ORDER NOW - late",IF(AND(OR($AB238="Ordered",$AB238="In production",$AB238="Shipped"),$S238&lt;&gt;"Approved",$S238&lt;&gt;"Approved as noted"),"Ordered without approval",IF(AND($AA238="",$Z238&lt;&gt;"",$Z238&lt;Setup!$D$19+14),"Order within 2 weeks",IF(AND($AD238&lt;&gt;"",$AG238=""),"Installed - needs asset tag",IF(N($W238)&gt;=Setup!$D$18,"Long lead","")))))))</f>
        <v/>
      </c>
    </row>
    <row r="239" customFormat="false" ht="33.75" hidden="false" customHeight="true" outlineLevel="0" collapsed="false">
      <c r="B239" s="35"/>
      <c r="C239" s="36"/>
      <c r="D239" s="36"/>
      <c r="E239" s="36"/>
      <c r="F239" s="37"/>
      <c r="G239" s="37"/>
      <c r="H239" s="38" t="str">
        <f aca="false">IF($D239="","",N($F239)*N($G239))</f>
        <v/>
      </c>
      <c r="I239" s="35"/>
      <c r="J239" s="36"/>
      <c r="K239" s="36"/>
      <c r="L239" s="36"/>
      <c r="M239" s="36"/>
      <c r="N239" s="39"/>
      <c r="O239" s="39"/>
      <c r="P239" s="40" t="str">
        <f aca="false">IF($D239="","",N($N239)+N($O239))</f>
        <v/>
      </c>
      <c r="Q239" s="41" t="str">
        <f aca="false">IF($D239="","",$H239*$P239)</f>
        <v/>
      </c>
      <c r="R239" s="36"/>
      <c r="S239" s="36"/>
      <c r="T239" s="36"/>
      <c r="U239" s="35"/>
      <c r="V239" s="36"/>
      <c r="W239" s="37"/>
      <c r="X239" s="36"/>
      <c r="Y239" s="43" t="str">
        <f aca="false">IF($D239="","",Setup!$D$15-N(Setup!$D$16)*7)</f>
        <v/>
      </c>
      <c r="Z239" s="43" t="str">
        <f aca="false">IF(OR($D239="",$W239=""),"",$Y239-N($W239)*7-N(Setup!$D$17)*7)</f>
        <v/>
      </c>
      <c r="AA239" s="44"/>
      <c r="AB239" s="36"/>
      <c r="AC239" s="44"/>
      <c r="AD239" s="44"/>
      <c r="AE239" s="36"/>
      <c r="AF239" s="37"/>
      <c r="AG239" s="36"/>
      <c r="AH239" s="45" t="str">
        <f aca="false">IF($D239="","",IF($AB239="Cancelled","Cancelled",IF(AND($AA239="",$Z239&lt;&gt;"",$Z239&lt;Setup!$D$19),"ORDER NOW - late",IF(AND(OR($AB239="Ordered",$AB239="In production",$AB239="Shipped"),$S239&lt;&gt;"Approved",$S239&lt;&gt;"Approved as noted"),"Ordered without approval",IF(AND($AA239="",$Z239&lt;&gt;"",$Z239&lt;Setup!$D$19+14),"Order within 2 weeks",IF(AND($AD239&lt;&gt;"",$AG239=""),"Installed - needs asset tag",IF(N($W239)&gt;=Setup!$D$18,"Long lead","")))))))</f>
        <v/>
      </c>
    </row>
    <row r="240" customFormat="false" ht="33.75" hidden="false" customHeight="true" outlineLevel="0" collapsed="false">
      <c r="B240" s="46"/>
      <c r="C240" s="47"/>
      <c r="D240" s="47"/>
      <c r="E240" s="47"/>
      <c r="F240" s="48"/>
      <c r="G240" s="48"/>
      <c r="H240" s="38" t="str">
        <f aca="false">IF($D240="","",N($F240)*N($G240))</f>
        <v/>
      </c>
      <c r="I240" s="46"/>
      <c r="J240" s="47"/>
      <c r="K240" s="47"/>
      <c r="L240" s="47"/>
      <c r="M240" s="47"/>
      <c r="N240" s="49"/>
      <c r="O240" s="49"/>
      <c r="P240" s="40" t="str">
        <f aca="false">IF($D240="","",N($N240)+N($O240))</f>
        <v/>
      </c>
      <c r="Q240" s="41" t="str">
        <f aca="false">IF($D240="","",$H240*$P240)</f>
        <v/>
      </c>
      <c r="R240" s="47"/>
      <c r="S240" s="47"/>
      <c r="T240" s="47"/>
      <c r="U240" s="46"/>
      <c r="V240" s="47"/>
      <c r="W240" s="48"/>
      <c r="X240" s="47"/>
      <c r="Y240" s="43" t="str">
        <f aca="false">IF($D240="","",Setup!$D$15-N(Setup!$D$16)*7)</f>
        <v/>
      </c>
      <c r="Z240" s="43" t="str">
        <f aca="false">IF(OR($D240="",$W240=""),"",$Y240-N($W240)*7-N(Setup!$D$17)*7)</f>
        <v/>
      </c>
      <c r="AA240" s="51"/>
      <c r="AB240" s="47"/>
      <c r="AC240" s="51"/>
      <c r="AD240" s="51"/>
      <c r="AE240" s="47"/>
      <c r="AF240" s="48"/>
      <c r="AG240" s="47"/>
      <c r="AH240" s="45" t="str">
        <f aca="false">IF($D240="","",IF($AB240="Cancelled","Cancelled",IF(AND($AA240="",$Z240&lt;&gt;"",$Z240&lt;Setup!$D$19),"ORDER NOW - late",IF(AND(OR($AB240="Ordered",$AB240="In production",$AB240="Shipped"),$S240&lt;&gt;"Approved",$S240&lt;&gt;"Approved as noted"),"Ordered without approval",IF(AND($AA240="",$Z240&lt;&gt;"",$Z240&lt;Setup!$D$19+14),"Order within 2 weeks",IF(AND($AD240&lt;&gt;"",$AG240=""),"Installed - needs asset tag",IF(N($W240)&gt;=Setup!$D$18,"Long lead","")))))))</f>
        <v/>
      </c>
    </row>
    <row r="241" customFormat="false" ht="33.75" hidden="false" customHeight="true" outlineLevel="0" collapsed="false">
      <c r="B241" s="35"/>
      <c r="C241" s="36"/>
      <c r="D241" s="36"/>
      <c r="E241" s="36"/>
      <c r="F241" s="37"/>
      <c r="G241" s="37"/>
      <c r="H241" s="38" t="str">
        <f aca="false">IF($D241="","",N($F241)*N($G241))</f>
        <v/>
      </c>
      <c r="I241" s="35"/>
      <c r="J241" s="36"/>
      <c r="K241" s="36"/>
      <c r="L241" s="36"/>
      <c r="M241" s="36"/>
      <c r="N241" s="39"/>
      <c r="O241" s="39"/>
      <c r="P241" s="40" t="str">
        <f aca="false">IF($D241="","",N($N241)+N($O241))</f>
        <v/>
      </c>
      <c r="Q241" s="41" t="str">
        <f aca="false">IF($D241="","",$H241*$P241)</f>
        <v/>
      </c>
      <c r="R241" s="36"/>
      <c r="S241" s="36"/>
      <c r="T241" s="36"/>
      <c r="U241" s="35"/>
      <c r="V241" s="36"/>
      <c r="W241" s="37"/>
      <c r="X241" s="36"/>
      <c r="Y241" s="43" t="str">
        <f aca="false">IF($D241="","",Setup!$D$15-N(Setup!$D$16)*7)</f>
        <v/>
      </c>
      <c r="Z241" s="43" t="str">
        <f aca="false">IF(OR($D241="",$W241=""),"",$Y241-N($W241)*7-N(Setup!$D$17)*7)</f>
        <v/>
      </c>
      <c r="AA241" s="44"/>
      <c r="AB241" s="36"/>
      <c r="AC241" s="44"/>
      <c r="AD241" s="44"/>
      <c r="AE241" s="36"/>
      <c r="AF241" s="37"/>
      <c r="AG241" s="36"/>
      <c r="AH241" s="45" t="str">
        <f aca="false">IF($D241="","",IF($AB241="Cancelled","Cancelled",IF(AND($AA241="",$Z241&lt;&gt;"",$Z241&lt;Setup!$D$19),"ORDER NOW - late",IF(AND(OR($AB241="Ordered",$AB241="In production",$AB241="Shipped"),$S241&lt;&gt;"Approved",$S241&lt;&gt;"Approved as noted"),"Ordered without approval",IF(AND($AA241="",$Z241&lt;&gt;"",$Z241&lt;Setup!$D$19+14),"Order within 2 weeks",IF(AND($AD241&lt;&gt;"",$AG241=""),"Installed - needs asset tag",IF(N($W241)&gt;=Setup!$D$18,"Long lead","")))))))</f>
        <v/>
      </c>
    </row>
    <row r="242" customFormat="false" ht="33.75" hidden="false" customHeight="true" outlineLevel="0" collapsed="false">
      <c r="B242" s="46"/>
      <c r="C242" s="47"/>
      <c r="D242" s="47"/>
      <c r="E242" s="47"/>
      <c r="F242" s="48"/>
      <c r="G242" s="48"/>
      <c r="H242" s="38" t="str">
        <f aca="false">IF($D242="","",N($F242)*N($G242))</f>
        <v/>
      </c>
      <c r="I242" s="46"/>
      <c r="J242" s="47"/>
      <c r="K242" s="47"/>
      <c r="L242" s="47"/>
      <c r="M242" s="47"/>
      <c r="N242" s="49"/>
      <c r="O242" s="49"/>
      <c r="P242" s="40" t="str">
        <f aca="false">IF($D242="","",N($N242)+N($O242))</f>
        <v/>
      </c>
      <c r="Q242" s="41" t="str">
        <f aca="false">IF($D242="","",$H242*$P242)</f>
        <v/>
      </c>
      <c r="R242" s="47"/>
      <c r="S242" s="47"/>
      <c r="T242" s="47"/>
      <c r="U242" s="46"/>
      <c r="V242" s="47"/>
      <c r="W242" s="48"/>
      <c r="X242" s="47"/>
      <c r="Y242" s="43" t="str">
        <f aca="false">IF($D242="","",Setup!$D$15-N(Setup!$D$16)*7)</f>
        <v/>
      </c>
      <c r="Z242" s="43" t="str">
        <f aca="false">IF(OR($D242="",$W242=""),"",$Y242-N($W242)*7-N(Setup!$D$17)*7)</f>
        <v/>
      </c>
      <c r="AA242" s="51"/>
      <c r="AB242" s="47"/>
      <c r="AC242" s="51"/>
      <c r="AD242" s="51"/>
      <c r="AE242" s="47"/>
      <c r="AF242" s="48"/>
      <c r="AG242" s="47"/>
      <c r="AH242" s="45" t="str">
        <f aca="false">IF($D242="","",IF($AB242="Cancelled","Cancelled",IF(AND($AA242="",$Z242&lt;&gt;"",$Z242&lt;Setup!$D$19),"ORDER NOW - late",IF(AND(OR($AB242="Ordered",$AB242="In production",$AB242="Shipped"),$S242&lt;&gt;"Approved",$S242&lt;&gt;"Approved as noted"),"Ordered without approval",IF(AND($AA242="",$Z242&lt;&gt;"",$Z242&lt;Setup!$D$19+14),"Order within 2 weeks",IF(AND($AD242&lt;&gt;"",$AG242=""),"Installed - needs asset tag",IF(N($W242)&gt;=Setup!$D$18,"Long lead","")))))))</f>
        <v/>
      </c>
    </row>
    <row r="243" customFormat="false" ht="33.75" hidden="false" customHeight="true" outlineLevel="0" collapsed="false">
      <c r="B243" s="35"/>
      <c r="C243" s="36"/>
      <c r="D243" s="36"/>
      <c r="E243" s="36"/>
      <c r="F243" s="37"/>
      <c r="G243" s="37"/>
      <c r="H243" s="38" t="str">
        <f aca="false">IF($D243="","",N($F243)*N($G243))</f>
        <v/>
      </c>
      <c r="I243" s="35"/>
      <c r="J243" s="36"/>
      <c r="K243" s="36"/>
      <c r="L243" s="36"/>
      <c r="M243" s="36"/>
      <c r="N243" s="39"/>
      <c r="O243" s="39"/>
      <c r="P243" s="40" t="str">
        <f aca="false">IF($D243="","",N($N243)+N($O243))</f>
        <v/>
      </c>
      <c r="Q243" s="41" t="str">
        <f aca="false">IF($D243="","",$H243*$P243)</f>
        <v/>
      </c>
      <c r="R243" s="36"/>
      <c r="S243" s="36"/>
      <c r="T243" s="36"/>
      <c r="U243" s="35"/>
      <c r="V243" s="36"/>
      <c r="W243" s="37"/>
      <c r="X243" s="36"/>
      <c r="Y243" s="43" t="str">
        <f aca="false">IF($D243="","",Setup!$D$15-N(Setup!$D$16)*7)</f>
        <v/>
      </c>
      <c r="Z243" s="43" t="str">
        <f aca="false">IF(OR($D243="",$W243=""),"",$Y243-N($W243)*7-N(Setup!$D$17)*7)</f>
        <v/>
      </c>
      <c r="AA243" s="44"/>
      <c r="AB243" s="36"/>
      <c r="AC243" s="44"/>
      <c r="AD243" s="44"/>
      <c r="AE243" s="36"/>
      <c r="AF243" s="37"/>
      <c r="AG243" s="36"/>
      <c r="AH243" s="45" t="str">
        <f aca="false">IF($D243="","",IF($AB243="Cancelled","Cancelled",IF(AND($AA243="",$Z243&lt;&gt;"",$Z243&lt;Setup!$D$19),"ORDER NOW - late",IF(AND(OR($AB243="Ordered",$AB243="In production",$AB243="Shipped"),$S243&lt;&gt;"Approved",$S243&lt;&gt;"Approved as noted"),"Ordered without approval",IF(AND($AA243="",$Z243&lt;&gt;"",$Z243&lt;Setup!$D$19+14),"Order within 2 weeks",IF(AND($AD243&lt;&gt;"",$AG243=""),"Installed - needs asset tag",IF(N($W243)&gt;=Setup!$D$18,"Long lead","")))))))</f>
        <v/>
      </c>
    </row>
    <row r="244" customFormat="false" ht="33.75" hidden="false" customHeight="true" outlineLevel="0" collapsed="false">
      <c r="B244" s="46"/>
      <c r="C244" s="47"/>
      <c r="D244" s="47"/>
      <c r="E244" s="47"/>
      <c r="F244" s="48"/>
      <c r="G244" s="48"/>
      <c r="H244" s="38" t="str">
        <f aca="false">IF($D244="","",N($F244)*N($G244))</f>
        <v/>
      </c>
      <c r="I244" s="46"/>
      <c r="J244" s="47"/>
      <c r="K244" s="47"/>
      <c r="L244" s="47"/>
      <c r="M244" s="47"/>
      <c r="N244" s="49"/>
      <c r="O244" s="49"/>
      <c r="P244" s="40" t="str">
        <f aca="false">IF($D244="","",N($N244)+N($O244))</f>
        <v/>
      </c>
      <c r="Q244" s="41" t="str">
        <f aca="false">IF($D244="","",$H244*$P244)</f>
        <v/>
      </c>
      <c r="R244" s="47"/>
      <c r="S244" s="47"/>
      <c r="T244" s="47"/>
      <c r="U244" s="46"/>
      <c r="V244" s="47"/>
      <c r="W244" s="48"/>
      <c r="X244" s="47"/>
      <c r="Y244" s="43" t="str">
        <f aca="false">IF($D244="","",Setup!$D$15-N(Setup!$D$16)*7)</f>
        <v/>
      </c>
      <c r="Z244" s="43" t="str">
        <f aca="false">IF(OR($D244="",$W244=""),"",$Y244-N($W244)*7-N(Setup!$D$17)*7)</f>
        <v/>
      </c>
      <c r="AA244" s="51"/>
      <c r="AB244" s="47"/>
      <c r="AC244" s="51"/>
      <c r="AD244" s="51"/>
      <c r="AE244" s="47"/>
      <c r="AF244" s="48"/>
      <c r="AG244" s="47"/>
      <c r="AH244" s="45" t="str">
        <f aca="false">IF($D244="","",IF($AB244="Cancelled","Cancelled",IF(AND($AA244="",$Z244&lt;&gt;"",$Z244&lt;Setup!$D$19),"ORDER NOW - late",IF(AND(OR($AB244="Ordered",$AB244="In production",$AB244="Shipped"),$S244&lt;&gt;"Approved",$S244&lt;&gt;"Approved as noted"),"Ordered without approval",IF(AND($AA244="",$Z244&lt;&gt;"",$Z244&lt;Setup!$D$19+14),"Order within 2 weeks",IF(AND($AD244&lt;&gt;"",$AG244=""),"Installed - needs asset tag",IF(N($W244)&gt;=Setup!$D$18,"Long lead","")))))))</f>
        <v/>
      </c>
    </row>
    <row r="245" customFormat="false" ht="33.75" hidden="false" customHeight="true" outlineLevel="0" collapsed="false">
      <c r="B245" s="35"/>
      <c r="C245" s="36"/>
      <c r="D245" s="36"/>
      <c r="E245" s="36"/>
      <c r="F245" s="37"/>
      <c r="G245" s="37"/>
      <c r="H245" s="38" t="str">
        <f aca="false">IF($D245="","",N($F245)*N($G245))</f>
        <v/>
      </c>
      <c r="I245" s="35"/>
      <c r="J245" s="36"/>
      <c r="K245" s="36"/>
      <c r="L245" s="36"/>
      <c r="M245" s="36"/>
      <c r="N245" s="39"/>
      <c r="O245" s="39"/>
      <c r="P245" s="40" t="str">
        <f aca="false">IF($D245="","",N($N245)+N($O245))</f>
        <v/>
      </c>
      <c r="Q245" s="41" t="str">
        <f aca="false">IF($D245="","",$H245*$P245)</f>
        <v/>
      </c>
      <c r="R245" s="36"/>
      <c r="S245" s="36"/>
      <c r="T245" s="36"/>
      <c r="U245" s="35"/>
      <c r="V245" s="36"/>
      <c r="W245" s="37"/>
      <c r="X245" s="36"/>
      <c r="Y245" s="43" t="str">
        <f aca="false">IF($D245="","",Setup!$D$15-N(Setup!$D$16)*7)</f>
        <v/>
      </c>
      <c r="Z245" s="43" t="str">
        <f aca="false">IF(OR($D245="",$W245=""),"",$Y245-N($W245)*7-N(Setup!$D$17)*7)</f>
        <v/>
      </c>
      <c r="AA245" s="44"/>
      <c r="AB245" s="36"/>
      <c r="AC245" s="44"/>
      <c r="AD245" s="44"/>
      <c r="AE245" s="36"/>
      <c r="AF245" s="37"/>
      <c r="AG245" s="36"/>
      <c r="AH245" s="45" t="str">
        <f aca="false">IF($D245="","",IF($AB245="Cancelled","Cancelled",IF(AND($AA245="",$Z245&lt;&gt;"",$Z245&lt;Setup!$D$19),"ORDER NOW - late",IF(AND(OR($AB245="Ordered",$AB245="In production",$AB245="Shipped"),$S245&lt;&gt;"Approved",$S245&lt;&gt;"Approved as noted"),"Ordered without approval",IF(AND($AA245="",$Z245&lt;&gt;"",$Z245&lt;Setup!$D$19+14),"Order within 2 weeks",IF(AND($AD245&lt;&gt;"",$AG245=""),"Installed - needs asset tag",IF(N($W245)&gt;=Setup!$D$18,"Long lead","")))))))</f>
        <v/>
      </c>
    </row>
    <row r="246" customFormat="false" ht="33.75" hidden="false" customHeight="true" outlineLevel="0" collapsed="false">
      <c r="B246" s="46"/>
      <c r="C246" s="47"/>
      <c r="D246" s="47"/>
      <c r="E246" s="47"/>
      <c r="F246" s="48"/>
      <c r="G246" s="48"/>
      <c r="H246" s="38" t="str">
        <f aca="false">IF($D246="","",N($F246)*N($G246))</f>
        <v/>
      </c>
      <c r="I246" s="46"/>
      <c r="J246" s="47"/>
      <c r="K246" s="47"/>
      <c r="L246" s="47"/>
      <c r="M246" s="47"/>
      <c r="N246" s="49"/>
      <c r="O246" s="49"/>
      <c r="P246" s="40" t="str">
        <f aca="false">IF($D246="","",N($N246)+N($O246))</f>
        <v/>
      </c>
      <c r="Q246" s="41" t="str">
        <f aca="false">IF($D246="","",$H246*$P246)</f>
        <v/>
      </c>
      <c r="R246" s="47"/>
      <c r="S246" s="47"/>
      <c r="T246" s="47"/>
      <c r="U246" s="46"/>
      <c r="V246" s="47"/>
      <c r="W246" s="48"/>
      <c r="X246" s="47"/>
      <c r="Y246" s="43" t="str">
        <f aca="false">IF($D246="","",Setup!$D$15-N(Setup!$D$16)*7)</f>
        <v/>
      </c>
      <c r="Z246" s="43" t="str">
        <f aca="false">IF(OR($D246="",$W246=""),"",$Y246-N($W246)*7-N(Setup!$D$17)*7)</f>
        <v/>
      </c>
      <c r="AA246" s="51"/>
      <c r="AB246" s="47"/>
      <c r="AC246" s="51"/>
      <c r="AD246" s="51"/>
      <c r="AE246" s="47"/>
      <c r="AF246" s="48"/>
      <c r="AG246" s="47"/>
      <c r="AH246" s="45" t="str">
        <f aca="false">IF($D246="","",IF($AB246="Cancelled","Cancelled",IF(AND($AA246="",$Z246&lt;&gt;"",$Z246&lt;Setup!$D$19),"ORDER NOW - late",IF(AND(OR($AB246="Ordered",$AB246="In production",$AB246="Shipped"),$S246&lt;&gt;"Approved",$S246&lt;&gt;"Approved as noted"),"Ordered without approval",IF(AND($AA246="",$Z246&lt;&gt;"",$Z246&lt;Setup!$D$19+14),"Order within 2 weeks",IF(AND($AD246&lt;&gt;"",$AG246=""),"Installed - needs asset tag",IF(N($W246)&gt;=Setup!$D$18,"Long lead","")))))))</f>
        <v/>
      </c>
    </row>
    <row r="247" customFormat="false" ht="33.75" hidden="false" customHeight="true" outlineLevel="0" collapsed="false">
      <c r="B247" s="35"/>
      <c r="C247" s="36"/>
      <c r="D247" s="36"/>
      <c r="E247" s="36"/>
      <c r="F247" s="37"/>
      <c r="G247" s="37"/>
      <c r="H247" s="38" t="str">
        <f aca="false">IF($D247="","",N($F247)*N($G247))</f>
        <v/>
      </c>
      <c r="I247" s="35"/>
      <c r="J247" s="36"/>
      <c r="K247" s="36"/>
      <c r="L247" s="36"/>
      <c r="M247" s="36"/>
      <c r="N247" s="39"/>
      <c r="O247" s="39"/>
      <c r="P247" s="40" t="str">
        <f aca="false">IF($D247="","",N($N247)+N($O247))</f>
        <v/>
      </c>
      <c r="Q247" s="41" t="str">
        <f aca="false">IF($D247="","",$H247*$P247)</f>
        <v/>
      </c>
      <c r="R247" s="36"/>
      <c r="S247" s="36"/>
      <c r="T247" s="36"/>
      <c r="U247" s="35"/>
      <c r="V247" s="36"/>
      <c r="W247" s="37"/>
      <c r="X247" s="36"/>
      <c r="Y247" s="43" t="str">
        <f aca="false">IF($D247="","",Setup!$D$15-N(Setup!$D$16)*7)</f>
        <v/>
      </c>
      <c r="Z247" s="43" t="str">
        <f aca="false">IF(OR($D247="",$W247=""),"",$Y247-N($W247)*7-N(Setup!$D$17)*7)</f>
        <v/>
      </c>
      <c r="AA247" s="44"/>
      <c r="AB247" s="36"/>
      <c r="AC247" s="44"/>
      <c r="AD247" s="44"/>
      <c r="AE247" s="36"/>
      <c r="AF247" s="37"/>
      <c r="AG247" s="36"/>
      <c r="AH247" s="45" t="str">
        <f aca="false">IF($D247="","",IF($AB247="Cancelled","Cancelled",IF(AND($AA247="",$Z247&lt;&gt;"",$Z247&lt;Setup!$D$19),"ORDER NOW - late",IF(AND(OR($AB247="Ordered",$AB247="In production",$AB247="Shipped"),$S247&lt;&gt;"Approved",$S247&lt;&gt;"Approved as noted"),"Ordered without approval",IF(AND($AA247="",$Z247&lt;&gt;"",$Z247&lt;Setup!$D$19+14),"Order within 2 weeks",IF(AND($AD247&lt;&gt;"",$AG247=""),"Installed - needs asset tag",IF(N($W247)&gt;=Setup!$D$18,"Long lead","")))))))</f>
        <v/>
      </c>
    </row>
    <row r="248" customFormat="false" ht="33.75" hidden="false" customHeight="true" outlineLevel="0" collapsed="false">
      <c r="B248" s="46"/>
      <c r="C248" s="47"/>
      <c r="D248" s="47"/>
      <c r="E248" s="47"/>
      <c r="F248" s="48"/>
      <c r="G248" s="48"/>
      <c r="H248" s="38" t="str">
        <f aca="false">IF($D248="","",N($F248)*N($G248))</f>
        <v/>
      </c>
      <c r="I248" s="46"/>
      <c r="J248" s="47"/>
      <c r="K248" s="47"/>
      <c r="L248" s="47"/>
      <c r="M248" s="47"/>
      <c r="N248" s="49"/>
      <c r="O248" s="49"/>
      <c r="P248" s="40" t="str">
        <f aca="false">IF($D248="","",N($N248)+N($O248))</f>
        <v/>
      </c>
      <c r="Q248" s="41" t="str">
        <f aca="false">IF($D248="","",$H248*$P248)</f>
        <v/>
      </c>
      <c r="R248" s="47"/>
      <c r="S248" s="47"/>
      <c r="T248" s="47"/>
      <c r="U248" s="46"/>
      <c r="V248" s="47"/>
      <c r="W248" s="48"/>
      <c r="X248" s="47"/>
      <c r="Y248" s="43" t="str">
        <f aca="false">IF($D248="","",Setup!$D$15-N(Setup!$D$16)*7)</f>
        <v/>
      </c>
      <c r="Z248" s="43" t="str">
        <f aca="false">IF(OR($D248="",$W248=""),"",$Y248-N($W248)*7-N(Setup!$D$17)*7)</f>
        <v/>
      </c>
      <c r="AA248" s="51"/>
      <c r="AB248" s="47"/>
      <c r="AC248" s="51"/>
      <c r="AD248" s="51"/>
      <c r="AE248" s="47"/>
      <c r="AF248" s="48"/>
      <c r="AG248" s="47"/>
      <c r="AH248" s="45" t="str">
        <f aca="false">IF($D248="","",IF($AB248="Cancelled","Cancelled",IF(AND($AA248="",$Z248&lt;&gt;"",$Z248&lt;Setup!$D$19),"ORDER NOW - late",IF(AND(OR($AB248="Ordered",$AB248="In production",$AB248="Shipped"),$S248&lt;&gt;"Approved",$S248&lt;&gt;"Approved as noted"),"Ordered without approval",IF(AND($AA248="",$Z248&lt;&gt;"",$Z248&lt;Setup!$D$19+14),"Order within 2 weeks",IF(AND($AD248&lt;&gt;"",$AG248=""),"Installed - needs asset tag",IF(N($W248)&gt;=Setup!$D$18,"Long lead","")))))))</f>
        <v/>
      </c>
    </row>
    <row r="249" customFormat="false" ht="33.75" hidden="false" customHeight="true" outlineLevel="0" collapsed="false">
      <c r="B249" s="35"/>
      <c r="C249" s="36"/>
      <c r="D249" s="36"/>
      <c r="E249" s="36"/>
      <c r="F249" s="37"/>
      <c r="G249" s="37"/>
      <c r="H249" s="38" t="str">
        <f aca="false">IF($D249="","",N($F249)*N($G249))</f>
        <v/>
      </c>
      <c r="I249" s="35"/>
      <c r="J249" s="36"/>
      <c r="K249" s="36"/>
      <c r="L249" s="36"/>
      <c r="M249" s="36"/>
      <c r="N249" s="39"/>
      <c r="O249" s="39"/>
      <c r="P249" s="40" t="str">
        <f aca="false">IF($D249="","",N($N249)+N($O249))</f>
        <v/>
      </c>
      <c r="Q249" s="41" t="str">
        <f aca="false">IF($D249="","",$H249*$P249)</f>
        <v/>
      </c>
      <c r="R249" s="36"/>
      <c r="S249" s="36"/>
      <c r="T249" s="36"/>
      <c r="U249" s="35"/>
      <c r="V249" s="36"/>
      <c r="W249" s="37"/>
      <c r="X249" s="36"/>
      <c r="Y249" s="43" t="str">
        <f aca="false">IF($D249="","",Setup!$D$15-N(Setup!$D$16)*7)</f>
        <v/>
      </c>
      <c r="Z249" s="43" t="str">
        <f aca="false">IF(OR($D249="",$W249=""),"",$Y249-N($W249)*7-N(Setup!$D$17)*7)</f>
        <v/>
      </c>
      <c r="AA249" s="44"/>
      <c r="AB249" s="36"/>
      <c r="AC249" s="44"/>
      <c r="AD249" s="44"/>
      <c r="AE249" s="36"/>
      <c r="AF249" s="37"/>
      <c r="AG249" s="36"/>
      <c r="AH249" s="45" t="str">
        <f aca="false">IF($D249="","",IF($AB249="Cancelled","Cancelled",IF(AND($AA249="",$Z249&lt;&gt;"",$Z249&lt;Setup!$D$19),"ORDER NOW - late",IF(AND(OR($AB249="Ordered",$AB249="In production",$AB249="Shipped"),$S249&lt;&gt;"Approved",$S249&lt;&gt;"Approved as noted"),"Ordered without approval",IF(AND($AA249="",$Z249&lt;&gt;"",$Z249&lt;Setup!$D$19+14),"Order within 2 weeks",IF(AND($AD249&lt;&gt;"",$AG249=""),"Installed - needs asset tag",IF(N($W249)&gt;=Setup!$D$18,"Long lead","")))))))</f>
        <v/>
      </c>
    </row>
    <row r="250" customFormat="false" ht="33.75" hidden="false" customHeight="true" outlineLevel="0" collapsed="false">
      <c r="B250" s="46"/>
      <c r="C250" s="47"/>
      <c r="D250" s="47"/>
      <c r="E250" s="47"/>
      <c r="F250" s="48"/>
      <c r="G250" s="48"/>
      <c r="H250" s="38" t="str">
        <f aca="false">IF($D250="","",N($F250)*N($G250))</f>
        <v/>
      </c>
      <c r="I250" s="46"/>
      <c r="J250" s="47"/>
      <c r="K250" s="47"/>
      <c r="L250" s="47"/>
      <c r="M250" s="47"/>
      <c r="N250" s="49"/>
      <c r="O250" s="49"/>
      <c r="P250" s="40" t="str">
        <f aca="false">IF($D250="","",N($N250)+N($O250))</f>
        <v/>
      </c>
      <c r="Q250" s="41" t="str">
        <f aca="false">IF($D250="","",$H250*$P250)</f>
        <v/>
      </c>
      <c r="R250" s="47"/>
      <c r="S250" s="47"/>
      <c r="T250" s="47"/>
      <c r="U250" s="46"/>
      <c r="V250" s="47"/>
      <c r="W250" s="48"/>
      <c r="X250" s="47"/>
      <c r="Y250" s="43" t="str">
        <f aca="false">IF($D250="","",Setup!$D$15-N(Setup!$D$16)*7)</f>
        <v/>
      </c>
      <c r="Z250" s="43" t="str">
        <f aca="false">IF(OR($D250="",$W250=""),"",$Y250-N($W250)*7-N(Setup!$D$17)*7)</f>
        <v/>
      </c>
      <c r="AA250" s="51"/>
      <c r="AB250" s="47"/>
      <c r="AC250" s="51"/>
      <c r="AD250" s="51"/>
      <c r="AE250" s="47"/>
      <c r="AF250" s="48"/>
      <c r="AG250" s="47"/>
      <c r="AH250" s="45" t="str">
        <f aca="false">IF($D250="","",IF($AB250="Cancelled","Cancelled",IF(AND($AA250="",$Z250&lt;&gt;"",$Z250&lt;Setup!$D$19),"ORDER NOW - late",IF(AND(OR($AB250="Ordered",$AB250="In production",$AB250="Shipped"),$S250&lt;&gt;"Approved",$S250&lt;&gt;"Approved as noted"),"Ordered without approval",IF(AND($AA250="",$Z250&lt;&gt;"",$Z250&lt;Setup!$D$19+14),"Order within 2 weeks",IF(AND($AD250&lt;&gt;"",$AG250=""),"Installed - needs asset tag",IF(N($W250)&gt;=Setup!$D$18,"Long lead","")))))))</f>
        <v/>
      </c>
    </row>
    <row r="251" customFormat="false" ht="33.75" hidden="false" customHeight="true" outlineLevel="0" collapsed="false">
      <c r="B251" s="35"/>
      <c r="C251" s="36"/>
      <c r="D251" s="36"/>
      <c r="E251" s="36"/>
      <c r="F251" s="37"/>
      <c r="G251" s="37"/>
      <c r="H251" s="38" t="str">
        <f aca="false">IF($D251="","",N($F251)*N($G251))</f>
        <v/>
      </c>
      <c r="I251" s="35"/>
      <c r="J251" s="36"/>
      <c r="K251" s="36"/>
      <c r="L251" s="36"/>
      <c r="M251" s="36"/>
      <c r="N251" s="39"/>
      <c r="O251" s="39"/>
      <c r="P251" s="40" t="str">
        <f aca="false">IF($D251="","",N($N251)+N($O251))</f>
        <v/>
      </c>
      <c r="Q251" s="41" t="str">
        <f aca="false">IF($D251="","",$H251*$P251)</f>
        <v/>
      </c>
      <c r="R251" s="36"/>
      <c r="S251" s="36"/>
      <c r="T251" s="36"/>
      <c r="U251" s="35"/>
      <c r="V251" s="36"/>
      <c r="W251" s="37"/>
      <c r="X251" s="36"/>
      <c r="Y251" s="43" t="str">
        <f aca="false">IF($D251="","",Setup!$D$15-N(Setup!$D$16)*7)</f>
        <v/>
      </c>
      <c r="Z251" s="43" t="str">
        <f aca="false">IF(OR($D251="",$W251=""),"",$Y251-N($W251)*7-N(Setup!$D$17)*7)</f>
        <v/>
      </c>
      <c r="AA251" s="44"/>
      <c r="AB251" s="36"/>
      <c r="AC251" s="44"/>
      <c r="AD251" s="44"/>
      <c r="AE251" s="36"/>
      <c r="AF251" s="37"/>
      <c r="AG251" s="36"/>
      <c r="AH251" s="45" t="str">
        <f aca="false">IF($D251="","",IF($AB251="Cancelled","Cancelled",IF(AND($AA251="",$Z251&lt;&gt;"",$Z251&lt;Setup!$D$19),"ORDER NOW - late",IF(AND(OR($AB251="Ordered",$AB251="In production",$AB251="Shipped"),$S251&lt;&gt;"Approved",$S251&lt;&gt;"Approved as noted"),"Ordered without approval",IF(AND($AA251="",$Z251&lt;&gt;"",$Z251&lt;Setup!$D$19+14),"Order within 2 weeks",IF(AND($AD251&lt;&gt;"",$AG251=""),"Installed - needs asset tag",IF(N($W251)&gt;=Setup!$D$18,"Long lead","")))))))</f>
        <v/>
      </c>
    </row>
    <row r="252" customFormat="false" ht="33.75" hidden="false" customHeight="true" outlineLevel="0" collapsed="false">
      <c r="B252" s="46"/>
      <c r="C252" s="47"/>
      <c r="D252" s="47"/>
      <c r="E252" s="47"/>
      <c r="F252" s="48"/>
      <c r="G252" s="48"/>
      <c r="H252" s="38" t="str">
        <f aca="false">IF($D252="","",N($F252)*N($G252))</f>
        <v/>
      </c>
      <c r="I252" s="46"/>
      <c r="J252" s="47"/>
      <c r="K252" s="47"/>
      <c r="L252" s="47"/>
      <c r="M252" s="47"/>
      <c r="N252" s="49"/>
      <c r="O252" s="49"/>
      <c r="P252" s="40" t="str">
        <f aca="false">IF($D252="","",N($N252)+N($O252))</f>
        <v/>
      </c>
      <c r="Q252" s="41" t="str">
        <f aca="false">IF($D252="","",$H252*$P252)</f>
        <v/>
      </c>
      <c r="R252" s="47"/>
      <c r="S252" s="47"/>
      <c r="T252" s="47"/>
      <c r="U252" s="46"/>
      <c r="V252" s="47"/>
      <c r="W252" s="48"/>
      <c r="X252" s="47"/>
      <c r="Y252" s="43" t="str">
        <f aca="false">IF($D252="","",Setup!$D$15-N(Setup!$D$16)*7)</f>
        <v/>
      </c>
      <c r="Z252" s="43" t="str">
        <f aca="false">IF(OR($D252="",$W252=""),"",$Y252-N($W252)*7-N(Setup!$D$17)*7)</f>
        <v/>
      </c>
      <c r="AA252" s="51"/>
      <c r="AB252" s="47"/>
      <c r="AC252" s="51"/>
      <c r="AD252" s="51"/>
      <c r="AE252" s="47"/>
      <c r="AF252" s="48"/>
      <c r="AG252" s="47"/>
      <c r="AH252" s="45" t="str">
        <f aca="false">IF($D252="","",IF($AB252="Cancelled","Cancelled",IF(AND($AA252="",$Z252&lt;&gt;"",$Z252&lt;Setup!$D$19),"ORDER NOW - late",IF(AND(OR($AB252="Ordered",$AB252="In production",$AB252="Shipped"),$S252&lt;&gt;"Approved",$S252&lt;&gt;"Approved as noted"),"Ordered without approval",IF(AND($AA252="",$Z252&lt;&gt;"",$Z252&lt;Setup!$D$19+14),"Order within 2 weeks",IF(AND($AD252&lt;&gt;"",$AG252=""),"Installed - needs asset tag",IF(N($W252)&gt;=Setup!$D$18,"Long lead","")))))))</f>
        <v/>
      </c>
    </row>
    <row r="253" customFormat="false" ht="33.75" hidden="false" customHeight="true" outlineLevel="0" collapsed="false">
      <c r="B253" s="35"/>
      <c r="C253" s="36"/>
      <c r="D253" s="36"/>
      <c r="E253" s="36"/>
      <c r="F253" s="37"/>
      <c r="G253" s="37"/>
      <c r="H253" s="38" t="str">
        <f aca="false">IF($D253="","",N($F253)*N($G253))</f>
        <v/>
      </c>
      <c r="I253" s="35"/>
      <c r="J253" s="36"/>
      <c r="K253" s="36"/>
      <c r="L253" s="36"/>
      <c r="M253" s="36"/>
      <c r="N253" s="39"/>
      <c r="O253" s="39"/>
      <c r="P253" s="40" t="str">
        <f aca="false">IF($D253="","",N($N253)+N($O253))</f>
        <v/>
      </c>
      <c r="Q253" s="41" t="str">
        <f aca="false">IF($D253="","",$H253*$P253)</f>
        <v/>
      </c>
      <c r="R253" s="36"/>
      <c r="S253" s="36"/>
      <c r="T253" s="36"/>
      <c r="U253" s="35"/>
      <c r="V253" s="36"/>
      <c r="W253" s="37"/>
      <c r="X253" s="36"/>
      <c r="Y253" s="43" t="str">
        <f aca="false">IF($D253="","",Setup!$D$15-N(Setup!$D$16)*7)</f>
        <v/>
      </c>
      <c r="Z253" s="43" t="str">
        <f aca="false">IF(OR($D253="",$W253=""),"",$Y253-N($W253)*7-N(Setup!$D$17)*7)</f>
        <v/>
      </c>
      <c r="AA253" s="44"/>
      <c r="AB253" s="36"/>
      <c r="AC253" s="44"/>
      <c r="AD253" s="44"/>
      <c r="AE253" s="36"/>
      <c r="AF253" s="37"/>
      <c r="AG253" s="36"/>
      <c r="AH253" s="45" t="str">
        <f aca="false">IF($D253="","",IF($AB253="Cancelled","Cancelled",IF(AND($AA253="",$Z253&lt;&gt;"",$Z253&lt;Setup!$D$19),"ORDER NOW - late",IF(AND(OR($AB253="Ordered",$AB253="In production",$AB253="Shipped"),$S253&lt;&gt;"Approved",$S253&lt;&gt;"Approved as noted"),"Ordered without approval",IF(AND($AA253="",$Z253&lt;&gt;"",$Z253&lt;Setup!$D$19+14),"Order within 2 weeks",IF(AND($AD253&lt;&gt;"",$AG253=""),"Installed - needs asset tag",IF(N($W253)&gt;=Setup!$D$18,"Long lead","")))))))</f>
        <v/>
      </c>
    </row>
    <row r="254" customFormat="false" ht="33.75" hidden="false" customHeight="true" outlineLevel="0" collapsed="false">
      <c r="B254" s="46"/>
      <c r="C254" s="47"/>
      <c r="D254" s="47"/>
      <c r="E254" s="47"/>
      <c r="F254" s="48"/>
      <c r="G254" s="48"/>
      <c r="H254" s="38" t="str">
        <f aca="false">IF($D254="","",N($F254)*N($G254))</f>
        <v/>
      </c>
      <c r="I254" s="46"/>
      <c r="J254" s="47"/>
      <c r="K254" s="47"/>
      <c r="L254" s="47"/>
      <c r="M254" s="47"/>
      <c r="N254" s="49"/>
      <c r="O254" s="49"/>
      <c r="P254" s="40" t="str">
        <f aca="false">IF($D254="","",N($N254)+N($O254))</f>
        <v/>
      </c>
      <c r="Q254" s="41" t="str">
        <f aca="false">IF($D254="","",$H254*$P254)</f>
        <v/>
      </c>
      <c r="R254" s="47"/>
      <c r="S254" s="47"/>
      <c r="T254" s="47"/>
      <c r="U254" s="46"/>
      <c r="V254" s="47"/>
      <c r="W254" s="48"/>
      <c r="X254" s="47"/>
      <c r="Y254" s="43" t="str">
        <f aca="false">IF($D254="","",Setup!$D$15-N(Setup!$D$16)*7)</f>
        <v/>
      </c>
      <c r="Z254" s="43" t="str">
        <f aca="false">IF(OR($D254="",$W254=""),"",$Y254-N($W254)*7-N(Setup!$D$17)*7)</f>
        <v/>
      </c>
      <c r="AA254" s="51"/>
      <c r="AB254" s="47"/>
      <c r="AC254" s="51"/>
      <c r="AD254" s="51"/>
      <c r="AE254" s="47"/>
      <c r="AF254" s="48"/>
      <c r="AG254" s="47"/>
      <c r="AH254" s="45" t="str">
        <f aca="false">IF($D254="","",IF($AB254="Cancelled","Cancelled",IF(AND($AA254="",$Z254&lt;&gt;"",$Z254&lt;Setup!$D$19),"ORDER NOW - late",IF(AND(OR($AB254="Ordered",$AB254="In production",$AB254="Shipped"),$S254&lt;&gt;"Approved",$S254&lt;&gt;"Approved as noted"),"Ordered without approval",IF(AND($AA254="",$Z254&lt;&gt;"",$Z254&lt;Setup!$D$19+14),"Order within 2 weeks",IF(AND($AD254&lt;&gt;"",$AG254=""),"Installed - needs asset tag",IF(N($W254)&gt;=Setup!$D$18,"Long lead","")))))))</f>
        <v/>
      </c>
    </row>
    <row r="255" customFormat="false" ht="33.75" hidden="false" customHeight="true" outlineLevel="0" collapsed="false">
      <c r="B255" s="35"/>
      <c r="C255" s="36"/>
      <c r="D255" s="36"/>
      <c r="E255" s="36"/>
      <c r="F255" s="37"/>
      <c r="G255" s="37"/>
      <c r="H255" s="38" t="str">
        <f aca="false">IF($D255="","",N($F255)*N($G255))</f>
        <v/>
      </c>
      <c r="I255" s="35"/>
      <c r="J255" s="36"/>
      <c r="K255" s="36"/>
      <c r="L255" s="36"/>
      <c r="M255" s="36"/>
      <c r="N255" s="39"/>
      <c r="O255" s="39"/>
      <c r="P255" s="40" t="str">
        <f aca="false">IF($D255="","",N($N255)+N($O255))</f>
        <v/>
      </c>
      <c r="Q255" s="41" t="str">
        <f aca="false">IF($D255="","",$H255*$P255)</f>
        <v/>
      </c>
      <c r="R255" s="36"/>
      <c r="S255" s="36"/>
      <c r="T255" s="36"/>
      <c r="U255" s="35"/>
      <c r="V255" s="36"/>
      <c r="W255" s="37"/>
      <c r="X255" s="36"/>
      <c r="Y255" s="43" t="str">
        <f aca="false">IF($D255="","",Setup!$D$15-N(Setup!$D$16)*7)</f>
        <v/>
      </c>
      <c r="Z255" s="43" t="str">
        <f aca="false">IF(OR($D255="",$W255=""),"",$Y255-N($W255)*7-N(Setup!$D$17)*7)</f>
        <v/>
      </c>
      <c r="AA255" s="44"/>
      <c r="AB255" s="36"/>
      <c r="AC255" s="44"/>
      <c r="AD255" s="44"/>
      <c r="AE255" s="36"/>
      <c r="AF255" s="37"/>
      <c r="AG255" s="36"/>
      <c r="AH255" s="45" t="str">
        <f aca="false">IF($D255="","",IF($AB255="Cancelled","Cancelled",IF(AND($AA255="",$Z255&lt;&gt;"",$Z255&lt;Setup!$D$19),"ORDER NOW - late",IF(AND(OR($AB255="Ordered",$AB255="In production",$AB255="Shipped"),$S255&lt;&gt;"Approved",$S255&lt;&gt;"Approved as noted"),"Ordered without approval",IF(AND($AA255="",$Z255&lt;&gt;"",$Z255&lt;Setup!$D$19+14),"Order within 2 weeks",IF(AND($AD255&lt;&gt;"",$AG255=""),"Installed - needs asset tag",IF(N($W255)&gt;=Setup!$D$18,"Long lead","")))))))</f>
        <v/>
      </c>
    </row>
    <row r="256" customFormat="false" ht="33.75" hidden="false" customHeight="true" outlineLevel="0" collapsed="false">
      <c r="B256" s="46"/>
      <c r="C256" s="47"/>
      <c r="D256" s="47"/>
      <c r="E256" s="47"/>
      <c r="F256" s="48"/>
      <c r="G256" s="48"/>
      <c r="H256" s="38" t="str">
        <f aca="false">IF($D256="","",N($F256)*N($G256))</f>
        <v/>
      </c>
      <c r="I256" s="46"/>
      <c r="J256" s="47"/>
      <c r="K256" s="47"/>
      <c r="L256" s="47"/>
      <c r="M256" s="47"/>
      <c r="N256" s="49"/>
      <c r="O256" s="49"/>
      <c r="P256" s="40" t="str">
        <f aca="false">IF($D256="","",N($N256)+N($O256))</f>
        <v/>
      </c>
      <c r="Q256" s="41" t="str">
        <f aca="false">IF($D256="","",$H256*$P256)</f>
        <v/>
      </c>
      <c r="R256" s="47"/>
      <c r="S256" s="47"/>
      <c r="T256" s="47"/>
      <c r="U256" s="46"/>
      <c r="V256" s="47"/>
      <c r="W256" s="48"/>
      <c r="X256" s="47"/>
      <c r="Y256" s="43" t="str">
        <f aca="false">IF($D256="","",Setup!$D$15-N(Setup!$D$16)*7)</f>
        <v/>
      </c>
      <c r="Z256" s="43" t="str">
        <f aca="false">IF(OR($D256="",$W256=""),"",$Y256-N($W256)*7-N(Setup!$D$17)*7)</f>
        <v/>
      </c>
      <c r="AA256" s="51"/>
      <c r="AB256" s="47"/>
      <c r="AC256" s="51"/>
      <c r="AD256" s="51"/>
      <c r="AE256" s="47"/>
      <c r="AF256" s="48"/>
      <c r="AG256" s="47"/>
      <c r="AH256" s="45" t="str">
        <f aca="false">IF($D256="","",IF($AB256="Cancelled","Cancelled",IF(AND($AA256="",$Z256&lt;&gt;"",$Z256&lt;Setup!$D$19),"ORDER NOW - late",IF(AND(OR($AB256="Ordered",$AB256="In production",$AB256="Shipped"),$S256&lt;&gt;"Approved",$S256&lt;&gt;"Approved as noted"),"Ordered without approval",IF(AND($AA256="",$Z256&lt;&gt;"",$Z256&lt;Setup!$D$19+14),"Order within 2 weeks",IF(AND($AD256&lt;&gt;"",$AG256=""),"Installed - needs asset tag",IF(N($W256)&gt;=Setup!$D$18,"Long lead","")))))))</f>
        <v/>
      </c>
    </row>
    <row r="257" customFormat="false" ht="33.75" hidden="false" customHeight="true" outlineLevel="0" collapsed="false">
      <c r="B257" s="35"/>
      <c r="C257" s="36"/>
      <c r="D257" s="36"/>
      <c r="E257" s="36"/>
      <c r="F257" s="37"/>
      <c r="G257" s="37"/>
      <c r="H257" s="38" t="str">
        <f aca="false">IF($D257="","",N($F257)*N($G257))</f>
        <v/>
      </c>
      <c r="I257" s="35"/>
      <c r="J257" s="36"/>
      <c r="K257" s="36"/>
      <c r="L257" s="36"/>
      <c r="M257" s="36"/>
      <c r="N257" s="39"/>
      <c r="O257" s="39"/>
      <c r="P257" s="40" t="str">
        <f aca="false">IF($D257="","",N($N257)+N($O257))</f>
        <v/>
      </c>
      <c r="Q257" s="41" t="str">
        <f aca="false">IF($D257="","",$H257*$P257)</f>
        <v/>
      </c>
      <c r="R257" s="36"/>
      <c r="S257" s="36"/>
      <c r="T257" s="36"/>
      <c r="U257" s="35"/>
      <c r="V257" s="36"/>
      <c r="W257" s="37"/>
      <c r="X257" s="36"/>
      <c r="Y257" s="43" t="str">
        <f aca="false">IF($D257="","",Setup!$D$15-N(Setup!$D$16)*7)</f>
        <v/>
      </c>
      <c r="Z257" s="43" t="str">
        <f aca="false">IF(OR($D257="",$W257=""),"",$Y257-N($W257)*7-N(Setup!$D$17)*7)</f>
        <v/>
      </c>
      <c r="AA257" s="44"/>
      <c r="AB257" s="36"/>
      <c r="AC257" s="44"/>
      <c r="AD257" s="44"/>
      <c r="AE257" s="36"/>
      <c r="AF257" s="37"/>
      <c r="AG257" s="36"/>
      <c r="AH257" s="45" t="str">
        <f aca="false">IF($D257="","",IF($AB257="Cancelled","Cancelled",IF(AND($AA257="",$Z257&lt;&gt;"",$Z257&lt;Setup!$D$19),"ORDER NOW - late",IF(AND(OR($AB257="Ordered",$AB257="In production",$AB257="Shipped"),$S257&lt;&gt;"Approved",$S257&lt;&gt;"Approved as noted"),"Ordered without approval",IF(AND($AA257="",$Z257&lt;&gt;"",$Z257&lt;Setup!$D$19+14),"Order within 2 weeks",IF(AND($AD257&lt;&gt;"",$AG257=""),"Installed - needs asset tag",IF(N($W257)&gt;=Setup!$D$18,"Long lead","")))))))</f>
        <v/>
      </c>
    </row>
    <row r="258" customFormat="false" ht="33.75" hidden="false" customHeight="true" outlineLevel="0" collapsed="false">
      <c r="B258" s="46"/>
      <c r="C258" s="47"/>
      <c r="D258" s="47"/>
      <c r="E258" s="47"/>
      <c r="F258" s="48"/>
      <c r="G258" s="48"/>
      <c r="H258" s="38" t="str">
        <f aca="false">IF($D258="","",N($F258)*N($G258))</f>
        <v/>
      </c>
      <c r="I258" s="46"/>
      <c r="J258" s="47"/>
      <c r="K258" s="47"/>
      <c r="L258" s="47"/>
      <c r="M258" s="47"/>
      <c r="N258" s="49"/>
      <c r="O258" s="49"/>
      <c r="P258" s="40" t="str">
        <f aca="false">IF($D258="","",N($N258)+N($O258))</f>
        <v/>
      </c>
      <c r="Q258" s="41" t="str">
        <f aca="false">IF($D258="","",$H258*$P258)</f>
        <v/>
      </c>
      <c r="R258" s="47"/>
      <c r="S258" s="47"/>
      <c r="T258" s="47"/>
      <c r="U258" s="46"/>
      <c r="V258" s="47"/>
      <c r="W258" s="48"/>
      <c r="X258" s="47"/>
      <c r="Y258" s="43" t="str">
        <f aca="false">IF($D258="","",Setup!$D$15-N(Setup!$D$16)*7)</f>
        <v/>
      </c>
      <c r="Z258" s="43" t="str">
        <f aca="false">IF(OR($D258="",$W258=""),"",$Y258-N($W258)*7-N(Setup!$D$17)*7)</f>
        <v/>
      </c>
      <c r="AA258" s="51"/>
      <c r="AB258" s="47"/>
      <c r="AC258" s="51"/>
      <c r="AD258" s="51"/>
      <c r="AE258" s="47"/>
      <c r="AF258" s="48"/>
      <c r="AG258" s="47"/>
      <c r="AH258" s="45" t="str">
        <f aca="false">IF($D258="","",IF($AB258="Cancelled","Cancelled",IF(AND($AA258="",$Z258&lt;&gt;"",$Z258&lt;Setup!$D$19),"ORDER NOW - late",IF(AND(OR($AB258="Ordered",$AB258="In production",$AB258="Shipped"),$S258&lt;&gt;"Approved",$S258&lt;&gt;"Approved as noted"),"Ordered without approval",IF(AND($AA258="",$Z258&lt;&gt;"",$Z258&lt;Setup!$D$19+14),"Order within 2 weeks",IF(AND($AD258&lt;&gt;"",$AG258=""),"Installed - needs asset tag",IF(N($W258)&gt;=Setup!$D$18,"Long lead","")))))))</f>
        <v/>
      </c>
    </row>
    <row r="260" customFormat="false" ht="15" hidden="false" customHeight="true" outlineLevel="0" collapsed="false">
      <c r="B260" s="23" t="s">
        <v>279</v>
      </c>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row>
    <row r="261" customFormat="false" ht="15" hidden="false" customHeight="false" outlineLevel="0" collapsed="false">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row>
  </sheetData>
  <autoFilter ref="B8:AH258"/>
  <mergeCells count="5">
    <mergeCell ref="B1:AH1"/>
    <mergeCell ref="B2:AH2"/>
    <mergeCell ref="B3:L3"/>
    <mergeCell ref="B4:L4"/>
    <mergeCell ref="B260:AH261"/>
  </mergeCells>
  <conditionalFormatting sqref="B3:L3">
    <cfRule type="expression" priority="2" aboveAverage="0" equalAverage="0" bottom="0" percent="0" rank="0" text="" dxfId="0">
      <formula>LEN($B$3)&gt;0</formula>
    </cfRule>
  </conditionalFormatting>
  <conditionalFormatting sqref="AH9:AH258">
    <cfRule type="cellIs" priority="3" operator="equal" aboveAverage="0" equalAverage="0" bottom="0" percent="0" rank="0" text="" dxfId="13">
      <formula>"ORDER NOW - late"</formula>
    </cfRule>
    <cfRule type="cellIs" priority="4" operator="equal" aboveAverage="0" equalAverage="0" bottom="0" percent="0" rank="0" text="" dxfId="14">
      <formula>"Ordered without approval"</formula>
    </cfRule>
    <cfRule type="cellIs" priority="5" operator="equal" aboveAverage="0" equalAverage="0" bottom="0" percent="0" rank="0" text="" dxfId="15">
      <formula>"Order within 2 weeks"</formula>
    </cfRule>
    <cfRule type="cellIs" priority="6" operator="equal" aboveAverage="0" equalAverage="0" bottom="0" percent="0" rank="0" text="" dxfId="16">
      <formula>"Long lead"</formula>
    </cfRule>
    <cfRule type="cellIs" priority="7" operator="equal" aboveAverage="0" equalAverage="0" bottom="0" percent="0" rank="0" text="" dxfId="17">
      <formula>"Installed - needs asset tag"</formula>
    </cfRule>
    <cfRule type="cellIs" priority="8" operator="equal" aboveAverage="0" equalAverage="0" bottom="0" percent="0" rank="0" text="" dxfId="18">
      <formula>"Cancelled"</formula>
    </cfRule>
  </conditionalFormatting>
  <conditionalFormatting sqref="S9:S258">
    <cfRule type="cellIs" priority="9" operator="equal" aboveAverage="0" equalAverage="0" bottom="0" percent="0" rank="0" text="" dxfId="19">
      <formula>"Rejected"</formula>
    </cfRule>
    <cfRule type="cellIs" priority="10" operator="equal" aboveAverage="0" equalAverage="0" bottom="0" percent="0" rank="0" text="" dxfId="20">
      <formula>"Revise and resubmit"</formula>
    </cfRule>
  </conditionalFormatting>
  <conditionalFormatting sqref="Z9:Z258">
    <cfRule type="expression" priority="11" aboveAverage="0" equalAverage="0" bottom="0" percent="0" rank="0" text="" dxfId="19">
      <formula>AND($Z9&lt;&gt;"",$Z9&lt;Setup!$D$19,$AA9="")</formula>
    </cfRule>
  </conditionalFormatting>
  <conditionalFormatting sqref="B9:AH258">
    <cfRule type="expression" priority="12" aboveAverage="0" equalAverage="0" bottom="0" percent="0" rank="0" text="" dxfId="21">
      <formula>$AB9="Cancelled"</formula>
    </cfRule>
  </conditionalFormatting>
  <dataValidations count="10">
    <dataValidation allowBlank="true" errorStyle="stop" operator="between" showDropDown="false" showErrorMessage="false" showInputMessage="false" sqref="C9:C258" type="list">
      <formula1>Reference!$B$7:$B$20</formula1>
      <formula2>0</formula2>
    </dataValidation>
    <dataValidation allowBlank="true" errorStyle="stop" operator="between" showDropDown="false" showErrorMessage="false" showInputMessage="false" sqref="I9:I258" type="list">
      <formula1>Reference!$H$23:$H$28</formula1>
      <formula2>0</formula2>
    </dataValidation>
    <dataValidation allowBlank="true" errorStyle="stop" operator="between" prompt="Who buys it and who installs it. This single field decides who is liable when the item is late, damaged or wrong - owner supplied usually means MORE owner risk, not less." promptTitle="Supply and install responsibility" showDropDown="false" showErrorMessage="false" showInputMessage="true" sqref="R9:R258" type="list">
      <formula1>Reference!$D$7:$D$11</formula1>
      <formula2>0</formula2>
    </dataValidation>
    <dataValidation allowBlank="true" errorStyle="stop" operator="between" prompt="Nothing should be ordered before this reads Approved or Approved as noted. The Flag column calls out any line that has been." promptTitle="Approval status" showDropDown="false" showErrorMessage="false" showInputMessage="true" sqref="S9:S258" type="list">
      <formula1>Reference!$H$7:$H$12</formula1>
      <formula2>0</formula2>
    </dataValidation>
    <dataValidation allowBlank="true" errorStyle="stop" operator="between" showDropDown="false" showErrorMessage="false" showInputMessage="false" sqref="T9:T258" type="list">
      <formula1>Reference!$B$23:$B$29</formula1>
      <formula2>0</formula2>
    </dataValidation>
    <dataValidation allowBlank="true" errorStyle="stop" operator="between" showDropDown="false" showErrorMessage="false" showInputMessage="false" sqref="U9:U258" type="list">
      <formula1>Reference!$D$23:$D$25</formula1>
      <formula2>0</formula2>
    </dataValidation>
    <dataValidation allowBlank="true" errorStyle="stop" operator="between" showDropDown="false" showErrorMessage="false" showInputMessage="false" sqref="V9:V258" type="list">
      <formula1>Reference!$F$23:$F$27</formula1>
      <formula2>0</formula2>
    </dataValidation>
    <dataValidation allowBlank="true" errorStyle="stop" operator="between" showDropDown="false" showErrorMessage="false" showInputMessage="false" sqref="AB9:AB258" type="list">
      <formula1>Reference!$F$7:$F$16</formula1>
      <formula2>0</formula2>
    </dataValidation>
    <dataValidation allowBlank="true" errorStyle="stop" operator="between" prompt="Delivery, Practical Completion or Occupancy - they can be months apart and the contract decides which applies." promptTitle="Warranty starts from" showDropDown="false" showErrorMessage="false" showInputMessage="true" sqref="AE9:AE258" type="list">
      <formula1>Reference!$B$32:$B$34</formula1>
      <formula2>0</formula2>
    </dataValidation>
    <dataValidation allowBlank="true" error="Enter a number, zero or more." errorStyle="stop" errorTitle="Quantity" operator="greaterThanOrEqual" prompt="How many of this item in ONE room. The total quantity multiplies it by the number of rooms - that is what makes a double-count visible." promptTitle="Quantity per room" showDropDown="false" showErrorMessage="true" showInputMessage="true" sqref="F9:F258" type="decimal">
      <formula1>0</formula1>
      <formula2>0</formula2>
    </dataValidation>
  </dataValidations>
  <printOptions headings="false" gridLines="false" gridLinesSet="true" horizontalCentered="false" verticalCentered="false"/>
  <pageMargins left="0.3" right="0.3" top="0.45" bottom="0.45" header="0.511811023622047" footer="0.511811023622047"/>
  <pageSetup paperSize="8" scale="100" fitToWidth="2"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39BE5"/>
    <pageSetUpPr fitToPage="true"/>
  </sheetPr>
  <dimension ref="B1:J37"/>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8"/>
    <col collapsed="false" customWidth="true" hidden="false" outlineLevel="0" max="4" min="4" style="0" width="14"/>
    <col collapsed="false" customWidth="true" hidden="false" outlineLevel="0" max="5" min="5" style="0" width="12"/>
    <col collapsed="false" customWidth="true" hidden="false" outlineLevel="0" max="6" min="6" style="0" width="3"/>
    <col collapsed="false" customWidth="true" hidden="false" outlineLevel="0" max="7" min="7" style="0" width="28"/>
    <col collapsed="false" customWidth="true" hidden="false" outlineLevel="0" max="8" min="8" style="0" width="11"/>
    <col collapsed="false" customWidth="true" hidden="false" outlineLevel="0" max="9" min="9" style="0" width="10"/>
    <col collapsed="false" customWidth="true" hidden="false" outlineLevel="0" max="10" min="10" style="0" width="12"/>
    <col collapsed="false" customWidth="true" hidden="false" outlineLevel="0" max="11" min="11" style="0" width="2.2"/>
  </cols>
  <sheetData>
    <row r="1" customFormat="false" ht="33.75" hidden="false" customHeight="true" outlineLevel="0" collapsed="false">
      <c r="B1" s="20" t="s">
        <v>280</v>
      </c>
      <c r="C1" s="20"/>
      <c r="D1" s="20"/>
      <c r="E1" s="20"/>
      <c r="F1" s="20"/>
      <c r="G1" s="20"/>
      <c r="H1" s="20"/>
      <c r="I1" s="20"/>
      <c r="J1" s="20"/>
    </row>
    <row r="2" customFormat="false" ht="4.5" hidden="false" customHeight="true" outlineLevel="0" collapsed="false">
      <c r="B2" s="21"/>
      <c r="C2" s="21"/>
      <c r="D2" s="21"/>
      <c r="E2" s="21"/>
      <c r="F2" s="21"/>
      <c r="G2" s="21"/>
      <c r="H2" s="21"/>
      <c r="I2" s="21"/>
      <c r="J2" s="21"/>
    </row>
    <row r="3" customFormat="false" ht="16.5" hidden="false" customHeight="true" outlineLevel="0" collapsed="false">
      <c r="B3" s="22" t="str">
        <f aca="false">IF(COUNTIF(Schedule!$X$9:$X$258,"EXAMPLE*")=0,"","EXAMPLE DATA - the schedule holds a worked example. Delete those rows and this banner clears.")</f>
        <v>EXAMPLE DATA - the schedule holds a worked example. Delete those rows and this banner clears.</v>
      </c>
      <c r="C3" s="22"/>
      <c r="D3" s="22"/>
      <c r="E3" s="22"/>
      <c r="F3" s="22"/>
      <c r="G3" s="22"/>
      <c r="H3" s="22"/>
      <c r="I3" s="22"/>
      <c r="J3" s="22"/>
    </row>
    <row r="4" customFormat="false" ht="25.5" hidden="false" customHeight="true" outlineLevel="0" collapsed="false">
      <c r="B4" s="23" t="s">
        <v>281</v>
      </c>
      <c r="C4" s="23"/>
      <c r="D4" s="23"/>
      <c r="E4" s="23"/>
      <c r="F4" s="23"/>
      <c r="G4" s="23"/>
      <c r="H4" s="23"/>
      <c r="I4" s="23"/>
      <c r="J4" s="23"/>
    </row>
    <row r="6" customFormat="false" ht="21.75" hidden="false" customHeight="true" outlineLevel="0" collapsed="false">
      <c r="B6" s="5" t="s">
        <v>282</v>
      </c>
      <c r="C6" s="5"/>
      <c r="D6" s="5"/>
      <c r="E6" s="5"/>
      <c r="F6" s="5"/>
      <c r="G6" s="5"/>
      <c r="H6" s="5"/>
      <c r="I6" s="5"/>
      <c r="J6" s="5"/>
    </row>
    <row r="7" customFormat="false" ht="21" hidden="false" customHeight="true" outlineLevel="0" collapsed="false">
      <c r="B7" s="52" t="s">
        <v>76</v>
      </c>
      <c r="C7" s="52"/>
      <c r="D7" s="32" t="n">
        <f aca="false">COUNTIF(Schedule!$D$9:$D$258,"?*")</f>
        <v>20</v>
      </c>
      <c r="E7" s="32"/>
      <c r="G7" s="52" t="s">
        <v>81</v>
      </c>
      <c r="H7" s="52"/>
      <c r="I7" s="32" t="n">
        <f aca="false">COUNTIF(Schedule!$AH$9:$AH$258,"ORDER NOW - late")</f>
        <v>1</v>
      </c>
      <c r="J7" s="32"/>
    </row>
    <row r="8" customFormat="false" ht="21" hidden="false" customHeight="true" outlineLevel="0" collapsed="false">
      <c r="B8" s="52" t="s">
        <v>77</v>
      </c>
      <c r="C8" s="52"/>
      <c r="D8" s="32" t="n">
        <f aca="false">SUM(Schedule!$H$9:$H$258)</f>
        <v>1154</v>
      </c>
      <c r="E8" s="32"/>
      <c r="G8" s="52" t="s">
        <v>82</v>
      </c>
      <c r="H8" s="52"/>
      <c r="I8" s="32" t="n">
        <f aca="false">COUNTIF(Schedule!$AH$9:$AH$258,"Ordered without approval")</f>
        <v>1</v>
      </c>
      <c r="J8" s="32"/>
    </row>
    <row r="9" customFormat="false" ht="21" hidden="false" customHeight="true" outlineLevel="0" collapsed="false">
      <c r="B9" s="52" t="s">
        <v>78</v>
      </c>
      <c r="C9" s="52"/>
      <c r="D9" s="33" t="n">
        <f aca="false">SUM(Schedule!$Q$9:$Q$258)</f>
        <v>764886</v>
      </c>
      <c r="E9" s="33"/>
      <c r="G9" s="52" t="s">
        <v>83</v>
      </c>
      <c r="H9" s="52"/>
      <c r="I9" s="32" t="n">
        <f aca="false">COUNTIFS(Schedule!$W$9:$W$258,"&gt;="&amp;Setup!$D$18,Schedule!$D$9:$D$258,"?*")</f>
        <v>7</v>
      </c>
      <c r="J9" s="32"/>
    </row>
    <row r="10" customFormat="false" ht="21" hidden="false" customHeight="true" outlineLevel="0" collapsed="false">
      <c r="B10" s="52" t="s">
        <v>71</v>
      </c>
      <c r="C10" s="52"/>
      <c r="D10" s="33" t="n">
        <f aca="false">ROUND(SUM(Schedule!$Q$9:$Q$258)*Setup!$D$23,0)</f>
        <v>15298</v>
      </c>
      <c r="E10" s="33"/>
      <c r="G10" s="52" t="s">
        <v>283</v>
      </c>
      <c r="H10" s="52"/>
      <c r="I10" s="32" t="n">
        <f aca="false">COUNTIFS(Schedule!$S$9:$S$258,"&lt;&gt;Approved",Schedule!$S$9:$S$258,"&lt;&gt;Approved as noted",Schedule!$D$9:$D$258,"?*")</f>
        <v>5</v>
      </c>
      <c r="J10" s="32"/>
    </row>
    <row r="11" customFormat="false" ht="21" hidden="false" customHeight="true" outlineLevel="0" collapsed="false">
      <c r="B11" s="52" t="s">
        <v>79</v>
      </c>
      <c r="C11" s="52"/>
      <c r="D11" s="33" t="n">
        <f aca="false">ROUND((SUM(Schedule!$Q$9:$Q$258)+ROUND(SUM(Schedule!$Q$9:$Q$258)*Setup!$D$23,0))*(1+Setup!$D$24),0)</f>
        <v>858202</v>
      </c>
      <c r="E11" s="33"/>
      <c r="G11" s="52" t="s">
        <v>284</v>
      </c>
      <c r="H11" s="52"/>
      <c r="I11" s="32" t="n">
        <f aca="false">COUNTIFS(Schedule!$AB$9:$AB$258,"&lt;&gt;",Schedule!$AB$9:$AB$258,"&lt;&gt;Not started",Schedule!$AB$9:$AB$258,"&lt;&gt;Specified",Schedule!$AB$9:$AB$258,"&lt;&gt;Quoted",Schedule!$D$9:$D$258,"?*")</f>
        <v>5</v>
      </c>
      <c r="J11" s="32"/>
    </row>
    <row r="12" customFormat="false" ht="21" hidden="false" customHeight="true" outlineLevel="0" collapsed="false">
      <c r="B12" s="52" t="s">
        <v>80</v>
      </c>
      <c r="C12" s="52"/>
      <c r="D12" s="34" t="n">
        <f aca="false">Setup!$D$22-ROUND((SUM(Schedule!$Q$9:$Q$258)+ROUND(SUM(Schedule!$Q$9:$Q$258)*Setup!$D$23,0))*(1+Setup!$D$24),0)</f>
        <v>991798</v>
      </c>
      <c r="E12" s="34"/>
      <c r="G12" s="52" t="s">
        <v>285</v>
      </c>
      <c r="H12" s="52"/>
      <c r="I12" s="32" t="n">
        <f aca="false">COUNTIF(Schedule!$AB$9:$AB$258,"Delivered to site")+COUNTIF(Schedule!$AB$9:$AB$258,"Installed")</f>
        <v>0</v>
      </c>
      <c r="J12" s="32"/>
    </row>
    <row r="13" customFormat="false" ht="15" hidden="false" customHeight="true" outlineLevel="0" collapsed="false">
      <c r="B13" s="23" t="s">
        <v>286</v>
      </c>
      <c r="C13" s="23"/>
      <c r="D13" s="23"/>
      <c r="E13" s="23"/>
      <c r="F13" s="23"/>
      <c r="G13" s="23"/>
      <c r="H13" s="23"/>
      <c r="I13" s="23"/>
      <c r="J13" s="23"/>
    </row>
    <row r="15" customFormat="false" ht="21.75" hidden="false" customHeight="true" outlineLevel="0" collapsed="false">
      <c r="B15" s="5" t="s">
        <v>287</v>
      </c>
      <c r="C15" s="5"/>
      <c r="D15" s="5"/>
      <c r="E15" s="5"/>
      <c r="F15" s="5"/>
      <c r="G15" s="5"/>
      <c r="H15" s="5"/>
      <c r="I15" s="5"/>
      <c r="J15" s="5"/>
    </row>
    <row r="16" customFormat="false" ht="19.5" hidden="false" customHeight="true" outlineLevel="0" collapsed="false">
      <c r="B16" s="9" t="s">
        <v>87</v>
      </c>
      <c r="C16" s="9" t="s">
        <v>288</v>
      </c>
      <c r="D16" s="9" t="s">
        <v>289</v>
      </c>
      <c r="E16" s="9" t="s">
        <v>290</v>
      </c>
      <c r="F16" s="53"/>
      <c r="G16" s="54" t="s">
        <v>291</v>
      </c>
      <c r="H16" s="54"/>
      <c r="I16" s="54"/>
      <c r="J16" s="54"/>
    </row>
    <row r="17" customFormat="false" ht="18.75" hidden="false" customHeight="true" outlineLevel="0" collapsed="false">
      <c r="B17" s="12" t="str">
        <f aca="false">Reference!$B$7</f>
        <v>CH - Seating</v>
      </c>
      <c r="C17" s="55" t="n">
        <f aca="false">COUNTIFS(Schedule!$C$9:$C$258,Reference!$B$7,Schedule!$D$9:$D$258,"?*")</f>
        <v>3</v>
      </c>
      <c r="D17" s="56" t="n">
        <f aca="false">SUMIFS(Schedule!$Q$9:$Q$258,Schedule!$C$9:$C$258,Reference!$B$7)</f>
        <v>83638</v>
      </c>
      <c r="E17" s="57" t="n">
        <f aca="false">IFERROR(SUMIFS(Schedule!$Q$9:$Q$258,Schedule!$C$9:$C$258,Reference!$B$7)/SUM(Schedule!$Q$9:$Q$258),0)</f>
        <v>0.109347013803364</v>
      </c>
      <c r="G17" s="9" t="s">
        <v>292</v>
      </c>
      <c r="H17" s="9" t="s">
        <v>288</v>
      </c>
      <c r="I17" s="9" t="s">
        <v>290</v>
      </c>
      <c r="J17" s="9" t="s">
        <v>289</v>
      </c>
    </row>
    <row r="18" customFormat="false" ht="25.5" hidden="false" customHeight="true" outlineLevel="0" collapsed="false">
      <c r="B18" s="15" t="str">
        <f aca="false">Reference!$B$8</f>
        <v>TB - Tables and desks</v>
      </c>
      <c r="C18" s="58" t="n">
        <f aca="false">COUNTIFS(Schedule!$C$9:$C$258,Reference!$B$8,Schedule!$D$9:$D$258,"?*")</f>
        <v>2</v>
      </c>
      <c r="D18" s="59" t="n">
        <f aca="false">SUMIFS(Schedule!$Q$9:$Q$258,Schedule!$C$9:$C$258,Reference!$B$8)</f>
        <v>84072</v>
      </c>
      <c r="E18" s="60" t="n">
        <f aca="false">IFERROR(SUMIFS(Schedule!$Q$9:$Q$258,Schedule!$C$9:$C$258,Reference!$B$8)/SUM(Schedule!$Q$9:$Q$258),0)</f>
        <v>0.109914418619245</v>
      </c>
      <c r="G18" s="12" t="str">
        <f aca="false">Reference!$D$7</f>
        <v>Contractor supply and install</v>
      </c>
      <c r="H18" s="55" t="n">
        <f aca="false">COUNTIFS(Schedule!$R$9:$R$258,Reference!$D$7,Schedule!$D$9:$D$258,"?*")</f>
        <v>13</v>
      </c>
      <c r="I18" s="57" t="n">
        <f aca="false">IFERROR(COUNTIFS(Schedule!$R$9:$R$258,Reference!$D$7,Schedule!$D$9:$D$258,"?*")/COUNTIF(Schedule!$D$9:$D$258,"?*"),0)</f>
        <v>0.65</v>
      </c>
      <c r="J18" s="56" t="n">
        <f aca="false">SUMIFS(Schedule!$Q$9:$Q$258,Schedule!$R$9:$R$258,Reference!$D$7)</f>
        <v>631722</v>
      </c>
    </row>
    <row r="19" customFormat="false" ht="25.5" hidden="false" customHeight="true" outlineLevel="0" collapsed="false">
      <c r="B19" s="12" t="str">
        <f aca="false">Reference!$B$9</f>
        <v>ST - Storage and casework</v>
      </c>
      <c r="C19" s="55" t="n">
        <f aca="false">COUNTIFS(Schedule!$C$9:$C$258,Reference!$B$9,Schedule!$D$9:$D$258,"?*")</f>
        <v>2</v>
      </c>
      <c r="D19" s="56" t="n">
        <f aca="false">SUMIFS(Schedule!$Q$9:$Q$258,Schedule!$C$9:$C$258,Reference!$B$9)</f>
        <v>163060</v>
      </c>
      <c r="E19" s="57" t="n">
        <f aca="false">IFERROR(SUMIFS(Schedule!$Q$9:$Q$258,Schedule!$C$9:$C$258,Reference!$B$9)/SUM(Schedule!$Q$9:$Q$258),0)</f>
        <v>0.213182095109598</v>
      </c>
      <c r="G19" s="15" t="str">
        <f aca="false">Reference!$D$8</f>
        <v>Owner supply, contractor install</v>
      </c>
      <c r="H19" s="58" t="n">
        <f aca="false">COUNTIFS(Schedule!$R$9:$R$258,Reference!$D$8,Schedule!$D$9:$D$258,"?*")</f>
        <v>2</v>
      </c>
      <c r="I19" s="60" t="n">
        <f aca="false">IFERROR(COUNTIFS(Schedule!$R$9:$R$258,Reference!$D$8,Schedule!$D$9:$D$258,"?*")/COUNTIF(Schedule!$D$9:$D$258,"?*"),0)</f>
        <v>0.1</v>
      </c>
      <c r="J19" s="59" t="n">
        <f aca="false">SUMIFS(Schedule!$Q$9:$Q$258,Schedule!$R$9:$R$258,Reference!$D$8)</f>
        <v>46562</v>
      </c>
    </row>
    <row r="20" customFormat="false" ht="25.5" hidden="false" customHeight="true" outlineLevel="0" collapsed="false">
      <c r="B20" s="15" t="str">
        <f aca="false">Reference!$B$10</f>
        <v>BD - Beds and bedroom</v>
      </c>
      <c r="C20" s="58" t="n">
        <f aca="false">COUNTIFS(Schedule!$C$9:$C$258,Reference!$B$10,Schedule!$D$9:$D$258,"?*")</f>
        <v>2</v>
      </c>
      <c r="D20" s="59" t="n">
        <f aca="false">SUMIFS(Schedule!$Q$9:$Q$258,Schedule!$C$9:$C$258,Reference!$B$10)</f>
        <v>138260</v>
      </c>
      <c r="E20" s="60" t="n">
        <f aca="false">IFERROR(SUMIFS(Schedule!$Q$9:$Q$258,Schedule!$C$9:$C$258,Reference!$B$10)/SUM(Schedule!$Q$9:$Q$258),0)</f>
        <v>0.180758962773538</v>
      </c>
      <c r="G20" s="12" t="str">
        <f aca="false">Reference!$D$9</f>
        <v>Owner supply and install</v>
      </c>
      <c r="H20" s="55" t="n">
        <f aca="false">COUNTIFS(Schedule!$R$9:$R$258,Reference!$D$9,Schedule!$D$9:$D$258,"?*")</f>
        <v>4</v>
      </c>
      <c r="I20" s="57" t="n">
        <f aca="false">IFERROR(COUNTIFS(Schedule!$R$9:$R$258,Reference!$D$9,Schedule!$D$9:$D$258,"?*")/COUNTIF(Schedule!$D$9:$D$258,"?*"),0)</f>
        <v>0.2</v>
      </c>
      <c r="J20" s="56" t="n">
        <f aca="false">SUMIFS(Schedule!$Q$9:$Q$258,Schedule!$R$9:$R$258,Reference!$D$9)</f>
        <v>86602</v>
      </c>
    </row>
    <row r="21" customFormat="false" ht="25.5" hidden="false" customHeight="true" outlineLevel="0" collapsed="false">
      <c r="B21" s="12" t="str">
        <f aca="false">Reference!$B$11</f>
        <v>LT - Lighting and lamps</v>
      </c>
      <c r="C21" s="55" t="n">
        <f aca="false">COUNTIFS(Schedule!$C$9:$C$258,Reference!$B$11,Schedule!$D$9:$D$258,"?*")</f>
        <v>2</v>
      </c>
      <c r="D21" s="56" t="n">
        <f aca="false">SUMIFS(Schedule!$Q$9:$Q$258,Schedule!$C$9:$C$258,Reference!$B$11)</f>
        <v>49796</v>
      </c>
      <c r="E21" s="57" t="n">
        <f aca="false">IFERROR(SUMIFS(Schedule!$Q$9:$Q$258,Schedule!$C$9:$C$258,Reference!$B$11)/SUM(Schedule!$Q$9:$Q$258),0)</f>
        <v>0.0651025120083254</v>
      </c>
      <c r="G21" s="15" t="str">
        <f aca="false">Reference!$D$10</f>
        <v>Vendor supply and install</v>
      </c>
      <c r="H21" s="58" t="n">
        <f aca="false">COUNTIFS(Schedule!$R$9:$R$258,Reference!$D$10,Schedule!$D$9:$D$258,"?*")</f>
        <v>0</v>
      </c>
      <c r="I21" s="60" t="n">
        <f aca="false">IFERROR(COUNTIFS(Schedule!$R$9:$R$258,Reference!$D$10,Schedule!$D$9:$D$258,"?*")/COUNTIF(Schedule!$D$9:$D$258,"?*"),0)</f>
        <v>0</v>
      </c>
      <c r="J21" s="59" t="n">
        <f aca="false">SUMIFS(Schedule!$Q$9:$Q$258,Schedule!$R$9:$R$258,Reference!$D$10)</f>
        <v>0</v>
      </c>
    </row>
    <row r="22" customFormat="false" ht="25.5" hidden="false" customHeight="true" outlineLevel="0" collapsed="false">
      <c r="B22" s="15" t="str">
        <f aca="false">Reference!$B$12</f>
        <v>WT - Window treatments</v>
      </c>
      <c r="C22" s="58" t="n">
        <f aca="false">COUNTIFS(Schedule!$C$9:$C$258,Reference!$B$12,Schedule!$D$9:$D$258,"?*")</f>
        <v>1</v>
      </c>
      <c r="D22" s="59" t="n">
        <f aca="false">SUMIFS(Schedule!$Q$9:$Q$258,Schedule!$C$9:$C$258,Reference!$B$12)</f>
        <v>61256</v>
      </c>
      <c r="E22" s="60" t="n">
        <f aca="false">IFERROR(SUMIFS(Schedule!$Q$9:$Q$258,Schedule!$C$9:$C$258,Reference!$B$12)/SUM(Schedule!$Q$9:$Q$258),0)</f>
        <v>0.0800851368700695</v>
      </c>
      <c r="G22" s="12" t="str">
        <f aca="false">Reference!$D$11</f>
        <v>Existing - transfer and reuse</v>
      </c>
      <c r="H22" s="55" t="n">
        <f aca="false">COUNTIFS(Schedule!$R$9:$R$258,Reference!$D$11,Schedule!$D$9:$D$258,"?*")</f>
        <v>1</v>
      </c>
      <c r="I22" s="57" t="n">
        <f aca="false">IFERROR(COUNTIFS(Schedule!$R$9:$R$258,Reference!$D$11,Schedule!$D$9:$D$258,"?*")/COUNTIF(Schedule!$D$9:$D$258,"?*"),0)</f>
        <v>0.05</v>
      </c>
      <c r="J22" s="56" t="n">
        <f aca="false">SUMIFS(Schedule!$Q$9:$Q$258,Schedule!$R$9:$R$258,Reference!$D$11)</f>
        <v>0</v>
      </c>
    </row>
    <row r="23" customFormat="false" ht="16.5" hidden="false" customHeight="true" outlineLevel="0" collapsed="false">
      <c r="B23" s="12" t="str">
        <f aca="false">Reference!$B$13</f>
        <v>FL - Loose floor coverings</v>
      </c>
      <c r="C23" s="55" t="n">
        <f aca="false">COUNTIFS(Schedule!$C$9:$C$258,Reference!$B$13,Schedule!$D$9:$D$258,"?*")</f>
        <v>1</v>
      </c>
      <c r="D23" s="56" t="n">
        <f aca="false">SUMIFS(Schedule!$Q$9:$Q$258,Schedule!$C$9:$C$258,Reference!$B$13)</f>
        <v>42904</v>
      </c>
      <c r="E23" s="57" t="n">
        <f aca="false">IFERROR(SUMIFS(Schedule!$Q$9:$Q$258,Schedule!$C$9:$C$258,Reference!$B$13)/SUM(Schedule!$Q$9:$Q$258),0)</f>
        <v>0.0560920189413847</v>
      </c>
    </row>
    <row r="24" customFormat="false" ht="19.5" hidden="false" customHeight="true" outlineLevel="0" collapsed="false">
      <c r="B24" s="15" t="str">
        <f aca="false">Reference!$B$14</f>
        <v>AR - Artwork and mirrors</v>
      </c>
      <c r="C24" s="58" t="n">
        <f aca="false">COUNTIFS(Schedule!$C$9:$C$258,Reference!$B$14,Schedule!$D$9:$D$258,"?*")</f>
        <v>2</v>
      </c>
      <c r="D24" s="59" t="n">
        <f aca="false">SUMIFS(Schedule!$Q$9:$Q$258,Schedule!$C$9:$C$258,Reference!$B$14)</f>
        <v>57412</v>
      </c>
      <c r="E24" s="60" t="n">
        <f aca="false">IFERROR(SUMIFS(Schedule!$Q$9:$Q$258,Schedule!$C$9:$C$258,Reference!$B$14)/SUM(Schedule!$Q$9:$Q$258),0)</f>
        <v>0.0750595513579802</v>
      </c>
      <c r="G24" s="54" t="s">
        <v>293</v>
      </c>
      <c r="H24" s="54"/>
      <c r="I24" s="54"/>
      <c r="J24" s="54"/>
    </row>
    <row r="25" customFormat="false" ht="18.75" hidden="false" customHeight="true" outlineLevel="0" collapsed="false">
      <c r="B25" s="12" t="str">
        <f aca="false">Reference!$B$15</f>
        <v>AC - Accessories and styling</v>
      </c>
      <c r="C25" s="55" t="n">
        <f aca="false">COUNTIFS(Schedule!$C$9:$C$258,Reference!$B$15,Schedule!$D$9:$D$258,"?*")</f>
        <v>1</v>
      </c>
      <c r="D25" s="56" t="n">
        <f aca="false">SUMIFS(Schedule!$Q$9:$Q$258,Schedule!$C$9:$C$258,Reference!$B$15)</f>
        <v>9982</v>
      </c>
      <c r="E25" s="57" t="n">
        <f aca="false">IFERROR(SUMIFS(Schedule!$Q$9:$Q$258,Schedule!$C$9:$C$258,Reference!$B$15)/SUM(Schedule!$Q$9:$Q$258),0)</f>
        <v>0.0130503107652644</v>
      </c>
      <c r="G25" s="9" t="s">
        <v>294</v>
      </c>
      <c r="H25" s="9" t="s">
        <v>288</v>
      </c>
      <c r="I25" s="9" t="s">
        <v>290</v>
      </c>
      <c r="J25" s="9" t="s">
        <v>289</v>
      </c>
    </row>
    <row r="26" customFormat="false" ht="15.75" hidden="false" customHeight="true" outlineLevel="0" collapsed="false">
      <c r="B26" s="15" t="str">
        <f aca="false">Reference!$B$16</f>
        <v>SN - Signage and wayfinding</v>
      </c>
      <c r="C26" s="58" t="n">
        <f aca="false">COUNTIFS(Schedule!$C$9:$C$258,Reference!$B$16,Schedule!$D$9:$D$258,"?*")</f>
        <v>0</v>
      </c>
      <c r="D26" s="59" t="n">
        <f aca="false">SUMIFS(Schedule!$Q$9:$Q$258,Schedule!$C$9:$C$258,Reference!$B$16)</f>
        <v>0</v>
      </c>
      <c r="E26" s="60" t="n">
        <f aca="false">IFERROR(SUMIFS(Schedule!$Q$9:$Q$258,Schedule!$C$9:$C$258,Reference!$B$16)/SUM(Schedule!$Q$9:$Q$258),0)</f>
        <v>0</v>
      </c>
      <c r="G26" s="61" t="str">
        <f aca="false">Reference!$F$7</f>
        <v>Not started</v>
      </c>
      <c r="H26" s="55" t="n">
        <f aca="false">IF(Reference!$F$7="Not started",COUNTIFS(Schedule!$AB$9:$AB$258,"",Schedule!$D$9:$D$258,"?*"),COUNTIFS(Schedule!$AB$9:$AB$258,Reference!$F$7,Schedule!$D$9:$D$258,"?*"))</f>
        <v>8</v>
      </c>
      <c r="I26" s="57" t="n">
        <f aca="false">IFERROR((IF(Reference!$F$7="Not started",COUNTIFS(Schedule!$AB$9:$AB$258,"",Schedule!$D$9:$D$258,"?*"),COUNTIFS(Schedule!$AB$9:$AB$258,Reference!$F$7,Schedule!$D$9:$D$258,"?*")))/COUNTIF(Schedule!$D$9:$D$258,"?*"),0)</f>
        <v>0.4</v>
      </c>
      <c r="J26" s="56" t="n">
        <f aca="false">SUMIFS(Schedule!$Q$9:$Q$258,Schedule!$AB$9:$AB$258,Reference!$F$7)</f>
        <v>0</v>
      </c>
    </row>
    <row r="27" customFormat="false" ht="15.75" hidden="false" customHeight="true" outlineLevel="0" collapsed="false">
      <c r="B27" s="12" t="str">
        <f aca="false">Reference!$B$17</f>
        <v>EQ - Equipment and appliances</v>
      </c>
      <c r="C27" s="55" t="n">
        <f aca="false">COUNTIFS(Schedule!$C$9:$C$258,Reference!$B$17,Schedule!$D$9:$D$258,"?*")</f>
        <v>1</v>
      </c>
      <c r="D27" s="56" t="n">
        <f aca="false">SUMIFS(Schedule!$Q$9:$Q$258,Schedule!$C$9:$C$258,Reference!$B$17)</f>
        <v>10974</v>
      </c>
      <c r="E27" s="57" t="n">
        <f aca="false">IFERROR(SUMIFS(Schedule!$Q$9:$Q$258,Schedule!$C$9:$C$258,Reference!$B$17)/SUM(Schedule!$Q$9:$Q$258),0)</f>
        <v>0.0143472360587068</v>
      </c>
      <c r="G27" s="62" t="str">
        <f aca="false">Reference!$F$8</f>
        <v>Specified</v>
      </c>
      <c r="H27" s="58" t="n">
        <f aca="false">IF(Reference!$F$8="Not started",COUNTIFS(Schedule!$AB$9:$AB$258,"",Schedule!$D$9:$D$258,"?*"),COUNTIFS(Schedule!$AB$9:$AB$258,Reference!$F$8,Schedule!$D$9:$D$258,"?*"))</f>
        <v>0</v>
      </c>
      <c r="I27" s="60" t="n">
        <f aca="false">IFERROR((IF(Reference!$F$8="Not started",COUNTIFS(Schedule!$AB$9:$AB$258,"",Schedule!$D$9:$D$258,"?*"),COUNTIFS(Schedule!$AB$9:$AB$258,Reference!$F$8,Schedule!$D$9:$D$258,"?*")))/COUNTIF(Schedule!$D$9:$D$258,"?*"),0)</f>
        <v>0</v>
      </c>
      <c r="J27" s="59" t="n">
        <f aca="false">SUMIFS(Schedule!$Q$9:$Q$258,Schedule!$AB$9:$AB$258,Reference!$F$8)</f>
        <v>0</v>
      </c>
    </row>
    <row r="28" customFormat="false" ht="15.75" hidden="false" customHeight="true" outlineLevel="0" collapsed="false">
      <c r="B28" s="15" t="str">
        <f aca="false">Reference!$B$18</f>
        <v>IT - AV and technology</v>
      </c>
      <c r="C28" s="58" t="n">
        <f aca="false">COUNTIFS(Schedule!$C$9:$C$258,Reference!$B$18,Schedule!$D$9:$D$258,"?*")</f>
        <v>1</v>
      </c>
      <c r="D28" s="59" t="n">
        <f aca="false">SUMIFS(Schedule!$Q$9:$Q$258,Schedule!$C$9:$C$258,Reference!$B$18)</f>
        <v>35588</v>
      </c>
      <c r="E28" s="60" t="n">
        <f aca="false">IFERROR(SUMIFS(Schedule!$Q$9:$Q$258,Schedule!$C$9:$C$258,Reference!$B$18)/SUM(Schedule!$Q$9:$Q$258),0)</f>
        <v>0.0465271949022469</v>
      </c>
      <c r="G28" s="61" t="str">
        <f aca="false">Reference!$F$9</f>
        <v>Quoted</v>
      </c>
      <c r="H28" s="55" t="n">
        <f aca="false">IF(Reference!$F$9="Not started",COUNTIFS(Schedule!$AB$9:$AB$258,"",Schedule!$D$9:$D$258,"?*"),COUNTIFS(Schedule!$AB$9:$AB$258,Reference!$F$9,Schedule!$D$9:$D$258,"?*"))</f>
        <v>0</v>
      </c>
      <c r="I28" s="57" t="n">
        <f aca="false">IFERROR((IF(Reference!$F$9="Not started",COUNTIFS(Schedule!$AB$9:$AB$258,"",Schedule!$D$9:$D$258,"?*"),COUNTIFS(Schedule!$AB$9:$AB$258,Reference!$F$9,Schedule!$D$9:$D$258,"?*")))/COUNTIF(Schedule!$D$9:$D$258,"?*"),0)</f>
        <v>0</v>
      </c>
      <c r="J28" s="56" t="n">
        <f aca="false">SUMIFS(Schedule!$Q$9:$Q$258,Schedule!$AB$9:$AB$258,Reference!$F$9)</f>
        <v>0</v>
      </c>
    </row>
    <row r="29" customFormat="false" ht="15.75" hidden="false" customHeight="true" outlineLevel="0" collapsed="false">
      <c r="B29" s="12" t="str">
        <f aca="false">Reference!$B$19</f>
        <v>OU - Outdoor furniture</v>
      </c>
      <c r="C29" s="55" t="n">
        <f aca="false">COUNTIFS(Schedule!$C$9:$C$258,Reference!$B$19,Schedule!$D$9:$D$258,"?*")</f>
        <v>1</v>
      </c>
      <c r="D29" s="56" t="n">
        <f aca="false">SUMIFS(Schedule!$Q$9:$Q$258,Schedule!$C$9:$C$258,Reference!$B$19)</f>
        <v>8544</v>
      </c>
      <c r="E29" s="57" t="n">
        <f aca="false">IFERROR(SUMIFS(Schedule!$Q$9:$Q$258,Schedule!$C$9:$C$258,Reference!$B$19)/SUM(Schedule!$Q$9:$Q$258),0)</f>
        <v>0.0111702920435202</v>
      </c>
      <c r="G29" s="62" t="str">
        <f aca="false">Reference!$F$10</f>
        <v>Ordered</v>
      </c>
      <c r="H29" s="58" t="n">
        <f aca="false">IF(Reference!$F$10="Not started",COUNTIFS(Schedule!$AB$9:$AB$258,"",Schedule!$D$9:$D$258,"?*"),COUNTIFS(Schedule!$AB$9:$AB$258,Reference!$F$10,Schedule!$D$9:$D$258,"?*"))</f>
        <v>3</v>
      </c>
      <c r="I29" s="60" t="n">
        <f aca="false">IFERROR((IF(Reference!$F$10="Not started",COUNTIFS(Schedule!$AB$9:$AB$258,"",Schedule!$D$9:$D$258,"?*"),COUNTIFS(Schedule!$AB$9:$AB$258,Reference!$F$10,Schedule!$D$9:$D$258,"?*")))/COUNTIF(Schedule!$D$9:$D$258,"?*"),0)</f>
        <v>0.15</v>
      </c>
      <c r="J29" s="59" t="n">
        <f aca="false">SUMIFS(Schedule!$Q$9:$Q$258,Schedule!$AB$9:$AB$258,Reference!$F$10)</f>
        <v>119896</v>
      </c>
    </row>
    <row r="30" customFormat="false" ht="15.75" hidden="false" customHeight="true" outlineLevel="0" collapsed="false">
      <c r="B30" s="15" t="str">
        <f aca="false">Reference!$B$20</f>
        <v>SP - Specialist and bespoke</v>
      </c>
      <c r="C30" s="58" t="n">
        <f aca="false">COUNTIFS(Schedule!$C$9:$C$258,Reference!$B$20,Schedule!$D$9:$D$258,"?*")</f>
        <v>1</v>
      </c>
      <c r="D30" s="59" t="n">
        <f aca="false">SUMIFS(Schedule!$Q$9:$Q$258,Schedule!$C$9:$C$258,Reference!$B$20)</f>
        <v>19400</v>
      </c>
      <c r="E30" s="60" t="n">
        <f aca="false">IFERROR(SUMIFS(Schedule!$Q$9:$Q$258,Schedule!$C$9:$C$258,Reference!$B$20)/SUM(Schedule!$Q$9:$Q$258),0)</f>
        <v>0.025363256746757</v>
      </c>
      <c r="G30" s="61" t="str">
        <f aca="false">Reference!$F$11</f>
        <v>In production</v>
      </c>
      <c r="H30" s="55" t="n">
        <f aca="false">IF(Reference!$F$11="Not started",COUNTIFS(Schedule!$AB$9:$AB$258,"",Schedule!$D$9:$D$258,"?*"),COUNTIFS(Schedule!$AB$9:$AB$258,Reference!$F$11,Schedule!$D$9:$D$258,"?*"))</f>
        <v>2</v>
      </c>
      <c r="I30" s="57" t="n">
        <f aca="false">IFERROR((IF(Reference!$F$11="Not started",COUNTIFS(Schedule!$AB$9:$AB$258,"",Schedule!$D$9:$D$258,"?*"),COUNTIFS(Schedule!$AB$9:$AB$258,Reference!$F$11,Schedule!$D$9:$D$258,"?*")))/COUNTIF(Schedule!$D$9:$D$258,"?*"),0)</f>
        <v>0.1</v>
      </c>
      <c r="J30" s="56" t="n">
        <f aca="false">SUMIFS(Schedule!$Q$9:$Q$258,Schedule!$AB$9:$AB$258,Reference!$F$11)</f>
        <v>182460</v>
      </c>
    </row>
    <row r="31" customFormat="false" ht="15.75" hidden="false" customHeight="true" outlineLevel="0" collapsed="false">
      <c r="B31" s="63" t="s">
        <v>295</v>
      </c>
      <c r="C31" s="64" t="n">
        <f aca="false">COUNTIF(Schedule!$D$9:$D$258,"?*")</f>
        <v>20</v>
      </c>
      <c r="D31" s="65" t="n">
        <f aca="false">SUM(Schedule!$Q$9:$Q$258)</f>
        <v>764886</v>
      </c>
      <c r="E31" s="66"/>
      <c r="G31" s="62" t="str">
        <f aca="false">Reference!$F$12</f>
        <v>Shipped</v>
      </c>
      <c r="H31" s="58" t="n">
        <f aca="false">IF(Reference!$F$12="Not started",COUNTIFS(Schedule!$AB$9:$AB$258,"",Schedule!$D$9:$D$258,"?*"),COUNTIFS(Schedule!$AB$9:$AB$258,Reference!$F$12,Schedule!$D$9:$D$258,"?*"))</f>
        <v>0</v>
      </c>
      <c r="I31" s="60" t="n">
        <f aca="false">IFERROR((IF(Reference!$F$12="Not started",COUNTIFS(Schedule!$AB$9:$AB$258,"",Schedule!$D$9:$D$258,"?*"),COUNTIFS(Schedule!$AB$9:$AB$258,Reference!$F$12,Schedule!$D$9:$D$258,"?*")))/COUNTIF(Schedule!$D$9:$D$258,"?*"),0)</f>
        <v>0</v>
      </c>
      <c r="J31" s="59" t="n">
        <f aca="false">SUMIFS(Schedule!$Q$9:$Q$258,Schedule!$AB$9:$AB$258,Reference!$F$12)</f>
        <v>0</v>
      </c>
    </row>
    <row r="32" customFormat="false" ht="15.75" hidden="false" customHeight="true" outlineLevel="0" collapsed="false">
      <c r="G32" s="61" t="str">
        <f aca="false">Reference!$F$13</f>
        <v>Delivered to store</v>
      </c>
      <c r="H32" s="55" t="n">
        <f aca="false">IF(Reference!$F$13="Not started",COUNTIFS(Schedule!$AB$9:$AB$258,"",Schedule!$D$9:$D$258,"?*"),COUNTIFS(Schedule!$AB$9:$AB$258,Reference!$F$13,Schedule!$D$9:$D$258,"?*"))</f>
        <v>0</v>
      </c>
      <c r="I32" s="57" t="n">
        <f aca="false">IFERROR((IF(Reference!$F$13="Not started",COUNTIFS(Schedule!$AB$9:$AB$258,"",Schedule!$D$9:$D$258,"?*"),COUNTIFS(Schedule!$AB$9:$AB$258,Reference!$F$13,Schedule!$D$9:$D$258,"?*")))/COUNTIF(Schedule!$D$9:$D$258,"?*"),0)</f>
        <v>0</v>
      </c>
      <c r="J32" s="56" t="n">
        <f aca="false">SUMIFS(Schedule!$Q$9:$Q$258,Schedule!$AB$9:$AB$258,Reference!$F$13)</f>
        <v>0</v>
      </c>
    </row>
    <row r="33" customFormat="false" ht="15.75" hidden="false" customHeight="true" outlineLevel="0" collapsed="false">
      <c r="G33" s="62" t="str">
        <f aca="false">Reference!$F$14</f>
        <v>Delivered to site</v>
      </c>
      <c r="H33" s="58" t="n">
        <f aca="false">IF(Reference!$F$14="Not started",COUNTIFS(Schedule!$AB$9:$AB$258,"",Schedule!$D$9:$D$258,"?*"),COUNTIFS(Schedule!$AB$9:$AB$258,Reference!$F$14,Schedule!$D$9:$D$258,"?*"))</f>
        <v>0</v>
      </c>
      <c r="I33" s="60" t="n">
        <f aca="false">IFERROR((IF(Reference!$F$14="Not started",COUNTIFS(Schedule!$AB$9:$AB$258,"",Schedule!$D$9:$D$258,"?*"),COUNTIFS(Schedule!$AB$9:$AB$258,Reference!$F$14,Schedule!$D$9:$D$258,"?*")))/COUNTIF(Schedule!$D$9:$D$258,"?*"),0)</f>
        <v>0</v>
      </c>
      <c r="J33" s="59" t="n">
        <f aca="false">SUMIFS(Schedule!$Q$9:$Q$258,Schedule!$AB$9:$AB$258,Reference!$F$14)</f>
        <v>0</v>
      </c>
    </row>
    <row r="34" customFormat="false" ht="15.75" hidden="false" customHeight="true" outlineLevel="0" collapsed="false">
      <c r="G34" s="61" t="str">
        <f aca="false">Reference!$F$15</f>
        <v>Installed</v>
      </c>
      <c r="H34" s="55" t="n">
        <f aca="false">IF(Reference!$F$15="Not started",COUNTIFS(Schedule!$AB$9:$AB$258,"",Schedule!$D$9:$D$258,"?*"),COUNTIFS(Schedule!$AB$9:$AB$258,Reference!$F$15,Schedule!$D$9:$D$258,"?*"))</f>
        <v>0</v>
      </c>
      <c r="I34" s="57" t="n">
        <f aca="false">IFERROR((IF(Reference!$F$15="Not started",COUNTIFS(Schedule!$AB$9:$AB$258,"",Schedule!$D$9:$D$258,"?*"),COUNTIFS(Schedule!$AB$9:$AB$258,Reference!$F$15,Schedule!$D$9:$D$258,"?*")))/COUNTIF(Schedule!$D$9:$D$258,"?*"),0)</f>
        <v>0</v>
      </c>
      <c r="J34" s="56" t="n">
        <f aca="false">SUMIFS(Schedule!$Q$9:$Q$258,Schedule!$AB$9:$AB$258,Reference!$F$15)</f>
        <v>0</v>
      </c>
    </row>
    <row r="35" customFormat="false" ht="15.75" hidden="false" customHeight="true" outlineLevel="0" collapsed="false">
      <c r="G35" s="62" t="str">
        <f aca="false">Reference!$F$16</f>
        <v>Cancelled</v>
      </c>
      <c r="H35" s="58" t="n">
        <f aca="false">IF(Reference!$F$16="Not started",COUNTIFS(Schedule!$AB$9:$AB$258,"",Schedule!$D$9:$D$258,"?*"),COUNTIFS(Schedule!$AB$9:$AB$258,Reference!$F$16,Schedule!$D$9:$D$258,"?*"))</f>
        <v>0</v>
      </c>
      <c r="I35" s="60" t="n">
        <f aca="false">IFERROR((IF(Reference!$F$16="Not started",COUNTIFS(Schedule!$AB$9:$AB$258,"",Schedule!$D$9:$D$258,"?*"),COUNTIFS(Schedule!$AB$9:$AB$258,Reference!$F$16,Schedule!$D$9:$D$258,"?*")))/COUNTIF(Schedule!$D$9:$D$258,"?*"),0)</f>
        <v>0</v>
      </c>
      <c r="J35" s="59" t="n">
        <f aca="false">SUMIFS(Schedule!$Q$9:$Q$258,Schedule!$AB$9:$AB$258,Reference!$F$16)</f>
        <v>0</v>
      </c>
    </row>
    <row r="37" customFormat="false" ht="15" hidden="false" customHeight="true" outlineLevel="0" collapsed="false">
      <c r="B37" s="23" t="s">
        <v>296</v>
      </c>
      <c r="C37" s="23"/>
      <c r="D37" s="23"/>
      <c r="E37" s="23"/>
      <c r="F37" s="23"/>
      <c r="G37" s="23"/>
      <c r="H37" s="23"/>
      <c r="I37" s="23"/>
      <c r="J37" s="23"/>
    </row>
  </sheetData>
  <mergeCells count="34">
    <mergeCell ref="B1:J1"/>
    <mergeCell ref="B2:J2"/>
    <mergeCell ref="B3:J3"/>
    <mergeCell ref="B4:J4"/>
    <mergeCell ref="B6:J6"/>
    <mergeCell ref="B7:C7"/>
    <mergeCell ref="D7:E7"/>
    <mergeCell ref="G7:H7"/>
    <mergeCell ref="I7:J7"/>
    <mergeCell ref="B8:C8"/>
    <mergeCell ref="D8:E8"/>
    <mergeCell ref="G8:H8"/>
    <mergeCell ref="I8:J8"/>
    <mergeCell ref="B9:C9"/>
    <mergeCell ref="D9:E9"/>
    <mergeCell ref="G9:H9"/>
    <mergeCell ref="I9:J9"/>
    <mergeCell ref="B10:C10"/>
    <mergeCell ref="D10:E10"/>
    <mergeCell ref="G10:H10"/>
    <mergeCell ref="I10:J10"/>
    <mergeCell ref="B11:C11"/>
    <mergeCell ref="D11:E11"/>
    <mergeCell ref="G11:H11"/>
    <mergeCell ref="I11:J11"/>
    <mergeCell ref="B12:C12"/>
    <mergeCell ref="D12:E12"/>
    <mergeCell ref="G12:H12"/>
    <mergeCell ref="I12:J12"/>
    <mergeCell ref="B13:J13"/>
    <mergeCell ref="B15:J15"/>
    <mergeCell ref="G16:J16"/>
    <mergeCell ref="G24:J24"/>
    <mergeCell ref="B37:J37"/>
  </mergeCells>
  <conditionalFormatting sqref="B3:J3">
    <cfRule type="expression" priority="2" aboveAverage="0" equalAverage="0" bottom="0" percent="0" rank="0" text="" dxfId="0">
      <formula>LEN($B$3)&gt;0</formula>
    </cfRule>
  </conditionalFormatting>
  <conditionalFormatting sqref="I7">
    <cfRule type="cellIs" priority="3" operator="greaterThan" aboveAverage="0" equalAverage="0" bottom="0" percent="0" rank="0" text="" dxfId="1">
      <formula>0</formula>
    </cfRule>
  </conditionalFormatting>
  <conditionalFormatting sqref="I8">
    <cfRule type="cellIs" priority="4" operator="greaterThan" aboveAverage="0" equalAverage="0" bottom="0" percent="0" rank="0" text="" dxfId="1">
      <formula>0</formula>
    </cfRule>
  </conditionalFormatting>
  <conditionalFormatting sqref="D12">
    <cfRule type="cellIs" priority="5" operator="lessThan" aboveAverage="0" equalAverage="0" bottom="0" percent="0" rank="0" text="" dxfId="1">
      <formula>0</formula>
    </cfRule>
  </conditionalFormatting>
  <printOptions headings="false" gridLines="false" gridLinesSet="true" horizontalCentered="false" verticalCentered="false"/>
  <pageMargins left="0.3" right="0.3" top="0.45" bottom="0.4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H68"/>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4"/>
    <col collapsed="false" customWidth="true" hidden="false" outlineLevel="0" max="3" min="3" style="0" width="5"/>
    <col collapsed="false" customWidth="true" hidden="false" outlineLevel="0" max="4" min="4" style="0" width="30"/>
    <col collapsed="false" customWidth="true" hidden="false" outlineLevel="0" max="5" min="5" style="0" width="5"/>
    <col collapsed="false" customWidth="true" hidden="false" outlineLevel="0" max="6" min="6" style="0" width="26"/>
    <col collapsed="false" customWidth="true" hidden="false" outlineLevel="0" max="7" min="7" style="0" width="5"/>
    <col collapsed="false" customWidth="true" hidden="false" outlineLevel="0" max="8" min="8" style="0" width="24"/>
    <col collapsed="false" customWidth="true" hidden="false" outlineLevel="0" max="9" min="9" style="0" width="2.2"/>
  </cols>
  <sheetData>
    <row r="1" customFormat="false" ht="33.75" hidden="false" customHeight="true" outlineLevel="0" collapsed="false">
      <c r="B1" s="20" t="s">
        <v>297</v>
      </c>
      <c r="C1" s="20"/>
      <c r="D1" s="20"/>
      <c r="E1" s="20"/>
      <c r="F1" s="20"/>
      <c r="G1" s="20"/>
      <c r="H1" s="20"/>
    </row>
    <row r="2" customFormat="false" ht="4.5" hidden="false" customHeight="true" outlineLevel="0" collapsed="false">
      <c r="B2" s="21"/>
      <c r="C2" s="21"/>
      <c r="D2" s="21"/>
      <c r="E2" s="21"/>
      <c r="F2" s="21"/>
      <c r="G2" s="21"/>
      <c r="H2" s="21"/>
    </row>
    <row r="4" customFormat="false" ht="25.5" hidden="false" customHeight="true" outlineLevel="0" collapsed="false">
      <c r="B4" s="23" t="s">
        <v>298</v>
      </c>
      <c r="C4" s="23"/>
      <c r="D4" s="23"/>
      <c r="E4" s="23"/>
      <c r="F4" s="23"/>
      <c r="G4" s="23"/>
      <c r="H4" s="23"/>
    </row>
    <row r="6" customFormat="false" ht="25.5" hidden="false" customHeight="true" outlineLevel="0" collapsed="false">
      <c r="B6" s="9" t="s">
        <v>87</v>
      </c>
      <c r="D6" s="9" t="s">
        <v>299</v>
      </c>
      <c r="F6" s="9" t="s">
        <v>112</v>
      </c>
      <c r="H6" s="9" t="s">
        <v>300</v>
      </c>
    </row>
    <row r="7" customFormat="false" ht="15.75" hidden="false" customHeight="true" outlineLevel="0" collapsed="false">
      <c r="B7" s="67" t="s">
        <v>120</v>
      </c>
      <c r="D7" s="68" t="s">
        <v>128</v>
      </c>
      <c r="F7" s="68" t="s">
        <v>301</v>
      </c>
      <c r="H7" s="68" t="s">
        <v>228</v>
      </c>
    </row>
    <row r="8" customFormat="false" ht="15.75" hidden="false" customHeight="true" outlineLevel="0" collapsed="false">
      <c r="B8" s="67" t="s">
        <v>153</v>
      </c>
      <c r="D8" s="68" t="s">
        <v>243</v>
      </c>
      <c r="F8" s="68" t="s">
        <v>302</v>
      </c>
      <c r="H8" s="68" t="s">
        <v>148</v>
      </c>
    </row>
    <row r="9" customFormat="false" ht="15.75" hidden="false" customHeight="true" outlineLevel="0" collapsed="false">
      <c r="B9" s="67" t="s">
        <v>165</v>
      </c>
      <c r="D9" s="68" t="s">
        <v>219</v>
      </c>
      <c r="F9" s="68" t="s">
        <v>303</v>
      </c>
      <c r="H9" s="68" t="s">
        <v>129</v>
      </c>
    </row>
    <row r="10" customFormat="false" ht="15.75" hidden="false" customHeight="true" outlineLevel="0" collapsed="false">
      <c r="B10" s="67" t="s">
        <v>177</v>
      </c>
      <c r="D10" s="68" t="s">
        <v>304</v>
      </c>
      <c r="F10" s="68" t="s">
        <v>183</v>
      </c>
      <c r="H10" s="68" t="s">
        <v>171</v>
      </c>
    </row>
    <row r="11" customFormat="false" ht="15.75" hidden="false" customHeight="true" outlineLevel="0" collapsed="false">
      <c r="B11" s="67" t="s">
        <v>191</v>
      </c>
      <c r="D11" s="68" t="s">
        <v>271</v>
      </c>
      <c r="F11" s="68" t="s">
        <v>175</v>
      </c>
      <c r="H11" s="68" t="s">
        <v>305</v>
      </c>
    </row>
    <row r="12" customFormat="false" ht="15.75" hidden="false" customHeight="true" outlineLevel="0" collapsed="false">
      <c r="B12" s="67" t="s">
        <v>205</v>
      </c>
      <c r="F12" s="68" t="s">
        <v>306</v>
      </c>
      <c r="H12" s="68" t="s">
        <v>307</v>
      </c>
    </row>
    <row r="13" customFormat="false" ht="15.75" hidden="false" customHeight="true" outlineLevel="0" collapsed="false">
      <c r="B13" s="67" t="s">
        <v>213</v>
      </c>
      <c r="F13" s="68" t="s">
        <v>308</v>
      </c>
    </row>
    <row r="14" customFormat="false" ht="15.75" hidden="false" customHeight="true" outlineLevel="0" collapsed="false">
      <c r="B14" s="67" t="s">
        <v>222</v>
      </c>
      <c r="F14" s="68" t="s">
        <v>309</v>
      </c>
    </row>
    <row r="15" customFormat="false" ht="15.75" hidden="false" customHeight="true" outlineLevel="0" collapsed="false">
      <c r="B15" s="67" t="s">
        <v>275</v>
      </c>
      <c r="F15" s="68" t="s">
        <v>114</v>
      </c>
    </row>
    <row r="16" customFormat="false" ht="15.75" hidden="false" customHeight="true" outlineLevel="0" collapsed="false">
      <c r="B16" s="67" t="s">
        <v>310</v>
      </c>
      <c r="F16" s="68" t="s">
        <v>311</v>
      </c>
    </row>
    <row r="17" customFormat="false" ht="15.75" hidden="false" customHeight="true" outlineLevel="0" collapsed="false">
      <c r="B17" s="67" t="s">
        <v>237</v>
      </c>
    </row>
    <row r="18" customFormat="false" ht="15.75" hidden="false" customHeight="true" outlineLevel="0" collapsed="false">
      <c r="B18" s="67" t="s">
        <v>246</v>
      </c>
    </row>
    <row r="19" customFormat="false" ht="15.75" hidden="false" customHeight="true" outlineLevel="0" collapsed="false">
      <c r="B19" s="67" t="s">
        <v>252</v>
      </c>
    </row>
    <row r="20" customFormat="false" ht="15.75" hidden="false" customHeight="true" outlineLevel="0" collapsed="false">
      <c r="B20" s="67" t="s">
        <v>261</v>
      </c>
    </row>
    <row r="22" customFormat="false" ht="25.5" hidden="false" customHeight="true" outlineLevel="0" collapsed="false">
      <c r="B22" s="9" t="s">
        <v>312</v>
      </c>
      <c r="D22" s="9" t="s">
        <v>313</v>
      </c>
      <c r="F22" s="9" t="s">
        <v>106</v>
      </c>
      <c r="H22" s="9" t="s">
        <v>93</v>
      </c>
    </row>
    <row r="23" customFormat="false" ht="15.75" hidden="false" customHeight="true" outlineLevel="0" collapsed="false">
      <c r="B23" s="68" t="s">
        <v>189</v>
      </c>
      <c r="D23" s="68" t="s">
        <v>131</v>
      </c>
      <c r="F23" s="68" t="s">
        <v>132</v>
      </c>
      <c r="H23" s="68" t="s">
        <v>123</v>
      </c>
    </row>
    <row r="24" customFormat="false" ht="15.75" hidden="false" customHeight="true" outlineLevel="0" collapsed="false">
      <c r="B24" s="68" t="s">
        <v>140</v>
      </c>
      <c r="D24" s="68" t="s">
        <v>272</v>
      </c>
      <c r="F24" s="68" t="s">
        <v>159</v>
      </c>
      <c r="H24" s="68" t="s">
        <v>207</v>
      </c>
    </row>
    <row r="25" customFormat="false" ht="15.75" hidden="false" customHeight="true" outlineLevel="0" collapsed="false">
      <c r="B25" s="68" t="s">
        <v>158</v>
      </c>
      <c r="D25" s="68" t="s">
        <v>314</v>
      </c>
      <c r="F25" s="68" t="s">
        <v>173</v>
      </c>
      <c r="H25" s="68" t="s">
        <v>315</v>
      </c>
    </row>
    <row r="26" customFormat="false" ht="15.75" hidden="false" customHeight="true" outlineLevel="0" collapsed="false">
      <c r="B26" s="68" t="s">
        <v>130</v>
      </c>
      <c r="F26" s="68" t="s">
        <v>197</v>
      </c>
      <c r="H26" s="68" t="s">
        <v>316</v>
      </c>
    </row>
    <row r="27" customFormat="false" ht="15.75" hidden="false" customHeight="true" outlineLevel="0" collapsed="false">
      <c r="B27" s="68" t="s">
        <v>317</v>
      </c>
      <c r="F27" s="68" t="s">
        <v>318</v>
      </c>
      <c r="H27" s="68" t="s">
        <v>319</v>
      </c>
    </row>
    <row r="28" customFormat="false" ht="15.75" hidden="false" customHeight="true" outlineLevel="0" collapsed="false">
      <c r="B28" s="68" t="s">
        <v>172</v>
      </c>
      <c r="H28" s="68" t="s">
        <v>320</v>
      </c>
    </row>
    <row r="29" customFormat="false" ht="15.75" hidden="false" customHeight="true" outlineLevel="0" collapsed="false">
      <c r="B29" s="68" t="s">
        <v>149</v>
      </c>
    </row>
    <row r="31" customFormat="false" ht="25.5" hidden="false" customHeight="true" outlineLevel="0" collapsed="false">
      <c r="B31" s="9" t="s">
        <v>321</v>
      </c>
    </row>
    <row r="32" customFormat="false" ht="15.75" hidden="false" customHeight="true" outlineLevel="0" collapsed="false">
      <c r="B32" s="68" t="s">
        <v>134</v>
      </c>
    </row>
    <row r="33" customFormat="false" ht="15.75" hidden="false" customHeight="true" outlineLevel="0" collapsed="false">
      <c r="B33" s="68" t="s">
        <v>151</v>
      </c>
    </row>
    <row r="34" customFormat="false" ht="15.75" hidden="false" customHeight="true" outlineLevel="0" collapsed="false">
      <c r="B34" s="68" t="s">
        <v>322</v>
      </c>
    </row>
    <row r="39" customFormat="false" ht="19.5" hidden="false" customHeight="true" outlineLevel="0" collapsed="false">
      <c r="B39" s="54" t="s">
        <v>323</v>
      </c>
      <c r="C39" s="54"/>
      <c r="D39" s="54"/>
      <c r="E39" s="54"/>
      <c r="F39" s="54"/>
      <c r="G39" s="54"/>
      <c r="H39" s="54"/>
    </row>
    <row r="40" customFormat="false" ht="19.5" hidden="false" customHeight="true" outlineLevel="0" collapsed="false">
      <c r="B40" s="9" t="s">
        <v>292</v>
      </c>
      <c r="C40" s="53"/>
      <c r="D40" s="9" t="s">
        <v>324</v>
      </c>
      <c r="E40" s="53"/>
      <c r="F40" s="9" t="s">
        <v>325</v>
      </c>
      <c r="G40" s="9"/>
      <c r="H40" s="9"/>
    </row>
    <row r="41" customFormat="false" ht="45.75" hidden="false" customHeight="true" outlineLevel="0" collapsed="false">
      <c r="B41" s="69" t="s">
        <v>128</v>
      </c>
      <c r="D41" s="70" t="s">
        <v>326</v>
      </c>
      <c r="F41" s="71" t="s">
        <v>327</v>
      </c>
      <c r="G41" s="71"/>
      <c r="H41" s="71"/>
    </row>
    <row r="42" customFormat="false" ht="45.75" hidden="false" customHeight="true" outlineLevel="0" collapsed="false">
      <c r="B42" s="69" t="s">
        <v>243</v>
      </c>
      <c r="D42" s="70" t="s">
        <v>328</v>
      </c>
      <c r="F42" s="71" t="s">
        <v>329</v>
      </c>
      <c r="G42" s="71"/>
      <c r="H42" s="71"/>
    </row>
    <row r="43" customFormat="false" ht="45.75" hidden="false" customHeight="true" outlineLevel="0" collapsed="false">
      <c r="B43" s="69" t="s">
        <v>219</v>
      </c>
      <c r="D43" s="70" t="s">
        <v>330</v>
      </c>
      <c r="F43" s="71" t="s">
        <v>331</v>
      </c>
      <c r="G43" s="71"/>
      <c r="H43" s="71"/>
    </row>
    <row r="44" customFormat="false" ht="45.75" hidden="false" customHeight="true" outlineLevel="0" collapsed="false">
      <c r="B44" s="69" t="s">
        <v>304</v>
      </c>
      <c r="D44" s="70" t="s">
        <v>332</v>
      </c>
      <c r="F44" s="71" t="s">
        <v>333</v>
      </c>
      <c r="G44" s="71"/>
      <c r="H44" s="71"/>
    </row>
    <row r="45" customFormat="false" ht="45.75" hidden="false" customHeight="true" outlineLevel="0" collapsed="false">
      <c r="B45" s="69" t="s">
        <v>271</v>
      </c>
      <c r="D45" s="70" t="s">
        <v>334</v>
      </c>
      <c r="F45" s="71" t="s">
        <v>335</v>
      </c>
      <c r="G45" s="71"/>
      <c r="H45" s="71"/>
    </row>
    <row r="46" customFormat="false" ht="15" hidden="false" customHeight="true" outlineLevel="0" collapsed="false">
      <c r="B46" s="23" t="s">
        <v>336</v>
      </c>
      <c r="C46" s="23"/>
      <c r="D46" s="23"/>
      <c r="E46" s="23"/>
      <c r="F46" s="23"/>
      <c r="G46" s="23"/>
      <c r="H46" s="23"/>
    </row>
    <row r="47" customFormat="false" ht="15" hidden="false" customHeight="false" outlineLevel="0" collapsed="false">
      <c r="B47" s="23"/>
      <c r="C47" s="23"/>
      <c r="D47" s="23"/>
      <c r="E47" s="23"/>
      <c r="F47" s="23"/>
      <c r="G47" s="23"/>
      <c r="H47" s="23"/>
    </row>
    <row r="49" customFormat="false" ht="19.5" hidden="false" customHeight="true" outlineLevel="0" collapsed="false">
      <c r="B49" s="54" t="s">
        <v>337</v>
      </c>
      <c r="C49" s="54"/>
      <c r="D49" s="54"/>
      <c r="E49" s="54"/>
      <c r="F49" s="54"/>
      <c r="G49" s="54"/>
      <c r="H49" s="54"/>
    </row>
    <row r="50" customFormat="false" ht="33.75" hidden="false" customHeight="true" outlineLevel="0" collapsed="false">
      <c r="B50" s="69" t="s">
        <v>338</v>
      </c>
      <c r="C50" s="71" t="s">
        <v>339</v>
      </c>
      <c r="D50" s="71"/>
      <c r="E50" s="71"/>
      <c r="F50" s="71"/>
      <c r="G50" s="71"/>
      <c r="H50" s="71"/>
    </row>
    <row r="51" customFormat="false" ht="33.75" hidden="false" customHeight="true" outlineLevel="0" collapsed="false">
      <c r="B51" s="69" t="s">
        <v>340</v>
      </c>
      <c r="C51" s="71" t="s">
        <v>341</v>
      </c>
      <c r="D51" s="71"/>
      <c r="E51" s="71"/>
      <c r="F51" s="71"/>
      <c r="G51" s="71"/>
      <c r="H51" s="71"/>
    </row>
    <row r="52" customFormat="false" ht="33.75" hidden="false" customHeight="true" outlineLevel="0" collapsed="false">
      <c r="B52" s="69" t="s">
        <v>342</v>
      </c>
      <c r="C52" s="71" t="s">
        <v>343</v>
      </c>
      <c r="D52" s="71"/>
      <c r="E52" s="71"/>
      <c r="F52" s="71"/>
      <c r="G52" s="71"/>
      <c r="H52" s="71"/>
    </row>
    <row r="53" customFormat="false" ht="33.75" hidden="false" customHeight="true" outlineLevel="0" collapsed="false">
      <c r="B53" s="69" t="s">
        <v>344</v>
      </c>
      <c r="C53" s="71" t="s">
        <v>345</v>
      </c>
      <c r="D53" s="71"/>
      <c r="E53" s="71"/>
      <c r="F53" s="71"/>
      <c r="G53" s="71"/>
      <c r="H53" s="71"/>
    </row>
    <row r="55" customFormat="false" ht="19.5" hidden="false" customHeight="true" outlineLevel="0" collapsed="false">
      <c r="B55" s="54" t="s">
        <v>346</v>
      </c>
      <c r="C55" s="54"/>
      <c r="D55" s="54"/>
      <c r="E55" s="54"/>
      <c r="F55" s="54"/>
      <c r="G55" s="54"/>
      <c r="H55" s="54"/>
    </row>
    <row r="56" customFormat="false" ht="45.75" hidden="false" customHeight="true" outlineLevel="0" collapsed="false">
      <c r="B56" s="69" t="s">
        <v>347</v>
      </c>
      <c r="C56" s="71" t="s">
        <v>348</v>
      </c>
      <c r="D56" s="71"/>
      <c r="E56" s="71"/>
      <c r="F56" s="71"/>
      <c r="G56" s="71"/>
      <c r="H56" s="71"/>
    </row>
    <row r="57" customFormat="false" ht="45.75" hidden="false" customHeight="true" outlineLevel="0" collapsed="false">
      <c r="B57" s="69" t="s">
        <v>349</v>
      </c>
      <c r="C57" s="71" t="s">
        <v>350</v>
      </c>
      <c r="D57" s="71"/>
      <c r="E57" s="71"/>
      <c r="F57" s="71"/>
      <c r="G57" s="71"/>
      <c r="H57" s="71"/>
    </row>
    <row r="58" customFormat="false" ht="45.75" hidden="false" customHeight="true" outlineLevel="0" collapsed="false">
      <c r="B58" s="69" t="s">
        <v>351</v>
      </c>
      <c r="C58" s="71" t="s">
        <v>352</v>
      </c>
      <c r="D58" s="71"/>
      <c r="E58" s="71"/>
      <c r="F58" s="71"/>
      <c r="G58" s="71"/>
      <c r="H58" s="71"/>
    </row>
    <row r="59" customFormat="false" ht="45.75" hidden="false" customHeight="true" outlineLevel="0" collapsed="false">
      <c r="B59" s="69" t="s">
        <v>299</v>
      </c>
      <c r="C59" s="71" t="s">
        <v>353</v>
      </c>
      <c r="D59" s="71"/>
      <c r="E59" s="71"/>
      <c r="F59" s="71"/>
      <c r="G59" s="71"/>
      <c r="H59" s="71"/>
    </row>
    <row r="60" customFormat="false" ht="45.75" hidden="false" customHeight="true" outlineLevel="0" collapsed="false">
      <c r="B60" s="69" t="s">
        <v>354</v>
      </c>
      <c r="C60" s="71" t="s">
        <v>355</v>
      </c>
      <c r="D60" s="71"/>
      <c r="E60" s="71"/>
      <c r="F60" s="71"/>
      <c r="G60" s="71"/>
      <c r="H60" s="71"/>
    </row>
    <row r="61" customFormat="false" ht="45.75" hidden="false" customHeight="true" outlineLevel="0" collapsed="false">
      <c r="B61" s="69" t="s">
        <v>356</v>
      </c>
      <c r="C61" s="71" t="s">
        <v>357</v>
      </c>
      <c r="D61" s="71"/>
      <c r="E61" s="71"/>
      <c r="F61" s="71"/>
      <c r="G61" s="71"/>
      <c r="H61" s="71"/>
    </row>
    <row r="62" customFormat="false" ht="45.75" hidden="false" customHeight="true" outlineLevel="0" collapsed="false">
      <c r="B62" s="69" t="s">
        <v>358</v>
      </c>
      <c r="C62" s="71" t="s">
        <v>359</v>
      </c>
      <c r="D62" s="71"/>
      <c r="E62" s="71"/>
      <c r="F62" s="71"/>
      <c r="G62" s="71"/>
      <c r="H62" s="71"/>
    </row>
    <row r="64" customFormat="false" ht="19.5" hidden="false" customHeight="true" outlineLevel="0" collapsed="false">
      <c r="B64" s="54" t="s">
        <v>360</v>
      </c>
      <c r="C64" s="54"/>
      <c r="D64" s="54"/>
      <c r="E64" s="54"/>
      <c r="F64" s="54"/>
      <c r="G64" s="54"/>
      <c r="H64" s="54"/>
    </row>
    <row r="65" customFormat="false" ht="18.75" hidden="false" customHeight="true" outlineLevel="0" collapsed="false">
      <c r="B65" s="72" t="s">
        <v>361</v>
      </c>
      <c r="C65" s="73" t="s">
        <v>362</v>
      </c>
      <c r="D65" s="73"/>
      <c r="E65" s="73"/>
      <c r="F65" s="73"/>
      <c r="G65" s="73"/>
      <c r="H65" s="73"/>
    </row>
    <row r="66" customFormat="false" ht="18.75" hidden="false" customHeight="true" outlineLevel="0" collapsed="false">
      <c r="B66" s="74" t="s">
        <v>363</v>
      </c>
      <c r="C66" s="73" t="s">
        <v>364</v>
      </c>
      <c r="D66" s="73"/>
      <c r="E66" s="73"/>
      <c r="F66" s="73"/>
      <c r="G66" s="73"/>
      <c r="H66" s="73"/>
    </row>
    <row r="67" customFormat="false" ht="18.75" hidden="false" customHeight="true" outlineLevel="0" collapsed="false">
      <c r="B67" s="74" t="s">
        <v>365</v>
      </c>
      <c r="C67" s="73" t="s">
        <v>366</v>
      </c>
      <c r="D67" s="73"/>
      <c r="E67" s="73"/>
      <c r="F67" s="73"/>
      <c r="G67" s="73"/>
      <c r="H67" s="73"/>
    </row>
    <row r="68" customFormat="false" ht="18.75" hidden="false" customHeight="true" outlineLevel="0" collapsed="false">
      <c r="B68" s="75" t="s">
        <v>367</v>
      </c>
      <c r="C68" s="73" t="s">
        <v>368</v>
      </c>
      <c r="D68" s="73"/>
      <c r="E68" s="73"/>
      <c r="F68" s="73"/>
      <c r="G68" s="73"/>
      <c r="H68" s="73"/>
    </row>
  </sheetData>
  <mergeCells count="29">
    <mergeCell ref="B1:H1"/>
    <mergeCell ref="B2:H2"/>
    <mergeCell ref="B4:H4"/>
    <mergeCell ref="B39:H39"/>
    <mergeCell ref="F40:H40"/>
    <mergeCell ref="F41:H41"/>
    <mergeCell ref="F42:H42"/>
    <mergeCell ref="F43:H43"/>
    <mergeCell ref="F44:H44"/>
    <mergeCell ref="F45:H45"/>
    <mergeCell ref="B46:H47"/>
    <mergeCell ref="B49:H49"/>
    <mergeCell ref="C50:H50"/>
    <mergeCell ref="C51:H51"/>
    <mergeCell ref="C52:H52"/>
    <mergeCell ref="C53:H53"/>
    <mergeCell ref="B55:H55"/>
    <mergeCell ref="C56:H56"/>
    <mergeCell ref="C57:H57"/>
    <mergeCell ref="C58:H58"/>
    <mergeCell ref="C59:H59"/>
    <mergeCell ref="C60:H60"/>
    <mergeCell ref="C61:H61"/>
    <mergeCell ref="C62:H62"/>
    <mergeCell ref="B64:H64"/>
    <mergeCell ref="C65:H65"/>
    <mergeCell ref="C66:H66"/>
    <mergeCell ref="C67:H67"/>
    <mergeCell ref="C68:H68"/>
  </mergeCells>
  <printOptions headings="false" gridLines="false" gridLinesSet="true" horizontalCentered="false" verticalCentered="false"/>
  <pageMargins left="0.3" right="0.3" top="0.45" bottom="0.4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2026-08-13T04:53:17Z</dcterms:created>
  <dc:creator>Mastt</dc:creator>
  <dc:description>Furniture, fittings and equipment schedule with backward scheduling, landed cost and approval gating. mastt.com</dc:description>
  <cp:keywords>FF&amp;E schedule FFE furniture fittings and equipment procurement lead time fitout Mastt</cp:keywords>
  <dc:language>en-US</dc:language>
  <cp:lastModifiedBy/>
  <dcterms:modified xsi:type="dcterms:W3CDTF">2026-08-13T04:53:18Z</dcterms:modified>
  <cp:revision>0</cp:revision>
  <dc:subject/>
  <dc:title>FF&amp;E Schedule Template</dc:title>
</cp:coreProperties>
</file>

<file path=docProps/custom.xml><?xml version="1.0" encoding="utf-8"?>
<Properties xmlns="http://schemas.openxmlformats.org/officeDocument/2006/custom-properties" xmlns:vt="http://schemas.openxmlformats.org/officeDocument/2006/docPropsVTypes"/>
</file>