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11.xml.rels" ContentType="application/vnd.openxmlformats-package.relationships+xml"/>
  <Override PartName="/xl/worksheets/_rels/sheet5.xml.rels" ContentType="application/vnd.openxmlformats-package.relationships+xml"/>
  <Override PartName="/xl/worksheets/_rels/sheet10.xml.rels" ContentType="application/vnd.openxmlformats-package.relationships+xml"/>
  <Override PartName="/xl/worksheets/_rels/sheet4.xml.rels" ContentType="application/vnd.openxmlformats-package.relationships+xml"/>
  <Override PartName="/xl/worksheets/_rels/sheet9.xml.rels" ContentType="application/vnd.openxmlformats-package.relationships+xml"/>
  <Override PartName="/xl/worksheets/_rels/sheet8.xml.rels" ContentType="application/vnd.openxmlformats-package.relationships+xml"/>
  <Override PartName="/xl/worksheets/_rels/sheet7.xml.rels" ContentType="application/vnd.openxmlformats-package.relationships+xml"/>
  <Override PartName="/xl/worksheets/_rels/sheet6.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9.xml.rels" ContentType="application/vnd.openxmlformats-package.relationships+xml"/>
  <Override PartName="/xl/drawings/_rels/drawing8.xml.rels" ContentType="application/vnd.openxmlformats-package.relationships+xml"/>
  <Override PartName="/xl/drawings/_rels/drawing11.xml.rels" ContentType="application/vnd.openxmlformats-package.relationships+xml"/>
  <Override PartName="/xl/drawings/_rels/drawing6.xml.rels" ContentType="application/vnd.openxmlformats-package.relationships+xml"/>
  <Override PartName="/xl/drawings/_rels/drawing7.xml.rels" ContentType="application/vnd.openxmlformats-package.relationships+xml"/>
  <Override PartName="/xl/drawings/_rels/drawing10.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0.xml" ContentType="application/vnd.openxmlformats-officedocument.drawing+xml"/>
  <Override PartName="/xl/drawings/drawing7.xml" ContentType="application/vnd.openxmlformats-officedocument.drawing+xml"/>
  <Override PartName="/xl/drawings/drawing11.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Estimate Summary" sheetId="2" state="visible" r:id="rId4"/>
    <sheet name="Method &amp; Basis" sheetId="3" state="visible" r:id="rId5"/>
    <sheet name="Documents" sheetId="4" state="visible" r:id="rId6"/>
    <sheet name="Assumptions" sheetId="5" state="visible" r:id="rId7"/>
    <sheet name="Exclusions" sheetId="6" state="visible" r:id="rId8"/>
    <sheet name="Allowances" sheetId="7" state="visible" r:id="rId9"/>
    <sheet name="Risk &amp; Contingency" sheetId="8" state="visible" r:id="rId10"/>
    <sheet name="Benchmarks" sheetId="9" state="visible" r:id="rId11"/>
    <sheet name="Reconciliation &amp; Review" sheetId="10" state="visible" r:id="rId12"/>
    <sheet name="Reference" sheetId="11" state="visible" r:id="rId13"/>
  </sheets>
  <definedNames>
    <definedName function="false" hidden="false" localSheetId="6" name="_xlnm.Print_Area" vbProcedure="false">Allowances!$A$1:$H$36</definedName>
    <definedName function="false" hidden="false" localSheetId="4" name="_xlnm.Print_Area" vbProcedure="false">Assumptions!$A$1:$G$36</definedName>
    <definedName function="false" hidden="false" localSheetId="8" name="_xlnm.Print_Area" vbProcedure="false">Benchmarks!$A$1:$J$31</definedName>
    <definedName function="false" hidden="false" localSheetId="0" name="_xlnm.Print_Area" vbProcedure="false">Cover!$A$1:$G$76</definedName>
    <definedName function="false" hidden="false" localSheetId="3" name="_xlnm.Print_Area" vbProcedure="false">Documents!$A$1:$H$40</definedName>
    <definedName function="false" hidden="false" localSheetId="1" name="_xlnm.Print_Area" vbProcedure="false">'Estimate Summary'!$A$1:$D$74</definedName>
    <definedName function="false" hidden="false" localSheetId="5" name="_xlnm.Print_Area" vbProcedure="false">Exclusions!$A$1:$G$38</definedName>
    <definedName function="false" hidden="false" localSheetId="2" name="_xlnm.Print_Area" vbProcedure="false">'Method &amp; Basis'!$A$1:$D$56</definedName>
    <definedName function="false" hidden="false" localSheetId="9" name="_xlnm.Print_Area" vbProcedure="false">'Reconciliation &amp; Review'!$A$1:$G$54</definedName>
    <definedName function="false" hidden="false" localSheetId="10" name="_xlnm.Print_Area" vbProcedure="false">Reference!$A$1:$I$185</definedName>
    <definedName function="false" hidden="false" localSheetId="7" name="_xlnm.Print_Area" vbProcedure="false">'Risk &amp; Contingency'!$A$1:$D$52</definedName>
  </definedNames>
  <calcPr fullCalcOnLoad="1"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<sst xmlns="http://schemas.openxmlformats.org/spreadsheetml/2006/main" count="857" uniqueCount="682">
  <si>
    <t xml:space="preserve">Basis of Estimate</t>
  </si>
  <si>
    <t xml:space="preserve">The document that makes an estimate reviewable - what it covers, how it was built, what was assumed, what was left out, and how firm it is. Structured to AACE 34R-05, with the classification tables for building work and for road and rail, and the terminology a reader in the UK or Australia will be expecting.</t>
  </si>
  <si>
    <t xml:space="preserve">HOW TO USE IT</t>
  </si>
  <si>
    <t xml:space="preserve">1</t>
  </si>
  <si>
    <t xml:space="preserve">Start with the summary</t>
  </si>
  <si>
    <t xml:space="preserve">Estimate Summary is the front page - what the estimate is for, what it covers, what it totals and how firm it is. Everything else supports it.</t>
  </si>
  <si>
    <t xml:space="preserve">2</t>
  </si>
  <si>
    <t xml:space="preserve">Say how the number was built</t>
  </si>
  <si>
    <t xml:space="preserve">Method and Basis records how quantities were measured, where rates came from, the base date, the currency and the units. Without the base date the estimate cannot be defended twelve months later.</t>
  </si>
  <si>
    <t xml:space="preserve">3</t>
  </si>
  <si>
    <t xml:space="preserve">List the documents you priced from</t>
  </si>
  <si>
    <t xml:space="preserve">Every drawing and specification, with its revision and date. A reviewer's first question is what you were looking at.</t>
  </si>
  <si>
    <t xml:space="preserve">4</t>
  </si>
  <si>
    <t xml:space="preserve">Write the assumptions and exclusions honestly</t>
  </si>
  <si>
    <t xml:space="preserve">The test for an exclusion is not what you left out - it is what a reviewer might expect to find and will not. An estimate with no exclusions has not been examined.</t>
  </si>
  <si>
    <t xml:space="preserve">5</t>
  </si>
  <si>
    <t xml:space="preserve">Separate allowance, contingency and reserve</t>
  </si>
  <si>
    <t xml:space="preserve">They are three different things held for three different reasons. Say the amount, the method, the confidence level, and who is allowed to draw each one down.</t>
  </si>
  <si>
    <t xml:space="preserve">6</t>
  </si>
  <si>
    <t xml:space="preserve">Benchmark it, and reconcile it</t>
  </si>
  <si>
    <t xml:space="preserve">Compare against completed projects on a normalised rate. Then explain every movement from the last estimate. Reconciliation is the section most templates omit and the one reviewers ask for first.</t>
  </si>
  <si>
    <t xml:space="preserve">WHAT IS IN THE WORKBOOK</t>
  </si>
  <si>
    <t xml:space="preserve">Sheet</t>
  </si>
  <si>
    <t xml:space="preserve">What it is for</t>
  </si>
  <si>
    <t xml:space="preserve">Estimate Summary</t>
  </si>
  <si>
    <t xml:space="preserve">What the estimate is for, what it covers, how firm it is, what it totals, and who accepted it.</t>
  </si>
  <si>
    <t xml:space="preserve">Method &amp; Basis</t>
  </si>
  <si>
    <t xml:space="preserve">Method, units, currency, the estimate base date, rate sources, labour, programme and site conditions.</t>
  </si>
  <si>
    <t xml:space="preserve">Documents</t>
  </si>
  <si>
    <t xml:space="preserve">Every drawing and specification priced from, with revision and date.</t>
  </si>
  <si>
    <t xml:space="preserve">Assumptions</t>
  </si>
  <si>
    <t xml:space="preserve">What had to be taken as read, what each rests on, and the money that moves if it is wrong.</t>
  </si>
  <si>
    <t xml:space="preserve">Exclusions</t>
  </si>
  <si>
    <t xml:space="preserve">What a reader will look for and not find - and who is carrying it instead.</t>
  </si>
  <si>
    <t xml:space="preserve">Allowances</t>
  </si>
  <si>
    <t xml:space="preserve">Money for known but unmeasurable work, by type, with its share of the base estimate.</t>
  </si>
  <si>
    <t xml:space="preserve">Risk &amp; Contingency</t>
  </si>
  <si>
    <t xml:space="preserve">Contingency, management reserve and escalation kept apart, with who holds each and the build-up to total cost.</t>
  </si>
  <si>
    <t xml:space="preserve">Benchmarks</t>
  </si>
  <si>
    <t xml:space="preserve">Rate per unit area against completed projects, normalised for time, location, scope and grade.</t>
  </si>
  <si>
    <t xml:space="preserve">Reconciliation &amp; Review</t>
  </si>
  <si>
    <t xml:space="preserve">Every movement since the last estimate, the reviews done, and who prepared it.</t>
  </si>
  <si>
    <t xml:space="preserve">Reference</t>
  </si>
  <si>
    <t xml:space="preserve">Classification tables, the terminology map for other markets, definitions and dropdown sources.</t>
  </si>
  <si>
    <t xml:space="preserve">WHAT MOST BASIS OF ESTIMATE TEMPLATES GET WRONG</t>
  </si>
  <si>
    <t xml:space="preserve">A pricing form wearing the name</t>
  </si>
  <si>
    <t xml:space="preserve">The most-copied free basis of estimate template is a cost table - category, material, labour, total. It has no base date, no exclusions, no estimate class, no benchmarks and no reconciliation. A priced table answers how much. A basis of estimate answers on what basis.</t>
  </si>
  <si>
    <t xml:space="preserve">Contingency and reserve in one box</t>
  </si>
  <si>
    <t xml:space="preserve">Contingency covers known uncertainty inside the estimate. Management reserve sits above it for scope that has not been identified. Allowances are neither - they are money for designed-but-unmeasurable work. Merging them hides who is allowed to spend what.</t>
  </si>
  <si>
    <t xml:space="preserve">Accuracy quoted from the wrong industry</t>
  </si>
  <si>
    <t xml:space="preserve">The widely-repeated -50% to +100% range is the process-industries figure. Building work is roughly half that spread at early classes. Quoting the wrong table makes an estimate look far less firm than it is - or an infrastructure estimate look far firmer.</t>
  </si>
  <si>
    <t xml:space="preserve">A class with no classification system named</t>
  </si>
  <si>
    <t xml:space="preserve">"Class 3" means nothing on its own - there are separate systems for buildings, road and rail, pipelines and process plants, and they do not agree. Name the system.</t>
  </si>
  <si>
    <t xml:space="preserve">No estimate base date</t>
  </si>
  <si>
    <t xml:space="preserve">The single most load-bearing field in the document, and the one most often missing. Without it nobody can tell whether a later comparison is like for like.</t>
  </si>
  <si>
    <t xml:space="preserve">Exclusions written for the estimator, not the reviewer</t>
  </si>
  <si>
    <t xml:space="preserve">A list of things you happened not to price is not the same as a list of things a reader will look for and not find. The second is the one that prevents an argument.</t>
  </si>
  <si>
    <t xml:space="preserve">No reconciliation to the previous estimate</t>
  </si>
  <si>
    <t xml:space="preserve">The most-omitted section in free templates, and among the first things a reviewer asks for. Every movement, with a reason and a value.</t>
  </si>
  <si>
    <t xml:space="preserve">IMPORTANT</t>
  </si>
  <si>
    <t xml:space="preserve">This workbook records the basis of an estimate. It is not the estimate, and it is not advice. It does not make a number more accurate - it makes it reviewable, which is a different and more useful thing. Fill it in as the estimate is prepared, not afterwards from memory, and keep a dated copy of every issue alongside the estimate it belongs to.</t>
  </si>
  <si>
    <t xml:space="preserve">Built for teams delivering capital projects, programs and portfolios  ·  mastt.com</t>
  </si>
  <si>
    <t xml:space="preserve">BASIS OF ESTIMATE     ·     ESTIMATE SUMMARY</t>
  </si>
  <si>
    <t xml:space="preserve">The front page. What the estimate is for, what it covers, how firm it is, and what it totals. Everything else in this workbook supports it.</t>
  </si>
  <si>
    <t xml:space="preserve">1  ·  WHAT THIS ESTIMATE IS</t>
  </si>
  <si>
    <t xml:space="preserve">Project name</t>
  </si>
  <si>
    <t xml:space="preserve">EXAMPLE - Northgate Health Precinct, Stage 2</t>
  </si>
  <si>
    <t xml:space="preserve">Project number</t>
  </si>
  <si>
    <t xml:space="preserve">PRJ-1184</t>
  </si>
  <si>
    <t xml:space="preserve">Client / owner</t>
  </si>
  <si>
    <t xml:space="preserve">Northgate Health District</t>
  </si>
  <si>
    <t xml:space="preserve">Estimate title</t>
  </si>
  <si>
    <t xml:space="preserve">Stage 2 inpatient unit - design development estimate</t>
  </si>
  <si>
    <t xml:space="preserve">Estimate revision</t>
  </si>
  <si>
    <t xml:space="preserve">Rev C</t>
  </si>
  <si>
    <t xml:space="preserve">Estimate date</t>
  </si>
  <si>
    <t xml:space="preserve">Status</t>
  </si>
  <si>
    <t xml:space="preserve">For approval</t>
  </si>
  <si>
    <t xml:space="preserve">Purpose of this estimate</t>
  </si>
  <si>
    <t xml:space="preserve">Budget authorisation</t>
  </si>
  <si>
    <t xml:space="preserve">Prepared by</t>
  </si>
  <si>
    <t xml:space="preserve">L. Varga, Senior Cost Manager</t>
  </si>
  <si>
    <t xml:space="preserve">Organisation</t>
  </si>
  <si>
    <t xml:space="preserve">Harbourline Cost Consulting</t>
  </si>
  <si>
    <t xml:space="preserve">2  ·  WHAT IT COVERS</t>
  </si>
  <si>
    <t xml:space="preserve">Describe the scope in enough detail that a reader can tell what is in and what is out without opening the drawings. This is the section that becomes the reference point for every later change.</t>
  </si>
  <si>
    <t xml:space="preserve">Scope description</t>
  </si>
  <si>
    <t xml:space="preserve">Full internal fitout and services upgrade to Level 3 of the existing inpatient building - 42 beds, associated staff and support areas, and the plant required to serve them. Includes demolition of the existing ward, structural penetrations, and reinstatement of the adjacent corridor. Occupied-building works, staged in two halves.</t>
  </si>
  <si>
    <t xml:space="preserve">Location</t>
  </si>
  <si>
    <t xml:space="preserve">Northgate, delivered under a managing contractor model</t>
  </si>
  <si>
    <t xml:space="preserve">Site conditions assumed</t>
  </si>
  <si>
    <t xml:space="preserve">Occupied hospital, restricted access via the east goods lift, out-of-hours noisy works</t>
  </si>
  <si>
    <t xml:space="preserve">Programme assumed</t>
  </si>
  <si>
    <t xml:space="preserve">18 months from site possession, two stages</t>
  </si>
  <si>
    <t xml:space="preserve">3  ·  HOW FIRM IT IS</t>
  </si>
  <si>
    <t xml:space="preserve">Classify by how well the design is defined. The accuracy range that appears is what projects at that maturity have historically achieved - it is indicative, not a property of your estimate. Only risk analysis of this project sets a real range.</t>
  </si>
  <si>
    <t xml:space="preserve">Classification system</t>
  </si>
  <si>
    <t xml:space="preserve">AACE 56R-08 - building and general construction</t>
  </si>
  <si>
    <t xml:space="preserve">Estimate class</t>
  </si>
  <si>
    <t xml:space="preserve">Class 3</t>
  </si>
  <si>
    <t xml:space="preserve">Typical use at this class</t>
  </si>
  <si>
    <t xml:space="preserve">Design defined</t>
  </si>
  <si>
    <t xml:space="preserve">Indicative low range</t>
  </si>
  <si>
    <t xml:space="preserve">Indicative high range</t>
  </si>
  <si>
    <t xml:space="preserve">Confidence level reported</t>
  </si>
  <si>
    <t xml:space="preserve">P80 - 80% likelihood of not being exceeded</t>
  </si>
  <si>
    <t xml:space="preserve">Cost strategy</t>
  </si>
  <si>
    <t xml:space="preserve">Neutral - most likely outcome</t>
  </si>
  <si>
    <t xml:space="preserve">4  ·  WHAT IT TOTALS</t>
  </si>
  <si>
    <t xml:space="preserve">Base estimate excludes contingency and escalation, at the base date on Method &amp; Basis. Allowances sit inside the base and are shown as a memo. Contingency and escalation come from Risk &amp; Contingency.</t>
  </si>
  <si>
    <t xml:space="preserve">Base estimate</t>
  </si>
  <si>
    <t xml:space="preserve">of which allowances (memo)</t>
  </si>
  <si>
    <t xml:space="preserve">Allowances as a share of base</t>
  </si>
  <si>
    <t xml:space="preserve">Contingency</t>
  </si>
  <si>
    <t xml:space="preserve">Escalation</t>
  </si>
  <si>
    <t xml:space="preserve">Management reserve (held above the project)</t>
  </si>
  <si>
    <t xml:space="preserve">ESTIMATED TOTAL COST</t>
  </si>
  <si>
    <t xml:space="preserve">Contingency as a share of base</t>
  </si>
  <si>
    <t xml:space="preserve">5  ·  HOW COMPLETE THIS DOCUMENT IS</t>
  </si>
  <si>
    <t xml:space="preserve">A basis of estimate is judged on whether a reader who was not there can follow it. Blank sections are what reviewers pick up first.</t>
  </si>
  <si>
    <t xml:space="preserve">Filled in</t>
  </si>
  <si>
    <t xml:space="preserve">6  ·  WHO PREPARED AND ACCEPTED IT</t>
  </si>
  <si>
    <t xml:space="preserve">AACE does not require a signature. The funding regimes this document is read by do - so record who stands behind it and in what capacity.</t>
  </si>
  <si>
    <t xml:space="preserve">Role</t>
  </si>
  <si>
    <t xml:space="preserve">Name, and date accepted</t>
  </si>
  <si>
    <t xml:space="preserve">L. Varga, Senior Cost Manager - 10 Aug 2026</t>
  </si>
  <si>
    <t xml:space="preserve">Checked by</t>
  </si>
  <si>
    <t xml:space="preserve">M. Reyes, Commercial Manager - 11 Aug 2026</t>
  </si>
  <si>
    <t xml:space="preserve">Cost manager / lead estimator</t>
  </si>
  <si>
    <t xml:space="preserve">M. Reyes - 11 Aug 2026</t>
  </si>
  <si>
    <t xml:space="preserve">Project director</t>
  </si>
  <si>
    <t xml:space="preserve">Client sponsor</t>
  </si>
  <si>
    <t xml:space="preserve">Save a dated copy of this workbook with every issue of the estimate it belongs to. A basis of estimate that has been edited after the fact is worth very little.</t>
  </si>
  <si>
    <t xml:space="preserve">BASIS OF ESTIMATE     ·     METHOD &amp; BASIS</t>
  </si>
  <si>
    <t xml:space="preserve">How the number was built - the method, the sources, and the date the prices belong to. The base date is the single most load-bearing field in this workbook.</t>
  </si>
  <si>
    <t xml:space="preserve">1  ·  METHODOLOGY</t>
  </si>
  <si>
    <t xml:space="preserve">Estimating method</t>
  </si>
  <si>
    <t xml:space="preserve">Detailed measurement and unit rates</t>
  </si>
  <si>
    <t xml:space="preserve">Method by element, if mixed</t>
  </si>
  <si>
    <t xml:space="preserve">Services priced from subcontractor budget quotes; builder's work measured and rated in house</t>
  </si>
  <si>
    <t xml:space="preserve">Estimating software or tool</t>
  </si>
  <si>
    <t xml:space="preserve">CostX 7.2, exported to Excel</t>
  </si>
  <si>
    <t xml:space="preserve">Cost breakdown structure</t>
  </si>
  <si>
    <t xml:space="preserve">Elemental, to NRM 1 group elements</t>
  </si>
  <si>
    <t xml:space="preserve">Level of detail</t>
  </si>
  <si>
    <t xml:space="preserve">Elemental with measured sub-elements for fitout and services</t>
  </si>
  <si>
    <t xml:space="preserve">2  ·  DESIGN BASIS - UNITS, CURRENCY AND ROUNDING</t>
  </si>
  <si>
    <t xml:space="preserve">Area units used</t>
  </si>
  <si>
    <t xml:space="preserve">m2 - square metres</t>
  </si>
  <si>
    <t xml:space="preserve">Measurement standard</t>
  </si>
  <si>
    <t xml:space="preserve">NRM 2, with IPMS areas for benchmarking</t>
  </si>
  <si>
    <t xml:space="preserve">Currency</t>
  </si>
  <si>
    <t xml:space="preserve">$ - contract currency</t>
  </si>
  <si>
    <t xml:space="preserve">Exchange rate and date, if any</t>
  </si>
  <si>
    <t xml:space="preserve">Not applicable - single currency</t>
  </si>
  <si>
    <t xml:space="preserve">Rounding convention</t>
  </si>
  <si>
    <t xml:space="preserve">Line items to the nearest $100; totals to the nearest $1,000</t>
  </si>
  <si>
    <t xml:space="preserve">3  ·  QUANTITY BASIS</t>
  </si>
  <si>
    <t xml:space="preserve">How quantities were derived</t>
  </si>
  <si>
    <t xml:space="preserve">Measured from the design documents</t>
  </si>
  <si>
    <t xml:space="preserve">Measured by, and when</t>
  </si>
  <si>
    <t xml:space="preserve">L. Varga, 21 - 28 July 2026</t>
  </si>
  <si>
    <t xml:space="preserve">Verified against</t>
  </si>
  <si>
    <t xml:space="preserve">Site measure of the existing ward on 28 July 2026; areas reconciled to the architect's schedule of areas rev C</t>
  </si>
  <si>
    <t xml:space="preserve">Quantities not yet measurable</t>
  </si>
  <si>
    <t xml:space="preserve">External plant platform and switchboard upgrade - carried as allowances, see the Allowances sheet</t>
  </si>
  <si>
    <t xml:space="preserve">4  ·  COST BASIS</t>
  </si>
  <si>
    <t xml:space="preserve">ESTIMATE BASE DATE</t>
  </si>
  <si>
    <t xml:space="preserve">Primary rate source</t>
  </si>
  <si>
    <t xml:space="preserve">Subcontractor budget quote</t>
  </si>
  <si>
    <t xml:space="preserve">Other rate sources used</t>
  </si>
  <si>
    <t xml:space="preserve">Current contract rates from two comparable ward upgrades; published price book for minor trades; in-house database for preliminaries</t>
  </si>
  <si>
    <t xml:space="preserve">Rates that are judgement, not evidence</t>
  </si>
  <si>
    <t xml:space="preserve">Out-of-hours productivity loading and the infection-control screening rate - both carried at the upper end</t>
  </si>
  <si>
    <t xml:space="preserve">Market conditions assumed</t>
  </si>
  <si>
    <t xml:space="preserve">Constrained - limited bidders</t>
  </si>
  <si>
    <t xml:space="preserve">Bidders expected</t>
  </si>
  <si>
    <t xml:space="preserve">Three head contractors from the panel</t>
  </si>
  <si>
    <t xml:space="preserve">Tender price index used</t>
  </si>
  <si>
    <t xml:space="preserve">State health construction index, Jun 2026 quarter</t>
  </si>
  <si>
    <t xml:space="preserve">Preliminaries basis</t>
  </si>
  <si>
    <t xml:space="preserve">Priced as a time-related build-up over the 18 month programme, not a percentage</t>
  </si>
  <si>
    <t xml:space="preserve">Margin and overhead basis</t>
  </si>
  <si>
    <t xml:space="preserve">Contractor margin per the managing contractor agreement; design fees excluded - see Exclusions</t>
  </si>
  <si>
    <t xml:space="preserve">5  ·  LABOUR AND PRODUCTIVITY</t>
  </si>
  <si>
    <t xml:space="preserve">Wage basis</t>
  </si>
  <si>
    <t xml:space="preserve">State building award plus site agreement on-costs</t>
  </si>
  <si>
    <t xml:space="preserve">Productivity assumptions</t>
  </si>
  <si>
    <t xml:space="preserve">70% of open-site output for occupied-area works; full output in the decanted half</t>
  </si>
  <si>
    <t xml:space="preserve">Shift and overtime</t>
  </si>
  <si>
    <t xml:space="preserve">Noisy works out of hours, 6 hours per night, 4 nights a week</t>
  </si>
  <si>
    <t xml:space="preserve">Access and working constraints</t>
  </si>
  <si>
    <t xml:space="preserve">Single goods lift shared with hospital operations; no roof crane access</t>
  </si>
  <si>
    <t xml:space="preserve">6  ·  PLANNING BASIS</t>
  </si>
  <si>
    <t xml:space="preserve">Programme reference</t>
  </si>
  <si>
    <t xml:space="preserve">Indicative programme rev B, 4 Aug 2026</t>
  </si>
  <si>
    <t xml:space="preserve">Construction duration assumed</t>
  </si>
  <si>
    <t xml:space="preserve">18 months, two stages</t>
  </si>
  <si>
    <t xml:space="preserve">Start assumed</t>
  </si>
  <si>
    <t xml:space="preserve">Staging and decanting</t>
  </si>
  <si>
    <t xml:space="preserve">Ward decanted in halves; two possession windows</t>
  </si>
  <si>
    <t xml:space="preserve">Working hours</t>
  </si>
  <si>
    <t xml:space="preserve">6am - 6pm weekdays, plus approved night works</t>
  </si>
  <si>
    <t xml:space="preserve">7  ·  DEMOLITION AND EXISTING CONDITIONS</t>
  </si>
  <si>
    <t xml:space="preserve">Demolition scope priced</t>
  </si>
  <si>
    <t xml:space="preserve">Strip-out of the existing ward to structure, including services</t>
  </si>
  <si>
    <t xml:space="preserve">Hazardous materials</t>
  </si>
  <si>
    <t xml:space="preserve">Asbestos register reviewed; bonded sheet to two risers priced for removal, all other removal excluded pending survey</t>
  </si>
  <si>
    <t xml:space="preserve">Existing services</t>
  </si>
  <si>
    <t xml:space="preserve">Assumed live and to be maintained; isolations by the hospital</t>
  </si>
  <si>
    <t xml:space="preserve">If a field here does not apply to your project, say so rather than leaving it blank. A reader cannot tell the difference between not applicable and not considered.</t>
  </si>
  <si>
    <t xml:space="preserve">BASIS OF ESTIMATE     ·     DOCUMENTS</t>
  </si>
  <si>
    <t xml:space="preserve">Every drawing, specification and report the price relies on. A reviewer's first question is what you were looking at, and at which revision.</t>
  </si>
  <si>
    <t xml:space="preserve">#</t>
  </si>
  <si>
    <t xml:space="preserve">Document number</t>
  </si>
  <si>
    <t xml:space="preserve">Title</t>
  </si>
  <si>
    <t xml:space="preserve">Rev</t>
  </si>
  <si>
    <t xml:space="preserve">Dated</t>
  </si>
  <si>
    <t xml:space="preserve">Author / source</t>
  </si>
  <si>
    <t xml:space="preserve">Status when priced</t>
  </si>
  <si>
    <t xml:space="preserve">A-2100 - A-2104</t>
  </si>
  <si>
    <t xml:space="preserve">Level 3 fitout plans</t>
  </si>
  <si>
    <t xml:space="preserve">C</t>
  </si>
  <si>
    <t xml:space="preserve">Marchetti Architects</t>
  </si>
  <si>
    <t xml:space="preserve">For coordination</t>
  </si>
  <si>
    <t xml:space="preserve">A-5200 - A-5210</t>
  </si>
  <si>
    <t xml:space="preserve">Joinery and fixed equipment details</t>
  </si>
  <si>
    <t xml:space="preserve">B</t>
  </si>
  <si>
    <t xml:space="preserve">S-1200</t>
  </si>
  <si>
    <t xml:space="preserve">Structural penetration schedule</t>
  </si>
  <si>
    <t xml:space="preserve">A</t>
  </si>
  <si>
    <t xml:space="preserve">Kell Structures</t>
  </si>
  <si>
    <t xml:space="preserve">Preliminary</t>
  </si>
  <si>
    <t xml:space="preserve">M-3100 - M-3106</t>
  </si>
  <si>
    <t xml:space="preserve">Mechanical services layouts and schematics</t>
  </si>
  <si>
    <t xml:space="preserve">Orbit Services</t>
  </si>
  <si>
    <t xml:space="preserve">E-4100 - E-4103</t>
  </si>
  <si>
    <t xml:space="preserve">Electrical layouts and single line diagram</t>
  </si>
  <si>
    <t xml:space="preserve">H-01</t>
  </si>
  <si>
    <t xml:space="preserve">Hydraulic services layout</t>
  </si>
  <si>
    <t xml:space="preserve">SPEC-ARCH-02</t>
  </si>
  <si>
    <t xml:space="preserve">Architectural specification</t>
  </si>
  <si>
    <t xml:space="preserve">Draft</t>
  </si>
  <si>
    <t xml:space="preserve">RPT-HAZ-01</t>
  </si>
  <si>
    <t xml:space="preserve">Hazardous materials survey - existing ward</t>
  </si>
  <si>
    <t xml:space="preserve">0</t>
  </si>
  <si>
    <t xml:space="preserve">Delta Environmental</t>
  </si>
  <si>
    <t xml:space="preserve">Final</t>
  </si>
  <si>
    <t xml:space="preserve">SOA-03</t>
  </si>
  <si>
    <t xml:space="preserve">Schedule of areas</t>
  </si>
  <si>
    <t xml:space="preserve">Documents listed</t>
  </si>
  <si>
    <t xml:space="preserve">Missing a revision or a date</t>
  </si>
  <si>
    <t xml:space="preserve">A document with no revision and no date cannot be relied on later - it is the single easiest thing for a reviewer to pull at. Status when priced matters too: pricing a draft is fine, pricing a draft without saying so is not.</t>
  </si>
  <si>
    <t xml:space="preserve">BASIS OF ESTIMATE     ·     ASSUMPTIONS</t>
  </si>
  <si>
    <t xml:space="preserve">What you had to take as read to produce a number. Each one is a question someone else may answer differently.</t>
  </si>
  <si>
    <t xml:space="preserve">Element or area</t>
  </si>
  <si>
    <t xml:space="preserve">The assumption</t>
  </si>
  <si>
    <t xml:space="preserve">What it rests on</t>
  </si>
  <si>
    <t xml:space="preserve">Value at risk</t>
  </si>
  <si>
    <t xml:space="preserve">Access</t>
  </si>
  <si>
    <t xml:space="preserve">The east goods lift is available for the full works, 6 hours per day</t>
  </si>
  <si>
    <t xml:space="preserve">Verbal confirmation from hospital operations, 22 Jul 2026</t>
  </si>
  <si>
    <t xml:space="preserve">Open</t>
  </si>
  <si>
    <t xml:space="preserve">Programme</t>
  </si>
  <si>
    <t xml:space="preserve">Site possession in March 2027 and no seasonal shutdown beyond Christmas</t>
  </si>
  <si>
    <t xml:space="preserve">Indicative programme rev B</t>
  </si>
  <si>
    <t xml:space="preserve">Structure</t>
  </si>
  <si>
    <t xml:space="preserve">Existing slab will take the new plant loads without strengthening</t>
  </si>
  <si>
    <t xml:space="preserve">Structural engineer's preliminary advice, not yet a design</t>
  </si>
  <si>
    <t xml:space="preserve">Services</t>
  </si>
  <si>
    <t xml:space="preserve">The existing switchboard has spare capacity for the new mechanical load</t>
  </si>
  <si>
    <t xml:space="preserve">Assumed - electrical survey not yet done</t>
  </si>
  <si>
    <t xml:space="preserve">No hazardous material beyond the two risers already identified</t>
  </si>
  <si>
    <t xml:space="preserve">Hazardous materials survey RPT-HAZ-01, existing ward only</t>
  </si>
  <si>
    <t xml:space="preserve">Procurement</t>
  </si>
  <si>
    <t xml:space="preserve">Three head contractors bid competitively from the panel</t>
  </si>
  <si>
    <t xml:space="preserve">Client procurement strategy, Jul 2026</t>
  </si>
  <si>
    <t xml:space="preserve">Confirmed</t>
  </si>
  <si>
    <t xml:space="preserve">Finishes</t>
  </si>
  <si>
    <t xml:space="preserve">Client standard finishes schedule applies without upgrade</t>
  </si>
  <si>
    <t xml:space="preserve">Northgate Health District standards, 2025 edition</t>
  </si>
  <si>
    <t xml:space="preserve">Night works approval is granted for the noisy trades</t>
  </si>
  <si>
    <t xml:space="preserve">Assumed - application not yet made</t>
  </si>
  <si>
    <t xml:space="preserve">Assumptions recorded</t>
  </si>
  <si>
    <t xml:space="preserve">at risk</t>
  </si>
  <si>
    <t xml:space="preserve">Value at risk is the money that moves if the assumption turns out to be wrong. It is optional, and it is the column that turns a list into a conversation with the client - it shows which assumptions are worth resolving before the next estimate.</t>
  </si>
  <si>
    <t xml:space="preserve">BASIS OF ESTIMATE     ·     EXCLUSIONS</t>
  </si>
  <si>
    <t xml:space="preserve">The test is not what you left out. It is what a reader will look for and not find - and who is carrying it instead.</t>
  </si>
  <si>
    <t xml:space="preserve">What is excluded</t>
  </si>
  <si>
    <t xml:space="preserve">Why a reader might expect it</t>
  </si>
  <si>
    <t xml:space="preserve">Who carries it</t>
  </si>
  <si>
    <t xml:space="preserve">Value if known</t>
  </si>
  <si>
    <t xml:space="preserve">Design fees</t>
  </si>
  <si>
    <t xml:space="preserve">Consultant design and documentation fees</t>
  </si>
  <si>
    <t xml:space="preserve">Often shown inside a project budget</t>
  </si>
  <si>
    <t xml:space="preserve">Another budget line</t>
  </si>
  <si>
    <t xml:space="preserve">Loose furniture</t>
  </si>
  <si>
    <t xml:space="preserve">Loose furniture, fittings and medical equipment</t>
  </si>
  <si>
    <t xml:space="preserve">Reader may assume a fitout estimate includes them</t>
  </si>
  <si>
    <t xml:space="preserve">Separate contract</t>
  </si>
  <si>
    <t xml:space="preserve">Escalation beyond base date</t>
  </si>
  <si>
    <t xml:space="preserve">Price movement after 1 Aug 2026</t>
  </si>
  <si>
    <t xml:space="preserve">Shown separately on Risk &amp; Contingency, not in the base</t>
  </si>
  <si>
    <t xml:space="preserve">Hazardous material removal</t>
  </si>
  <si>
    <t xml:space="preserve">Removal beyond the two risers already identified</t>
  </si>
  <si>
    <t xml:space="preserve">Occupied hospital - a reader will look for it</t>
  </si>
  <si>
    <t xml:space="preserve">Not yet allocated</t>
  </si>
  <si>
    <t xml:space="preserve">Decanting</t>
  </si>
  <si>
    <t xml:space="preserve">Cost of decanting patients and temporary ward capacity</t>
  </si>
  <si>
    <t xml:space="preserve">Directly caused by the works</t>
  </si>
  <si>
    <t xml:space="preserve">Authority charges</t>
  </si>
  <si>
    <t xml:space="preserve">Statutory and authority fees and charges</t>
  </si>
  <si>
    <t xml:space="preserve">Commonly included in a total project cost</t>
  </si>
  <si>
    <t xml:space="preserve">Out-of-hours hospital staff</t>
  </si>
  <si>
    <t xml:space="preserve">Hospital escort and infection control staff out of hours</t>
  </si>
  <si>
    <t xml:space="preserve">Needed for the night works this estimate assumes</t>
  </si>
  <si>
    <t xml:space="preserve">Land and holding costs</t>
  </si>
  <si>
    <t xml:space="preserve">Any land, finance or holding cost</t>
  </si>
  <si>
    <t xml:space="preserve">Included in some business case formats</t>
  </si>
  <si>
    <t xml:space="preserve">Not required for this project</t>
  </si>
  <si>
    <t xml:space="preserve">Client-side project management</t>
  </si>
  <si>
    <t xml:space="preserve">Client project management and superintendency</t>
  </si>
  <si>
    <t xml:space="preserve">Part of total project cost, not construction cost</t>
  </si>
  <si>
    <t xml:space="preserve">Exclusions recorded</t>
  </si>
  <si>
    <t xml:space="preserve">Known value excluded</t>
  </si>
  <si>
    <t xml:space="preserve">Known value excluded is not a total to add back - it is a scale check. If the excluded figure approaches the estimate itself, the estimate is answering a much smaller question than the reader thinks, and the covering note should say so.</t>
  </si>
  <si>
    <t xml:space="preserve">BASIS OF ESTIMATE     ·     ALLOWANCES</t>
  </si>
  <si>
    <t xml:space="preserve">Money for work that is known and will happen but cannot yet be measured. Allowances sit inside the base estimate - they are not contingency and they are not reserve.</t>
  </si>
  <si>
    <t xml:space="preserve">Element</t>
  </si>
  <si>
    <t xml:space="preserve">What the allowance covers</t>
  </si>
  <si>
    <t xml:space="preserve">Type</t>
  </si>
  <si>
    <t xml:space="preserve">Basis for the amount</t>
  </si>
  <si>
    <t xml:space="preserve">Amount</t>
  </si>
  <si>
    <t xml:space="preserve">% of base</t>
  </si>
  <si>
    <t xml:space="preserve">Whole of works</t>
  </si>
  <si>
    <t xml:space="preserve">Design development between design development and tender</t>
  </si>
  <si>
    <t xml:space="preserve">Design development allowance</t>
  </si>
  <si>
    <t xml:space="preserve">5% of measured works at this class</t>
  </si>
  <si>
    <t xml:space="preserve">Switchboard upgrade - extent not yet designed</t>
  </si>
  <si>
    <t xml:space="preserve">Provisional sum (defined)</t>
  </si>
  <si>
    <t xml:space="preserve">Budget quote from Orbit, scope described in the note</t>
  </si>
  <si>
    <t xml:space="preserve">Penetration strengthening where the survey finds it needed</t>
  </si>
  <si>
    <t xml:space="preserve">Provisional sum (undefined)</t>
  </si>
  <si>
    <t xml:space="preserve">Engineer's judgement, no design yet</t>
  </si>
  <si>
    <t xml:space="preserve">Fitout</t>
  </si>
  <si>
    <t xml:space="preserve">Nurse call and clinical equipment rough-in</t>
  </si>
  <si>
    <t xml:space="preserve">Prime cost sum</t>
  </si>
  <si>
    <t xml:space="preserve">Client standard, supply rate only</t>
  </si>
  <si>
    <t xml:space="preserve">Working in an occupied building - access and protection</t>
  </si>
  <si>
    <t xml:space="preserve">Congestion or access allowance</t>
  </si>
  <si>
    <t xml:space="preserve">3% of trade cost, from two comparable ward upgrades</t>
  </si>
  <si>
    <t xml:space="preserve">Demolition</t>
  </si>
  <si>
    <t xml:space="preserve">Overbuy and wastage on strip-out and reinstatement</t>
  </si>
  <si>
    <t xml:space="preserve">Overbuy or wastage allowance</t>
  </si>
  <si>
    <t xml:space="preserve">Historic wastage on comparable projects</t>
  </si>
  <si>
    <t xml:space="preserve">Total allowances</t>
  </si>
  <si>
    <t xml:space="preserve">A prime cost sum covers a supply item whose quality is not yet settled - fixing and preliminaries are priced in the line it belongs to, not inside the sum. A provisional sum is DEFINED when you have stated its nature, location, scope and limitations, so the contractor is deemed to have allowed for it in the programme and the preliminaries; UNDEFINED means they have not, and instructing it can carry time cost as well as work. Define them wherever you can.
Watch the share of base. Allowances climbing above about 15% is not automatically wrong, but it means the estimate is mostly judgement and the class on the summary should reflect that.</t>
  </si>
  <si>
    <t xml:space="preserve">BASIS OF ESTIMATE     ·     RISK &amp; CONTINGENCY</t>
  </si>
  <si>
    <t xml:space="preserve">Three different pots of money held for three different reasons, by three different people. Keeping them apart is what tells a reader who is allowed to spend what.</t>
  </si>
  <si>
    <t xml:space="preserve">1  ·  RISKS AND OPPORTUNITIES CONSIDERED</t>
  </si>
  <si>
    <t xml:space="preserve">Key risks priced</t>
  </si>
  <si>
    <t xml:space="preserve">Occupied-building productivity loss; switchboard capacity; structural strengthening at penetrations; night works approval</t>
  </si>
  <si>
    <t xml:space="preserve">Key opportunities</t>
  </si>
  <si>
    <t xml:space="preserve">Early contractor involvement may release the second possession window sooner, shortening preliminaries</t>
  </si>
  <si>
    <t xml:space="preserve">Risks NOT priced, and why</t>
  </si>
  <si>
    <t xml:space="preserve">Latent conditions behind the existing wall linings - excluded pending the intrusive survey; client carries</t>
  </si>
  <si>
    <t xml:space="preserve">Risk register reference</t>
  </si>
  <si>
    <t xml:space="preserve">Project risk register rev 4, 5 Aug 2026</t>
  </si>
  <si>
    <t xml:space="preserve">2  ·  CONTINGENCY</t>
  </si>
  <si>
    <t xml:space="preserve">Contingency covers uncertainty and variability inside this estimate. State the amount, how it was derived and, where risk analysis was used, the confidence level it represents.</t>
  </si>
  <si>
    <t xml:space="preserve">Contingency amount</t>
  </si>
  <si>
    <t xml:space="preserve">As a share of base estimate</t>
  </si>
  <si>
    <t xml:space="preserve">Method used</t>
  </si>
  <si>
    <t xml:space="preserve">Monte Carlo simulation</t>
  </si>
  <si>
    <t xml:space="preserve">Confidence level this represents</t>
  </si>
  <si>
    <t xml:space="preserve">Confidence level being funded</t>
  </si>
  <si>
    <t xml:space="preserve">P50 - 50% likelihood of not being exceeded</t>
  </si>
  <si>
    <t xml:space="preserve">What contingency covers</t>
  </si>
  <si>
    <t xml:space="preserve">Quantity growth within the defined scope, rate movement within the market assumption, and the priced risks above</t>
  </si>
  <si>
    <t xml:space="preserve">What it does NOT cover</t>
  </si>
  <si>
    <t xml:space="preserve">Scope change, client-directed variation, and anything on the Exclusions sheet</t>
  </si>
  <si>
    <t xml:space="preserve">Who holds it</t>
  </si>
  <si>
    <t xml:space="preserve">Project - drawn down by the Project Director</t>
  </si>
  <si>
    <t xml:space="preserve">Drawdown authority</t>
  </si>
  <si>
    <t xml:space="preserve">Project Director up to $250,000 per event, above that the Program Board</t>
  </si>
  <si>
    <t xml:space="preserve">3  ·  MANAGEMENT RESERVE</t>
  </si>
  <si>
    <t xml:space="preserve">Held above contingency for scope that has not been identified at all. Usually the client's money, not the project's, and released under a different authority.</t>
  </si>
  <si>
    <t xml:space="preserve">Management reserve amount</t>
  </si>
  <si>
    <t xml:space="preserve">Northgate Health District - Capital Works Committee</t>
  </si>
  <si>
    <t xml:space="preserve">What releases it</t>
  </si>
  <si>
    <t xml:space="preserve">Approved scope change, or a P90 draw beyond project contingency</t>
  </si>
  <si>
    <t xml:space="preserve">4  ·  ESCALATION</t>
  </si>
  <si>
    <t xml:space="preserve">Price movement between the base date and the date of spend. It is applied to the profile, not added as a lump at the end - state the index, its source and the period.</t>
  </si>
  <si>
    <t xml:space="preserve">Escalation amount</t>
  </si>
  <si>
    <t xml:space="preserve">Index name and source</t>
  </si>
  <si>
    <t xml:space="preserve">State health construction index, published quarterly</t>
  </si>
  <si>
    <t xml:space="preserve">Rate applied</t>
  </si>
  <si>
    <t xml:space="preserve">From base date to</t>
  </si>
  <si>
    <t xml:space="preserve">Weighted midpoint of construction, Dec 2027</t>
  </si>
  <si>
    <t xml:space="preserve">Method</t>
  </si>
  <si>
    <t xml:space="preserve">Applied to the monthly cash flow profile, compounding from the base date</t>
  </si>
  <si>
    <t xml:space="preserve">5  ·  THE BUILD-UP</t>
  </si>
  <si>
    <t xml:space="preserve">Base estimate, at base date</t>
  </si>
  <si>
    <t xml:space="preserve">plus contingency</t>
  </si>
  <si>
    <t xml:space="preserve">plus escalation</t>
  </si>
  <si>
    <t xml:space="preserve">Management reserve, held separately</t>
  </si>
  <si>
    <t xml:space="preserve">Total funding envelope</t>
  </si>
  <si>
    <t xml:space="preserve">Allowances are already inside the base estimate - do not add them here. If your funding body wants a single number, it is almost always the estimated total cost at the confidence level being funded, with management reserve disclosed but held elsewhere.</t>
  </si>
  <si>
    <t xml:space="preserve">BASIS OF ESTIMATE     ·     BENCHMARKS</t>
  </si>
  <si>
    <t xml:space="preserve">What this estimate looks like next to projects that have actually been built. The comparison has to be normalised - for time, location, scope and specification - or it proves nothing.</t>
  </si>
  <si>
    <t xml:space="preserve">1  ·  THIS PROJECT</t>
  </si>
  <si>
    <t xml:space="preserve">Gross internal floor area</t>
  </si>
  <si>
    <t xml:space="preserve">Area unit</t>
  </si>
  <si>
    <t xml:space="preserve">Rate per unit area</t>
  </si>
  <si>
    <t xml:space="preserve">Storeys, above / below ground</t>
  </si>
  <si>
    <t xml:space="preserve">1 of 8 / 0</t>
  </si>
  <si>
    <t xml:space="preserve">Specification grade</t>
  </si>
  <si>
    <t xml:space="preserve">Health - inpatient, refurbishment</t>
  </si>
  <si>
    <t xml:space="preserve">Enter the area on the same basis you will quote it - gross internal floor area is the usual reporting measure. The rate below is the base estimate divided by that area, at the base date, and it is the number a reviewer will compare first.</t>
  </si>
  <si>
    <t xml:space="preserve">2  ·  COMPARATOR PROJECTS</t>
  </si>
  <si>
    <t xml:space="preserve">Comparator project</t>
  </si>
  <si>
    <t xml:space="preserve">Completed</t>
  </si>
  <si>
    <t xml:space="preserve">Size</t>
  </si>
  <si>
    <t xml:space="preserve">Rate as built</t>
  </si>
  <si>
    <t xml:space="preserve">Normalisation applied</t>
  </si>
  <si>
    <t xml:space="preserve">Adjusted rate</t>
  </si>
  <si>
    <t xml:space="preserve">vs this estimate</t>
  </si>
  <si>
    <t xml:space="preserve">Eastvale Hospital ward refurbishment</t>
  </si>
  <si>
    <t xml:space="preserve">Eastvale</t>
  </si>
  <si>
    <t xml:space="preserve">Managing contractor</t>
  </si>
  <si>
    <t xml:space="preserve">Time +6.2%, location -2%</t>
  </si>
  <si>
    <t xml:space="preserve">Riverside inpatient unit fitout</t>
  </si>
  <si>
    <t xml:space="preserve">Riverside</t>
  </si>
  <si>
    <t xml:space="preserve">Design and construct</t>
  </si>
  <si>
    <t xml:space="preserve">Time +9.1%, scope +4%</t>
  </si>
  <si>
    <t xml:space="preserve">St Marks day surgery upgrade</t>
  </si>
  <si>
    <t xml:space="preserve">Northgate</t>
  </si>
  <si>
    <t xml:space="preserve">Construct only</t>
  </si>
  <si>
    <t xml:space="preserve">Time +3.4%, size -6%</t>
  </si>
  <si>
    <t xml:space="preserve">Median adjusted rate</t>
  </si>
  <si>
    <t xml:space="preserve">3  ·  WHAT THE COMPARISON SAYS</t>
  </si>
  <si>
    <t xml:space="preserve">Conclusion drawn</t>
  </si>
  <si>
    <t xml:space="preserve">This estimate sits about 4% above the median adjusted rate. The gap is explained by the occupied-building allowance and the night works loading, neither of which applied at Eastvale. No further adjustment made.</t>
  </si>
  <si>
    <t xml:space="preserve">A benchmark that is not normalised is not a benchmark. Adjust for the time between projects using a named index, for location, for scope differences and for specification grade - then say what you adjusted, in the column, so the reader can disagree with the adjustment rather than the answer.</t>
  </si>
  <si>
    <t xml:space="preserve">BASIS OF ESTIMATE     ·     RECONCILIATION &amp; REVIEW</t>
  </si>
  <si>
    <t xml:space="preserve">Every movement from the last estimate, with a reason - the section most templates omit and the one reviewers ask for first. Then who checked it, and who prepared it.</t>
  </si>
  <si>
    <t xml:space="preserve">1  ·  RECONCILIATION TO THE PREVIOUS ESTIMATE</t>
  </si>
  <si>
    <t xml:space="preserve">Previous estimate reference</t>
  </si>
  <si>
    <t xml:space="preserve">Rev B - schematic design estimate</t>
  </si>
  <si>
    <t xml:space="preserve">Previous estimate date</t>
  </si>
  <si>
    <t xml:space="preserve">Previous base estimate</t>
  </si>
  <si>
    <t xml:space="preserve">Category</t>
  </si>
  <si>
    <t xml:space="preserve">What moved, and why</t>
  </si>
  <si>
    <t xml:space="preserve">Movement</t>
  </si>
  <si>
    <t xml:space="preserve">Cumulative</t>
  </si>
  <si>
    <t xml:space="preserve">Design development</t>
  </si>
  <si>
    <t xml:space="preserve">Services scope grew as mechanical layouts firmed up</t>
  </si>
  <si>
    <t xml:space="preserve">Scope</t>
  </si>
  <si>
    <t xml:space="preserve">Measurement</t>
  </si>
  <si>
    <t xml:space="preserve">Ward area corrected against the site measure</t>
  </si>
  <si>
    <t xml:space="preserve">Quantity</t>
  </si>
  <si>
    <t xml:space="preserve">Rates</t>
  </si>
  <si>
    <t xml:space="preserve">Subcontract budget quotes received, above the price book rates used at schematic</t>
  </si>
  <si>
    <t xml:space="preserve">Rate</t>
  </si>
  <si>
    <t xml:space="preserve">Scope change</t>
  </si>
  <si>
    <t xml:space="preserve">Client added the corridor reinstatement</t>
  </si>
  <si>
    <t xml:space="preserve">Design development allowance reduced from 8% to 5% as design matured</t>
  </si>
  <si>
    <t xml:space="preserve">Allowance</t>
  </si>
  <si>
    <t xml:space="preserve">Market</t>
  </si>
  <si>
    <t xml:space="preserve">Bidder pool narrowed to three - competition assumption revised</t>
  </si>
  <si>
    <t xml:space="preserve">Net movement</t>
  </si>
  <si>
    <t xml:space="preserve">This estimate</t>
  </si>
  <si>
    <t xml:space="preserve">Does it tie to the base estimate on Estimate Summary?</t>
  </si>
  <si>
    <t xml:space="preserve">2  ·  REVIEWS AND QUALITY ASSURANCE</t>
  </si>
  <si>
    <t xml:space="preserve">Review type</t>
  </si>
  <si>
    <t xml:space="preserve">Scope of the review, and outcome</t>
  </si>
  <si>
    <t xml:space="preserve">Reviewed by</t>
  </si>
  <si>
    <t xml:space="preserve">Date</t>
  </si>
  <si>
    <t xml:space="preserve">Comments closed</t>
  </si>
  <si>
    <t xml:space="preserve">Internal estimator check</t>
  </si>
  <si>
    <t xml:space="preserve">Arithmetic and rate check across all elements</t>
  </si>
  <si>
    <t xml:space="preserve">J. Okafor</t>
  </si>
  <si>
    <t xml:space="preserve">Yes</t>
  </si>
  <si>
    <t xml:space="preserve">Cost manager review</t>
  </si>
  <si>
    <t xml:space="preserve">Method, allowances and contingency basis</t>
  </si>
  <si>
    <t xml:space="preserve">M. Reyes</t>
  </si>
  <si>
    <t xml:space="preserve">Independent cost estimate</t>
  </si>
  <si>
    <t xml:space="preserve">Independent estimate on services elements only</t>
  </si>
  <si>
    <t xml:space="preserve">Bramley Advisory</t>
  </si>
  <si>
    <t xml:space="preserve">3 open</t>
  </si>
  <si>
    <t xml:space="preserve">3  ·  WHO PREPARED IT</t>
  </si>
  <si>
    <t xml:space="preserve">Name</t>
  </si>
  <si>
    <t xml:space="preserve">Role, and what they prepared</t>
  </si>
  <si>
    <t xml:space="preserve">Experience</t>
  </si>
  <si>
    <t xml:space="preserve">L. Varga</t>
  </si>
  <si>
    <t xml:space="preserve">Senior Cost Manager - measurement, rates, allowances</t>
  </si>
  <si>
    <t xml:space="preserve">14 years, health and education</t>
  </si>
  <si>
    <t xml:space="preserve">Cost Planner - services elements</t>
  </si>
  <si>
    <t xml:space="preserve">6 years</t>
  </si>
  <si>
    <t xml:space="preserve">Commercial Manager - review and contingency</t>
  </si>
  <si>
    <t xml:space="preserve">20 years, client side</t>
  </si>
  <si>
    <t xml:space="preserve">A reconciliation that does not tie is not a reconciliation. If the check above says no, either a movement is missing or the base estimate has changed since these rows were written - and either way a reviewer will find it.</t>
  </si>
  <si>
    <t xml:space="preserve">BASIS OF ESTIMATE     ·     REFERENCE</t>
  </si>
  <si>
    <t xml:space="preserve">The classification tables the Estimate Summary reads from, the terminology map for readers in other markets, and every dropdown source.</t>
  </si>
  <si>
    <t xml:space="preserve">ESTIMATE CLASSIFICATION - BUILDING AND GENERAL CONSTRUCTION (AACE 56R-08)</t>
  </si>
  <si>
    <t xml:space="preserve">WHAT THE FREE TEMPLATES GET WRONG</t>
  </si>
  <si>
    <t xml:space="preserve">Class</t>
  </si>
  <si>
    <t xml:space="preserve">Typical use</t>
  </si>
  <si>
    <t xml:space="preserve">Low range</t>
  </si>
  <si>
    <t xml:space="preserve">High range</t>
  </si>
  <si>
    <t xml:space="preserve">Class 5</t>
  </si>
  <si>
    <t xml:space="preserve">0% - 2%</t>
  </si>
  <si>
    <t xml:space="preserve">Functional area or concept screening</t>
  </si>
  <si>
    <t xml:space="preserve">-20% to -30%</t>
  </si>
  <si>
    <t xml:space="preserve">+30% to +50%</t>
  </si>
  <si>
    <t xml:space="preserve">Class 4</t>
  </si>
  <si>
    <t xml:space="preserve">1% - 15%</t>
  </si>
  <si>
    <t xml:space="preserve">Schematic design or concept study</t>
  </si>
  <si>
    <t xml:space="preserve">-10% to -20%</t>
  </si>
  <si>
    <t xml:space="preserve">+20% to +30%</t>
  </si>
  <si>
    <t xml:space="preserve">10% - 40%</t>
  </si>
  <si>
    <t xml:space="preserve">Design development, budget authorisation, feasibility</t>
  </si>
  <si>
    <t xml:space="preserve">-5% to -15%</t>
  </si>
  <si>
    <t xml:space="preserve">+10% to +20%</t>
  </si>
  <si>
    <t xml:space="preserve">Class 2</t>
  </si>
  <si>
    <t xml:space="preserve">30% - 75%</t>
  </si>
  <si>
    <t xml:space="preserve">Control, or bid / tender - semi-detailed</t>
  </si>
  <si>
    <t xml:space="preserve">-5% to -10%</t>
  </si>
  <si>
    <t xml:space="preserve">+5% to +15%</t>
  </si>
  <si>
    <t xml:space="preserve">Class 1</t>
  </si>
  <si>
    <t xml:space="preserve">65% - 100%</t>
  </si>
  <si>
    <t xml:space="preserve">Check estimate, pre bid / tender, change order</t>
  </si>
  <si>
    <t xml:space="preserve">-3% to -5%</t>
  </si>
  <si>
    <t xml:space="preserve">+3% to +10%</t>
  </si>
  <si>
    <t xml:space="preserve">ROAD AND RAIL INFRASTRUCTURE (AACE 98R-18) - MATERIALLY WIDER</t>
  </si>
  <si>
    <t xml:space="preserve">Concept screening</t>
  </si>
  <si>
    <t xml:space="preserve">-20% to -50%</t>
  </si>
  <si>
    <t xml:space="preserve">+30% to +100%</t>
  </si>
  <si>
    <t xml:space="preserve">Study or feasibility</t>
  </si>
  <si>
    <t xml:space="preserve">-15% to -30%</t>
  </si>
  <si>
    <t xml:space="preserve">+20% to +50%</t>
  </si>
  <si>
    <t xml:space="preserve">Budget authorisation or control</t>
  </si>
  <si>
    <t xml:space="preserve">+10% to +30%</t>
  </si>
  <si>
    <t xml:space="preserve">Control or bid / tender</t>
  </si>
  <si>
    <t xml:space="preserve">+5% to +20%</t>
  </si>
  <si>
    <t xml:space="preserve">Check estimate or bid / tender</t>
  </si>
  <si>
    <t xml:space="preserve">-3% to -10%</t>
  </si>
  <si>
    <t xml:space="preserve">+3% to +15%</t>
  </si>
  <si>
    <t xml:space="preserve">UK BUSINESS CASE STAGES - FOR READERS WHO DO NOT USE CLASSES</t>
  </si>
  <si>
    <t xml:space="preserve">Stage</t>
  </si>
  <si>
    <t xml:space="preserve">Target range</t>
  </si>
  <si>
    <t xml:space="preserve">Strategic Outline Case (SOC)</t>
  </si>
  <si>
    <t xml:space="preserve">under 5%</t>
  </si>
  <si>
    <t xml:space="preserve">-20% to +50%</t>
  </si>
  <si>
    <t xml:space="preserve">Outline Business Case (OBC)</t>
  </si>
  <si>
    <t xml:space="preserve">around 30%</t>
  </si>
  <si>
    <t xml:space="preserve">-15% to +30%</t>
  </si>
  <si>
    <t xml:space="preserve">Full Business Case (FBC)</t>
  </si>
  <si>
    <t xml:space="preserve">over 60%</t>
  </si>
  <si>
    <t xml:space="preserve">-10% to +10%</t>
  </si>
  <si>
    <t xml:space="preserve">Two cautions the published tables do not carry on their face. First, the class does not set the accuracy range - AACE's own guidance says the range can only be established by risk analysis of the specific project and should never be predetermined. The figures above are indicative of what projects at that maturity have historically achieved. Classify by how well the design is defined, then derive the range from your own risk analysis.
Second, these are ranges OF ranges - a low band and a high band per class, not a single plus or minus figure. A template quoting "Class 3 = plus or minus 15%" is quoting something that was never published.</t>
  </si>
  <si>
    <t xml:space="preserve">WHAT MAKES A BASIS OF ESTIMATE SURVIVE BEING QUESTIONED</t>
  </si>
  <si>
    <t xml:space="preserve">Ranked by how often it appears in the review and audit guidance, most-omitted first:</t>
  </si>
  <si>
    <t xml:space="preserve">·   The estimate base date, and the escalation index name, source and period</t>
  </si>
  <si>
    <t xml:space="preserve">·   The source and date of every rate - tendered, quoted, published, benchmarked or judged</t>
  </si>
  <si>
    <t xml:space="preserve">·   Reconciliation against the previous estimate, movement by movement</t>
  </si>
  <si>
    <t xml:space="preserve">·   Documented cross-checks and independent review - the weakest area in audited estimates</t>
  </si>
  <si>
    <t xml:space="preserve">·   The document register, with revision numbers and dates</t>
  </si>
  <si>
    <t xml:space="preserve">·   Who prepared it and in what role, and what reviews have happened or are planned</t>
  </si>
  <si>
    <t xml:space="preserve">·   Market conditions assumed - competition, number of bidders, supply chain constraints</t>
  </si>
  <si>
    <t xml:space="preserve">·   The cost strategy - whether the estimate leans conservative or competitive</t>
  </si>
  <si>
    <t xml:space="preserve">·   Which confidence level is being funded, and who may draw down each tranche</t>
  </si>
  <si>
    <t xml:space="preserve">THE SAME DOCUMENT IN OTHER MARKETS</t>
  </si>
  <si>
    <t xml:space="preserve">Basis of estimate</t>
  </si>
  <si>
    <t xml:space="preserve">United States and AACE usage, and the term used throughout this workbook. Understood in the UK and Australia even where it is not the local term.</t>
  </si>
  <si>
    <t xml:space="preserve">Basis of cost estimate</t>
  </si>
  <si>
    <t xml:space="preserve">UK Infrastructure and Projects Authority usage - the collective term for the information the estimate was produced from.</t>
  </si>
  <si>
    <t xml:space="preserve">Cost plan assumptions and exclusions</t>
  </si>
  <si>
    <t xml:space="preserve">How the same content appears in a UK cost plan under RICS NRM 1, which does not use the phrase basis of estimate at all.</t>
  </si>
  <si>
    <t xml:space="preserve">Base estimate documentation</t>
  </si>
  <si>
    <t xml:space="preserve">Australian usage, supporting a submission reported at P50 or P90 with contingency and escalation shown separately.</t>
  </si>
  <si>
    <t xml:space="preserve">Estimate base date</t>
  </si>
  <si>
    <t xml:space="preserve">RICS NRM 1 term for the date the reported costs apply to, before any risk allowance or inflation.</t>
  </si>
  <si>
    <t xml:space="preserve">BOE</t>
  </si>
  <si>
    <t xml:space="preserve">Avoid the abbreviation in documents that will be read in the United Kingdom - it reads as Bank of England. Written out in full throughout this workbook.</t>
  </si>
  <si>
    <t xml:space="preserve">Basis of Estimates Manual</t>
  </si>
  <si>
    <t xml:space="preserve">A Florida DOT publication of standard pay items and quantity computations. Same words, unrelated artefact.</t>
  </si>
  <si>
    <t xml:space="preserve">DEFINITIONS</t>
  </si>
  <si>
    <t xml:space="preserve">The document that explains how an estimate was produced - scope, method, sources, assumptions, exclusions and uncertainty - so that someone who was not there can understand and assess it. AACE's guidance is that the estimate is incomplete without it.</t>
  </si>
  <si>
    <t xml:space="preserve">The estimated cost excluding contingency and excluding escalation, at the estimate base date. Everything else is added to it and reported separately.</t>
  </si>
  <si>
    <t xml:space="preserve">The date the prices in the estimate apply to. Rates are current at this date and escalation runs from it. Without it no later comparison is like for like.</t>
  </si>
  <si>
    <t xml:space="preserve">Money for work that is known and will happen but cannot yet be measured - design development, wastage, access difficulty. It sits inside the base estimate.</t>
  </si>
  <si>
    <t xml:space="preserve">Money for the uncertainty and variability in the estimate itself. Stated with the method used to derive it and, where risk analysis was used, the confidence level.</t>
  </si>
  <si>
    <t xml:space="preserve">Management reserve</t>
  </si>
  <si>
    <t xml:space="preserve">Money held above contingency for scope changes that have not been identified. Usually held by the client, not the project, and drawn down under a different authority.</t>
  </si>
  <si>
    <t xml:space="preserve">The allowance for price movement between the base date and the date of spend. Stated with the index used, its source and the period it covers.</t>
  </si>
  <si>
    <t xml:space="preserve">P50 / P80 / P90</t>
  </si>
  <si>
    <t xml:space="preserve">The likelihood the final cost will not be exceeded. P90 means a 90% chance the outturn is at or below that figure. Say which one is being funded, not just which was calculated.</t>
  </si>
  <si>
    <t xml:space="preserve">How mature the design is, and therefore how firm the estimate can be. Classified 5 (least defined) to 1 (most defined). The class describes definition - it does not by itself set the accuracy range.</t>
  </si>
  <si>
    <t xml:space="preserve">Whether the estimate is deliberately conservative, neutral or aggressive. Rarely written down, and the first thing a reviewer infers anyway. Better stated.</t>
  </si>
  <si>
    <t xml:space="preserve">WHAT AACE 34R-05 ASKS FOR, AND WHERE IT LIVES HERE</t>
  </si>
  <si>
    <t xml:space="preserve">Section</t>
  </si>
  <si>
    <t xml:space="preserve">Purpose and objectives</t>
  </si>
  <si>
    <t xml:space="preserve">Estimate classification</t>
  </si>
  <si>
    <t xml:space="preserve">Methodology and estimating tools</t>
  </si>
  <si>
    <t xml:space="preserve">Units, currency and rounding</t>
  </si>
  <si>
    <t xml:space="preserve">Quantity basis</t>
  </si>
  <si>
    <t xml:space="preserve">Cost basis and rate sources</t>
  </si>
  <si>
    <t xml:space="preserve">Planning basis and programme</t>
  </si>
  <si>
    <t xml:space="preserve">Labour basis and productivity</t>
  </si>
  <si>
    <t xml:space="preserve">Reference documents priced from</t>
  </si>
  <si>
    <t xml:space="preserve">Risks and opportunities</t>
  </si>
  <si>
    <t xml:space="preserve">Contingency and method</t>
  </si>
  <si>
    <t xml:space="preserve">Benchmarking</t>
  </si>
  <si>
    <t xml:space="preserve">Reconciliation to the previous estimate</t>
  </si>
  <si>
    <t xml:space="preserve">Estimate quality assurance</t>
  </si>
  <si>
    <t xml:space="preserve">Estimating team</t>
  </si>
  <si>
    <t xml:space="preserve">DROPDOWN SOURCES</t>
  </si>
  <si>
    <t xml:space="preserve">Purpose</t>
  </si>
  <si>
    <t xml:space="preserve">Quantity source</t>
  </si>
  <si>
    <t xml:space="preserve">Rate source</t>
  </si>
  <si>
    <t xml:space="preserve">Funding submission or business case</t>
  </si>
  <si>
    <t xml:space="preserve">Tendered rates - this project</t>
  </si>
  <si>
    <t xml:space="preserve">Elemental cost planning</t>
  </si>
  <si>
    <t xml:space="preserve">Bill of quantities</t>
  </si>
  <si>
    <t xml:space="preserve">Recent contract rates - other project</t>
  </si>
  <si>
    <t xml:space="preserve">Design stage cost check</t>
  </si>
  <si>
    <t xml:space="preserve">Parametric or cost-per-unit-area</t>
  </si>
  <si>
    <t xml:space="preserve">Model-based take-off</t>
  </si>
  <si>
    <t xml:space="preserve">Tender estimate or pre-tender estimate</t>
  </si>
  <si>
    <t xml:space="preserve">Analogous - based on a comparable project</t>
  </si>
  <si>
    <t xml:space="preserve">Supplier quotation</t>
  </si>
  <si>
    <t xml:space="preserve">Change or variation assessment</t>
  </si>
  <si>
    <t xml:space="preserve">Supplier and subcontractor pricing</t>
  </si>
  <si>
    <t xml:space="preserve">Client-supplied schedule</t>
  </si>
  <si>
    <t xml:space="preserve">Published price book</t>
  </si>
  <si>
    <t xml:space="preserve">Value engineering baseline</t>
  </si>
  <si>
    <t xml:space="preserve">Combination - stated by element</t>
  </si>
  <si>
    <t xml:space="preserve">Assumed - not yet measurable</t>
  </si>
  <si>
    <t xml:space="preserve">In-house cost database</t>
  </si>
  <si>
    <t xml:space="preserve">Independent review or benchmark</t>
  </si>
  <si>
    <t xml:space="preserve">Published index or benchmark</t>
  </si>
  <si>
    <t xml:space="preserve">Professional judgement</t>
  </si>
  <si>
    <t xml:space="preserve">Confidence level</t>
  </si>
  <si>
    <t xml:space="preserve">Contingency method</t>
  </si>
  <si>
    <t xml:space="preserve">Deterministic - single point</t>
  </si>
  <si>
    <t xml:space="preserve">Deterministic percentage</t>
  </si>
  <si>
    <t xml:space="preserve">Predictability - conservative, low chance of overrun</t>
  </si>
  <si>
    <t xml:space="preserve">AACE 98R-18 - road and rail infrastructure</t>
  </si>
  <si>
    <t xml:space="preserve">Risk-weighted expected value</t>
  </si>
  <si>
    <t xml:space="preserve">UK business case stage (SOC / OBC / FBC)</t>
  </si>
  <si>
    <t xml:space="preserve">Competitiveness - aggressive, assumes favourable conditions</t>
  </si>
  <si>
    <t xml:space="preserve">Other - stated below</t>
  </si>
  <si>
    <t xml:space="preserve">P90 - 90% likelihood of not being exceeded</t>
  </si>
  <si>
    <t xml:space="preserve">Range estimating</t>
  </si>
  <si>
    <t xml:space="preserve">Integrated cost and schedule risk analysis</t>
  </si>
  <si>
    <t xml:space="preserve">Set by client or funding body</t>
  </si>
  <si>
    <t xml:space="preserve">Market conditions</t>
  </si>
  <si>
    <t xml:space="preserve">Allowance type</t>
  </si>
  <si>
    <t xml:space="preserve">Risk treatment</t>
  </si>
  <si>
    <t xml:space="preserve">Strong competition - buyer's market</t>
  </si>
  <si>
    <t xml:space="preserve">Carried in contingency</t>
  </si>
  <si>
    <t xml:space="preserve">Balanced</t>
  </si>
  <si>
    <t xml:space="preserve">Measurement / take-off allowance</t>
  </si>
  <si>
    <t xml:space="preserve">Carried in an allowance</t>
  </si>
  <si>
    <t xml:space="preserve">Excluded - client retains</t>
  </si>
  <si>
    <t xml:space="preserve">Overheated - capacity shortage</t>
  </si>
  <si>
    <t xml:space="preserve">Being designed out</t>
  </si>
  <si>
    <t xml:space="preserve">Working height allowance</t>
  </si>
  <si>
    <t xml:space="preserve">Insured or transferred</t>
  </si>
  <si>
    <t xml:space="preserve">Other - stated in the note</t>
  </si>
  <si>
    <t xml:space="preserve">Item status</t>
  </si>
  <si>
    <t xml:space="preserve">Area units</t>
  </si>
  <si>
    <t xml:space="preserve">For review</t>
  </si>
  <si>
    <t xml:space="preserve">Peer review</t>
  </si>
  <si>
    <t xml:space="preserve">ft2 - square feet</t>
  </si>
  <si>
    <t xml:space="preserve">Closed out</t>
  </si>
  <si>
    <t xml:space="preserve">Approved</t>
  </si>
  <si>
    <t xml:space="preserve">Superseded</t>
  </si>
  <si>
    <t xml:space="preserve">Client / owner review</t>
  </si>
  <si>
    <t xml:space="preserve">Assurance or gate review</t>
  </si>
  <si>
    <t xml:space="preserve">Value engineering workshop</t>
  </si>
</sst>
</file>

<file path=xl/styles.xml><?xml version="1.0" encoding="utf-8"?>
<styleSheet xmlns="http://schemas.openxmlformats.org/spreadsheetml/2006/main">
  <numFmts count="10">
    <numFmt numFmtId="164" formatCode="General"/>
    <numFmt numFmtId="165" formatCode="d\ mmm\ yyyy"/>
    <numFmt numFmtId="166" formatCode="\$#,##0;[RED]&quot;($&quot;#,##0\);\-"/>
    <numFmt numFmtId="167" formatCode="0.0%;\-0.0%;\-"/>
    <numFmt numFmtId="168" formatCode="mmm\ yyyy"/>
    <numFmt numFmtId="169" formatCode="General"/>
    <numFmt numFmtId="170" formatCode="0.00%"/>
    <numFmt numFmtId="171" formatCode="#,##0"/>
    <numFmt numFmtId="172" formatCode="\$#,##0"/>
    <numFmt numFmtId="173" formatCode="\$#,##0;&quot;($&quot;#,##0\);\-"/>
  </numFmts>
  <fonts count="28">
    <font>
      <sz val="11"/>
      <color theme="1"/>
      <name val="Calibri"/>
      <family val="2"/>
      <charset val="1"/>
    </font>
    <font>
      <sz val="10"/>
      <name val="Arial"/>
      <family val="0"/>
    </font>
    <font>
      <sz val="10"/>
      <name val="Arial"/>
      <family val="0"/>
    </font>
    <font>
      <sz val="10"/>
      <name val="Arial"/>
      <family val="0"/>
    </font>
    <font>
      <b val="true"/>
      <sz val="25"/>
      <color rgb="FFFFFFFF"/>
      <name val="Inter"/>
      <family val="0"/>
      <charset val="1"/>
    </font>
    <font>
      <sz val="11"/>
      <color rgb="FF1D3245"/>
      <name val="Inter"/>
      <family val="0"/>
      <charset val="1"/>
    </font>
    <font>
      <b val="true"/>
      <sz val="11"/>
      <color rgb="FFFFFFFF"/>
      <name val="Inter"/>
      <family val="0"/>
      <charset val="1"/>
    </font>
    <font>
      <b val="true"/>
      <sz val="11"/>
      <color rgb="FF3480BC"/>
      <name val="Inter"/>
      <family val="0"/>
      <charset val="1"/>
    </font>
    <font>
      <b val="true"/>
      <sz val="10"/>
      <color rgb="FF1D3245"/>
      <name val="Inter"/>
      <family val="0"/>
      <charset val="1"/>
    </font>
    <font>
      <sz val="9.5"/>
      <color rgb="FF1D3245"/>
      <name val="Inter"/>
      <family val="0"/>
      <charset val="1"/>
    </font>
    <font>
      <b val="true"/>
      <sz val="9.5"/>
      <color rgb="FF0D3C61"/>
      <name val="Inter"/>
      <family val="0"/>
      <charset val="1"/>
    </font>
    <font>
      <b val="true"/>
      <u val="single"/>
      <sz val="10"/>
      <color rgb="FF3480BC"/>
      <name val="Inter"/>
      <family val="0"/>
      <charset val="1"/>
    </font>
    <font>
      <b val="true"/>
      <sz val="10"/>
      <color rgb="FF0D3C61"/>
      <name val="Inter"/>
      <family val="0"/>
      <charset val="1"/>
    </font>
    <font>
      <b val="true"/>
      <sz val="9.5"/>
      <color rgb="FFE31B0C"/>
      <name val="Inter"/>
      <family val="0"/>
      <charset val="1"/>
    </font>
    <font>
      <u val="single"/>
      <sz val="10"/>
      <color rgb="FF3480BC"/>
      <name val="Inter"/>
      <family val="0"/>
      <charset val="1"/>
    </font>
    <font>
      <b val="true"/>
      <sz val="13"/>
      <color rgb="FFFFFFFF"/>
      <name val="Inter"/>
      <family val="0"/>
      <charset val="1"/>
    </font>
    <font>
      <b val="true"/>
      <sz val="9.5"/>
      <color rgb="FF1D3245"/>
      <name val="Inter"/>
      <family val="0"/>
      <charset val="1"/>
    </font>
    <font>
      <i val="true"/>
      <sz val="9"/>
      <color rgb="FF8E98A2"/>
      <name val="Inter"/>
      <family val="0"/>
      <charset val="1"/>
    </font>
    <font>
      <sz val="10"/>
      <color rgb="FF1D3245"/>
      <name val="Inter"/>
      <family val="0"/>
      <charset val="1"/>
    </font>
    <font>
      <sz val="10"/>
      <color rgb="FF0D3C61"/>
      <name val="Inter"/>
      <family val="0"/>
      <charset val="1"/>
    </font>
    <font>
      <b val="true"/>
      <u val="single"/>
      <sz val="9.5"/>
      <color rgb="FF3480BC"/>
      <name val="Inter"/>
      <family val="0"/>
      <charset val="1"/>
    </font>
    <font>
      <sz val="9.5"/>
      <color rgb="FF0D3C61"/>
      <name val="Inter"/>
      <family val="0"/>
      <charset val="1"/>
    </font>
    <font>
      <sz val="9.5"/>
      <color rgb="FF8E98A2"/>
      <name val="Inter"/>
      <family val="0"/>
      <charset val="1"/>
    </font>
    <font>
      <b val="true"/>
      <sz val="10"/>
      <color rgb="FFE31B0C"/>
      <name val="Inter"/>
      <family val="0"/>
      <charset val="1"/>
    </font>
    <font>
      <b val="true"/>
      <sz val="10.5"/>
      <color rgb="FF0D3C61"/>
      <name val="Inter"/>
      <family val="0"/>
      <charset val="1"/>
    </font>
    <font>
      <b val="true"/>
      <sz val="11"/>
      <color rgb="FF1D3245"/>
      <name val="Inter"/>
      <family val="0"/>
      <charset val="1"/>
    </font>
    <font>
      <b val="true"/>
      <sz val="12"/>
      <color rgb="FF0D3C61"/>
      <name val="Inter"/>
      <family val="0"/>
      <charset val="1"/>
    </font>
    <font>
      <b val="true"/>
      <sz val="11"/>
      <color rgb="FF0D3C61"/>
      <name val="Inter"/>
      <family val="0"/>
      <charset val="1"/>
    </font>
  </fonts>
  <fills count="12">
    <fill>
      <patternFill patternType="none"/>
    </fill>
    <fill>
      <patternFill patternType="gray125"/>
    </fill>
    <fill>
      <patternFill patternType="solid">
        <fgColor rgb="FF1D3245"/>
        <bgColor rgb="FF0D3C61"/>
      </patternFill>
    </fill>
    <fill>
      <patternFill patternType="solid">
        <fgColor rgb="FF3480BC"/>
        <bgColor rgb="FF0B79D0"/>
      </patternFill>
    </fill>
    <fill>
      <patternFill patternType="solid">
        <fgColor rgb="FF0D3C61"/>
        <bgColor rgb="FF1D3245"/>
      </patternFill>
    </fill>
    <fill>
      <patternFill patternType="solid">
        <fgColor rgb="FFDCE9F4"/>
        <bgColor rgb="FFE3F0FA"/>
      </patternFill>
    </fill>
    <fill>
      <patternFill patternType="solid">
        <fgColor rgb="FFFFFFFF"/>
        <bgColor rgb="FFF6F9FC"/>
      </patternFill>
    </fill>
    <fill>
      <patternFill patternType="solid">
        <fgColor rgb="FFF5F5F5"/>
        <bgColor rgb="FFF6F9FC"/>
      </patternFill>
    </fill>
    <fill>
      <patternFill patternType="solid">
        <fgColor rgb="FFFFF4E0"/>
        <bgColor rgb="FFFDEBE9"/>
      </patternFill>
    </fill>
    <fill>
      <patternFill patternType="solid">
        <fgColor rgb="FFE3F0FA"/>
        <bgColor rgb="FFDCE9F4"/>
      </patternFill>
    </fill>
    <fill>
      <patternFill patternType="solid">
        <fgColor rgb="FFF6F9FC"/>
        <bgColor rgb="FFF5F5F5"/>
      </patternFill>
    </fill>
    <fill>
      <patternFill patternType="solid">
        <fgColor rgb="FFEEEEEE"/>
        <bgColor rgb="FFF5F5F5"/>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medium">
        <color rgb="FF3480BC"/>
      </bottom>
      <diagonal/>
    </border>
    <border diagonalUp="false" diagonalDown="false">
      <left style="thin">
        <color rgb="FFE0E0E0"/>
      </left>
      <right style="thin">
        <color rgb="FFE0E0E0"/>
      </right>
      <top style="thin">
        <color rgb="FFE0E0E0"/>
      </top>
      <bottom style="thin">
        <color rgb="FFE0E0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0" shrinkToFit="false"/>
      <protection locked="true" hidden="false"/>
    </xf>
    <xf numFmtId="164" fontId="0" fillId="3"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top" textRotation="0" wrapText="true" indent="1" shrinkToFit="false"/>
      <protection locked="true" hidden="false"/>
    </xf>
    <xf numFmtId="164" fontId="6" fillId="4"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true" applyAlignment="true" applyProtection="false">
      <alignment horizontal="center" vertical="top" textRotation="0" wrapText="false" indent="0" shrinkToFit="false"/>
      <protection locked="true" hidden="false"/>
    </xf>
    <xf numFmtId="164" fontId="8" fillId="0" borderId="0" xfId="0" applyFont="true" applyBorder="true" applyAlignment="true" applyProtection="false">
      <alignment horizontal="left" vertical="top" textRotation="0" wrapText="true" indent="1" shrinkToFit="false"/>
      <protection locked="true" hidden="false"/>
    </xf>
    <xf numFmtId="164" fontId="9" fillId="0" borderId="0" xfId="0" applyFont="true" applyBorder="true" applyAlignment="true" applyProtection="false">
      <alignment horizontal="left" vertical="top" textRotation="0" wrapText="true" indent="1" shrinkToFit="false"/>
      <protection locked="true" hidden="false"/>
    </xf>
    <xf numFmtId="164" fontId="10" fillId="5" borderId="1" xfId="0" applyFont="true" applyBorder="true" applyAlignment="true" applyProtection="false">
      <alignment horizontal="center" vertical="center" textRotation="0" wrapText="true" indent="0" shrinkToFit="false"/>
      <protection locked="true" hidden="false"/>
    </xf>
    <xf numFmtId="164" fontId="0" fillId="6" borderId="2" xfId="0" applyFont="false" applyBorder="true" applyAlignment="false" applyProtection="false">
      <alignment horizontal="general" vertical="bottom" textRotation="0" wrapText="false" indent="0" shrinkToFit="false"/>
      <protection locked="true" hidden="false"/>
    </xf>
    <xf numFmtId="164" fontId="11" fillId="6" borderId="2" xfId="0" applyFont="true" applyBorder="true" applyAlignment="true" applyProtection="false">
      <alignment horizontal="left" vertical="center" textRotation="0" wrapText="true" indent="1" shrinkToFit="false"/>
      <protection locked="true" hidden="false"/>
    </xf>
    <xf numFmtId="164" fontId="9" fillId="6" borderId="2" xfId="0" applyFont="true" applyBorder="true" applyAlignment="true" applyProtection="false">
      <alignment horizontal="left" vertical="center" textRotation="0" wrapText="true" indent="1" shrinkToFit="false"/>
      <protection locked="true" hidden="false"/>
    </xf>
    <xf numFmtId="164" fontId="0" fillId="7" borderId="2" xfId="0" applyFont="false" applyBorder="true" applyAlignment="false" applyProtection="false">
      <alignment horizontal="general" vertical="bottom" textRotation="0" wrapText="false" indent="0" shrinkToFit="false"/>
      <protection locked="true" hidden="false"/>
    </xf>
    <xf numFmtId="164" fontId="11" fillId="7" borderId="2" xfId="0" applyFont="true" applyBorder="true" applyAlignment="true" applyProtection="false">
      <alignment horizontal="left" vertical="center" textRotation="0" wrapText="true" indent="1" shrinkToFit="false"/>
      <protection locked="true" hidden="false"/>
    </xf>
    <xf numFmtId="164" fontId="9" fillId="7" borderId="2" xfId="0" applyFont="true" applyBorder="true" applyAlignment="true" applyProtection="false">
      <alignment horizontal="left" vertical="center" textRotation="0" wrapText="true" indent="1" shrinkToFit="false"/>
      <protection locked="true" hidden="false"/>
    </xf>
    <xf numFmtId="164" fontId="12" fillId="0" borderId="0" xfId="0" applyFont="true" applyBorder="true" applyAlignment="true" applyProtection="false">
      <alignment horizontal="left" vertical="top" textRotation="0" wrapText="true" indent="1" shrinkToFit="false"/>
      <protection locked="true" hidden="false"/>
    </xf>
    <xf numFmtId="164" fontId="13" fillId="0" borderId="0" xfId="0" applyFont="true" applyBorder="true" applyAlignment="true" applyProtection="false">
      <alignment horizontal="left" vertical="center" textRotation="0" wrapText="false" indent="1" shrinkToFit="false"/>
      <protection locked="true" hidden="false"/>
    </xf>
    <xf numFmtId="164" fontId="9" fillId="8" borderId="2" xfId="0" applyFont="true" applyBorder="true" applyAlignment="true" applyProtection="false">
      <alignment horizontal="left" vertical="top" textRotation="0" wrapText="true" indent="1" shrinkToFit="false"/>
      <protection locked="true" hidden="false"/>
    </xf>
    <xf numFmtId="164" fontId="14" fillId="0" borderId="0" xfId="0" applyFont="true" applyBorder="true" applyAlignment="true" applyProtection="false">
      <alignment horizontal="left" vertical="center" textRotation="0" wrapText="false" indent="1" shrinkToFit="false"/>
      <protection locked="true" hidden="false"/>
    </xf>
    <xf numFmtId="164" fontId="15" fillId="2" borderId="0" xfId="0" applyFont="true" applyBorder="true" applyAlignment="true" applyProtection="false">
      <alignment horizontal="left" vertical="center" textRotation="0" wrapText="false" indent="15" shrinkToFit="false"/>
      <protection locked="true" hidden="false"/>
    </xf>
    <xf numFmtId="164" fontId="6" fillId="3" borderId="0" xfId="0" applyFont="true" applyBorder="true" applyAlignment="true" applyProtection="false">
      <alignment horizontal="left" vertical="center" textRotation="0" wrapText="false" indent="1" shrinkToFit="false"/>
      <protection locked="true" hidden="false"/>
    </xf>
    <xf numFmtId="164" fontId="16" fillId="0" borderId="0" xfId="0" applyFont="true" applyBorder="true" applyAlignment="true" applyProtection="false">
      <alignment horizontal="left" vertical="center" textRotation="0" wrapText="false" indent="1" shrinkToFit="false"/>
      <protection locked="true" hidden="false"/>
    </xf>
    <xf numFmtId="164" fontId="17" fillId="0" borderId="0" xfId="0" applyFont="true" applyBorder="true" applyAlignment="true" applyProtection="false">
      <alignment horizontal="left" vertical="top" textRotation="0" wrapText="true" indent="1" shrinkToFit="false"/>
      <protection locked="true" hidden="false"/>
    </xf>
    <xf numFmtId="164" fontId="18" fillId="0" borderId="0" xfId="0" applyFont="true" applyBorder="true" applyAlignment="true" applyProtection="false">
      <alignment horizontal="left" vertical="center" textRotation="0" wrapText="true" indent="1" shrinkToFit="false"/>
      <protection locked="true" hidden="false"/>
    </xf>
    <xf numFmtId="164" fontId="19" fillId="9" borderId="2" xfId="0" applyFont="true" applyBorder="true" applyAlignment="true" applyProtection="false">
      <alignment horizontal="left" vertical="center" textRotation="0" wrapText="false" indent="1" shrinkToFit="false"/>
      <protection locked="true" hidden="false"/>
    </xf>
    <xf numFmtId="165" fontId="19" fillId="9" borderId="2" xfId="0" applyFont="true" applyBorder="true" applyAlignment="true" applyProtection="false">
      <alignment horizontal="left" vertical="center" textRotation="0" wrapText="false" indent="1" shrinkToFit="false"/>
      <protection locked="true" hidden="false"/>
    </xf>
    <xf numFmtId="164" fontId="18" fillId="0" borderId="0" xfId="0" applyFont="true" applyBorder="true" applyAlignment="true" applyProtection="false">
      <alignment horizontal="left" vertical="top" textRotation="0" wrapText="true" indent="1" shrinkToFit="false"/>
      <protection locked="true" hidden="false"/>
    </xf>
    <xf numFmtId="164" fontId="19" fillId="9" borderId="2" xfId="0" applyFont="true" applyBorder="true" applyAlignment="true" applyProtection="false">
      <alignment horizontal="left" vertical="top" textRotation="0" wrapText="true" indent="1" shrinkToFit="false"/>
      <protection locked="true" hidden="false"/>
    </xf>
    <xf numFmtId="164" fontId="18" fillId="10" borderId="2" xfId="0" applyFont="true" applyBorder="true" applyAlignment="true" applyProtection="false">
      <alignment horizontal="left" vertical="center" textRotation="0" wrapText="false" indent="1" shrinkToFit="false"/>
      <protection locked="true" hidden="false"/>
    </xf>
    <xf numFmtId="166" fontId="19" fillId="9" borderId="2" xfId="0" applyFont="true" applyBorder="true" applyAlignment="true" applyProtection="false">
      <alignment horizontal="left" vertical="center" textRotation="0" wrapText="false" indent="1" shrinkToFit="false"/>
      <protection locked="true" hidden="false"/>
    </xf>
    <xf numFmtId="166" fontId="18" fillId="10" borderId="2" xfId="0" applyFont="true" applyBorder="true" applyAlignment="true" applyProtection="false">
      <alignment horizontal="left" vertical="center" textRotation="0" wrapText="false" indent="1" shrinkToFit="false"/>
      <protection locked="true" hidden="false"/>
    </xf>
    <xf numFmtId="167" fontId="18" fillId="10" borderId="2" xfId="0" applyFont="true" applyBorder="true" applyAlignment="true" applyProtection="false">
      <alignment horizontal="left" vertical="center" textRotation="0" wrapText="false" indent="1" shrinkToFit="false"/>
      <protection locked="true" hidden="false"/>
    </xf>
    <xf numFmtId="166" fontId="8" fillId="10" borderId="2" xfId="0" applyFont="true" applyBorder="true" applyAlignment="true" applyProtection="false">
      <alignment horizontal="left" vertical="center" textRotation="0" wrapText="false" indent="1" shrinkToFit="false"/>
      <protection locked="true" hidden="false"/>
    </xf>
    <xf numFmtId="164" fontId="20" fillId="6" borderId="2" xfId="0" applyFont="true" applyBorder="true" applyAlignment="true" applyProtection="false">
      <alignment horizontal="left" vertical="center" textRotation="0" wrapText="false" indent="1" shrinkToFit="false"/>
      <protection locked="true" hidden="false"/>
    </xf>
    <xf numFmtId="164" fontId="9" fillId="6" borderId="2" xfId="0" applyFont="true" applyBorder="true" applyAlignment="true" applyProtection="false">
      <alignment horizontal="left" vertical="center" textRotation="0" wrapText="false" indent="1" shrinkToFit="false"/>
      <protection locked="true" hidden="false"/>
    </xf>
    <xf numFmtId="164" fontId="20" fillId="7" borderId="2" xfId="0" applyFont="true" applyBorder="true" applyAlignment="true" applyProtection="false">
      <alignment horizontal="left" vertical="center" textRotation="0" wrapText="false" indent="1" shrinkToFit="false"/>
      <protection locked="true" hidden="false"/>
    </xf>
    <xf numFmtId="164" fontId="9" fillId="7" borderId="2" xfId="0" applyFont="true" applyBorder="true" applyAlignment="true" applyProtection="false">
      <alignment horizontal="left" vertical="center" textRotation="0" wrapText="false" indent="1" shrinkToFit="false"/>
      <protection locked="true" hidden="false"/>
    </xf>
    <xf numFmtId="164" fontId="18" fillId="11" borderId="2" xfId="0" applyFont="true" applyBorder="true" applyAlignment="true" applyProtection="false">
      <alignment horizontal="left" vertical="center" textRotation="0" wrapText="false" indent="1" shrinkToFit="false"/>
      <protection locked="true" hidden="false"/>
    </xf>
    <xf numFmtId="168" fontId="19" fillId="9" borderId="2" xfId="0" applyFont="true" applyBorder="true" applyAlignment="true" applyProtection="false">
      <alignment horizontal="left" vertical="center" textRotation="0" wrapText="false" indent="1" shrinkToFit="false"/>
      <protection locked="true" hidden="false"/>
    </xf>
    <xf numFmtId="169" fontId="9" fillId="11" borderId="2" xfId="0" applyFont="true" applyBorder="true" applyAlignment="true" applyProtection="false">
      <alignment horizontal="center" vertical="center" textRotation="0" wrapText="true" indent="1" shrinkToFit="false"/>
      <protection locked="true" hidden="false"/>
    </xf>
    <xf numFmtId="164" fontId="21" fillId="6" borderId="2" xfId="0" applyFont="true" applyBorder="true" applyAlignment="true" applyProtection="false">
      <alignment horizontal="left" vertical="center" textRotation="0" wrapText="true" indent="1" shrinkToFit="false"/>
      <protection locked="true" hidden="false"/>
    </xf>
    <xf numFmtId="164" fontId="21" fillId="6" borderId="2" xfId="0" applyFont="true" applyBorder="true" applyAlignment="true" applyProtection="false">
      <alignment horizontal="center" vertical="center" textRotation="0" wrapText="true" indent="1" shrinkToFit="false"/>
      <protection locked="true" hidden="false"/>
    </xf>
    <xf numFmtId="165" fontId="21" fillId="6" borderId="2" xfId="0" applyFont="true" applyBorder="true" applyAlignment="true" applyProtection="false">
      <alignment horizontal="center" vertical="center" textRotation="0" wrapText="true" indent="1" shrinkToFit="false"/>
      <protection locked="true" hidden="false"/>
    </xf>
    <xf numFmtId="164" fontId="21" fillId="7" borderId="2" xfId="0" applyFont="true" applyBorder="true" applyAlignment="true" applyProtection="false">
      <alignment horizontal="left" vertical="center" textRotation="0" wrapText="true" indent="1" shrinkToFit="false"/>
      <protection locked="true" hidden="false"/>
    </xf>
    <xf numFmtId="164" fontId="21" fillId="7" borderId="2" xfId="0" applyFont="true" applyBorder="true" applyAlignment="true" applyProtection="false">
      <alignment horizontal="center" vertical="center" textRotation="0" wrapText="true" indent="1" shrinkToFit="false"/>
      <protection locked="true" hidden="false"/>
    </xf>
    <xf numFmtId="165" fontId="21" fillId="7" borderId="2" xfId="0" applyFont="true" applyBorder="true" applyAlignment="true" applyProtection="false">
      <alignment horizontal="center" vertical="center" textRotation="0" wrapText="true" indent="1" shrinkToFit="false"/>
      <protection locked="true" hidden="false"/>
    </xf>
    <xf numFmtId="164" fontId="8" fillId="11" borderId="2" xfId="0" applyFont="true" applyBorder="true" applyAlignment="true" applyProtection="false">
      <alignment horizontal="right" vertical="center" textRotation="0" wrapText="false" indent="1" shrinkToFit="false"/>
      <protection locked="true" hidden="false"/>
    </xf>
    <xf numFmtId="169" fontId="12" fillId="11" borderId="2" xfId="0" applyFont="true" applyBorder="true" applyAlignment="true" applyProtection="false">
      <alignment horizontal="center" vertical="center" textRotation="0" wrapText="false" indent="0" shrinkToFit="false"/>
      <protection locked="true" hidden="false"/>
    </xf>
    <xf numFmtId="166" fontId="21" fillId="6" borderId="2" xfId="0" applyFont="true" applyBorder="true" applyAlignment="true" applyProtection="false">
      <alignment horizontal="right" vertical="center" textRotation="0" wrapText="false" indent="1" shrinkToFit="false"/>
      <protection locked="true" hidden="false"/>
    </xf>
    <xf numFmtId="166" fontId="21" fillId="7" borderId="2" xfId="0" applyFont="true" applyBorder="true" applyAlignment="true" applyProtection="false">
      <alignment horizontal="right" vertical="center" textRotation="0" wrapText="false" indent="1" shrinkToFit="false"/>
      <protection locked="true" hidden="false"/>
    </xf>
    <xf numFmtId="164" fontId="0" fillId="11" borderId="2" xfId="0" applyFont="false" applyBorder="true" applyAlignment="false" applyProtection="false">
      <alignment horizontal="general" vertical="bottom" textRotation="0" wrapText="false" indent="0" shrinkToFit="false"/>
      <protection locked="true" hidden="false"/>
    </xf>
    <xf numFmtId="166" fontId="12" fillId="11" borderId="2" xfId="0" applyFont="true" applyBorder="true" applyAlignment="true" applyProtection="false">
      <alignment horizontal="right" vertical="center" textRotation="0" wrapText="false" indent="1" shrinkToFit="false"/>
      <protection locked="true" hidden="false"/>
    </xf>
    <xf numFmtId="164" fontId="22" fillId="11" borderId="2" xfId="0" applyFont="true" applyBorder="true" applyAlignment="true" applyProtection="false">
      <alignment horizontal="left" vertical="center" textRotation="0" wrapText="false" indent="1" shrinkToFit="false"/>
      <protection locked="true" hidden="false"/>
    </xf>
    <xf numFmtId="164" fontId="23" fillId="0" borderId="0" xfId="0" applyFont="true" applyBorder="true" applyAlignment="true" applyProtection="false">
      <alignment horizontal="left" vertical="center" textRotation="0" wrapText="false" indent="1" shrinkToFit="false"/>
      <protection locked="true" hidden="false"/>
    </xf>
    <xf numFmtId="167" fontId="9" fillId="11" borderId="2" xfId="0" applyFont="true" applyBorder="true" applyAlignment="true" applyProtection="false">
      <alignment horizontal="right" vertical="center" textRotation="0" wrapText="false" indent="1" shrinkToFit="false"/>
      <protection locked="true" hidden="false"/>
    </xf>
    <xf numFmtId="167" fontId="12" fillId="11" borderId="2" xfId="0" applyFont="true" applyBorder="true" applyAlignment="true" applyProtection="false">
      <alignment horizontal="center" vertical="center" textRotation="0" wrapText="false" indent="0" shrinkToFit="false"/>
      <protection locked="true" hidden="false"/>
    </xf>
    <xf numFmtId="170" fontId="19" fillId="9" borderId="2" xfId="0" applyFont="true" applyBorder="true" applyAlignment="true" applyProtection="false">
      <alignment horizontal="left" vertical="center" textRotation="0" wrapText="false" indent="1" shrinkToFit="false"/>
      <protection locked="true" hidden="false"/>
    </xf>
    <xf numFmtId="166" fontId="24" fillId="11" borderId="2" xfId="0" applyFont="true" applyBorder="true" applyAlignment="true" applyProtection="false">
      <alignment horizontal="right" vertical="center" textRotation="0" wrapText="false" indent="2" shrinkToFit="false"/>
      <protection locked="true" hidden="false"/>
    </xf>
    <xf numFmtId="164" fontId="25" fillId="11" borderId="2" xfId="0" applyFont="true" applyBorder="true" applyAlignment="true" applyProtection="false">
      <alignment horizontal="left" vertical="center" textRotation="0" wrapText="false" indent="1" shrinkToFit="false"/>
      <protection locked="true" hidden="false"/>
    </xf>
    <xf numFmtId="166" fontId="26" fillId="11" borderId="2" xfId="0" applyFont="true" applyBorder="true" applyAlignment="true" applyProtection="false">
      <alignment horizontal="right" vertical="center" textRotation="0" wrapText="false" indent="2" shrinkToFit="false"/>
      <protection locked="true" hidden="false"/>
    </xf>
    <xf numFmtId="164" fontId="18" fillId="11" borderId="2" xfId="0" applyFont="true" applyBorder="true" applyAlignment="true" applyProtection="false">
      <alignment horizontal="left" vertical="center" textRotation="0" wrapText="true" indent="1" shrinkToFit="false"/>
      <protection locked="true" hidden="false"/>
    </xf>
    <xf numFmtId="171" fontId="27" fillId="9" borderId="2" xfId="0" applyFont="true" applyBorder="true" applyAlignment="true" applyProtection="false">
      <alignment horizontal="center" vertical="center" textRotation="0" wrapText="false" indent="1" shrinkToFit="false"/>
      <protection locked="true" hidden="false"/>
    </xf>
    <xf numFmtId="166" fontId="27" fillId="11" borderId="2" xfId="0" applyFont="true" applyBorder="true" applyAlignment="true" applyProtection="false">
      <alignment horizontal="center" vertical="center" textRotation="0" wrapText="false" indent="0" shrinkToFit="false"/>
      <protection locked="true" hidden="false"/>
    </xf>
    <xf numFmtId="164" fontId="27" fillId="11" borderId="2" xfId="0" applyFont="true" applyBorder="true" applyAlignment="true" applyProtection="false">
      <alignment horizontal="center" vertical="center" textRotation="0" wrapText="false" indent="0" shrinkToFit="false"/>
      <protection locked="true" hidden="false"/>
    </xf>
    <xf numFmtId="172" fontId="27" fillId="11" borderId="2" xfId="0" applyFont="true" applyBorder="true" applyAlignment="true" applyProtection="false">
      <alignment horizontal="center" vertical="center" textRotation="0" wrapText="false" indent="0" shrinkToFit="false"/>
      <protection locked="true" hidden="false"/>
    </xf>
    <xf numFmtId="164" fontId="27" fillId="9" borderId="2" xfId="0" applyFont="true" applyBorder="true" applyAlignment="true" applyProtection="false">
      <alignment horizontal="center" vertical="center" textRotation="0" wrapText="false" indent="1" shrinkToFit="false"/>
      <protection locked="true" hidden="false"/>
    </xf>
    <xf numFmtId="165" fontId="21" fillId="6" borderId="2" xfId="0" applyFont="true" applyBorder="true" applyAlignment="true" applyProtection="false">
      <alignment horizontal="center" vertical="center" textRotation="0" wrapText="false" indent="1" shrinkToFit="false"/>
      <protection locked="true" hidden="false"/>
    </xf>
    <xf numFmtId="171" fontId="21" fillId="6" borderId="2" xfId="0" applyFont="true" applyBorder="true" applyAlignment="true" applyProtection="false">
      <alignment horizontal="right" vertical="center" textRotation="0" wrapText="false" indent="1" shrinkToFit="false"/>
      <protection locked="true" hidden="false"/>
    </xf>
    <xf numFmtId="172" fontId="21" fillId="6" borderId="2" xfId="0" applyFont="true" applyBorder="true" applyAlignment="true" applyProtection="false">
      <alignment horizontal="right" vertical="center" textRotation="0" wrapText="false" indent="1" shrinkToFit="false"/>
      <protection locked="true" hidden="false"/>
    </xf>
    <xf numFmtId="165" fontId="21" fillId="7" borderId="2" xfId="0" applyFont="true" applyBorder="true" applyAlignment="true" applyProtection="false">
      <alignment horizontal="center" vertical="center" textRotation="0" wrapText="false" indent="1" shrinkToFit="false"/>
      <protection locked="true" hidden="false"/>
    </xf>
    <xf numFmtId="171" fontId="21" fillId="7" borderId="2" xfId="0" applyFont="true" applyBorder="true" applyAlignment="true" applyProtection="false">
      <alignment horizontal="right" vertical="center" textRotation="0" wrapText="false" indent="1" shrinkToFit="false"/>
      <protection locked="true" hidden="false"/>
    </xf>
    <xf numFmtId="172" fontId="21" fillId="7" borderId="2" xfId="0" applyFont="true" applyBorder="true" applyAlignment="true" applyProtection="false">
      <alignment horizontal="right" vertical="center" textRotation="0" wrapText="false" indent="1" shrinkToFit="false"/>
      <protection locked="true" hidden="false"/>
    </xf>
    <xf numFmtId="172" fontId="12" fillId="11" borderId="2" xfId="0" applyFont="true" applyBorder="true" applyAlignment="true" applyProtection="false">
      <alignment horizontal="right" vertical="center" textRotation="0" wrapText="false" indent="1" shrinkToFit="false"/>
      <protection locked="true" hidden="false"/>
    </xf>
    <xf numFmtId="164" fontId="18" fillId="0" borderId="0" xfId="0" applyFont="true" applyBorder="false" applyAlignment="true" applyProtection="false">
      <alignment horizontal="left" vertical="center" textRotation="0" wrapText="false" indent="1" shrinkToFit="false"/>
      <protection locked="true" hidden="false"/>
    </xf>
    <xf numFmtId="166" fontId="9" fillId="11" borderId="2" xfId="0" applyFont="true" applyBorder="true" applyAlignment="true" applyProtection="false">
      <alignment horizontal="right" vertical="center" textRotation="0" wrapText="false" indent="1" shrinkToFit="false"/>
      <protection locked="true" hidden="false"/>
    </xf>
    <xf numFmtId="173" fontId="12" fillId="11" borderId="2" xfId="0" applyFont="true" applyBorder="true" applyAlignment="true" applyProtection="false">
      <alignment horizontal="right" vertical="center" textRotation="0" wrapText="false" indent="1" shrinkToFit="false"/>
      <protection locked="true" hidden="false"/>
    </xf>
    <xf numFmtId="164" fontId="12" fillId="11" borderId="2" xfId="0" applyFont="true" applyBorder="true" applyAlignment="true" applyProtection="false">
      <alignment horizontal="left" vertical="center" textRotation="0" wrapText="false" indent="1" shrinkToFit="false"/>
      <protection locked="true" hidden="false"/>
    </xf>
    <xf numFmtId="164" fontId="9" fillId="0" borderId="2" xfId="0" applyFont="true" applyBorder="true" applyAlignment="true" applyProtection="false">
      <alignment horizontal="left" vertical="center" textRotation="0" wrapText="false" indent="1" shrinkToFit="false"/>
      <protection locked="true" hidden="false"/>
    </xf>
    <xf numFmtId="164" fontId="9" fillId="0" borderId="2" xfId="0" applyFont="true" applyBorder="true" applyAlignment="true" applyProtection="false">
      <alignment horizontal="center" vertical="center" textRotation="0" wrapText="true" indent="1" shrinkToFit="false"/>
      <protection locked="true" hidden="false"/>
    </xf>
    <xf numFmtId="164" fontId="9" fillId="0" borderId="2" xfId="0" applyFont="true" applyBorder="true" applyAlignment="true" applyProtection="false">
      <alignment horizontal="left" vertical="center" textRotation="0" wrapText="true" indent="1" shrinkToFit="false"/>
      <protection locked="true" hidden="false"/>
    </xf>
    <xf numFmtId="164" fontId="9" fillId="0" borderId="2"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true" applyAlignment="true" applyProtection="false">
      <alignment horizontal="left" vertical="center" textRotation="0" wrapText="fals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bgColor rgb="FFFFF4E0"/>
        </patternFill>
      </fill>
    </dxf>
    <dxf>
      <font>
        <name val="Inter"/>
        <charset val="1"/>
        <family val="0"/>
        <b val="1"/>
        <color rgb="FFEC6917"/>
        <sz val="9"/>
      </font>
    </dxf>
    <dxf>
      <font>
        <name val="Inter"/>
        <charset val="1"/>
        <family val="0"/>
        <b val="1"/>
        <color rgb="FFE31B0C"/>
        <sz val="10"/>
      </font>
    </dxf>
    <dxf>
      <fill>
        <patternFill>
          <bgColor rgb="FFFDEBE9"/>
        </patternFill>
      </fill>
    </dxf>
    <dxf>
      <font>
        <name val="Inter"/>
        <charset val="1"/>
        <family val="0"/>
        <b val="1"/>
        <color rgb="FFEC6917"/>
        <sz val="10"/>
      </font>
    </dxf>
  </dxfs>
  <colors>
    <indexedColors>
      <rgbColor rgb="FF000000"/>
      <rgbColor rgb="FFFFFFFF"/>
      <rgbColor rgb="FFE31B0C"/>
      <rgbColor rgb="FF00FF00"/>
      <rgbColor rgb="FF0000FF"/>
      <rgbColor rgb="FFFFFF00"/>
      <rgbColor rgb="FFFF00FF"/>
      <rgbColor rgb="FF00FFFF"/>
      <rgbColor rgb="FF800000"/>
      <rgbColor rgb="FF008000"/>
      <rgbColor rgb="FF000080"/>
      <rgbColor rgb="FF808000"/>
      <rgbColor rgb="FF800080"/>
      <rgbColor rgb="FF008080"/>
      <rgbColor rgb="FFF6F9FC"/>
      <rgbColor rgb="FF808080"/>
      <rgbColor rgb="FF9999FF"/>
      <rgbColor rgb="FF993366"/>
      <rgbColor rgb="FFFFF4E0"/>
      <rgbColor rgb="FFE3F0FA"/>
      <rgbColor rgb="FF660066"/>
      <rgbColor rgb="FFFF8080"/>
      <rgbColor rgb="FF0B79D0"/>
      <rgbColor rgb="FFE0E0E0"/>
      <rgbColor rgb="FF000080"/>
      <rgbColor rgb="FFFF00FF"/>
      <rgbColor rgb="FFFFFF00"/>
      <rgbColor rgb="FF00FFFF"/>
      <rgbColor rgb="FF800080"/>
      <rgbColor rgb="FF800000"/>
      <rgbColor rgb="FF008080"/>
      <rgbColor rgb="FF0000FF"/>
      <rgbColor rgb="FF039BE5"/>
      <rgbColor rgb="FFDCE9F4"/>
      <rgbColor rgb="FFEEEEEE"/>
      <rgbColor rgb="FFFDEBE9"/>
      <rgbColor rgb="FF99CCFF"/>
      <rgbColor rgb="FFFF99CC"/>
      <rgbColor rgb="FFCC99FF"/>
      <rgbColor rgb="FFF5F5F5"/>
      <rgbColor rgb="FF3480BC"/>
      <rgbColor rgb="FF33CCCC"/>
      <rgbColor rgb="FF99CC00"/>
      <rgbColor rgb="FFFFB547"/>
      <rgbColor rgb="FFFF9900"/>
      <rgbColor rgb="FFEC6917"/>
      <rgbColor rgb="FF666699"/>
      <rgbColor rgb="FF8E98A2"/>
      <rgbColor rgb="FF0D3C61"/>
      <rgbColor rgb="FF4CAF50"/>
      <rgbColor rgb="FF0C1628"/>
      <rgbColor rgb="FF333300"/>
      <rgbColor rgb="FF993300"/>
      <rgbColor rgb="FF993366"/>
      <rgbColor rgb="FF215383"/>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10.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1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6.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7.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8.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9.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57240</xdr:colOff>
      <xdr:row>2</xdr:row>
      <xdr:rowOff>76320</xdr:rowOff>
    </xdr:from>
    <xdr:to>
      <xdr:col>3</xdr:col>
      <xdr:colOff>18720</xdr:colOff>
      <xdr:row>5</xdr:row>
      <xdr:rowOff>66600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423720" y="409680"/>
          <a:ext cx="2076120" cy="61884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529200</xdr:colOff>
      <xdr:row>0</xdr:row>
      <xdr:rowOff>313920</xdr:rowOff>
    </xdr:to>
    <xdr:pic>
      <xdr:nvPicPr>
        <xdr:cNvPr id="9"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1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599760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599760</xdr:colOff>
      <xdr:row>0</xdr:row>
      <xdr:rowOff>313920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599760</xdr:colOff>
      <xdr:row>0</xdr:row>
      <xdr:rowOff>313920</xdr:rowOff>
    </xdr:to>
    <xdr:pic>
      <xdr:nvPicPr>
        <xdr:cNvPr id="5"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599760</xdr:colOff>
      <xdr:row>0</xdr:row>
      <xdr:rowOff>313920</xdr:rowOff>
    </xdr:to>
    <xdr:pic>
      <xdr:nvPicPr>
        <xdr:cNvPr id="6"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7"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8"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drawing" Target="../drawings/drawing10.xml"/>
</Relationships>
</file>

<file path=xl/worksheets/_rels/sheet11.xml.rels><?xml version="1.0" encoding="UTF-8"?>
<Relationships xmlns="http://schemas.openxmlformats.org/package/2006/relationships"><Relationship Id="rId1" Type="http://schemas.openxmlformats.org/officeDocument/2006/relationships/drawing" Target="../drawings/drawing1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drawing" Target="../drawings/drawing7.xml"/>
</Relationships>
</file>

<file path=xl/worksheets/_rels/sheet8.xml.rels><?xml version="1.0" encoding="UTF-8"?>
<Relationships xmlns="http://schemas.openxmlformats.org/package/2006/relationships"><Relationship Id="rId1" Type="http://schemas.openxmlformats.org/officeDocument/2006/relationships/drawing" Target="../drawings/drawing8.xml"/>
</Relationships>
</file>

<file path=xl/worksheets/_rels/sheet9.xml.rels><?xml version="1.0" encoding="UTF-8"?>
<Relationships xmlns="http://schemas.openxmlformats.org/package/2006/relationships"><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C1628"/>
    <pageSetUpPr fitToPage="true"/>
  </sheetPr>
  <dimension ref="B1:G7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
    <col collapsed="false" customWidth="true" hidden="false" outlineLevel="0" max="3" min="3" style="0" width="30"/>
    <col collapsed="false" customWidth="true" hidden="false" outlineLevel="0" max="5" min="4" style="0" width="19"/>
    <col collapsed="false" customWidth="true" hidden="false" outlineLevel="0" max="6" min="6" style="0" width="18"/>
    <col collapsed="false" customWidth="true" hidden="false" outlineLevel="0" max="7" min="7" style="0" width="16"/>
    <col collapsed="false" customWidth="true" hidden="false" outlineLevel="0" max="8" min="8" style="0" width="2.2"/>
  </cols>
  <sheetData>
    <row r="1" customFormat="false" ht="9.75" hidden="false" customHeight="true" outlineLevel="0" collapsed="false"/>
    <row r="2" customFormat="false" ht="16.5" hidden="false" customHeight="true" outlineLevel="0" collapsed="false">
      <c r="B2" s="1"/>
      <c r="C2" s="1"/>
      <c r="D2" s="1"/>
      <c r="E2" s="1"/>
      <c r="F2" s="1"/>
      <c r="G2" s="1"/>
    </row>
    <row r="3" customFormat="false" ht="16.5" hidden="false" customHeight="true" outlineLevel="0" collapsed="false">
      <c r="B3" s="1"/>
      <c r="C3" s="1"/>
      <c r="D3" s="1"/>
      <c r="E3" s="1"/>
      <c r="F3" s="1"/>
      <c r="G3" s="1"/>
    </row>
    <row r="4" customFormat="false" ht="16.5" hidden="false" customHeight="true" outlineLevel="0" collapsed="false">
      <c r="B4" s="1"/>
      <c r="C4" s="1"/>
      <c r="D4" s="1"/>
      <c r="E4" s="1"/>
      <c r="F4" s="1"/>
      <c r="G4" s="1"/>
    </row>
    <row r="5" customFormat="false" ht="16.5" hidden="false" customHeight="true" outlineLevel="0" collapsed="false">
      <c r="B5" s="1"/>
      <c r="C5" s="1"/>
      <c r="D5" s="1"/>
      <c r="E5" s="1"/>
      <c r="F5" s="1"/>
      <c r="G5" s="1"/>
    </row>
    <row r="6" customFormat="false" ht="31.5" hidden="false" customHeight="true" outlineLevel="0" collapsed="false">
      <c r="B6" s="1"/>
      <c r="C6" s="2" t="s">
        <v>0</v>
      </c>
      <c r="D6" s="2"/>
      <c r="E6" s="2"/>
      <c r="F6" s="2"/>
      <c r="G6" s="2"/>
    </row>
    <row r="7" customFormat="false" ht="9.75" hidden="false" customHeight="true" outlineLevel="0" collapsed="false">
      <c r="B7" s="1"/>
      <c r="C7" s="1"/>
      <c r="D7" s="1"/>
      <c r="E7" s="1"/>
      <c r="F7" s="1"/>
      <c r="G7" s="1"/>
    </row>
    <row r="8" customFormat="false" ht="4.5" hidden="false" customHeight="true" outlineLevel="0" collapsed="false">
      <c r="B8" s="3"/>
      <c r="C8" s="3"/>
      <c r="D8" s="3"/>
      <c r="E8" s="3"/>
      <c r="F8" s="3"/>
      <c r="G8" s="3"/>
    </row>
    <row r="9" customFormat="false" ht="7.5" hidden="false" customHeight="true" outlineLevel="0" collapsed="false"/>
    <row r="10" customFormat="false" ht="16.5" hidden="false" customHeight="true" outlineLevel="0" collapsed="false">
      <c r="B10" s="4" t="s">
        <v>1</v>
      </c>
      <c r="C10" s="4"/>
      <c r="D10" s="4"/>
      <c r="E10" s="4"/>
      <c r="F10" s="4"/>
      <c r="G10" s="4"/>
    </row>
    <row r="11" customFormat="false" ht="16.5" hidden="false" customHeight="true" outlineLevel="0" collapsed="false">
      <c r="B11" s="4"/>
      <c r="C11" s="4"/>
      <c r="D11" s="4"/>
      <c r="E11" s="4"/>
      <c r="F11" s="4"/>
      <c r="G11" s="4"/>
    </row>
    <row r="12" customFormat="false" ht="16.5" hidden="false" customHeight="true" outlineLevel="0" collapsed="false">
      <c r="B12" s="4"/>
      <c r="C12" s="4"/>
      <c r="D12" s="4"/>
      <c r="E12" s="4"/>
      <c r="F12" s="4"/>
      <c r="G12" s="4"/>
    </row>
    <row r="13" customFormat="false" ht="16.5" hidden="false" customHeight="true" outlineLevel="0" collapsed="false">
      <c r="B13" s="4"/>
      <c r="C13" s="4"/>
      <c r="D13" s="4"/>
      <c r="E13" s="4"/>
      <c r="F13" s="4"/>
      <c r="G13" s="4"/>
    </row>
    <row r="15" customFormat="false" ht="24" hidden="false" customHeight="true" outlineLevel="0" collapsed="false">
      <c r="B15" s="5" t="s">
        <v>2</v>
      </c>
      <c r="C15" s="5"/>
      <c r="D15" s="5"/>
      <c r="E15" s="5"/>
      <c r="F15" s="5"/>
      <c r="G15" s="5"/>
    </row>
    <row r="16" customFormat="false" ht="16.5" hidden="false" customHeight="true" outlineLevel="0" collapsed="false">
      <c r="B16" s="6" t="s">
        <v>3</v>
      </c>
      <c r="C16" s="7" t="s">
        <v>4</v>
      </c>
      <c r="D16" s="8" t="s">
        <v>5</v>
      </c>
      <c r="E16" s="8"/>
      <c r="F16" s="8"/>
      <c r="G16" s="8"/>
    </row>
    <row r="17" customFormat="false" ht="16.5" hidden="false" customHeight="true" outlineLevel="0" collapsed="false">
      <c r="B17" s="6"/>
      <c r="C17" s="6"/>
      <c r="D17" s="6"/>
      <c r="E17" s="8"/>
      <c r="F17" s="8"/>
      <c r="G17" s="8"/>
    </row>
    <row r="18" customFormat="false" ht="16.5" hidden="false" customHeight="true" outlineLevel="0" collapsed="false">
      <c r="B18" s="6" t="s">
        <v>6</v>
      </c>
      <c r="C18" s="7" t="s">
        <v>7</v>
      </c>
      <c r="D18" s="8" t="s">
        <v>8</v>
      </c>
      <c r="E18" s="8"/>
      <c r="F18" s="8"/>
      <c r="G18" s="8"/>
    </row>
    <row r="19" customFormat="false" ht="16.5" hidden="false" customHeight="true" outlineLevel="0" collapsed="false">
      <c r="B19" s="6"/>
      <c r="C19" s="6"/>
      <c r="D19" s="6"/>
      <c r="E19" s="8"/>
      <c r="F19" s="8"/>
      <c r="G19" s="8"/>
    </row>
    <row r="20" customFormat="false" ht="16.5" hidden="false" customHeight="true" outlineLevel="0" collapsed="false">
      <c r="B20" s="6" t="s">
        <v>9</v>
      </c>
      <c r="C20" s="7" t="s">
        <v>10</v>
      </c>
      <c r="D20" s="8" t="s">
        <v>11</v>
      </c>
      <c r="E20" s="8"/>
      <c r="F20" s="8"/>
      <c r="G20" s="8"/>
    </row>
    <row r="21" customFormat="false" ht="16.5" hidden="false" customHeight="true" outlineLevel="0" collapsed="false">
      <c r="B21" s="6"/>
      <c r="C21" s="6"/>
      <c r="D21" s="6"/>
      <c r="E21" s="8"/>
      <c r="F21" s="8"/>
      <c r="G21" s="8"/>
    </row>
    <row r="22" customFormat="false" ht="16.5" hidden="false" customHeight="true" outlineLevel="0" collapsed="false">
      <c r="B22" s="6" t="s">
        <v>12</v>
      </c>
      <c r="C22" s="7" t="s">
        <v>13</v>
      </c>
      <c r="D22" s="8" t="s">
        <v>14</v>
      </c>
      <c r="E22" s="8"/>
      <c r="F22" s="8"/>
      <c r="G22" s="8"/>
    </row>
    <row r="23" customFormat="false" ht="16.5" hidden="false" customHeight="true" outlineLevel="0" collapsed="false">
      <c r="B23" s="6"/>
      <c r="C23" s="6"/>
      <c r="D23" s="6"/>
      <c r="E23" s="8"/>
      <c r="F23" s="8"/>
      <c r="G23" s="8"/>
    </row>
    <row r="24" customFormat="false" ht="16.5" hidden="false" customHeight="true" outlineLevel="0" collapsed="false">
      <c r="B24" s="6" t="s">
        <v>15</v>
      </c>
      <c r="C24" s="7" t="s">
        <v>16</v>
      </c>
      <c r="D24" s="8" t="s">
        <v>17</v>
      </c>
      <c r="E24" s="8"/>
      <c r="F24" s="8"/>
      <c r="G24" s="8"/>
    </row>
    <row r="25" customFormat="false" ht="16.5" hidden="false" customHeight="true" outlineLevel="0" collapsed="false">
      <c r="B25" s="6"/>
      <c r="C25" s="6"/>
      <c r="D25" s="6"/>
      <c r="E25" s="8"/>
      <c r="F25" s="8"/>
      <c r="G25" s="8"/>
    </row>
    <row r="26" customFormat="false" ht="16.5" hidden="false" customHeight="true" outlineLevel="0" collapsed="false">
      <c r="B26" s="6" t="s">
        <v>18</v>
      </c>
      <c r="C26" s="7" t="s">
        <v>19</v>
      </c>
      <c r="D26" s="8" t="s">
        <v>20</v>
      </c>
      <c r="E26" s="8"/>
      <c r="F26" s="8"/>
      <c r="G26" s="8"/>
    </row>
    <row r="27" customFormat="false" ht="16.5" hidden="false" customHeight="true" outlineLevel="0" collapsed="false">
      <c r="B27" s="6"/>
      <c r="C27" s="6"/>
      <c r="D27" s="6"/>
      <c r="E27" s="8"/>
      <c r="F27" s="8"/>
      <c r="G27" s="8"/>
    </row>
    <row r="29" customFormat="false" ht="24" hidden="false" customHeight="true" outlineLevel="0" collapsed="false">
      <c r="B29" s="5" t="s">
        <v>21</v>
      </c>
      <c r="C29" s="5"/>
      <c r="D29" s="5"/>
      <c r="E29" s="5"/>
      <c r="F29" s="5"/>
      <c r="G29" s="5"/>
    </row>
    <row r="30" customFormat="false" ht="18.75" hidden="false" customHeight="true" outlineLevel="0" collapsed="false">
      <c r="B30" s="9"/>
      <c r="C30" s="9" t="s">
        <v>22</v>
      </c>
      <c r="D30" s="9" t="s">
        <v>23</v>
      </c>
      <c r="E30" s="9"/>
      <c r="F30" s="9"/>
      <c r="G30" s="9"/>
    </row>
    <row r="31" customFormat="false" ht="27.75" hidden="false" customHeight="true" outlineLevel="0" collapsed="false">
      <c r="B31" s="10"/>
      <c r="C31" s="11" t="s">
        <v>24</v>
      </c>
      <c r="D31" s="12" t="s">
        <v>25</v>
      </c>
      <c r="E31" s="12"/>
      <c r="F31" s="12"/>
      <c r="G31" s="12"/>
    </row>
    <row r="32" customFormat="false" ht="27.75" hidden="false" customHeight="true" outlineLevel="0" collapsed="false">
      <c r="B32" s="13"/>
      <c r="C32" s="14" t="s">
        <v>26</v>
      </c>
      <c r="D32" s="15" t="s">
        <v>27</v>
      </c>
      <c r="E32" s="15"/>
      <c r="F32" s="15"/>
      <c r="G32" s="15"/>
    </row>
    <row r="33" customFormat="false" ht="27.75" hidden="false" customHeight="true" outlineLevel="0" collapsed="false">
      <c r="B33" s="10"/>
      <c r="C33" s="11" t="s">
        <v>28</v>
      </c>
      <c r="D33" s="12" t="s">
        <v>29</v>
      </c>
      <c r="E33" s="12"/>
      <c r="F33" s="12"/>
      <c r="G33" s="12"/>
    </row>
    <row r="34" customFormat="false" ht="27.75" hidden="false" customHeight="true" outlineLevel="0" collapsed="false">
      <c r="B34" s="13"/>
      <c r="C34" s="14" t="s">
        <v>30</v>
      </c>
      <c r="D34" s="15" t="s">
        <v>31</v>
      </c>
      <c r="E34" s="15"/>
      <c r="F34" s="15"/>
      <c r="G34" s="15"/>
    </row>
    <row r="35" customFormat="false" ht="27.75" hidden="false" customHeight="true" outlineLevel="0" collapsed="false">
      <c r="B35" s="10"/>
      <c r="C35" s="11" t="s">
        <v>32</v>
      </c>
      <c r="D35" s="12" t="s">
        <v>33</v>
      </c>
      <c r="E35" s="12"/>
      <c r="F35" s="12"/>
      <c r="G35" s="12"/>
    </row>
    <row r="36" customFormat="false" ht="27.75" hidden="false" customHeight="true" outlineLevel="0" collapsed="false">
      <c r="B36" s="13"/>
      <c r="C36" s="14" t="s">
        <v>34</v>
      </c>
      <c r="D36" s="15" t="s">
        <v>35</v>
      </c>
      <c r="E36" s="15"/>
      <c r="F36" s="15"/>
      <c r="G36" s="15"/>
    </row>
    <row r="37" customFormat="false" ht="27.75" hidden="false" customHeight="true" outlineLevel="0" collapsed="false">
      <c r="B37" s="10"/>
      <c r="C37" s="11" t="s">
        <v>36</v>
      </c>
      <c r="D37" s="12" t="s">
        <v>37</v>
      </c>
      <c r="E37" s="12"/>
      <c r="F37" s="12"/>
      <c r="G37" s="12"/>
    </row>
    <row r="38" customFormat="false" ht="27.75" hidden="false" customHeight="true" outlineLevel="0" collapsed="false">
      <c r="B38" s="13"/>
      <c r="C38" s="14" t="s">
        <v>38</v>
      </c>
      <c r="D38" s="15" t="s">
        <v>39</v>
      </c>
      <c r="E38" s="15"/>
      <c r="F38" s="15"/>
      <c r="G38" s="15"/>
    </row>
    <row r="39" customFormat="false" ht="27.75" hidden="false" customHeight="true" outlineLevel="0" collapsed="false">
      <c r="B39" s="10"/>
      <c r="C39" s="11" t="s">
        <v>40</v>
      </c>
      <c r="D39" s="12" t="s">
        <v>41</v>
      </c>
      <c r="E39" s="12"/>
      <c r="F39" s="12"/>
      <c r="G39" s="12"/>
    </row>
    <row r="40" customFormat="false" ht="27.75" hidden="false" customHeight="true" outlineLevel="0" collapsed="false">
      <c r="B40" s="13"/>
      <c r="C40" s="14" t="s">
        <v>42</v>
      </c>
      <c r="D40" s="15" t="s">
        <v>43</v>
      </c>
      <c r="E40" s="15"/>
      <c r="F40" s="15"/>
      <c r="G40" s="15"/>
    </row>
    <row r="42" customFormat="false" ht="24" hidden="false" customHeight="true" outlineLevel="0" collapsed="false">
      <c r="B42" s="5" t="s">
        <v>44</v>
      </c>
      <c r="C42" s="5"/>
      <c r="D42" s="5"/>
      <c r="E42" s="5"/>
      <c r="F42" s="5"/>
      <c r="G42" s="5"/>
    </row>
    <row r="43" customFormat="false" ht="15" hidden="false" customHeight="true" outlineLevel="0" collapsed="false">
      <c r="C43" s="16" t="s">
        <v>45</v>
      </c>
      <c r="D43" s="8" t="s">
        <v>46</v>
      </c>
      <c r="E43" s="8"/>
      <c r="F43" s="8"/>
      <c r="G43" s="8"/>
    </row>
    <row r="44" customFormat="false" ht="15" hidden="false" customHeight="true" outlineLevel="0" collapsed="false">
      <c r="C44" s="16"/>
      <c r="D44" s="16"/>
      <c r="E44" s="8"/>
      <c r="F44" s="8"/>
      <c r="G44" s="8"/>
    </row>
    <row r="45" customFormat="false" ht="15" hidden="false" customHeight="true" outlineLevel="0" collapsed="false">
      <c r="C45" s="16"/>
      <c r="D45" s="16"/>
      <c r="E45" s="8"/>
      <c r="F45" s="8"/>
      <c r="G45" s="8"/>
    </row>
    <row r="47" customFormat="false" ht="15" hidden="false" customHeight="true" outlineLevel="0" collapsed="false">
      <c r="C47" s="16" t="s">
        <v>47</v>
      </c>
      <c r="D47" s="8" t="s">
        <v>48</v>
      </c>
      <c r="E47" s="8"/>
      <c r="F47" s="8"/>
      <c r="G47" s="8"/>
    </row>
    <row r="48" customFormat="false" ht="15" hidden="false" customHeight="true" outlineLevel="0" collapsed="false">
      <c r="C48" s="16"/>
      <c r="D48" s="16"/>
      <c r="E48" s="8"/>
      <c r="F48" s="8"/>
      <c r="G48" s="8"/>
    </row>
    <row r="49" customFormat="false" ht="15" hidden="false" customHeight="true" outlineLevel="0" collapsed="false">
      <c r="C49" s="16"/>
      <c r="D49" s="16"/>
      <c r="E49" s="8"/>
      <c r="F49" s="8"/>
      <c r="G49" s="8"/>
    </row>
    <row r="51" customFormat="false" ht="15" hidden="false" customHeight="true" outlineLevel="0" collapsed="false">
      <c r="C51" s="16" t="s">
        <v>49</v>
      </c>
      <c r="D51" s="8" t="s">
        <v>50</v>
      </c>
      <c r="E51" s="8"/>
      <c r="F51" s="8"/>
      <c r="G51" s="8"/>
    </row>
    <row r="52" customFormat="false" ht="15" hidden="false" customHeight="true" outlineLevel="0" collapsed="false">
      <c r="C52" s="16"/>
      <c r="D52" s="16"/>
      <c r="E52" s="8"/>
      <c r="F52" s="8"/>
      <c r="G52" s="8"/>
    </row>
    <row r="53" customFormat="false" ht="15" hidden="false" customHeight="true" outlineLevel="0" collapsed="false">
      <c r="C53" s="16"/>
      <c r="D53" s="16"/>
      <c r="E53" s="8"/>
      <c r="F53" s="8"/>
      <c r="G53" s="8"/>
    </row>
    <row r="55" customFormat="false" ht="15" hidden="false" customHeight="true" outlineLevel="0" collapsed="false">
      <c r="C55" s="16" t="s">
        <v>51</v>
      </c>
      <c r="D55" s="8" t="s">
        <v>52</v>
      </c>
      <c r="E55" s="8"/>
      <c r="F55" s="8"/>
      <c r="G55" s="8"/>
    </row>
    <row r="56" customFormat="false" ht="15" hidden="false" customHeight="true" outlineLevel="0" collapsed="false">
      <c r="C56" s="16"/>
      <c r="D56" s="16"/>
      <c r="E56" s="8"/>
      <c r="F56" s="8"/>
      <c r="G56" s="8"/>
    </row>
    <row r="57" customFormat="false" ht="15" hidden="false" customHeight="true" outlineLevel="0" collapsed="false">
      <c r="C57" s="16"/>
      <c r="D57" s="16"/>
      <c r="E57" s="8"/>
      <c r="F57" s="8"/>
      <c r="G57" s="8"/>
    </row>
    <row r="59" customFormat="false" ht="15" hidden="false" customHeight="true" outlineLevel="0" collapsed="false">
      <c r="C59" s="16" t="s">
        <v>53</v>
      </c>
      <c r="D59" s="8" t="s">
        <v>54</v>
      </c>
      <c r="E59" s="8"/>
      <c r="F59" s="8"/>
      <c r="G59" s="8"/>
    </row>
    <row r="60" customFormat="false" ht="15" hidden="false" customHeight="true" outlineLevel="0" collapsed="false">
      <c r="C60" s="16"/>
      <c r="D60" s="16"/>
      <c r="E60" s="8"/>
      <c r="F60" s="8"/>
      <c r="G60" s="8"/>
    </row>
    <row r="61" customFormat="false" ht="15" hidden="false" customHeight="true" outlineLevel="0" collapsed="false">
      <c r="C61" s="16"/>
      <c r="D61" s="16"/>
      <c r="E61" s="8"/>
      <c r="F61" s="8"/>
      <c r="G61" s="8"/>
    </row>
    <row r="63" customFormat="false" ht="15" hidden="false" customHeight="true" outlineLevel="0" collapsed="false">
      <c r="C63" s="16" t="s">
        <v>55</v>
      </c>
      <c r="D63" s="8" t="s">
        <v>56</v>
      </c>
      <c r="E63" s="8"/>
      <c r="F63" s="8"/>
      <c r="G63" s="8"/>
    </row>
    <row r="64" customFormat="false" ht="15" hidden="false" customHeight="true" outlineLevel="0" collapsed="false">
      <c r="C64" s="16"/>
      <c r="D64" s="16"/>
      <c r="E64" s="8"/>
      <c r="F64" s="8"/>
      <c r="G64" s="8"/>
    </row>
    <row r="65" customFormat="false" ht="15" hidden="false" customHeight="true" outlineLevel="0" collapsed="false">
      <c r="C65" s="16"/>
      <c r="D65" s="16"/>
      <c r="E65" s="8"/>
      <c r="F65" s="8"/>
      <c r="G65" s="8"/>
    </row>
    <row r="67" customFormat="false" ht="15" hidden="false" customHeight="true" outlineLevel="0" collapsed="false">
      <c r="C67" s="16" t="s">
        <v>57</v>
      </c>
      <c r="D67" s="8" t="s">
        <v>58</v>
      </c>
      <c r="E67" s="8"/>
      <c r="F67" s="8"/>
      <c r="G67" s="8"/>
    </row>
    <row r="68" customFormat="false" ht="15" hidden="false" customHeight="true" outlineLevel="0" collapsed="false">
      <c r="C68" s="16"/>
      <c r="D68" s="16"/>
      <c r="E68" s="8"/>
      <c r="F68" s="8"/>
      <c r="G68" s="8"/>
    </row>
    <row r="69" customFormat="false" ht="15" hidden="false" customHeight="true" outlineLevel="0" collapsed="false">
      <c r="C69" s="16"/>
      <c r="D69" s="16"/>
      <c r="E69" s="8"/>
      <c r="F69" s="8"/>
      <c r="G69" s="8"/>
    </row>
    <row r="71" customFormat="false" ht="15" hidden="false" customHeight="false" outlineLevel="0" collapsed="false">
      <c r="B71" s="17" t="s">
        <v>59</v>
      </c>
      <c r="C71" s="17"/>
      <c r="D71" s="17"/>
      <c r="E71" s="17"/>
      <c r="F71" s="17"/>
      <c r="G71" s="17"/>
    </row>
    <row r="72" customFormat="false" ht="15" hidden="false" customHeight="true" outlineLevel="0" collapsed="false">
      <c r="B72" s="18" t="s">
        <v>60</v>
      </c>
      <c r="C72" s="18"/>
      <c r="D72" s="18"/>
      <c r="E72" s="18"/>
      <c r="F72" s="18"/>
      <c r="G72" s="18"/>
    </row>
    <row r="73" customFormat="false" ht="15" hidden="false" customHeight="true" outlineLevel="0" collapsed="false">
      <c r="B73" s="18"/>
      <c r="C73" s="18"/>
      <c r="D73" s="18"/>
      <c r="E73" s="18"/>
      <c r="F73" s="18"/>
      <c r="G73" s="18"/>
    </row>
    <row r="74" customFormat="false" ht="15" hidden="false" customHeight="true" outlineLevel="0" collapsed="false">
      <c r="B74" s="18"/>
      <c r="C74" s="18"/>
      <c r="D74" s="18"/>
      <c r="E74" s="18"/>
      <c r="F74" s="18"/>
      <c r="G74" s="18"/>
    </row>
    <row r="76" customFormat="false" ht="19.5" hidden="false" customHeight="true" outlineLevel="0" collapsed="false">
      <c r="B76" s="19" t="s">
        <v>61</v>
      </c>
      <c r="C76" s="19"/>
      <c r="D76" s="19"/>
      <c r="E76" s="19"/>
      <c r="F76" s="19"/>
      <c r="G76" s="19"/>
    </row>
  </sheetData>
  <mergeCells count="51">
    <mergeCell ref="C6:G6"/>
    <mergeCell ref="B10:G13"/>
    <mergeCell ref="B15:G15"/>
    <mergeCell ref="B16:B17"/>
    <mergeCell ref="C16:C17"/>
    <mergeCell ref="D16:G17"/>
    <mergeCell ref="B18:B19"/>
    <mergeCell ref="C18:C19"/>
    <mergeCell ref="D18:G19"/>
    <mergeCell ref="B20:B21"/>
    <mergeCell ref="C20:C21"/>
    <mergeCell ref="D20:G21"/>
    <mergeCell ref="B22:B23"/>
    <mergeCell ref="C22:C23"/>
    <mergeCell ref="D22:G23"/>
    <mergeCell ref="B24:B25"/>
    <mergeCell ref="C24:C25"/>
    <mergeCell ref="D24:G25"/>
    <mergeCell ref="B26:B27"/>
    <mergeCell ref="C26:C27"/>
    <mergeCell ref="D26:G27"/>
    <mergeCell ref="B29:G29"/>
    <mergeCell ref="D30:G30"/>
    <mergeCell ref="D31:G31"/>
    <mergeCell ref="D32:G32"/>
    <mergeCell ref="D33:G33"/>
    <mergeCell ref="D34:G34"/>
    <mergeCell ref="D35:G35"/>
    <mergeCell ref="D36:G36"/>
    <mergeCell ref="D37:G37"/>
    <mergeCell ref="D38:G38"/>
    <mergeCell ref="D39:G39"/>
    <mergeCell ref="D40:G40"/>
    <mergeCell ref="B42:G42"/>
    <mergeCell ref="C43:C45"/>
    <mergeCell ref="D43:G45"/>
    <mergeCell ref="C47:C49"/>
    <mergeCell ref="D47:G49"/>
    <mergeCell ref="C51:C53"/>
    <mergeCell ref="D51:G53"/>
    <mergeCell ref="C55:C57"/>
    <mergeCell ref="D55:G57"/>
    <mergeCell ref="C59:C61"/>
    <mergeCell ref="D59:G61"/>
    <mergeCell ref="C63:C65"/>
    <mergeCell ref="D63:G65"/>
    <mergeCell ref="C67:C69"/>
    <mergeCell ref="D67:G69"/>
    <mergeCell ref="B71:G71"/>
    <mergeCell ref="B72:G74"/>
    <mergeCell ref="B76:G76"/>
  </mergeCells>
  <hyperlinks>
    <hyperlink ref="C31" location="'Estimate Summary'!A1" display="Estimate Summary"/>
    <hyperlink ref="C32" location="'Method &amp; Basis'!A1" display="Method &amp; Basis"/>
    <hyperlink ref="C33" location="'Documents'!A1" display="Documents"/>
    <hyperlink ref="C34" location="'Assumptions'!A1" display="Assumptions"/>
    <hyperlink ref="C35" location="'Exclusions'!A1" display="Exclusions"/>
    <hyperlink ref="C36" location="'Allowances'!A1" display="Allowances"/>
    <hyperlink ref="C37" location="'Risk &amp; Contingency'!A1" display="Risk &amp; Contingency"/>
    <hyperlink ref="C38" location="'Benchmarks'!A1" display="Benchmarks"/>
    <hyperlink ref="C39" location="'Reconciliation &amp; Review'!A1" display="Reconciliation &amp; Review"/>
    <hyperlink ref="C40" location="'Reference'!A1" display="Reference"/>
    <hyperlink ref="B76" r:id="rId1" display="Built for teams delivering capital projects, programs and portfolios  ·  mastt.com"/>
  </hyperlinks>
  <printOptions headings="false" gridLines="false" gridLinesSet="true" horizontalCentered="false" verticalCentered="false"/>
  <pageMargins left="0.3" right="0.3"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rowBreaks count="1" manualBreakCount="1">
    <brk id="41" man="true" max="16383" min="0"/>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4CAF50"/>
    <pageSetUpPr fitToPage="true"/>
  </sheetPr>
  <dimension ref="B1:G5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3" min="3" style="0" width="32"/>
    <col collapsed="false" customWidth="true" hidden="false" outlineLevel="0" max="4" min="4" style="0" width="50"/>
    <col collapsed="false" customWidth="true" hidden="false" outlineLevel="0" max="6" min="5" style="0" width="18"/>
    <col collapsed="false" customWidth="true" hidden="false" outlineLevel="0" max="7" min="7" style="0" width="16"/>
    <col collapsed="false" customWidth="true" hidden="false" outlineLevel="0" max="8" min="8" style="0" width="2.2"/>
  </cols>
  <sheetData>
    <row r="1" customFormat="false" ht="33.75" hidden="false" customHeight="true" outlineLevel="0" collapsed="false">
      <c r="B1" s="20" t="s">
        <v>444</v>
      </c>
      <c r="C1" s="20"/>
      <c r="D1" s="20"/>
      <c r="E1" s="20"/>
      <c r="F1" s="20"/>
      <c r="G1" s="20"/>
    </row>
    <row r="2" customFormat="false" ht="4.5" hidden="false" customHeight="true" outlineLevel="0" collapsed="false">
      <c r="B2" s="21"/>
      <c r="C2" s="21"/>
      <c r="D2" s="21"/>
      <c r="E2" s="21"/>
      <c r="F2" s="21"/>
      <c r="G2" s="21"/>
    </row>
    <row r="3" customFormat="false" ht="16.5" hidden="false" customHeight="true" outlineLevel="0" collapsed="false">
      <c r="B3" s="22" t="str">
        <f aca="false">IF(LEFT('Estimate Summary'!$D$7,7)&lt;&gt;"EXAMPLE","","EXAMPLE DATA - type your own project name on Estimate Summary to clear this.")</f>
        <v>EXAMPLE DATA - type your own project name on Estimate Summary to clear this.</v>
      </c>
      <c r="C3" s="22"/>
      <c r="D3" s="22"/>
      <c r="E3" s="22"/>
      <c r="F3" s="22"/>
      <c r="G3" s="22"/>
    </row>
    <row r="4" customFormat="false" ht="25.5" hidden="false" customHeight="true" outlineLevel="0" collapsed="false">
      <c r="B4" s="23" t="s">
        <v>445</v>
      </c>
      <c r="C4" s="23"/>
      <c r="D4" s="23"/>
      <c r="E4" s="23"/>
      <c r="F4" s="23"/>
      <c r="G4" s="23"/>
    </row>
    <row r="6" customFormat="false" ht="21.75" hidden="false" customHeight="true" outlineLevel="0" collapsed="false">
      <c r="B6" s="5" t="s">
        <v>446</v>
      </c>
      <c r="C6" s="5"/>
      <c r="D6" s="5"/>
      <c r="E6" s="5"/>
      <c r="F6" s="5"/>
      <c r="G6" s="5"/>
    </row>
    <row r="7" customFormat="false" ht="18.75" hidden="false" customHeight="true" outlineLevel="0" collapsed="false">
      <c r="C7" s="74" t="s">
        <v>447</v>
      </c>
      <c r="D7" s="25" t="s">
        <v>448</v>
      </c>
      <c r="E7" s="25"/>
    </row>
    <row r="8" customFormat="false" ht="18.75" hidden="false" customHeight="true" outlineLevel="0" collapsed="false">
      <c r="C8" s="74" t="s">
        <v>449</v>
      </c>
      <c r="D8" s="26" t="n">
        <f aca="false">DATE(2026,5,22)</f>
        <v>46164</v>
      </c>
      <c r="E8" s="26"/>
    </row>
    <row r="9" customFormat="false" ht="18.75" hidden="false" customHeight="true" outlineLevel="0" collapsed="false">
      <c r="C9" s="74" t="s">
        <v>450</v>
      </c>
      <c r="D9" s="30" t="n">
        <v>21950000</v>
      </c>
      <c r="E9" s="30"/>
    </row>
    <row r="11" customFormat="false" ht="21.75" hidden="false" customHeight="true" outlineLevel="0" collapsed="false">
      <c r="B11" s="9" t="s">
        <v>213</v>
      </c>
      <c r="C11" s="9" t="s">
        <v>451</v>
      </c>
      <c r="D11" s="9" t="s">
        <v>452</v>
      </c>
      <c r="E11" s="9" t="s">
        <v>453</v>
      </c>
      <c r="F11" s="9" t="s">
        <v>330</v>
      </c>
      <c r="G11" s="9" t="s">
        <v>454</v>
      </c>
    </row>
    <row r="12" customFormat="false" ht="21.75" hidden="false" customHeight="true" outlineLevel="0" collapsed="false">
      <c r="B12" s="40" t="n">
        <f aca="false">IF($D12="","",COUNTA($D$12:$D12))</f>
        <v>1</v>
      </c>
      <c r="C12" s="41" t="s">
        <v>455</v>
      </c>
      <c r="D12" s="41" t="s">
        <v>456</v>
      </c>
      <c r="E12" s="49" t="n">
        <v>940000</v>
      </c>
      <c r="F12" s="41" t="s">
        <v>457</v>
      </c>
      <c r="G12" s="75" t="n">
        <f aca="false">IF($D12="","",$D$9+$E12)</f>
        <v>22890000</v>
      </c>
    </row>
    <row r="13" customFormat="false" ht="21.75" hidden="false" customHeight="true" outlineLevel="0" collapsed="false">
      <c r="B13" s="40" t="n">
        <f aca="false">IF($D13="","",COUNTA($D$12:$D13))</f>
        <v>2</v>
      </c>
      <c r="C13" s="44" t="s">
        <v>458</v>
      </c>
      <c r="D13" s="44" t="s">
        <v>459</v>
      </c>
      <c r="E13" s="50" t="n">
        <v>-310000</v>
      </c>
      <c r="F13" s="44" t="s">
        <v>460</v>
      </c>
      <c r="G13" s="75" t="n">
        <f aca="false">IF($D13="","",$D$9+SUM($E$12:$E13))</f>
        <v>22580000</v>
      </c>
    </row>
    <row r="14" customFormat="false" ht="21.75" hidden="false" customHeight="true" outlineLevel="0" collapsed="false">
      <c r="B14" s="40" t="n">
        <f aca="false">IF($D14="","",COUNTA($D$12:$D14))</f>
        <v>3</v>
      </c>
      <c r="C14" s="41" t="s">
        <v>461</v>
      </c>
      <c r="D14" s="41" t="s">
        <v>462</v>
      </c>
      <c r="E14" s="49" t="n">
        <v>620000</v>
      </c>
      <c r="F14" s="41" t="s">
        <v>463</v>
      </c>
      <c r="G14" s="75" t="n">
        <f aca="false">IF($D14="","",$D$9+SUM($E$12:$E14))</f>
        <v>23200000</v>
      </c>
    </row>
    <row r="15" customFormat="false" ht="21.75" hidden="false" customHeight="true" outlineLevel="0" collapsed="false">
      <c r="B15" s="40" t="n">
        <f aca="false">IF($D15="","",COUNTA($D$12:$D15))</f>
        <v>4</v>
      </c>
      <c r="C15" s="44" t="s">
        <v>464</v>
      </c>
      <c r="D15" s="44" t="s">
        <v>465</v>
      </c>
      <c r="E15" s="50" t="n">
        <v>780000</v>
      </c>
      <c r="F15" s="44" t="s">
        <v>457</v>
      </c>
      <c r="G15" s="75" t="n">
        <f aca="false">IF($D15="","",$D$9+SUM($E$12:$E15))</f>
        <v>23980000</v>
      </c>
    </row>
    <row r="16" customFormat="false" ht="21.75" hidden="false" customHeight="true" outlineLevel="0" collapsed="false">
      <c r="B16" s="40" t="n">
        <f aca="false">IF($D16="","",COUNTA($D$12:$D16))</f>
        <v>5</v>
      </c>
      <c r="C16" s="41" t="s">
        <v>34</v>
      </c>
      <c r="D16" s="41" t="s">
        <v>466</v>
      </c>
      <c r="E16" s="49" t="n">
        <v>-420000</v>
      </c>
      <c r="F16" s="41" t="s">
        <v>467</v>
      </c>
      <c r="G16" s="75" t="n">
        <f aca="false">IF($D16="","",$D$9+SUM($E$12:$E16))</f>
        <v>23560000</v>
      </c>
    </row>
    <row r="17" customFormat="false" ht="21.75" hidden="false" customHeight="true" outlineLevel="0" collapsed="false">
      <c r="B17" s="40" t="n">
        <f aca="false">IF($D17="","",COUNTA($D$12:$D17))</f>
        <v>6</v>
      </c>
      <c r="C17" s="44" t="s">
        <v>468</v>
      </c>
      <c r="D17" s="44" t="s">
        <v>469</v>
      </c>
      <c r="E17" s="50" t="n">
        <v>1040000</v>
      </c>
      <c r="F17" s="44" t="s">
        <v>468</v>
      </c>
      <c r="G17" s="75" t="n">
        <f aca="false">IF($D17="","",$D$9+SUM($E$12:$E17))</f>
        <v>24600000</v>
      </c>
    </row>
    <row r="18" customFormat="false" ht="21.75" hidden="false" customHeight="true" outlineLevel="0" collapsed="false">
      <c r="B18" s="40" t="str">
        <f aca="false">IF($D18="","",COUNTA($D$12:$D18))</f>
        <v/>
      </c>
      <c r="C18" s="41"/>
      <c r="D18" s="41"/>
      <c r="E18" s="49"/>
      <c r="F18" s="41"/>
      <c r="G18" s="75" t="str">
        <f aca="false">IF($D18="","",$D$9+SUM($E$12:$E18))</f>
        <v/>
      </c>
    </row>
    <row r="19" customFormat="false" ht="21.75" hidden="false" customHeight="true" outlineLevel="0" collapsed="false">
      <c r="B19" s="40" t="str">
        <f aca="false">IF($D19="","",COUNTA($D$12:$D19))</f>
        <v/>
      </c>
      <c r="C19" s="44"/>
      <c r="D19" s="44"/>
      <c r="E19" s="50"/>
      <c r="F19" s="44"/>
      <c r="G19" s="75" t="str">
        <f aca="false">IF($D19="","",$D$9+SUM($E$12:$E19))</f>
        <v/>
      </c>
    </row>
    <row r="20" customFormat="false" ht="21.75" hidden="false" customHeight="true" outlineLevel="0" collapsed="false">
      <c r="B20" s="40" t="str">
        <f aca="false">IF($D20="","",COUNTA($D$12:$D20))</f>
        <v/>
      </c>
      <c r="C20" s="41"/>
      <c r="D20" s="41"/>
      <c r="E20" s="49"/>
      <c r="F20" s="41"/>
      <c r="G20" s="75" t="str">
        <f aca="false">IF($D20="","",$D$9+SUM($E$12:$E20))</f>
        <v/>
      </c>
    </row>
    <row r="21" customFormat="false" ht="21.75" hidden="false" customHeight="true" outlineLevel="0" collapsed="false">
      <c r="B21" s="40" t="str">
        <f aca="false">IF($D21="","",COUNTA($D$12:$D21))</f>
        <v/>
      </c>
      <c r="C21" s="44"/>
      <c r="D21" s="44"/>
      <c r="E21" s="50"/>
      <c r="F21" s="44"/>
      <c r="G21" s="75" t="str">
        <f aca="false">IF($D21="","",$D$9+SUM($E$12:$E21))</f>
        <v/>
      </c>
    </row>
    <row r="22" customFormat="false" ht="21.75" hidden="false" customHeight="true" outlineLevel="0" collapsed="false">
      <c r="B22" s="40" t="str">
        <f aca="false">IF($D22="","",COUNTA($D$12:$D22))</f>
        <v/>
      </c>
      <c r="C22" s="41"/>
      <c r="D22" s="41"/>
      <c r="E22" s="49"/>
      <c r="F22" s="41"/>
      <c r="G22" s="75" t="str">
        <f aca="false">IF($D22="","",$D$9+SUM($E$12:$E22))</f>
        <v/>
      </c>
    </row>
    <row r="23" customFormat="false" ht="21.75" hidden="false" customHeight="true" outlineLevel="0" collapsed="false">
      <c r="B23" s="40" t="str">
        <f aca="false">IF($D23="","",COUNTA($D$12:$D23))</f>
        <v/>
      </c>
      <c r="C23" s="44"/>
      <c r="D23" s="44"/>
      <c r="E23" s="50"/>
      <c r="F23" s="44"/>
      <c r="G23" s="75" t="str">
        <f aca="false">IF($D23="","",$D$9+SUM($E$12:$E23))</f>
        <v/>
      </c>
    </row>
    <row r="24" customFormat="false" ht="21.75" hidden="false" customHeight="true" outlineLevel="0" collapsed="false">
      <c r="B24" s="40" t="str">
        <f aca="false">IF($D24="","",COUNTA($D$12:$D24))</f>
        <v/>
      </c>
      <c r="C24" s="41"/>
      <c r="D24" s="41"/>
      <c r="E24" s="49"/>
      <c r="F24" s="41"/>
      <c r="G24" s="75" t="str">
        <f aca="false">IF($D24="","",$D$9+SUM($E$12:$E24))</f>
        <v/>
      </c>
    </row>
    <row r="25" customFormat="false" ht="21.75" hidden="false" customHeight="true" outlineLevel="0" collapsed="false">
      <c r="B25" s="40" t="str">
        <f aca="false">IF($D25="","",COUNTA($D$12:$D25))</f>
        <v/>
      </c>
      <c r="C25" s="44"/>
      <c r="D25" s="44"/>
      <c r="E25" s="50"/>
      <c r="F25" s="44"/>
      <c r="G25" s="75" t="str">
        <f aca="false">IF($D25="","",$D$9+SUM($E$12:$E25))</f>
        <v/>
      </c>
    </row>
    <row r="26" customFormat="false" ht="19.5" hidden="false" customHeight="true" outlineLevel="0" collapsed="false">
      <c r="B26" s="51"/>
      <c r="C26" s="51"/>
      <c r="D26" s="47" t="s">
        <v>470</v>
      </c>
      <c r="E26" s="76" t="n">
        <f aca="false">SUM($E$12:$E$25)</f>
        <v>2650000</v>
      </c>
      <c r="F26" s="47" t="s">
        <v>471</v>
      </c>
      <c r="G26" s="52" t="n">
        <f aca="false">$D$9+$E26</f>
        <v>24600000</v>
      </c>
    </row>
    <row r="27" customFormat="false" ht="19.5" hidden="false" customHeight="true" outlineLevel="0" collapsed="false">
      <c r="B27" s="47" t="s">
        <v>472</v>
      </c>
      <c r="C27" s="47"/>
      <c r="D27" s="47"/>
      <c r="E27" s="77" t="str">
        <f aca="false">IF('Estimate Summary'!$D$41="","-",IF(ABS($G26-'Estimate Summary'!$D$41)&lt;1,"Yes","No - out by "&amp;TEXT($G26-'Estimate Summary'!$D$41,"$#,##0")))</f>
        <v>Yes</v>
      </c>
      <c r="F27" s="77"/>
      <c r="G27" s="77"/>
    </row>
    <row r="29" customFormat="false" ht="21.75" hidden="false" customHeight="true" outlineLevel="0" collapsed="false">
      <c r="B29" s="5" t="s">
        <v>473</v>
      </c>
      <c r="C29" s="5"/>
      <c r="D29" s="5"/>
      <c r="E29" s="5"/>
      <c r="F29" s="5"/>
      <c r="G29" s="5"/>
    </row>
    <row r="30" customFormat="false" ht="21.75" hidden="false" customHeight="true" outlineLevel="0" collapsed="false">
      <c r="B30" s="9" t="s">
        <v>213</v>
      </c>
      <c r="C30" s="9" t="s">
        <v>474</v>
      </c>
      <c r="D30" s="9" t="s">
        <v>475</v>
      </c>
      <c r="E30" s="9" t="s">
        <v>476</v>
      </c>
      <c r="F30" s="9" t="s">
        <v>477</v>
      </c>
      <c r="G30" s="9" t="s">
        <v>478</v>
      </c>
    </row>
    <row r="31" customFormat="false" ht="19.5" hidden="false" customHeight="true" outlineLevel="0" collapsed="false">
      <c r="B31" s="40" t="n">
        <f aca="false">IF($C31="","",COUNTA($C$31:$C31))</f>
        <v>1</v>
      </c>
      <c r="C31" s="41" t="s">
        <v>479</v>
      </c>
      <c r="D31" s="41" t="s">
        <v>480</v>
      </c>
      <c r="E31" s="41" t="s">
        <v>481</v>
      </c>
      <c r="F31" s="43" t="n">
        <f aca="false">DATE(2026,8,6)</f>
        <v>46240</v>
      </c>
      <c r="G31" s="42" t="s">
        <v>482</v>
      </c>
    </row>
    <row r="32" customFormat="false" ht="19.5" hidden="false" customHeight="true" outlineLevel="0" collapsed="false">
      <c r="B32" s="40" t="n">
        <f aca="false">IF($C32="","",COUNTA($C$31:$C32))</f>
        <v>2</v>
      </c>
      <c r="C32" s="44" t="s">
        <v>483</v>
      </c>
      <c r="D32" s="44" t="s">
        <v>484</v>
      </c>
      <c r="E32" s="44" t="s">
        <v>485</v>
      </c>
      <c r="F32" s="46" t="n">
        <f aca="false">DATE(2026,8,11)</f>
        <v>46245</v>
      </c>
      <c r="G32" s="45" t="s">
        <v>482</v>
      </c>
    </row>
    <row r="33" customFormat="false" ht="19.5" hidden="false" customHeight="true" outlineLevel="0" collapsed="false">
      <c r="B33" s="40" t="n">
        <f aca="false">IF($C33="","",COUNTA($C$31:$C33))</f>
        <v>3</v>
      </c>
      <c r="C33" s="41" t="s">
        <v>486</v>
      </c>
      <c r="D33" s="41" t="s">
        <v>487</v>
      </c>
      <c r="E33" s="41" t="s">
        <v>488</v>
      </c>
      <c r="F33" s="43" t="n">
        <f aca="false">DATE(2026,8,8)</f>
        <v>46242</v>
      </c>
      <c r="G33" s="42" t="s">
        <v>489</v>
      </c>
    </row>
    <row r="34" customFormat="false" ht="19.5" hidden="false" customHeight="true" outlineLevel="0" collapsed="false">
      <c r="B34" s="40" t="str">
        <f aca="false">IF($C34="","",COUNTA($C$31:$C34))</f>
        <v/>
      </c>
      <c r="C34" s="44"/>
      <c r="D34" s="44"/>
      <c r="E34" s="44"/>
      <c r="F34" s="46"/>
      <c r="G34" s="45"/>
    </row>
    <row r="35" customFormat="false" ht="19.5" hidden="false" customHeight="true" outlineLevel="0" collapsed="false">
      <c r="B35" s="40" t="str">
        <f aca="false">IF($C35="","",COUNTA($C$31:$C35))</f>
        <v/>
      </c>
      <c r="C35" s="41"/>
      <c r="D35" s="41"/>
      <c r="E35" s="41"/>
      <c r="F35" s="43"/>
      <c r="G35" s="42"/>
    </row>
    <row r="36" customFormat="false" ht="19.5" hidden="false" customHeight="true" outlineLevel="0" collapsed="false">
      <c r="B36" s="40" t="str">
        <f aca="false">IF($C36="","",COUNTA($C$31:$C36))</f>
        <v/>
      </c>
      <c r="C36" s="44"/>
      <c r="D36" s="44"/>
      <c r="E36" s="44"/>
      <c r="F36" s="46"/>
      <c r="G36" s="45"/>
    </row>
    <row r="37" customFormat="false" ht="19.5" hidden="false" customHeight="true" outlineLevel="0" collapsed="false">
      <c r="B37" s="40" t="str">
        <f aca="false">IF($C37="","",COUNTA($C$31:$C37))</f>
        <v/>
      </c>
      <c r="C37" s="41"/>
      <c r="D37" s="41"/>
      <c r="E37" s="41"/>
      <c r="F37" s="43"/>
      <c r="G37" s="42"/>
    </row>
    <row r="38" customFormat="false" ht="19.5" hidden="false" customHeight="true" outlineLevel="0" collapsed="false">
      <c r="B38" s="40" t="str">
        <f aca="false">IF($C38="","",COUNTA($C$31:$C38))</f>
        <v/>
      </c>
      <c r="C38" s="44"/>
      <c r="D38" s="44"/>
      <c r="E38" s="44"/>
      <c r="F38" s="46"/>
      <c r="G38" s="45"/>
    </row>
    <row r="39" customFormat="false" ht="19.5" hidden="false" customHeight="true" outlineLevel="0" collapsed="false">
      <c r="B39" s="40" t="str">
        <f aca="false">IF($C39="","",COUNTA($C$31:$C39))</f>
        <v/>
      </c>
      <c r="C39" s="41"/>
      <c r="D39" s="41"/>
      <c r="E39" s="41"/>
      <c r="F39" s="43"/>
      <c r="G39" s="42"/>
    </row>
    <row r="40" customFormat="false" ht="19.5" hidden="false" customHeight="true" outlineLevel="0" collapsed="false">
      <c r="B40" s="40" t="str">
        <f aca="false">IF($C40="","",COUNTA($C$31:$C40))</f>
        <v/>
      </c>
      <c r="C40" s="44"/>
      <c r="D40" s="44"/>
      <c r="E40" s="44"/>
      <c r="F40" s="46"/>
      <c r="G40" s="45"/>
    </row>
    <row r="42" customFormat="false" ht="21.75" hidden="false" customHeight="true" outlineLevel="0" collapsed="false">
      <c r="B42" s="5" t="s">
        <v>490</v>
      </c>
      <c r="C42" s="5"/>
      <c r="D42" s="5"/>
      <c r="E42" s="5"/>
      <c r="F42" s="5"/>
      <c r="G42" s="5"/>
    </row>
    <row r="43" customFormat="false" ht="21.75" hidden="false" customHeight="true" outlineLevel="0" collapsed="false">
      <c r="B43" s="9" t="s">
        <v>213</v>
      </c>
      <c r="C43" s="9" t="s">
        <v>491</v>
      </c>
      <c r="D43" s="9" t="s">
        <v>492</v>
      </c>
      <c r="E43" s="9" t="s">
        <v>82</v>
      </c>
      <c r="F43" s="9" t="s">
        <v>493</v>
      </c>
      <c r="G43" s="9"/>
    </row>
    <row r="44" customFormat="false" ht="19.5" hidden="false" customHeight="true" outlineLevel="0" collapsed="false">
      <c r="B44" s="40" t="n">
        <f aca="false">IF($C44="","",COUNTA($C$44:$C44))</f>
        <v>1</v>
      </c>
      <c r="C44" s="41" t="s">
        <v>494</v>
      </c>
      <c r="D44" s="41" t="s">
        <v>495</v>
      </c>
      <c r="E44" s="41" t="s">
        <v>83</v>
      </c>
      <c r="F44" s="41" t="s">
        <v>496</v>
      </c>
      <c r="G44" s="41"/>
    </row>
    <row r="45" customFormat="false" ht="19.5" hidden="false" customHeight="true" outlineLevel="0" collapsed="false">
      <c r="B45" s="40" t="n">
        <f aca="false">IF($C45="","",COUNTA($C$44:$C45))</f>
        <v>2</v>
      </c>
      <c r="C45" s="44" t="s">
        <v>481</v>
      </c>
      <c r="D45" s="44" t="s">
        <v>497</v>
      </c>
      <c r="E45" s="44" t="s">
        <v>83</v>
      </c>
      <c r="F45" s="44" t="s">
        <v>498</v>
      </c>
      <c r="G45" s="44"/>
    </row>
    <row r="46" customFormat="false" ht="19.5" hidden="false" customHeight="true" outlineLevel="0" collapsed="false">
      <c r="B46" s="40" t="n">
        <f aca="false">IF($C46="","",COUNTA($C$44:$C46))</f>
        <v>3</v>
      </c>
      <c r="C46" s="41" t="s">
        <v>485</v>
      </c>
      <c r="D46" s="41" t="s">
        <v>499</v>
      </c>
      <c r="E46" s="41" t="s">
        <v>70</v>
      </c>
      <c r="F46" s="41" t="s">
        <v>500</v>
      </c>
      <c r="G46" s="41"/>
    </row>
    <row r="47" customFormat="false" ht="19.5" hidden="false" customHeight="true" outlineLevel="0" collapsed="false">
      <c r="B47" s="40" t="str">
        <f aca="false">IF($C47="","",COUNTA($C$44:$C47))</f>
        <v/>
      </c>
      <c r="C47" s="44"/>
      <c r="D47" s="44"/>
      <c r="E47" s="44"/>
      <c r="F47" s="44"/>
      <c r="G47" s="44"/>
    </row>
    <row r="48" customFormat="false" ht="19.5" hidden="false" customHeight="true" outlineLevel="0" collapsed="false">
      <c r="B48" s="40" t="str">
        <f aca="false">IF($C48="","",COUNTA($C$44:$C48))</f>
        <v/>
      </c>
      <c r="C48" s="41"/>
      <c r="D48" s="41"/>
      <c r="E48" s="41"/>
      <c r="F48" s="41"/>
      <c r="G48" s="41"/>
    </row>
    <row r="49" customFormat="false" ht="19.5" hidden="false" customHeight="true" outlineLevel="0" collapsed="false">
      <c r="B49" s="40" t="str">
        <f aca="false">IF($C49="","",COUNTA($C$44:$C49))</f>
        <v/>
      </c>
      <c r="C49" s="44"/>
      <c r="D49" s="44"/>
      <c r="E49" s="44"/>
      <c r="F49" s="44"/>
      <c r="G49" s="44"/>
    </row>
    <row r="50" customFormat="false" ht="19.5" hidden="false" customHeight="true" outlineLevel="0" collapsed="false">
      <c r="B50" s="40" t="str">
        <f aca="false">IF($C50="","",COUNTA($C$44:$C50))</f>
        <v/>
      </c>
      <c r="C50" s="41"/>
      <c r="D50" s="41"/>
      <c r="E50" s="41"/>
      <c r="F50" s="41"/>
      <c r="G50" s="41"/>
    </row>
    <row r="51" customFormat="false" ht="19.5" hidden="false" customHeight="true" outlineLevel="0" collapsed="false">
      <c r="B51" s="40" t="str">
        <f aca="false">IF($C51="","",COUNTA($C$44:$C51))</f>
        <v/>
      </c>
      <c r="C51" s="44"/>
      <c r="D51" s="44"/>
      <c r="E51" s="44"/>
      <c r="F51" s="44"/>
      <c r="G51" s="44"/>
    </row>
    <row r="53" customFormat="false" ht="15" hidden="false" customHeight="true" outlineLevel="0" collapsed="false">
      <c r="B53" s="23" t="s">
        <v>501</v>
      </c>
      <c r="C53" s="23"/>
      <c r="D53" s="23"/>
      <c r="E53" s="23"/>
      <c r="F53" s="23"/>
      <c r="G53" s="23"/>
    </row>
    <row r="54" customFormat="false" ht="15" hidden="false" customHeight="false" outlineLevel="0" collapsed="false">
      <c r="B54" s="23"/>
      <c r="C54" s="23"/>
      <c r="D54" s="23"/>
      <c r="E54" s="23"/>
      <c r="F54" s="23"/>
      <c r="G54" s="23"/>
    </row>
  </sheetData>
  <mergeCells count="22">
    <mergeCell ref="B1:G1"/>
    <mergeCell ref="B2:G2"/>
    <mergeCell ref="B3:G3"/>
    <mergeCell ref="B4:G4"/>
    <mergeCell ref="B6:G6"/>
    <mergeCell ref="D7:E7"/>
    <mergeCell ref="D8:E8"/>
    <mergeCell ref="D9:E9"/>
    <mergeCell ref="B27:D27"/>
    <mergeCell ref="E27:G27"/>
    <mergeCell ref="B29:G29"/>
    <mergeCell ref="B42:G42"/>
    <mergeCell ref="F43:G43"/>
    <mergeCell ref="F44:G44"/>
    <mergeCell ref="F45:G45"/>
    <mergeCell ref="F46:G46"/>
    <mergeCell ref="F47:G47"/>
    <mergeCell ref="F48:G48"/>
    <mergeCell ref="F49:G49"/>
    <mergeCell ref="F50:G50"/>
    <mergeCell ref="F51:G51"/>
    <mergeCell ref="B53:G54"/>
  </mergeCells>
  <conditionalFormatting sqref="B3:G3">
    <cfRule type="expression" priority="2" aboveAverage="0" equalAverage="0" bottom="0" percent="0" rank="0" text="" dxfId="0">
      <formula>LEN($B$3)&gt;0</formula>
    </cfRule>
  </conditionalFormatting>
  <conditionalFormatting sqref="E27:G27">
    <cfRule type="expression" priority="3" aboveAverage="0" equalAverage="0" bottom="0" percent="0" rank="0" text="" dxfId="2">
      <formula>LEFT($E$27,2)="No"</formula>
    </cfRule>
  </conditionalFormatting>
  <dataValidations count="10">
    <dataValidation allowBlank="true" errorStyle="stop" operator="between" showDropDown="false" showErrorMessage="false" showInputMessage="false" sqref="C31" type="list">
      <formula1>Reference!$F$177:$F$183</formula1>
      <formula2>0</formula2>
    </dataValidation>
    <dataValidation allowBlank="true" errorStyle="stop" operator="between" showDropDown="false" showErrorMessage="false" showInputMessage="false" sqref="C32" type="list">
      <formula1>Reference!$F$177:$F$183</formula1>
      <formula2>0</formula2>
    </dataValidation>
    <dataValidation allowBlank="true" errorStyle="stop" operator="between" showDropDown="false" showErrorMessage="false" showInputMessage="false" sqref="C33" type="list">
      <formula1>Reference!$F$177:$F$183</formula1>
      <formula2>0</formula2>
    </dataValidation>
    <dataValidation allowBlank="true" errorStyle="stop" operator="between" showDropDown="false" showErrorMessage="false" showInputMessage="false" sqref="C34" type="list">
      <formula1>Reference!$F$177:$F$183</formula1>
      <formula2>0</formula2>
    </dataValidation>
    <dataValidation allowBlank="true" errorStyle="stop" operator="between" showDropDown="false" showErrorMessage="false" showInputMessage="false" sqref="C35" type="list">
      <formula1>Reference!$F$177:$F$183</formula1>
      <formula2>0</formula2>
    </dataValidation>
    <dataValidation allowBlank="true" errorStyle="stop" operator="between" showDropDown="false" showErrorMessage="false" showInputMessage="false" sqref="C36" type="list">
      <formula1>Reference!$F$177:$F$183</formula1>
      <formula2>0</formula2>
    </dataValidation>
    <dataValidation allowBlank="true" errorStyle="stop" operator="between" showDropDown="false" showErrorMessage="false" showInputMessage="false" sqref="C37" type="list">
      <formula1>Reference!$F$177:$F$183</formula1>
      <formula2>0</formula2>
    </dataValidation>
    <dataValidation allowBlank="true" errorStyle="stop" operator="between" showDropDown="false" showErrorMessage="false" showInputMessage="false" sqref="C38" type="list">
      <formula1>Reference!$F$177:$F$183</formula1>
      <formula2>0</formula2>
    </dataValidation>
    <dataValidation allowBlank="true" errorStyle="stop" operator="between" showDropDown="false" showErrorMessage="false" showInputMessage="false" sqref="C39" type="list">
      <formula1>Reference!$F$177:$F$183</formula1>
      <formula2>0</formula2>
    </dataValidation>
    <dataValidation allowBlank="true" errorStyle="stop" operator="between" showDropDown="false" showErrorMessage="false" showInputMessage="false" sqref="C40" type="list">
      <formula1>Reference!$F$177:$F$183</formula1>
      <formula2>0</formula2>
    </dataValidation>
  </dataValidation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rowBreaks count="1" manualBreakCount="1">
    <brk id="28" man="true" max="16383" min="0"/>
  </row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I18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3" min="3" style="0" width="11"/>
    <col collapsed="false" customWidth="true" hidden="false" outlineLevel="0" max="4" min="4" style="0" width="40"/>
    <col collapsed="false" customWidth="true" hidden="false" outlineLevel="0" max="5" min="5" style="0" width="30"/>
    <col collapsed="false" customWidth="true" hidden="false" outlineLevel="0" max="6" min="6" style="0" width="17"/>
    <col collapsed="false" customWidth="true" hidden="false" outlineLevel="0" max="7" min="7" style="0" width="4"/>
    <col collapsed="false" customWidth="true" hidden="false" outlineLevel="0" max="8" min="8" style="0" width="28"/>
    <col collapsed="false" customWidth="true" hidden="false" outlineLevel="0" max="9" min="9" style="0" width="58"/>
    <col collapsed="false" customWidth="true" hidden="false" outlineLevel="0" max="10" min="10" style="0" width="2.2"/>
  </cols>
  <sheetData>
    <row r="1" customFormat="false" ht="33.75" hidden="false" customHeight="true" outlineLevel="0" collapsed="false">
      <c r="B1" s="20" t="s">
        <v>502</v>
      </c>
      <c r="C1" s="20"/>
      <c r="D1" s="20"/>
      <c r="E1" s="20"/>
      <c r="F1" s="20"/>
      <c r="G1" s="20"/>
      <c r="H1" s="20"/>
      <c r="I1" s="20"/>
    </row>
    <row r="2" customFormat="false" ht="4.5" hidden="false" customHeight="true" outlineLevel="0" collapsed="false">
      <c r="B2" s="21"/>
      <c r="C2" s="21"/>
      <c r="D2" s="21"/>
      <c r="E2" s="21"/>
      <c r="F2" s="21"/>
      <c r="G2" s="21"/>
      <c r="H2" s="21"/>
      <c r="I2" s="21"/>
    </row>
    <row r="4" customFormat="false" ht="25.5" hidden="false" customHeight="true" outlineLevel="0" collapsed="false">
      <c r="B4" s="23" t="s">
        <v>503</v>
      </c>
      <c r="C4" s="23"/>
      <c r="D4" s="23"/>
      <c r="E4" s="23"/>
      <c r="F4" s="23"/>
      <c r="G4" s="23"/>
      <c r="H4" s="23"/>
      <c r="I4" s="23"/>
    </row>
    <row r="6" customFormat="false" ht="21.75" hidden="false" customHeight="true" outlineLevel="0" collapsed="false">
      <c r="B6" s="5" t="s">
        <v>504</v>
      </c>
      <c r="C6" s="5"/>
      <c r="D6" s="5"/>
      <c r="E6" s="5"/>
      <c r="F6" s="5"/>
      <c r="H6" s="5" t="s">
        <v>505</v>
      </c>
      <c r="I6" s="5"/>
    </row>
    <row r="7" customFormat="false" ht="24" hidden="false" customHeight="true" outlineLevel="0" collapsed="false">
      <c r="B7" s="9" t="s">
        <v>506</v>
      </c>
      <c r="C7" s="9" t="s">
        <v>101</v>
      </c>
      <c r="D7" s="9" t="s">
        <v>507</v>
      </c>
      <c r="E7" s="9" t="s">
        <v>508</v>
      </c>
      <c r="F7" s="9" t="s">
        <v>509</v>
      </c>
      <c r="H7" s="16" t="s">
        <v>45</v>
      </c>
      <c r="I7" s="8" t="s">
        <v>46</v>
      </c>
    </row>
    <row r="8" customFormat="false" ht="16.5" hidden="false" customHeight="true" outlineLevel="0" collapsed="false">
      <c r="B8" s="78" t="s">
        <v>510</v>
      </c>
      <c r="C8" s="79" t="s">
        <v>511</v>
      </c>
      <c r="D8" s="80" t="s">
        <v>512</v>
      </c>
      <c r="E8" s="79" t="s">
        <v>513</v>
      </c>
      <c r="F8" s="79" t="s">
        <v>514</v>
      </c>
      <c r="H8" s="16"/>
      <c r="I8" s="16"/>
    </row>
    <row r="9" customFormat="false" ht="16.5" hidden="false" customHeight="true" outlineLevel="0" collapsed="false">
      <c r="B9" s="78" t="s">
        <v>515</v>
      </c>
      <c r="C9" s="79" t="s">
        <v>516</v>
      </c>
      <c r="D9" s="80" t="s">
        <v>517</v>
      </c>
      <c r="E9" s="79" t="s">
        <v>518</v>
      </c>
      <c r="F9" s="79" t="s">
        <v>519</v>
      </c>
      <c r="H9" s="16"/>
      <c r="I9" s="16"/>
    </row>
    <row r="10" customFormat="false" ht="16.5" hidden="false" customHeight="true" outlineLevel="0" collapsed="false">
      <c r="B10" s="78" t="s">
        <v>99</v>
      </c>
      <c r="C10" s="79" t="s">
        <v>520</v>
      </c>
      <c r="D10" s="80" t="s">
        <v>521</v>
      </c>
      <c r="E10" s="79" t="s">
        <v>522</v>
      </c>
      <c r="F10" s="79" t="s">
        <v>523</v>
      </c>
      <c r="H10" s="16"/>
      <c r="I10" s="16"/>
    </row>
    <row r="11" customFormat="false" ht="16.5" hidden="false" customHeight="true" outlineLevel="0" collapsed="false">
      <c r="B11" s="78" t="s">
        <v>524</v>
      </c>
      <c r="C11" s="79" t="s">
        <v>525</v>
      </c>
      <c r="D11" s="80" t="s">
        <v>526</v>
      </c>
      <c r="E11" s="79" t="s">
        <v>527</v>
      </c>
      <c r="F11" s="79" t="s">
        <v>528</v>
      </c>
    </row>
    <row r="12" customFormat="false" ht="16.5" hidden="false" customHeight="true" outlineLevel="0" collapsed="false">
      <c r="B12" s="78" t="s">
        <v>529</v>
      </c>
      <c r="C12" s="79" t="s">
        <v>530</v>
      </c>
      <c r="D12" s="80" t="s">
        <v>531</v>
      </c>
      <c r="E12" s="79" t="s">
        <v>532</v>
      </c>
      <c r="F12" s="79" t="s">
        <v>533</v>
      </c>
      <c r="H12" s="16" t="s">
        <v>47</v>
      </c>
      <c r="I12" s="8" t="s">
        <v>48</v>
      </c>
    </row>
    <row r="13" customFormat="false" ht="15" hidden="false" customHeight="true" outlineLevel="0" collapsed="false">
      <c r="H13" s="16"/>
      <c r="I13" s="16"/>
    </row>
    <row r="14" customFormat="false" ht="21.75" hidden="false" customHeight="true" outlineLevel="0" collapsed="false">
      <c r="B14" s="5" t="s">
        <v>534</v>
      </c>
      <c r="C14" s="5"/>
      <c r="D14" s="5"/>
      <c r="E14" s="5"/>
      <c r="F14" s="5"/>
      <c r="H14" s="16"/>
      <c r="I14" s="16"/>
    </row>
    <row r="15" customFormat="false" ht="24" hidden="false" customHeight="true" outlineLevel="0" collapsed="false">
      <c r="B15" s="9" t="s">
        <v>506</v>
      </c>
      <c r="C15" s="9" t="s">
        <v>101</v>
      </c>
      <c r="D15" s="9" t="s">
        <v>507</v>
      </c>
      <c r="E15" s="9" t="s">
        <v>508</v>
      </c>
      <c r="F15" s="9" t="s">
        <v>509</v>
      </c>
      <c r="H15" s="16"/>
      <c r="I15" s="16"/>
    </row>
    <row r="16" customFormat="false" ht="16.5" hidden="false" customHeight="true" outlineLevel="0" collapsed="false">
      <c r="B16" s="78" t="s">
        <v>510</v>
      </c>
      <c r="C16" s="79" t="s">
        <v>511</v>
      </c>
      <c r="D16" s="80" t="s">
        <v>535</v>
      </c>
      <c r="E16" s="79" t="s">
        <v>536</v>
      </c>
      <c r="F16" s="79" t="s">
        <v>537</v>
      </c>
    </row>
    <row r="17" customFormat="false" ht="16.5" hidden="false" customHeight="true" outlineLevel="0" collapsed="false">
      <c r="B17" s="78" t="s">
        <v>515</v>
      </c>
      <c r="C17" s="79" t="s">
        <v>516</v>
      </c>
      <c r="D17" s="80" t="s">
        <v>538</v>
      </c>
      <c r="E17" s="79" t="s">
        <v>539</v>
      </c>
      <c r="F17" s="79" t="s">
        <v>540</v>
      </c>
      <c r="H17" s="16" t="s">
        <v>49</v>
      </c>
      <c r="I17" s="8" t="s">
        <v>50</v>
      </c>
    </row>
    <row r="18" customFormat="false" ht="16.5" hidden="false" customHeight="true" outlineLevel="0" collapsed="false">
      <c r="B18" s="78" t="s">
        <v>99</v>
      </c>
      <c r="C18" s="79" t="s">
        <v>520</v>
      </c>
      <c r="D18" s="80" t="s">
        <v>541</v>
      </c>
      <c r="E18" s="79" t="s">
        <v>518</v>
      </c>
      <c r="F18" s="79" t="s">
        <v>542</v>
      </c>
      <c r="H18" s="16"/>
      <c r="I18" s="16"/>
    </row>
    <row r="19" customFormat="false" ht="16.5" hidden="false" customHeight="true" outlineLevel="0" collapsed="false">
      <c r="B19" s="78" t="s">
        <v>524</v>
      </c>
      <c r="C19" s="79" t="s">
        <v>525</v>
      </c>
      <c r="D19" s="80" t="s">
        <v>543</v>
      </c>
      <c r="E19" s="79" t="s">
        <v>522</v>
      </c>
      <c r="F19" s="79" t="s">
        <v>544</v>
      </c>
      <c r="H19" s="16"/>
      <c r="I19" s="16"/>
    </row>
    <row r="20" customFormat="false" ht="16.5" hidden="false" customHeight="true" outlineLevel="0" collapsed="false">
      <c r="B20" s="78" t="s">
        <v>529</v>
      </c>
      <c r="C20" s="79" t="s">
        <v>530</v>
      </c>
      <c r="D20" s="80" t="s">
        <v>545</v>
      </c>
      <c r="E20" s="79" t="s">
        <v>546</v>
      </c>
      <c r="F20" s="79" t="s">
        <v>547</v>
      </c>
      <c r="H20" s="16"/>
      <c r="I20" s="16"/>
    </row>
    <row r="22" customFormat="false" ht="21.75" hidden="false" customHeight="true" outlineLevel="0" collapsed="false">
      <c r="B22" s="5" t="s">
        <v>548</v>
      </c>
      <c r="C22" s="5"/>
      <c r="D22" s="5"/>
      <c r="E22" s="5"/>
      <c r="F22" s="5"/>
      <c r="H22" s="16" t="s">
        <v>51</v>
      </c>
      <c r="I22" s="8" t="s">
        <v>52</v>
      </c>
    </row>
    <row r="23" customFormat="false" ht="19.5" hidden="false" customHeight="true" outlineLevel="0" collapsed="false">
      <c r="B23" s="9" t="s">
        <v>549</v>
      </c>
      <c r="C23" s="9" t="s">
        <v>101</v>
      </c>
      <c r="D23" s="9" t="s">
        <v>550</v>
      </c>
      <c r="E23" s="9"/>
      <c r="F23" s="9"/>
      <c r="H23" s="16"/>
      <c r="I23" s="16"/>
    </row>
    <row r="24" customFormat="false" ht="16.5" hidden="false" customHeight="true" outlineLevel="0" collapsed="false">
      <c r="B24" s="78" t="s">
        <v>551</v>
      </c>
      <c r="C24" s="81" t="s">
        <v>552</v>
      </c>
      <c r="D24" s="81" t="s">
        <v>553</v>
      </c>
      <c r="E24" s="81"/>
      <c r="F24" s="81"/>
      <c r="H24" s="16"/>
      <c r="I24" s="16"/>
    </row>
    <row r="25" customFormat="false" ht="16.5" hidden="false" customHeight="true" outlineLevel="0" collapsed="false">
      <c r="B25" s="78" t="s">
        <v>554</v>
      </c>
      <c r="C25" s="81" t="s">
        <v>555</v>
      </c>
      <c r="D25" s="81" t="s">
        <v>556</v>
      </c>
      <c r="E25" s="81"/>
      <c r="F25" s="81"/>
      <c r="H25" s="16"/>
      <c r="I25" s="16"/>
    </row>
    <row r="26" customFormat="false" ht="16.5" hidden="false" customHeight="true" outlineLevel="0" collapsed="false">
      <c r="B26" s="78" t="s">
        <v>557</v>
      </c>
      <c r="C26" s="81" t="s">
        <v>558</v>
      </c>
      <c r="D26" s="81" t="s">
        <v>559</v>
      </c>
      <c r="E26" s="81"/>
      <c r="F26" s="81"/>
    </row>
    <row r="27" customFormat="false" ht="15" hidden="false" customHeight="true" outlineLevel="0" collapsed="false">
      <c r="B27" s="23" t="s">
        <v>560</v>
      </c>
      <c r="C27" s="23"/>
      <c r="D27" s="23"/>
      <c r="E27" s="23"/>
      <c r="F27" s="23"/>
      <c r="H27" s="16" t="s">
        <v>53</v>
      </c>
      <c r="I27" s="8" t="s">
        <v>54</v>
      </c>
    </row>
    <row r="28" customFormat="false" ht="15" hidden="false" customHeight="true" outlineLevel="0" collapsed="false">
      <c r="B28" s="23"/>
      <c r="C28" s="23"/>
      <c r="D28" s="23"/>
      <c r="E28" s="23"/>
      <c r="F28" s="23"/>
      <c r="H28" s="16"/>
      <c r="I28" s="16"/>
    </row>
    <row r="29" customFormat="false" ht="15" hidden="false" customHeight="true" outlineLevel="0" collapsed="false">
      <c r="B29" s="23"/>
      <c r="C29" s="23"/>
      <c r="D29" s="23"/>
      <c r="E29" s="23"/>
      <c r="F29" s="23"/>
      <c r="H29" s="16"/>
      <c r="I29" s="16"/>
    </row>
    <row r="30" customFormat="false" ht="15" hidden="false" customHeight="true" outlineLevel="0" collapsed="false">
      <c r="B30" s="23"/>
      <c r="C30" s="23"/>
      <c r="D30" s="23"/>
      <c r="E30" s="23"/>
      <c r="F30" s="23"/>
      <c r="H30" s="16"/>
      <c r="I30" s="16"/>
    </row>
    <row r="32" customFormat="false" ht="21.75" hidden="false" customHeight="true" outlineLevel="0" collapsed="false">
      <c r="B32" s="5" t="s">
        <v>561</v>
      </c>
      <c r="C32" s="5"/>
      <c r="D32" s="5"/>
      <c r="E32" s="5"/>
      <c r="F32" s="5"/>
      <c r="H32" s="16" t="s">
        <v>55</v>
      </c>
      <c r="I32" s="8" t="s">
        <v>56</v>
      </c>
    </row>
    <row r="33" customFormat="false" ht="15" hidden="false" customHeight="true" outlineLevel="0" collapsed="false">
      <c r="B33" s="23" t="s">
        <v>562</v>
      </c>
      <c r="C33" s="23"/>
      <c r="D33" s="23"/>
      <c r="E33" s="23"/>
      <c r="F33" s="23"/>
      <c r="H33" s="16"/>
      <c r="I33" s="16"/>
    </row>
    <row r="34" customFormat="false" ht="15" hidden="false" customHeight="true" outlineLevel="0" collapsed="false">
      <c r="B34" s="82" t="s">
        <v>563</v>
      </c>
      <c r="C34" s="82"/>
      <c r="D34" s="82"/>
      <c r="E34" s="82"/>
      <c r="F34" s="82"/>
      <c r="H34" s="16"/>
      <c r="I34" s="16"/>
    </row>
    <row r="35" customFormat="false" ht="15" hidden="false" customHeight="true" outlineLevel="0" collapsed="false">
      <c r="B35" s="82" t="s">
        <v>564</v>
      </c>
      <c r="C35" s="82"/>
      <c r="D35" s="82"/>
      <c r="E35" s="82"/>
      <c r="F35" s="82"/>
      <c r="H35" s="16"/>
      <c r="I35" s="16"/>
    </row>
    <row r="36" customFormat="false" ht="15" hidden="false" customHeight="true" outlineLevel="0" collapsed="false">
      <c r="B36" s="82" t="s">
        <v>565</v>
      </c>
      <c r="C36" s="82"/>
      <c r="D36" s="82"/>
      <c r="E36" s="82"/>
      <c r="F36" s="82"/>
    </row>
    <row r="37" customFormat="false" ht="15" hidden="false" customHeight="true" outlineLevel="0" collapsed="false">
      <c r="B37" s="82" t="s">
        <v>566</v>
      </c>
      <c r="C37" s="82"/>
      <c r="D37" s="82"/>
      <c r="E37" s="82"/>
      <c r="F37" s="82"/>
      <c r="H37" s="16" t="s">
        <v>57</v>
      </c>
      <c r="I37" s="8" t="s">
        <v>58</v>
      </c>
    </row>
    <row r="38" customFormat="false" ht="15" hidden="false" customHeight="true" outlineLevel="0" collapsed="false">
      <c r="B38" s="82" t="s">
        <v>567</v>
      </c>
      <c r="C38" s="82"/>
      <c r="D38" s="82"/>
      <c r="E38" s="82"/>
      <c r="F38" s="82"/>
      <c r="H38" s="16"/>
      <c r="I38" s="16"/>
    </row>
    <row r="39" customFormat="false" ht="15" hidden="false" customHeight="true" outlineLevel="0" collapsed="false">
      <c r="B39" s="82" t="s">
        <v>568</v>
      </c>
      <c r="C39" s="82"/>
      <c r="D39" s="82"/>
      <c r="E39" s="82"/>
      <c r="F39" s="82"/>
      <c r="H39" s="16"/>
      <c r="I39" s="16"/>
    </row>
    <row r="40" customFormat="false" ht="15" hidden="false" customHeight="true" outlineLevel="0" collapsed="false">
      <c r="B40" s="82" t="s">
        <v>569</v>
      </c>
      <c r="C40" s="82"/>
      <c r="D40" s="82"/>
      <c r="E40" s="82"/>
      <c r="F40" s="82"/>
      <c r="H40" s="16"/>
      <c r="I40" s="16"/>
    </row>
    <row r="41" customFormat="false" ht="15" hidden="false" customHeight="true" outlineLevel="0" collapsed="false">
      <c r="B41" s="82" t="s">
        <v>570</v>
      </c>
      <c r="C41" s="82"/>
      <c r="D41" s="82"/>
      <c r="E41" s="82"/>
      <c r="F41" s="82"/>
    </row>
    <row r="42" customFormat="false" ht="21.75" hidden="false" customHeight="true" outlineLevel="0" collapsed="false">
      <c r="B42" s="82" t="s">
        <v>571</v>
      </c>
      <c r="C42" s="82"/>
      <c r="D42" s="82"/>
      <c r="E42" s="82"/>
      <c r="F42" s="82"/>
      <c r="H42" s="5" t="s">
        <v>572</v>
      </c>
      <c r="I42" s="5"/>
    </row>
    <row r="43" customFormat="false" ht="15" hidden="false" customHeight="true" outlineLevel="0" collapsed="false">
      <c r="H43" s="16" t="s">
        <v>573</v>
      </c>
      <c r="I43" s="8" t="s">
        <v>574</v>
      </c>
    </row>
    <row r="44" customFormat="false" ht="15" hidden="false" customHeight="true" outlineLevel="0" collapsed="false">
      <c r="H44" s="16"/>
      <c r="I44" s="16"/>
    </row>
    <row r="45" customFormat="false" ht="15" hidden="false" customHeight="true" outlineLevel="0" collapsed="false">
      <c r="H45" s="16"/>
      <c r="I45" s="16"/>
    </row>
    <row r="47" customFormat="false" ht="15" hidden="false" customHeight="true" outlineLevel="0" collapsed="false">
      <c r="H47" s="16" t="s">
        <v>575</v>
      </c>
      <c r="I47" s="8" t="s">
        <v>576</v>
      </c>
    </row>
    <row r="48" customFormat="false" ht="15" hidden="false" customHeight="true" outlineLevel="0" collapsed="false">
      <c r="H48" s="16"/>
      <c r="I48" s="16"/>
    </row>
    <row r="49" customFormat="false" ht="15" hidden="false" customHeight="true" outlineLevel="0" collapsed="false">
      <c r="H49" s="16"/>
      <c r="I49" s="16"/>
    </row>
    <row r="51" customFormat="false" ht="15" hidden="false" customHeight="true" outlineLevel="0" collapsed="false">
      <c r="H51" s="16" t="s">
        <v>577</v>
      </c>
      <c r="I51" s="8" t="s">
        <v>578</v>
      </c>
    </row>
    <row r="52" customFormat="false" ht="15" hidden="false" customHeight="true" outlineLevel="0" collapsed="false">
      <c r="H52" s="16"/>
      <c r="I52" s="16"/>
    </row>
    <row r="53" customFormat="false" ht="15" hidden="false" customHeight="true" outlineLevel="0" collapsed="false">
      <c r="H53" s="16"/>
      <c r="I53" s="16"/>
    </row>
    <row r="55" customFormat="false" ht="15" hidden="false" customHeight="true" outlineLevel="0" collapsed="false">
      <c r="H55" s="16" t="s">
        <v>579</v>
      </c>
      <c r="I55" s="8" t="s">
        <v>580</v>
      </c>
    </row>
    <row r="56" customFormat="false" ht="15" hidden="false" customHeight="true" outlineLevel="0" collapsed="false">
      <c r="H56" s="16"/>
      <c r="I56" s="16"/>
    </row>
    <row r="57" customFormat="false" ht="15" hidden="false" customHeight="true" outlineLevel="0" collapsed="false">
      <c r="H57" s="16"/>
      <c r="I57" s="16"/>
    </row>
    <row r="59" customFormat="false" ht="15" hidden="false" customHeight="true" outlineLevel="0" collapsed="false">
      <c r="H59" s="16" t="s">
        <v>581</v>
      </c>
      <c r="I59" s="8" t="s">
        <v>582</v>
      </c>
    </row>
    <row r="60" customFormat="false" ht="15" hidden="false" customHeight="true" outlineLevel="0" collapsed="false">
      <c r="H60" s="16"/>
      <c r="I60" s="16"/>
    </row>
    <row r="61" customFormat="false" ht="15" hidden="false" customHeight="true" outlineLevel="0" collapsed="false">
      <c r="H61" s="16"/>
      <c r="I61" s="16"/>
    </row>
    <row r="63" customFormat="false" ht="15" hidden="false" customHeight="true" outlineLevel="0" collapsed="false">
      <c r="H63" s="16" t="s">
        <v>583</v>
      </c>
      <c r="I63" s="8" t="s">
        <v>584</v>
      </c>
    </row>
    <row r="64" customFormat="false" ht="15" hidden="false" customHeight="true" outlineLevel="0" collapsed="false">
      <c r="H64" s="16"/>
      <c r="I64" s="16"/>
    </row>
    <row r="65" customFormat="false" ht="15" hidden="false" customHeight="true" outlineLevel="0" collapsed="false">
      <c r="H65" s="16"/>
      <c r="I65" s="16"/>
    </row>
    <row r="67" customFormat="false" ht="15" hidden="false" customHeight="true" outlineLevel="0" collapsed="false">
      <c r="H67" s="16" t="s">
        <v>585</v>
      </c>
      <c r="I67" s="8" t="s">
        <v>586</v>
      </c>
    </row>
    <row r="68" customFormat="false" ht="15" hidden="false" customHeight="true" outlineLevel="0" collapsed="false">
      <c r="H68" s="16"/>
      <c r="I68" s="16"/>
    </row>
    <row r="69" customFormat="false" ht="15" hidden="false" customHeight="true" outlineLevel="0" collapsed="false">
      <c r="H69" s="16"/>
      <c r="I69" s="16"/>
    </row>
    <row r="71" customFormat="false" ht="21.75" hidden="false" customHeight="true" outlineLevel="0" collapsed="false">
      <c r="H71" s="5" t="s">
        <v>587</v>
      </c>
      <c r="I71" s="5"/>
    </row>
    <row r="72" customFormat="false" ht="15" hidden="false" customHeight="true" outlineLevel="0" collapsed="false">
      <c r="H72" s="16" t="s">
        <v>573</v>
      </c>
      <c r="I72" s="8" t="s">
        <v>588</v>
      </c>
    </row>
    <row r="73" customFormat="false" ht="15" hidden="false" customHeight="true" outlineLevel="0" collapsed="false">
      <c r="H73" s="16"/>
      <c r="I73" s="16"/>
    </row>
    <row r="74" customFormat="false" ht="15" hidden="false" customHeight="true" outlineLevel="0" collapsed="false">
      <c r="H74" s="16"/>
      <c r="I74" s="16"/>
    </row>
    <row r="75" customFormat="false" ht="15" hidden="false" customHeight="true" outlineLevel="0" collapsed="false">
      <c r="H75" s="16"/>
      <c r="I75" s="16"/>
    </row>
    <row r="77" customFormat="false" ht="15" hidden="false" customHeight="true" outlineLevel="0" collapsed="false">
      <c r="H77" s="16" t="s">
        <v>110</v>
      </c>
      <c r="I77" s="8" t="s">
        <v>589</v>
      </c>
    </row>
    <row r="78" customFormat="false" ht="15" hidden="false" customHeight="true" outlineLevel="0" collapsed="false">
      <c r="H78" s="16"/>
      <c r="I78" s="16"/>
    </row>
    <row r="79" customFormat="false" ht="15" hidden="false" customHeight="true" outlineLevel="0" collapsed="false">
      <c r="H79" s="16"/>
      <c r="I79" s="16"/>
    </row>
    <row r="80" customFormat="false" ht="15" hidden="false" customHeight="true" outlineLevel="0" collapsed="false">
      <c r="H80" s="16"/>
      <c r="I80" s="16"/>
    </row>
    <row r="82" customFormat="false" ht="15" hidden="false" customHeight="true" outlineLevel="0" collapsed="false">
      <c r="H82" s="16" t="s">
        <v>581</v>
      </c>
      <c r="I82" s="8" t="s">
        <v>590</v>
      </c>
    </row>
    <row r="83" customFormat="false" ht="15" hidden="false" customHeight="true" outlineLevel="0" collapsed="false">
      <c r="H83" s="16"/>
      <c r="I83" s="16"/>
    </row>
    <row r="84" customFormat="false" ht="15" hidden="false" customHeight="true" outlineLevel="0" collapsed="false">
      <c r="H84" s="16"/>
      <c r="I84" s="16"/>
    </row>
    <row r="85" customFormat="false" ht="15" hidden="false" customHeight="true" outlineLevel="0" collapsed="false">
      <c r="H85" s="16"/>
      <c r="I85" s="16"/>
    </row>
    <row r="87" customFormat="false" ht="15" hidden="false" customHeight="true" outlineLevel="0" collapsed="false">
      <c r="H87" s="16" t="s">
        <v>467</v>
      </c>
      <c r="I87" s="8" t="s">
        <v>591</v>
      </c>
    </row>
    <row r="88" customFormat="false" ht="15" hidden="false" customHeight="true" outlineLevel="0" collapsed="false">
      <c r="H88" s="16"/>
      <c r="I88" s="16"/>
    </row>
    <row r="89" customFormat="false" ht="15" hidden="false" customHeight="true" outlineLevel="0" collapsed="false">
      <c r="H89" s="16"/>
      <c r="I89" s="16"/>
    </row>
    <row r="90" customFormat="false" ht="15" hidden="false" customHeight="true" outlineLevel="0" collapsed="false">
      <c r="H90" s="16"/>
      <c r="I90" s="16"/>
    </row>
    <row r="92" customFormat="false" ht="15" hidden="false" customHeight="true" outlineLevel="0" collapsed="false">
      <c r="H92" s="16" t="s">
        <v>113</v>
      </c>
      <c r="I92" s="8" t="s">
        <v>592</v>
      </c>
    </row>
    <row r="93" customFormat="false" ht="15" hidden="false" customHeight="true" outlineLevel="0" collapsed="false">
      <c r="H93" s="16"/>
      <c r="I93" s="16"/>
    </row>
    <row r="94" customFormat="false" ht="15" hidden="false" customHeight="true" outlineLevel="0" collapsed="false">
      <c r="H94" s="16"/>
      <c r="I94" s="16"/>
    </row>
    <row r="95" customFormat="false" ht="15" hidden="false" customHeight="true" outlineLevel="0" collapsed="false">
      <c r="H95" s="16"/>
      <c r="I95" s="16"/>
    </row>
    <row r="97" customFormat="false" ht="15" hidden="false" customHeight="true" outlineLevel="0" collapsed="false">
      <c r="H97" s="16" t="s">
        <v>593</v>
      </c>
      <c r="I97" s="8" t="s">
        <v>594</v>
      </c>
    </row>
    <row r="98" customFormat="false" ht="15" hidden="false" customHeight="true" outlineLevel="0" collapsed="false">
      <c r="H98" s="16"/>
      <c r="I98" s="16"/>
    </row>
    <row r="99" customFormat="false" ht="15" hidden="false" customHeight="true" outlineLevel="0" collapsed="false">
      <c r="H99" s="16"/>
      <c r="I99" s="16"/>
    </row>
    <row r="100" customFormat="false" ht="15" hidden="false" customHeight="true" outlineLevel="0" collapsed="false">
      <c r="H100" s="16"/>
      <c r="I100" s="16"/>
    </row>
    <row r="102" customFormat="false" ht="15" hidden="false" customHeight="true" outlineLevel="0" collapsed="false">
      <c r="H102" s="16" t="s">
        <v>114</v>
      </c>
      <c r="I102" s="8" t="s">
        <v>595</v>
      </c>
    </row>
    <row r="103" customFormat="false" ht="15" hidden="false" customHeight="true" outlineLevel="0" collapsed="false">
      <c r="H103" s="16"/>
      <c r="I103" s="16"/>
    </row>
    <row r="104" customFormat="false" ht="15" hidden="false" customHeight="true" outlineLevel="0" collapsed="false">
      <c r="H104" s="16"/>
      <c r="I104" s="16"/>
    </row>
    <row r="105" customFormat="false" ht="15" hidden="false" customHeight="true" outlineLevel="0" collapsed="false">
      <c r="H105" s="16"/>
      <c r="I105" s="16"/>
    </row>
    <row r="107" customFormat="false" ht="15" hidden="false" customHeight="true" outlineLevel="0" collapsed="false">
      <c r="H107" s="16" t="s">
        <v>596</v>
      </c>
      <c r="I107" s="8" t="s">
        <v>597</v>
      </c>
    </row>
    <row r="108" customFormat="false" ht="15" hidden="false" customHeight="true" outlineLevel="0" collapsed="false">
      <c r="H108" s="16"/>
      <c r="I108" s="16"/>
    </row>
    <row r="109" customFormat="false" ht="15" hidden="false" customHeight="true" outlineLevel="0" collapsed="false">
      <c r="H109" s="16"/>
      <c r="I109" s="16"/>
    </row>
    <row r="110" customFormat="false" ht="15" hidden="false" customHeight="true" outlineLevel="0" collapsed="false">
      <c r="H110" s="16"/>
      <c r="I110" s="16"/>
    </row>
    <row r="112" customFormat="false" ht="15" hidden="false" customHeight="true" outlineLevel="0" collapsed="false">
      <c r="H112" s="16" t="s">
        <v>98</v>
      </c>
      <c r="I112" s="8" t="s">
        <v>598</v>
      </c>
    </row>
    <row r="113" customFormat="false" ht="15" hidden="false" customHeight="true" outlineLevel="0" collapsed="false">
      <c r="H113" s="16"/>
      <c r="I113" s="16"/>
    </row>
    <row r="114" customFormat="false" ht="15" hidden="false" customHeight="true" outlineLevel="0" collapsed="false">
      <c r="H114" s="16"/>
      <c r="I114" s="16"/>
    </row>
    <row r="115" customFormat="false" ht="15" hidden="false" customHeight="true" outlineLevel="0" collapsed="false">
      <c r="H115" s="16"/>
      <c r="I115" s="16"/>
    </row>
    <row r="117" customFormat="false" ht="15" hidden="false" customHeight="true" outlineLevel="0" collapsed="false">
      <c r="H117" s="16" t="s">
        <v>106</v>
      </c>
      <c r="I117" s="8" t="s">
        <v>599</v>
      </c>
    </row>
    <row r="118" customFormat="false" ht="15" hidden="false" customHeight="true" outlineLevel="0" collapsed="false">
      <c r="H118" s="16"/>
      <c r="I118" s="16"/>
    </row>
    <row r="119" customFormat="false" ht="15" hidden="false" customHeight="true" outlineLevel="0" collapsed="false">
      <c r="H119" s="16"/>
      <c r="I119" s="16"/>
    </row>
    <row r="120" customFormat="false" ht="15" hidden="false" customHeight="true" outlineLevel="0" collapsed="false">
      <c r="H120" s="16"/>
      <c r="I120" s="16"/>
    </row>
    <row r="122" customFormat="false" ht="21.75" hidden="false" customHeight="true" outlineLevel="0" collapsed="false">
      <c r="H122" s="5" t="s">
        <v>600</v>
      </c>
      <c r="I122" s="5"/>
    </row>
    <row r="123" customFormat="false" ht="18" hidden="false" customHeight="true" outlineLevel="0" collapsed="false">
      <c r="H123" s="9" t="s">
        <v>601</v>
      </c>
      <c r="I123" s="9" t="s">
        <v>22</v>
      </c>
    </row>
    <row r="124" customFormat="false" ht="15" hidden="false" customHeight="true" outlineLevel="0" collapsed="false">
      <c r="H124" s="78" t="s">
        <v>602</v>
      </c>
      <c r="I124" s="78" t="s">
        <v>24</v>
      </c>
    </row>
    <row r="125" customFormat="false" ht="15" hidden="false" customHeight="true" outlineLevel="0" collapsed="false">
      <c r="H125" s="78" t="s">
        <v>86</v>
      </c>
      <c r="I125" s="78" t="s">
        <v>24</v>
      </c>
    </row>
    <row r="126" customFormat="false" ht="15" hidden="false" customHeight="true" outlineLevel="0" collapsed="false">
      <c r="H126" s="78" t="s">
        <v>603</v>
      </c>
      <c r="I126" s="78" t="s">
        <v>24</v>
      </c>
    </row>
    <row r="127" customFormat="false" ht="15" hidden="false" customHeight="true" outlineLevel="0" collapsed="false">
      <c r="H127" s="78" t="s">
        <v>604</v>
      </c>
      <c r="I127" s="78" t="s">
        <v>26</v>
      </c>
    </row>
    <row r="128" customFormat="false" ht="15" hidden="false" customHeight="true" outlineLevel="0" collapsed="false">
      <c r="H128" s="78" t="s">
        <v>605</v>
      </c>
      <c r="I128" s="78" t="s">
        <v>26</v>
      </c>
    </row>
    <row r="129" customFormat="false" ht="15" hidden="false" customHeight="true" outlineLevel="0" collapsed="false">
      <c r="H129" s="78" t="s">
        <v>606</v>
      </c>
      <c r="I129" s="78" t="s">
        <v>26</v>
      </c>
    </row>
    <row r="130" customFormat="false" ht="15" hidden="false" customHeight="true" outlineLevel="0" collapsed="false">
      <c r="H130" s="78" t="s">
        <v>607</v>
      </c>
      <c r="I130" s="78" t="s">
        <v>26</v>
      </c>
    </row>
    <row r="131" customFormat="false" ht="15" hidden="false" customHeight="true" outlineLevel="0" collapsed="false">
      <c r="H131" s="78" t="s">
        <v>608</v>
      </c>
      <c r="I131" s="78" t="s">
        <v>26</v>
      </c>
    </row>
    <row r="132" customFormat="false" ht="15" hidden="false" customHeight="true" outlineLevel="0" collapsed="false">
      <c r="H132" s="78" t="s">
        <v>609</v>
      </c>
      <c r="I132" s="78" t="s">
        <v>26</v>
      </c>
    </row>
    <row r="133" customFormat="false" ht="15" hidden="false" customHeight="true" outlineLevel="0" collapsed="false">
      <c r="H133" s="78" t="s">
        <v>610</v>
      </c>
      <c r="I133" s="78" t="s">
        <v>28</v>
      </c>
    </row>
    <row r="134" customFormat="false" ht="15" hidden="false" customHeight="true" outlineLevel="0" collapsed="false">
      <c r="H134" s="78" t="s">
        <v>30</v>
      </c>
      <c r="I134" s="78" t="s">
        <v>30</v>
      </c>
    </row>
    <row r="135" customFormat="false" ht="15" hidden="false" customHeight="true" outlineLevel="0" collapsed="false">
      <c r="H135" s="78" t="s">
        <v>32</v>
      </c>
      <c r="I135" s="78" t="s">
        <v>32</v>
      </c>
    </row>
    <row r="136" customFormat="false" ht="15" hidden="false" customHeight="true" outlineLevel="0" collapsed="false">
      <c r="H136" s="78" t="s">
        <v>34</v>
      </c>
      <c r="I136" s="78" t="s">
        <v>34</v>
      </c>
    </row>
    <row r="137" customFormat="false" ht="15" hidden="false" customHeight="true" outlineLevel="0" collapsed="false">
      <c r="H137" s="78" t="s">
        <v>611</v>
      </c>
      <c r="I137" s="78" t="s">
        <v>36</v>
      </c>
    </row>
    <row r="138" customFormat="false" ht="15" hidden="false" customHeight="true" outlineLevel="0" collapsed="false">
      <c r="H138" s="78" t="s">
        <v>612</v>
      </c>
      <c r="I138" s="78" t="s">
        <v>36</v>
      </c>
    </row>
    <row r="139" customFormat="false" ht="15" hidden="false" customHeight="true" outlineLevel="0" collapsed="false">
      <c r="H139" s="78" t="s">
        <v>593</v>
      </c>
      <c r="I139" s="78" t="s">
        <v>36</v>
      </c>
    </row>
    <row r="140" customFormat="false" ht="15" hidden="false" customHeight="true" outlineLevel="0" collapsed="false">
      <c r="H140" s="78" t="s">
        <v>114</v>
      </c>
      <c r="I140" s="78" t="s">
        <v>36</v>
      </c>
    </row>
    <row r="141" customFormat="false" ht="15" hidden="false" customHeight="true" outlineLevel="0" collapsed="false">
      <c r="H141" s="78" t="s">
        <v>613</v>
      </c>
      <c r="I141" s="78" t="s">
        <v>38</v>
      </c>
    </row>
    <row r="142" customFormat="false" ht="15" hidden="false" customHeight="true" outlineLevel="0" collapsed="false">
      <c r="H142" s="78" t="s">
        <v>614</v>
      </c>
      <c r="I142" s="78" t="s">
        <v>40</v>
      </c>
    </row>
    <row r="143" customFormat="false" ht="15" hidden="false" customHeight="true" outlineLevel="0" collapsed="false">
      <c r="H143" s="78" t="s">
        <v>615</v>
      </c>
      <c r="I143" s="78" t="s">
        <v>40</v>
      </c>
    </row>
    <row r="144" customFormat="false" ht="15" hidden="false" customHeight="true" outlineLevel="0" collapsed="false">
      <c r="H144" s="78" t="s">
        <v>616</v>
      </c>
      <c r="I144" s="78" t="s">
        <v>40</v>
      </c>
    </row>
    <row r="146" customFormat="false" ht="21.75" hidden="false" customHeight="true" outlineLevel="0" collapsed="false">
      <c r="B146" s="5" t="s">
        <v>617</v>
      </c>
      <c r="C146" s="5"/>
      <c r="D146" s="5"/>
      <c r="E146" s="5"/>
      <c r="F146" s="5"/>
      <c r="G146" s="5"/>
      <c r="H146" s="5"/>
      <c r="I146" s="5"/>
    </row>
    <row r="147" customFormat="false" ht="25.5" hidden="false" customHeight="true" outlineLevel="0" collapsed="false">
      <c r="B147" s="9" t="s">
        <v>618</v>
      </c>
      <c r="D147" s="9" t="s">
        <v>136</v>
      </c>
      <c r="F147" s="9" t="s">
        <v>619</v>
      </c>
      <c r="H147" s="9" t="s">
        <v>620</v>
      </c>
    </row>
    <row r="148" customFormat="false" ht="15.75" hidden="false" customHeight="true" outlineLevel="0" collapsed="false">
      <c r="B148" s="78" t="s">
        <v>621</v>
      </c>
      <c r="D148" s="78" t="s">
        <v>137</v>
      </c>
      <c r="F148" s="78" t="s">
        <v>159</v>
      </c>
      <c r="H148" s="78" t="s">
        <v>622</v>
      </c>
    </row>
    <row r="149" customFormat="false" ht="15.75" hidden="false" customHeight="true" outlineLevel="0" collapsed="false">
      <c r="B149" s="78" t="s">
        <v>79</v>
      </c>
      <c r="D149" s="78" t="s">
        <v>623</v>
      </c>
      <c r="F149" s="78" t="s">
        <v>624</v>
      </c>
      <c r="H149" s="78" t="s">
        <v>625</v>
      </c>
    </row>
    <row r="150" customFormat="false" ht="15.75" hidden="false" customHeight="true" outlineLevel="0" collapsed="false">
      <c r="B150" s="78" t="s">
        <v>626</v>
      </c>
      <c r="D150" s="78" t="s">
        <v>627</v>
      </c>
      <c r="F150" s="78" t="s">
        <v>628</v>
      </c>
      <c r="H150" s="78" t="s">
        <v>169</v>
      </c>
    </row>
    <row r="151" customFormat="false" ht="15.75" hidden="false" customHeight="true" outlineLevel="0" collapsed="false">
      <c r="B151" s="78" t="s">
        <v>629</v>
      </c>
      <c r="D151" s="78" t="s">
        <v>630</v>
      </c>
      <c r="F151" s="78" t="s">
        <v>249</v>
      </c>
      <c r="H151" s="78" t="s">
        <v>631</v>
      </c>
    </row>
    <row r="152" customFormat="false" ht="15.75" hidden="false" customHeight="true" outlineLevel="0" collapsed="false">
      <c r="B152" s="78" t="s">
        <v>632</v>
      </c>
      <c r="D152" s="78" t="s">
        <v>633</v>
      </c>
      <c r="F152" s="78" t="s">
        <v>634</v>
      </c>
      <c r="H152" s="78" t="s">
        <v>635</v>
      </c>
    </row>
    <row r="153" customFormat="false" ht="15.75" hidden="false" customHeight="true" outlineLevel="0" collapsed="false">
      <c r="B153" s="78" t="s">
        <v>636</v>
      </c>
      <c r="D153" s="78" t="s">
        <v>637</v>
      </c>
      <c r="F153" s="78" t="s">
        <v>638</v>
      </c>
      <c r="H153" s="78" t="s">
        <v>639</v>
      </c>
    </row>
    <row r="154" customFormat="false" ht="15.75" hidden="false" customHeight="true" outlineLevel="0" collapsed="false">
      <c r="B154" s="78" t="s">
        <v>640</v>
      </c>
      <c r="H154" s="78" t="s">
        <v>641</v>
      </c>
    </row>
    <row r="155" customFormat="false" ht="15.75" hidden="false" customHeight="true" outlineLevel="0" collapsed="false">
      <c r="H155" s="78" t="s">
        <v>642</v>
      </c>
    </row>
    <row r="157" customFormat="false" ht="25.5" hidden="false" customHeight="true" outlineLevel="0" collapsed="false">
      <c r="B157" s="9" t="s">
        <v>96</v>
      </c>
      <c r="D157" s="9" t="s">
        <v>643</v>
      </c>
      <c r="F157" s="9" t="s">
        <v>644</v>
      </c>
      <c r="H157" s="9" t="s">
        <v>106</v>
      </c>
    </row>
    <row r="158" customFormat="false" ht="15.75" hidden="false" customHeight="true" outlineLevel="0" collapsed="false">
      <c r="B158" s="78" t="s">
        <v>97</v>
      </c>
      <c r="D158" s="78" t="s">
        <v>645</v>
      </c>
      <c r="F158" s="78" t="s">
        <v>646</v>
      </c>
      <c r="H158" s="78" t="s">
        <v>647</v>
      </c>
    </row>
    <row r="159" customFormat="false" ht="15.75" hidden="false" customHeight="true" outlineLevel="0" collapsed="false">
      <c r="B159" s="78" t="s">
        <v>648</v>
      </c>
      <c r="D159" s="78" t="s">
        <v>376</v>
      </c>
      <c r="F159" s="78" t="s">
        <v>649</v>
      </c>
      <c r="H159" s="78" t="s">
        <v>107</v>
      </c>
    </row>
    <row r="160" customFormat="false" ht="15.75" hidden="false" customHeight="true" outlineLevel="0" collapsed="false">
      <c r="B160" s="78" t="s">
        <v>650</v>
      </c>
      <c r="D160" s="78" t="s">
        <v>105</v>
      </c>
      <c r="F160" s="78" t="s">
        <v>373</v>
      </c>
      <c r="H160" s="78" t="s">
        <v>651</v>
      </c>
    </row>
    <row r="161" customFormat="false" ht="15.75" hidden="false" customHeight="true" outlineLevel="0" collapsed="false">
      <c r="B161" s="78" t="s">
        <v>652</v>
      </c>
      <c r="D161" s="78" t="s">
        <v>653</v>
      </c>
      <c r="F161" s="78" t="s">
        <v>654</v>
      </c>
    </row>
    <row r="162" customFormat="false" ht="15.75" hidden="false" customHeight="true" outlineLevel="0" collapsed="false">
      <c r="F162" s="78" t="s">
        <v>655</v>
      </c>
    </row>
    <row r="163" customFormat="false" ht="15.75" hidden="false" customHeight="true" outlineLevel="0" collapsed="false">
      <c r="F163" s="78" t="s">
        <v>656</v>
      </c>
    </row>
    <row r="165" customFormat="false" ht="25.5" hidden="false" customHeight="true" outlineLevel="0" collapsed="false">
      <c r="B165" s="9" t="s">
        <v>657</v>
      </c>
      <c r="D165" s="9" t="s">
        <v>658</v>
      </c>
      <c r="F165" s="9" t="s">
        <v>290</v>
      </c>
      <c r="H165" s="9" t="s">
        <v>659</v>
      </c>
    </row>
    <row r="166" customFormat="false" ht="15.75" hidden="false" customHeight="true" outlineLevel="0" collapsed="false">
      <c r="B166" s="78" t="s">
        <v>660</v>
      </c>
      <c r="D166" s="78" t="s">
        <v>336</v>
      </c>
      <c r="F166" s="78" t="s">
        <v>69</v>
      </c>
      <c r="H166" s="78" t="s">
        <v>661</v>
      </c>
    </row>
    <row r="167" customFormat="false" ht="15.75" hidden="false" customHeight="true" outlineLevel="0" collapsed="false">
      <c r="B167" s="78" t="s">
        <v>662</v>
      </c>
      <c r="D167" s="78" t="s">
        <v>663</v>
      </c>
      <c r="F167" s="78" t="s">
        <v>299</v>
      </c>
      <c r="H167" s="78" t="s">
        <v>664</v>
      </c>
    </row>
    <row r="168" customFormat="false" ht="15.75" hidden="false" customHeight="true" outlineLevel="0" collapsed="false">
      <c r="B168" s="78" t="s">
        <v>175</v>
      </c>
      <c r="D168" s="78" t="s">
        <v>353</v>
      </c>
      <c r="F168" s="78" t="s">
        <v>295</v>
      </c>
      <c r="H168" s="78" t="s">
        <v>665</v>
      </c>
    </row>
    <row r="169" customFormat="false" ht="15.75" hidden="false" customHeight="true" outlineLevel="0" collapsed="false">
      <c r="B169" s="78" t="s">
        <v>666</v>
      </c>
      <c r="D169" s="78" t="s">
        <v>349</v>
      </c>
      <c r="F169" s="78" t="s">
        <v>319</v>
      </c>
      <c r="H169" s="78" t="s">
        <v>667</v>
      </c>
    </row>
    <row r="170" customFormat="false" ht="15.75" hidden="false" customHeight="true" outlineLevel="0" collapsed="false">
      <c r="D170" s="78" t="s">
        <v>668</v>
      </c>
      <c r="F170" s="78" t="s">
        <v>306</v>
      </c>
      <c r="H170" s="78" t="s">
        <v>669</v>
      </c>
    </row>
    <row r="171" customFormat="false" ht="15.75" hidden="false" customHeight="true" outlineLevel="0" collapsed="false">
      <c r="D171" s="78" t="s">
        <v>346</v>
      </c>
    </row>
    <row r="172" customFormat="false" ht="15.75" hidden="false" customHeight="true" outlineLevel="0" collapsed="false">
      <c r="D172" s="78" t="s">
        <v>339</v>
      </c>
    </row>
    <row r="173" customFormat="false" ht="15.75" hidden="false" customHeight="true" outlineLevel="0" collapsed="false">
      <c r="D173" s="78" t="s">
        <v>342</v>
      </c>
    </row>
    <row r="174" customFormat="false" ht="15.75" hidden="false" customHeight="true" outlineLevel="0" collapsed="false">
      <c r="D174" s="78" t="s">
        <v>670</v>
      </c>
    </row>
    <row r="176" customFormat="false" ht="25.5" hidden="false" customHeight="true" outlineLevel="0" collapsed="false">
      <c r="B176" s="9" t="s">
        <v>76</v>
      </c>
      <c r="D176" s="9" t="s">
        <v>671</v>
      </c>
      <c r="F176" s="9" t="s">
        <v>474</v>
      </c>
      <c r="H176" s="9" t="s">
        <v>672</v>
      </c>
    </row>
    <row r="177" customFormat="false" ht="15.75" hidden="false" customHeight="true" outlineLevel="0" collapsed="false">
      <c r="B177" s="78" t="s">
        <v>242</v>
      </c>
      <c r="D177" s="78" t="s">
        <v>262</v>
      </c>
      <c r="F177" s="78" t="s">
        <v>479</v>
      </c>
      <c r="H177" s="78" t="s">
        <v>148</v>
      </c>
    </row>
    <row r="178" customFormat="false" ht="15.75" hidden="false" customHeight="true" outlineLevel="0" collapsed="false">
      <c r="B178" s="78" t="s">
        <v>673</v>
      </c>
      <c r="D178" s="78" t="s">
        <v>277</v>
      </c>
      <c r="F178" s="78" t="s">
        <v>674</v>
      </c>
      <c r="H178" s="78" t="s">
        <v>675</v>
      </c>
    </row>
    <row r="179" customFormat="false" ht="15.75" hidden="false" customHeight="true" outlineLevel="0" collapsed="false">
      <c r="B179" s="78" t="s">
        <v>77</v>
      </c>
      <c r="D179" s="78" t="s">
        <v>676</v>
      </c>
      <c r="F179" s="78" t="s">
        <v>483</v>
      </c>
    </row>
    <row r="180" customFormat="false" ht="15.75" hidden="false" customHeight="true" outlineLevel="0" collapsed="false">
      <c r="B180" s="78" t="s">
        <v>677</v>
      </c>
      <c r="D180" s="78" t="s">
        <v>678</v>
      </c>
      <c r="F180" s="78" t="s">
        <v>679</v>
      </c>
    </row>
    <row r="181" customFormat="false" ht="15.75" hidden="false" customHeight="true" outlineLevel="0" collapsed="false">
      <c r="B181" s="78" t="s">
        <v>678</v>
      </c>
      <c r="F181" s="78" t="s">
        <v>486</v>
      </c>
    </row>
    <row r="182" customFormat="false" ht="15.75" hidden="false" customHeight="true" outlineLevel="0" collapsed="false">
      <c r="F182" s="78" t="s">
        <v>680</v>
      </c>
    </row>
    <row r="183" customFormat="false" ht="15.75" hidden="false" customHeight="true" outlineLevel="0" collapsed="false">
      <c r="F183" s="78" t="s">
        <v>681</v>
      </c>
    </row>
  </sheetData>
  <mergeCells count="75">
    <mergeCell ref="B1:I1"/>
    <mergeCell ref="B2:I2"/>
    <mergeCell ref="B4:I4"/>
    <mergeCell ref="B6:F6"/>
    <mergeCell ref="H6:I6"/>
    <mergeCell ref="H7:H10"/>
    <mergeCell ref="I7:I10"/>
    <mergeCell ref="H12:H15"/>
    <mergeCell ref="I12:I15"/>
    <mergeCell ref="B14:F14"/>
    <mergeCell ref="H17:H20"/>
    <mergeCell ref="I17:I20"/>
    <mergeCell ref="B22:F22"/>
    <mergeCell ref="H22:H25"/>
    <mergeCell ref="I22:I25"/>
    <mergeCell ref="D23:F23"/>
    <mergeCell ref="D24:F24"/>
    <mergeCell ref="D25:F25"/>
    <mergeCell ref="D26:F26"/>
    <mergeCell ref="B27:F30"/>
    <mergeCell ref="H27:H30"/>
    <mergeCell ref="I27:I30"/>
    <mergeCell ref="B32:F32"/>
    <mergeCell ref="H32:H35"/>
    <mergeCell ref="I32:I35"/>
    <mergeCell ref="B33:F33"/>
    <mergeCell ref="B34:F34"/>
    <mergeCell ref="B35:F35"/>
    <mergeCell ref="B36:F36"/>
    <mergeCell ref="B37:F37"/>
    <mergeCell ref="H37:H40"/>
    <mergeCell ref="I37:I40"/>
    <mergeCell ref="B38:F38"/>
    <mergeCell ref="B39:F39"/>
    <mergeCell ref="B40:F40"/>
    <mergeCell ref="B41:F41"/>
    <mergeCell ref="B42:F42"/>
    <mergeCell ref="H42:I42"/>
    <mergeCell ref="H43:H45"/>
    <mergeCell ref="I43:I45"/>
    <mergeCell ref="H47:H49"/>
    <mergeCell ref="I47:I49"/>
    <mergeCell ref="H51:H53"/>
    <mergeCell ref="I51:I53"/>
    <mergeCell ref="H55:H57"/>
    <mergeCell ref="I55:I57"/>
    <mergeCell ref="H59:H61"/>
    <mergeCell ref="I59:I61"/>
    <mergeCell ref="H63:H65"/>
    <mergeCell ref="I63:I65"/>
    <mergeCell ref="H67:H69"/>
    <mergeCell ref="I67:I69"/>
    <mergeCell ref="H71:I71"/>
    <mergeCell ref="H72:H75"/>
    <mergeCell ref="I72:I75"/>
    <mergeCell ref="H77:H80"/>
    <mergeCell ref="I77:I80"/>
    <mergeCell ref="H82:H85"/>
    <mergeCell ref="I82:I85"/>
    <mergeCell ref="H87:H90"/>
    <mergeCell ref="I87:I90"/>
    <mergeCell ref="H92:H95"/>
    <mergeCell ref="I92:I95"/>
    <mergeCell ref="H97:H100"/>
    <mergeCell ref="I97:I100"/>
    <mergeCell ref="H102:H105"/>
    <mergeCell ref="I102:I105"/>
    <mergeCell ref="H107:H110"/>
    <mergeCell ref="I107:I110"/>
    <mergeCell ref="H112:H115"/>
    <mergeCell ref="I112:I115"/>
    <mergeCell ref="H117:H120"/>
    <mergeCell ref="I117:I120"/>
    <mergeCell ref="H122:I122"/>
    <mergeCell ref="B146:I146"/>
  </mergeCell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D7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3" min="3" style="0" width="4"/>
    <col collapsed="false" customWidth="true" hidden="false" outlineLevel="0" max="4" min="4" style="0" width="66"/>
    <col collapsed="false" customWidth="true" hidden="false" outlineLevel="0" max="5" min="5" style="0" width="2.2"/>
  </cols>
  <sheetData>
    <row r="1" customFormat="false" ht="33.75" hidden="false" customHeight="true" outlineLevel="0" collapsed="false">
      <c r="B1" s="20" t="s">
        <v>62</v>
      </c>
      <c r="C1" s="20"/>
      <c r="D1" s="20"/>
    </row>
    <row r="2" customFormat="false" ht="4.5" hidden="false" customHeight="true" outlineLevel="0" collapsed="false">
      <c r="B2" s="21"/>
      <c r="C2" s="21"/>
      <c r="D2" s="21"/>
    </row>
    <row r="3" customFormat="false" ht="16.5" hidden="false" customHeight="true" outlineLevel="0" collapsed="false">
      <c r="B3" s="22" t="str">
        <f aca="false">IF(LEFT('Estimate Summary'!$D$7,7)&lt;&gt;"EXAMPLE","","EXAMPLE DATA - type your own project name on Estimate Summary to clear this.")</f>
        <v>EXAMPLE DATA - type your own project name on Estimate Summary to clear this.</v>
      </c>
      <c r="C3" s="22"/>
      <c r="D3" s="22"/>
    </row>
    <row r="4" customFormat="false" ht="25.5" hidden="false" customHeight="true" outlineLevel="0" collapsed="false">
      <c r="B4" s="23" t="s">
        <v>63</v>
      </c>
      <c r="C4" s="23"/>
      <c r="D4" s="23"/>
    </row>
    <row r="6" customFormat="false" ht="21.75" hidden="false" customHeight="true" outlineLevel="0" collapsed="false">
      <c r="B6" s="5" t="s">
        <v>64</v>
      </c>
      <c r="C6" s="5"/>
      <c r="D6" s="5"/>
    </row>
    <row r="7" customFormat="false" ht="19.5" hidden="false" customHeight="true" outlineLevel="0" collapsed="false">
      <c r="B7" s="24" t="s">
        <v>65</v>
      </c>
      <c r="C7" s="24"/>
      <c r="D7" s="25" t="s">
        <v>66</v>
      </c>
    </row>
    <row r="8" customFormat="false" ht="19.5" hidden="false" customHeight="true" outlineLevel="0" collapsed="false">
      <c r="B8" s="24" t="s">
        <v>67</v>
      </c>
      <c r="C8" s="24"/>
      <c r="D8" s="25" t="s">
        <v>68</v>
      </c>
    </row>
    <row r="9" customFormat="false" ht="19.5" hidden="false" customHeight="true" outlineLevel="0" collapsed="false">
      <c r="B9" s="24" t="s">
        <v>69</v>
      </c>
      <c r="C9" s="24"/>
      <c r="D9" s="25" t="s">
        <v>70</v>
      </c>
    </row>
    <row r="10" customFormat="false" ht="19.5" hidden="false" customHeight="true" outlineLevel="0" collapsed="false">
      <c r="B10" s="24" t="s">
        <v>71</v>
      </c>
      <c r="C10" s="24"/>
      <c r="D10" s="25" t="s">
        <v>72</v>
      </c>
    </row>
    <row r="11" customFormat="false" ht="19.5" hidden="false" customHeight="true" outlineLevel="0" collapsed="false">
      <c r="B11" s="24" t="s">
        <v>73</v>
      </c>
      <c r="C11" s="24"/>
      <c r="D11" s="25" t="s">
        <v>74</v>
      </c>
    </row>
    <row r="12" customFormat="false" ht="19.5" hidden="false" customHeight="true" outlineLevel="0" collapsed="false">
      <c r="B12" s="24" t="s">
        <v>75</v>
      </c>
      <c r="C12" s="24"/>
      <c r="D12" s="26" t="n">
        <f aca="false">DATE(2026,8,10)</f>
        <v>46244</v>
      </c>
    </row>
    <row r="13" customFormat="false" ht="19.5" hidden="false" customHeight="true" outlineLevel="0" collapsed="false">
      <c r="B13" s="24" t="s">
        <v>76</v>
      </c>
      <c r="C13" s="24"/>
      <c r="D13" s="25" t="s">
        <v>77</v>
      </c>
    </row>
    <row r="14" customFormat="false" ht="19.5" hidden="false" customHeight="true" outlineLevel="0" collapsed="false">
      <c r="B14" s="24" t="s">
        <v>78</v>
      </c>
      <c r="C14" s="24"/>
      <c r="D14" s="25" t="s">
        <v>79</v>
      </c>
    </row>
    <row r="15" customFormat="false" ht="19.5" hidden="false" customHeight="true" outlineLevel="0" collapsed="false">
      <c r="B15" s="24" t="s">
        <v>80</v>
      </c>
      <c r="C15" s="24"/>
      <c r="D15" s="25" t="s">
        <v>81</v>
      </c>
    </row>
    <row r="16" customFormat="false" ht="19.5" hidden="false" customHeight="true" outlineLevel="0" collapsed="false">
      <c r="B16" s="24" t="s">
        <v>82</v>
      </c>
      <c r="C16" s="24"/>
      <c r="D16" s="25" t="s">
        <v>83</v>
      </c>
    </row>
    <row r="18" customFormat="false" ht="21.75" hidden="false" customHeight="true" outlineLevel="0" collapsed="false">
      <c r="B18" s="5" t="s">
        <v>84</v>
      </c>
      <c r="C18" s="5"/>
      <c r="D18" s="5"/>
    </row>
    <row r="19" customFormat="false" ht="12.75" hidden="false" customHeight="true" outlineLevel="0" collapsed="false">
      <c r="B19" s="23" t="s">
        <v>85</v>
      </c>
      <c r="C19" s="23"/>
      <c r="D19" s="23"/>
    </row>
    <row r="20" customFormat="false" ht="12.75" hidden="false" customHeight="true" outlineLevel="0" collapsed="false">
      <c r="B20" s="23"/>
      <c r="C20" s="23"/>
      <c r="D20" s="23"/>
    </row>
    <row r="21" customFormat="false" ht="63.75" hidden="false" customHeight="true" outlineLevel="0" collapsed="false">
      <c r="B21" s="27" t="s">
        <v>86</v>
      </c>
      <c r="C21" s="27"/>
      <c r="D21" s="28" t="s">
        <v>87</v>
      </c>
    </row>
    <row r="22" customFormat="false" ht="19.5" hidden="false" customHeight="true" outlineLevel="0" collapsed="false">
      <c r="B22" s="24" t="s">
        <v>88</v>
      </c>
      <c r="C22" s="24"/>
      <c r="D22" s="25" t="s">
        <v>89</v>
      </c>
    </row>
    <row r="23" customFormat="false" ht="30" hidden="false" customHeight="true" outlineLevel="0" collapsed="false">
      <c r="B23" s="27" t="s">
        <v>90</v>
      </c>
      <c r="C23" s="27"/>
      <c r="D23" s="28" t="s">
        <v>91</v>
      </c>
    </row>
    <row r="24" customFormat="false" ht="19.5" hidden="false" customHeight="true" outlineLevel="0" collapsed="false">
      <c r="B24" s="24" t="s">
        <v>92</v>
      </c>
      <c r="C24" s="24"/>
      <c r="D24" s="25" t="s">
        <v>93</v>
      </c>
    </row>
    <row r="26" customFormat="false" ht="21.75" hidden="false" customHeight="true" outlineLevel="0" collapsed="false">
      <c r="B26" s="5" t="s">
        <v>94</v>
      </c>
      <c r="C26" s="5"/>
      <c r="D26" s="5"/>
    </row>
    <row r="27" customFormat="false" ht="12.75" hidden="false" customHeight="true" outlineLevel="0" collapsed="false">
      <c r="B27" s="23" t="s">
        <v>95</v>
      </c>
      <c r="C27" s="23"/>
      <c r="D27" s="23"/>
    </row>
    <row r="28" customFormat="false" ht="12.75" hidden="false" customHeight="true" outlineLevel="0" collapsed="false">
      <c r="B28" s="23"/>
      <c r="C28" s="23"/>
      <c r="D28" s="23"/>
    </row>
    <row r="29" customFormat="false" ht="19.5" hidden="false" customHeight="true" outlineLevel="0" collapsed="false">
      <c r="B29" s="24" t="s">
        <v>96</v>
      </c>
      <c r="C29" s="24"/>
      <c r="D29" s="25" t="s">
        <v>97</v>
      </c>
    </row>
    <row r="30" customFormat="false" ht="19.5" hidden="false" customHeight="true" outlineLevel="0" collapsed="false">
      <c r="B30" s="24" t="s">
        <v>98</v>
      </c>
      <c r="C30" s="24"/>
      <c r="D30" s="25" t="s">
        <v>99</v>
      </c>
    </row>
    <row r="31" customFormat="false" ht="19.5" hidden="false" customHeight="true" outlineLevel="0" collapsed="false">
      <c r="B31" s="24" t="s">
        <v>100</v>
      </c>
      <c r="C31" s="24"/>
      <c r="D31" s="29" t="str">
        <f aca="false">IF($D$30="","",IFERROR(VLOOKUP($D$30,IF(LEFT($D$29,10)="AACE 98R-1",Reference!$B$16:$F$20,Reference!$B$8:$F$12),3,FALSE()),""))</f>
        <v>Design development, budget authorisation, feasibility</v>
      </c>
    </row>
    <row r="32" customFormat="false" ht="19.5" hidden="false" customHeight="true" outlineLevel="0" collapsed="false">
      <c r="B32" s="24" t="s">
        <v>101</v>
      </c>
      <c r="C32" s="24"/>
      <c r="D32" s="29" t="str">
        <f aca="false">IF($D$30="","",IFERROR(VLOOKUP($D$30,IF(LEFT($D$29,10)="AACE 98R-1",Reference!$B$16:$F$20,Reference!$B$8:$F$12),2,FALSE()),""))</f>
        <v>10% - 40%</v>
      </c>
    </row>
    <row r="33" customFormat="false" ht="19.5" hidden="false" customHeight="true" outlineLevel="0" collapsed="false">
      <c r="B33" s="24" t="s">
        <v>102</v>
      </c>
      <c r="C33" s="24"/>
      <c r="D33" s="29" t="str">
        <f aca="false">IF($D$30="","",IFERROR(VLOOKUP($D$30,IF(LEFT($D$29,10)="AACE 98R-1",Reference!$B$16:$F$20,Reference!$B$8:$F$12),4,FALSE()),""))</f>
        <v>-5% to -15%</v>
      </c>
    </row>
    <row r="34" customFormat="false" ht="19.5" hidden="false" customHeight="true" outlineLevel="0" collapsed="false">
      <c r="B34" s="24" t="s">
        <v>103</v>
      </c>
      <c r="C34" s="24"/>
      <c r="D34" s="29" t="str">
        <f aca="false">IF($D$30="","",IFERROR(VLOOKUP($D$30,IF(LEFT($D$29,10)="AACE 98R-1",Reference!$B$16:$F$20,Reference!$B$8:$F$12),5,FALSE()),""))</f>
        <v>+10% to +20%</v>
      </c>
    </row>
    <row r="35" customFormat="false" ht="19.5" hidden="false" customHeight="true" outlineLevel="0" collapsed="false">
      <c r="B35" s="24" t="s">
        <v>104</v>
      </c>
      <c r="C35" s="24"/>
      <c r="D35" s="25" t="s">
        <v>105</v>
      </c>
    </row>
    <row r="36" customFormat="false" ht="19.5" hidden="false" customHeight="true" outlineLevel="0" collapsed="false">
      <c r="B36" s="24" t="s">
        <v>106</v>
      </c>
      <c r="C36" s="24"/>
      <c r="D36" s="25" t="s">
        <v>107</v>
      </c>
    </row>
    <row r="38" customFormat="false" ht="21.75" hidden="false" customHeight="true" outlineLevel="0" collapsed="false">
      <c r="B38" s="5" t="s">
        <v>108</v>
      </c>
      <c r="C38" s="5"/>
      <c r="D38" s="5"/>
    </row>
    <row r="39" customFormat="false" ht="12.75" hidden="false" customHeight="true" outlineLevel="0" collapsed="false">
      <c r="B39" s="23" t="s">
        <v>109</v>
      </c>
      <c r="C39" s="23"/>
      <c r="D39" s="23"/>
    </row>
    <row r="40" customFormat="false" ht="12.75" hidden="false" customHeight="true" outlineLevel="0" collapsed="false">
      <c r="B40" s="23"/>
      <c r="C40" s="23"/>
      <c r="D40" s="23"/>
    </row>
    <row r="41" customFormat="false" ht="19.5" hidden="false" customHeight="true" outlineLevel="0" collapsed="false">
      <c r="B41" s="24" t="s">
        <v>110</v>
      </c>
      <c r="C41" s="24"/>
      <c r="D41" s="30" t="n">
        <v>24600000</v>
      </c>
    </row>
    <row r="42" customFormat="false" ht="19.5" hidden="false" customHeight="true" outlineLevel="0" collapsed="false">
      <c r="B42" s="24" t="s">
        <v>111</v>
      </c>
      <c r="C42" s="24"/>
      <c r="D42" s="31" t="n">
        <f aca="false">IF(SUM(Allowances!$G$8:$G$31)=0,"",SUM(Allowances!$G$8:$G$31))</f>
        <v>3670000</v>
      </c>
    </row>
    <row r="43" customFormat="false" ht="19.5" hidden="false" customHeight="true" outlineLevel="0" collapsed="false">
      <c r="B43" s="24" t="s">
        <v>112</v>
      </c>
      <c r="C43" s="24"/>
      <c r="D43" s="32" t="n">
        <f aca="false">IF(OR($D$41="",$D$41=0,SUM(Allowances!$G$8:$G$31)=0),"",SUM(Allowances!$G$8:$G$31)/$D$41)</f>
        <v>0.149186991869919</v>
      </c>
    </row>
    <row r="44" customFormat="false" ht="19.5" hidden="false" customHeight="true" outlineLevel="0" collapsed="false">
      <c r="B44" s="24" t="s">
        <v>113</v>
      </c>
      <c r="C44" s="24"/>
      <c r="D44" s="31" t="n">
        <f aca="false">'Risk &amp; Contingency'!$D$15</f>
        <v>2460000</v>
      </c>
    </row>
    <row r="45" customFormat="false" ht="19.5" hidden="false" customHeight="true" outlineLevel="0" collapsed="false">
      <c r="B45" s="24" t="s">
        <v>114</v>
      </c>
      <c r="C45" s="24"/>
      <c r="D45" s="31" t="n">
        <f aca="false">'Risk &amp; Contingency'!$D$36</f>
        <v>1890000</v>
      </c>
    </row>
    <row r="46" customFormat="false" ht="19.5" hidden="false" customHeight="true" outlineLevel="0" collapsed="false">
      <c r="B46" s="24" t="s">
        <v>115</v>
      </c>
      <c r="C46" s="24"/>
      <c r="D46" s="31" t="n">
        <f aca="false">'Risk &amp; Contingency'!$D$28</f>
        <v>1230000</v>
      </c>
    </row>
    <row r="47" customFormat="false" ht="24" hidden="false" customHeight="true" outlineLevel="0" collapsed="false">
      <c r="B47" s="24" t="s">
        <v>116</v>
      </c>
      <c r="C47" s="24"/>
      <c r="D47" s="33" t="n">
        <f aca="false">IF($D$41="","",$D$41+N($D$44)+N($D$45))</f>
        <v>28950000</v>
      </c>
    </row>
    <row r="48" customFormat="false" ht="19.5" hidden="false" customHeight="true" outlineLevel="0" collapsed="false">
      <c r="B48" s="24" t="s">
        <v>117</v>
      </c>
      <c r="C48" s="24"/>
      <c r="D48" s="32" t="n">
        <f aca="false">IF(OR($D$41="",$D$41=0,N($D$44)=0),"",$D$44/$D$41)</f>
        <v>0.1</v>
      </c>
    </row>
    <row r="50" customFormat="false" ht="21.75" hidden="false" customHeight="true" outlineLevel="0" collapsed="false">
      <c r="B50" s="5" t="s">
        <v>118</v>
      </c>
      <c r="C50" s="5"/>
      <c r="D50" s="5"/>
    </row>
    <row r="51" customFormat="false" ht="12.75" hidden="false" customHeight="true" outlineLevel="0" collapsed="false">
      <c r="B51" s="23" t="s">
        <v>119</v>
      </c>
      <c r="C51" s="23"/>
      <c r="D51" s="23"/>
    </row>
    <row r="52" customFormat="false" ht="12.75" hidden="false" customHeight="true" outlineLevel="0" collapsed="false">
      <c r="B52" s="23"/>
      <c r="C52" s="23"/>
      <c r="D52" s="23"/>
    </row>
    <row r="53" customFormat="false" ht="18" hidden="false" customHeight="true" outlineLevel="0" collapsed="false">
      <c r="B53" s="9" t="s">
        <v>22</v>
      </c>
      <c r="C53" s="9"/>
      <c r="D53" s="9" t="s">
        <v>120</v>
      </c>
    </row>
    <row r="54" customFormat="false" ht="15" hidden="false" customHeight="true" outlineLevel="0" collapsed="false">
      <c r="B54" s="34" t="s">
        <v>26</v>
      </c>
      <c r="C54" s="34"/>
      <c r="D54" s="35" t="str">
        <f aca="false">IF(COUNTA('Method &amp; Basis'!$D$7:$D$56)&gt;=20,"Yes","Not yet - at least 20 expected")</f>
        <v>Yes</v>
      </c>
    </row>
    <row r="55" customFormat="false" ht="15" hidden="false" customHeight="true" outlineLevel="0" collapsed="false">
      <c r="B55" s="36" t="s">
        <v>28</v>
      </c>
      <c r="C55" s="36"/>
      <c r="D55" s="37" t="str">
        <f aca="false">IF(COUNTA(Documents!$C$7:$C$36)&gt;=3,"Yes","Not yet - at least 3 expected")</f>
        <v>Yes</v>
      </c>
    </row>
    <row r="56" customFormat="false" ht="15" hidden="false" customHeight="true" outlineLevel="0" collapsed="false">
      <c r="B56" s="34" t="s">
        <v>30</v>
      </c>
      <c r="C56" s="34"/>
      <c r="D56" s="35" t="str">
        <f aca="false">IF(COUNTA(Assumptions!$D$7:$D$32)&gt;=3,"Yes","Not yet - at least 3 expected")</f>
        <v>Yes</v>
      </c>
    </row>
    <row r="57" customFormat="false" ht="15" hidden="false" customHeight="true" outlineLevel="0" collapsed="false">
      <c r="B57" s="36" t="s">
        <v>32</v>
      </c>
      <c r="C57" s="36"/>
      <c r="D57" s="37" t="str">
        <f aca="false">IF(COUNTA(Exclusions!$D$7:$D$32)&gt;=3,"Yes","Not yet - at least 3 expected")</f>
        <v>Yes</v>
      </c>
    </row>
    <row r="58" customFormat="false" ht="15" hidden="false" customHeight="true" outlineLevel="0" collapsed="false">
      <c r="B58" s="34" t="s">
        <v>34</v>
      </c>
      <c r="C58" s="34"/>
      <c r="D58" s="35" t="str">
        <f aca="false">IF(COUNTA(Allowances!$D$7:$D$30)&gt;=1,"Yes","Not yet - at least 1 expected")</f>
        <v>Yes</v>
      </c>
    </row>
    <row r="59" customFormat="false" ht="15" hidden="false" customHeight="true" outlineLevel="0" collapsed="false">
      <c r="B59" s="36" t="s">
        <v>36</v>
      </c>
      <c r="C59" s="36"/>
      <c r="D59" s="37" t="str">
        <f aca="false">IF(COUNTA('Risk &amp; Contingency'!$D$7:$D$35)&gt;=12,"Yes","Not yet - at least 12 expected")</f>
        <v>Yes</v>
      </c>
    </row>
    <row r="60" customFormat="false" ht="15" hidden="false" customHeight="true" outlineLevel="0" collapsed="false">
      <c r="B60" s="34" t="s">
        <v>38</v>
      </c>
      <c r="C60" s="34"/>
      <c r="D60" s="35" t="str">
        <f aca="false">IF(COUNTA(Benchmarks!$B$15:$B$24)&gt;=2,"Yes","Not yet - at least 2 expected")</f>
        <v>Yes</v>
      </c>
    </row>
    <row r="61" customFormat="false" ht="15" hidden="false" customHeight="true" outlineLevel="0" collapsed="false">
      <c r="B61" s="36" t="s">
        <v>40</v>
      </c>
      <c r="C61" s="36"/>
      <c r="D61" s="37" t="str">
        <f aca="false">IF(COUNTA('Reconciliation &amp; Review'!$D$12:$D$25)&gt;=3,"Yes","Not yet - at least 3 expected")</f>
        <v>Yes</v>
      </c>
    </row>
    <row r="63" customFormat="false" ht="21.75" hidden="false" customHeight="true" outlineLevel="0" collapsed="false">
      <c r="B63" s="5" t="s">
        <v>121</v>
      </c>
      <c r="C63" s="5"/>
      <c r="D63" s="5"/>
    </row>
    <row r="64" customFormat="false" ht="12.75" hidden="false" customHeight="true" outlineLevel="0" collapsed="false">
      <c r="B64" s="23" t="s">
        <v>122</v>
      </c>
      <c r="C64" s="23"/>
      <c r="D64" s="23"/>
    </row>
    <row r="65" customFormat="false" ht="12.75" hidden="false" customHeight="true" outlineLevel="0" collapsed="false">
      <c r="B65" s="23"/>
      <c r="C65" s="23"/>
      <c r="D65" s="23"/>
    </row>
    <row r="66" customFormat="false" ht="18" hidden="false" customHeight="true" outlineLevel="0" collapsed="false">
      <c r="B66" s="9" t="s">
        <v>123</v>
      </c>
      <c r="C66" s="9"/>
      <c r="D66" s="9" t="s">
        <v>124</v>
      </c>
    </row>
    <row r="67" customFormat="false" ht="19.5" hidden="false" customHeight="true" outlineLevel="0" collapsed="false">
      <c r="B67" s="38" t="s">
        <v>80</v>
      </c>
      <c r="C67" s="38"/>
      <c r="D67" s="25" t="s">
        <v>125</v>
      </c>
    </row>
    <row r="68" customFormat="false" ht="19.5" hidden="false" customHeight="true" outlineLevel="0" collapsed="false">
      <c r="B68" s="38" t="s">
        <v>126</v>
      </c>
      <c r="C68" s="38"/>
      <c r="D68" s="25" t="s">
        <v>127</v>
      </c>
    </row>
    <row r="69" customFormat="false" ht="19.5" hidden="false" customHeight="true" outlineLevel="0" collapsed="false">
      <c r="B69" s="38" t="s">
        <v>128</v>
      </c>
      <c r="C69" s="38"/>
      <c r="D69" s="25" t="s">
        <v>129</v>
      </c>
    </row>
    <row r="70" customFormat="false" ht="19.5" hidden="false" customHeight="true" outlineLevel="0" collapsed="false">
      <c r="B70" s="38" t="s">
        <v>130</v>
      </c>
      <c r="C70" s="38"/>
      <c r="D70" s="25"/>
    </row>
    <row r="71" customFormat="false" ht="19.5" hidden="false" customHeight="true" outlineLevel="0" collapsed="false">
      <c r="B71" s="38" t="s">
        <v>131</v>
      </c>
      <c r="C71" s="38"/>
      <c r="D71" s="25"/>
    </row>
    <row r="73" customFormat="false" ht="15" hidden="false" customHeight="true" outlineLevel="0" collapsed="false">
      <c r="B73" s="23" t="s">
        <v>132</v>
      </c>
      <c r="C73" s="23"/>
      <c r="D73" s="23"/>
    </row>
    <row r="74" customFormat="false" ht="15" hidden="false" customHeight="false" outlineLevel="0" collapsed="false">
      <c r="B74" s="23"/>
      <c r="C74" s="23"/>
      <c r="D74" s="23"/>
    </row>
  </sheetData>
  <mergeCells count="61">
    <mergeCell ref="B1:D1"/>
    <mergeCell ref="B2:D2"/>
    <mergeCell ref="B3:D3"/>
    <mergeCell ref="B4:D4"/>
    <mergeCell ref="B6:D6"/>
    <mergeCell ref="B7:C7"/>
    <mergeCell ref="B8:C8"/>
    <mergeCell ref="B9:C9"/>
    <mergeCell ref="B10:C10"/>
    <mergeCell ref="B11:C11"/>
    <mergeCell ref="B12:C12"/>
    <mergeCell ref="B13:C13"/>
    <mergeCell ref="B14:C14"/>
    <mergeCell ref="B15:C15"/>
    <mergeCell ref="B16:C16"/>
    <mergeCell ref="B18:D18"/>
    <mergeCell ref="B19:D20"/>
    <mergeCell ref="B21:C21"/>
    <mergeCell ref="B22:C22"/>
    <mergeCell ref="B23:C23"/>
    <mergeCell ref="B24:C24"/>
    <mergeCell ref="B26:D26"/>
    <mergeCell ref="B27:D28"/>
    <mergeCell ref="B29:C29"/>
    <mergeCell ref="B30:C30"/>
    <mergeCell ref="B31:C31"/>
    <mergeCell ref="B32:C32"/>
    <mergeCell ref="B33:C33"/>
    <mergeCell ref="B34:C34"/>
    <mergeCell ref="B35:C35"/>
    <mergeCell ref="B36:C36"/>
    <mergeCell ref="B38:D38"/>
    <mergeCell ref="B39:D40"/>
    <mergeCell ref="B41:C41"/>
    <mergeCell ref="B42:C42"/>
    <mergeCell ref="B43:C43"/>
    <mergeCell ref="B44:C44"/>
    <mergeCell ref="B45:C45"/>
    <mergeCell ref="B46:C46"/>
    <mergeCell ref="B47:C47"/>
    <mergeCell ref="B48:C48"/>
    <mergeCell ref="B50:D50"/>
    <mergeCell ref="B51:D52"/>
    <mergeCell ref="B53:C53"/>
    <mergeCell ref="B54:C54"/>
    <mergeCell ref="B55:C55"/>
    <mergeCell ref="B56:C56"/>
    <mergeCell ref="B57:C57"/>
    <mergeCell ref="B58:C58"/>
    <mergeCell ref="B59:C59"/>
    <mergeCell ref="B60:C60"/>
    <mergeCell ref="B61:C61"/>
    <mergeCell ref="B63:D63"/>
    <mergeCell ref="B64:D65"/>
    <mergeCell ref="B66:C66"/>
    <mergeCell ref="B67:C67"/>
    <mergeCell ref="B68:C68"/>
    <mergeCell ref="B69:C69"/>
    <mergeCell ref="B70:C70"/>
    <mergeCell ref="B71:C71"/>
    <mergeCell ref="B73:D74"/>
  </mergeCells>
  <conditionalFormatting sqref="B3:D3">
    <cfRule type="expression" priority="2" aboveAverage="0" equalAverage="0" bottom="0" percent="0" rank="0" text="" dxfId="0">
      <formula>LEN($B$3)&gt;0</formula>
    </cfRule>
  </conditionalFormatting>
  <conditionalFormatting sqref="D54:D61">
    <cfRule type="expression" priority="3" aboveAverage="0" equalAverage="0" bottom="0" percent="0" rank="0" text="" dxfId="1">
      <formula>LEFT($D54,3)="Not"</formula>
    </cfRule>
  </conditionalFormatting>
  <dataValidations count="7">
    <dataValidation allowBlank="true" errorStyle="stop" operator="between" showDropDown="false" showErrorMessage="false" showInputMessage="false" sqref="D13" type="list">
      <formula1>Reference!$B$177:$B$181</formula1>
      <formula2>0</formula2>
    </dataValidation>
    <dataValidation allowBlank="true" errorStyle="stop" operator="between" prompt="What decision this estimate is being produced to support. A funding submission and a tender check are held to different standards." promptTitle="Purpose" showDropDown="false" showErrorMessage="false" showInputMessage="true" sqref="D14" type="list">
      <formula1>Reference!$B$148:$B$154</formula1>
      <formula2>0</formula2>
    </dataValidation>
    <dataValidation allowBlank="true" errorStyle="stop" operator="between" prompt="Building work and road or rail work use different tables and the ranges are materially different. Naming the system is what makes the class mean anything." promptTitle="Classification system" showDropDown="false" showErrorMessage="false" showInputMessage="true" sqref="D29" type="list">
      <formula1>Reference!$B$158:$B$161</formula1>
      <formula2>0</formula2>
    </dataValidation>
    <dataValidation allowBlank="true" errorStyle="stop" operator="between" prompt="Class 5 is least defined, Class 1 most. The readouts below come from whichever classification system is named above." promptTitle="Estimate class" showDropDown="false" showErrorMessage="false" showInputMessage="true" sqref="D30" type="list">
      <formula1>Reference!$B$8:$B$12</formula1>
      <formula2>0</formula2>
    </dataValidation>
    <dataValidation allowBlank="true" errorStyle="stop" operator="between" showDropDown="false" showErrorMessage="false" showInputMessage="false" sqref="D35" type="list">
      <formula1>Reference!$D$158:$D$161</formula1>
      <formula2>0</formula2>
    </dataValidation>
    <dataValidation allowBlank="true" errorStyle="stop" operator="between" prompt="Whether this estimate deliberately leans conservative or competitive. A reviewer infers it anyway - better said than guessed." promptTitle="Cost strategy" showDropDown="false" showErrorMessage="false" showInputMessage="true" sqref="D36" type="list">
      <formula1>Reference!$H$158:$H$160</formula1>
      <formula2>0</formula2>
    </dataValidation>
    <dataValidation allowBlank="false" errorStyle="stop" operator="between" prompt="The estimated cost excluding contingency and excluding escalation, at the estimate base date. Every other figure is reported against it." promptTitle="Base estimate" showDropDown="false" showErrorMessage="false" showInputMessage="true" sqref="D41" type="none">
      <formula1>0</formula1>
      <formula2>0</formula2>
    </dataValidation>
  </dataValidations>
  <hyperlinks>
    <hyperlink ref="B54" location="'Method &amp; Basis'!A1" display="Method &amp; Basis"/>
    <hyperlink ref="B55" location="'Documents'!A1" display="Documents"/>
    <hyperlink ref="B56" location="'Assumptions'!A1" display="Assumptions"/>
    <hyperlink ref="B57" location="'Exclusions'!A1" display="Exclusions"/>
    <hyperlink ref="B58" location="'Allowances'!A1" display="Allowances"/>
    <hyperlink ref="B59" location="'Risk &amp; Contingency'!A1" display="Risk &amp; Contingency"/>
    <hyperlink ref="B60" location="'Benchmarks'!A1" display="Benchmarks"/>
    <hyperlink ref="B61" location="'Reconciliation &amp; Review'!A1" display="Reconciliation &amp; Review"/>
  </hyperlinks>
  <printOptions headings="false" gridLines="false" gridLinesSet="true" horizontalCentered="false" verticalCentered="false"/>
  <pageMargins left="0.3" right="0.3"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79D0"/>
    <pageSetUpPr fitToPage="true"/>
  </sheetPr>
  <dimension ref="B1:D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3" min="3" style="0" width="4"/>
    <col collapsed="false" customWidth="true" hidden="false" outlineLevel="0" max="4" min="4" style="0" width="66"/>
    <col collapsed="false" customWidth="true" hidden="false" outlineLevel="0" max="5" min="5" style="0" width="2.2"/>
  </cols>
  <sheetData>
    <row r="1" customFormat="false" ht="33.75" hidden="false" customHeight="true" outlineLevel="0" collapsed="false">
      <c r="B1" s="20" t="s">
        <v>133</v>
      </c>
      <c r="C1" s="20"/>
      <c r="D1" s="20"/>
    </row>
    <row r="2" customFormat="false" ht="4.5" hidden="false" customHeight="true" outlineLevel="0" collapsed="false">
      <c r="B2" s="21"/>
      <c r="C2" s="21"/>
      <c r="D2" s="21"/>
    </row>
    <row r="3" customFormat="false" ht="16.5" hidden="false" customHeight="true" outlineLevel="0" collapsed="false">
      <c r="B3" s="22" t="str">
        <f aca="false">IF(LEFT('Estimate Summary'!$D$7,7)&lt;&gt;"EXAMPLE","","EXAMPLE DATA - type your own project name on Estimate Summary to clear this.")</f>
        <v>EXAMPLE DATA - type your own project name on Estimate Summary to clear this.</v>
      </c>
      <c r="C3" s="22"/>
      <c r="D3" s="22"/>
    </row>
    <row r="4" customFormat="false" ht="25.5" hidden="false" customHeight="true" outlineLevel="0" collapsed="false">
      <c r="B4" s="23" t="s">
        <v>134</v>
      </c>
      <c r="C4" s="23"/>
      <c r="D4" s="23"/>
    </row>
    <row r="6" customFormat="false" ht="21.75" hidden="false" customHeight="true" outlineLevel="0" collapsed="false">
      <c r="B6" s="5" t="s">
        <v>135</v>
      </c>
      <c r="C6" s="5"/>
      <c r="D6" s="5"/>
    </row>
    <row r="7" customFormat="false" ht="19.5" hidden="false" customHeight="true" outlineLevel="0" collapsed="false">
      <c r="B7" s="24" t="s">
        <v>136</v>
      </c>
      <c r="C7" s="24"/>
      <c r="D7" s="25" t="s">
        <v>137</v>
      </c>
    </row>
    <row r="8" customFormat="false" ht="30" hidden="false" customHeight="true" outlineLevel="0" collapsed="false">
      <c r="B8" s="27" t="s">
        <v>138</v>
      </c>
      <c r="C8" s="27"/>
      <c r="D8" s="28" t="s">
        <v>139</v>
      </c>
    </row>
    <row r="9" customFormat="false" ht="19.5" hidden="false" customHeight="true" outlineLevel="0" collapsed="false">
      <c r="B9" s="24" t="s">
        <v>140</v>
      </c>
      <c r="C9" s="24"/>
      <c r="D9" s="25" t="s">
        <v>141</v>
      </c>
    </row>
    <row r="10" customFormat="false" ht="19.5" hidden="false" customHeight="true" outlineLevel="0" collapsed="false">
      <c r="B10" s="24" t="s">
        <v>142</v>
      </c>
      <c r="C10" s="24"/>
      <c r="D10" s="25" t="s">
        <v>143</v>
      </c>
    </row>
    <row r="11" customFormat="false" ht="19.5" hidden="false" customHeight="true" outlineLevel="0" collapsed="false">
      <c r="B11" s="24" t="s">
        <v>144</v>
      </c>
      <c r="C11" s="24"/>
      <c r="D11" s="25" t="s">
        <v>145</v>
      </c>
    </row>
    <row r="13" customFormat="false" ht="21.75" hidden="false" customHeight="true" outlineLevel="0" collapsed="false">
      <c r="B13" s="5" t="s">
        <v>146</v>
      </c>
      <c r="C13" s="5"/>
      <c r="D13" s="5"/>
    </row>
    <row r="14" customFormat="false" ht="19.5" hidden="false" customHeight="true" outlineLevel="0" collapsed="false">
      <c r="B14" s="24" t="s">
        <v>147</v>
      </c>
      <c r="C14" s="24"/>
      <c r="D14" s="25" t="s">
        <v>148</v>
      </c>
    </row>
    <row r="15" customFormat="false" ht="19.5" hidden="false" customHeight="true" outlineLevel="0" collapsed="false">
      <c r="B15" s="24" t="s">
        <v>149</v>
      </c>
      <c r="C15" s="24"/>
      <c r="D15" s="25" t="s">
        <v>150</v>
      </c>
    </row>
    <row r="16" customFormat="false" ht="19.5" hidden="false" customHeight="true" outlineLevel="0" collapsed="false">
      <c r="B16" s="24" t="s">
        <v>151</v>
      </c>
      <c r="C16" s="24"/>
      <c r="D16" s="25" t="s">
        <v>152</v>
      </c>
    </row>
    <row r="17" customFormat="false" ht="19.5" hidden="false" customHeight="true" outlineLevel="0" collapsed="false">
      <c r="B17" s="24" t="s">
        <v>153</v>
      </c>
      <c r="C17" s="24"/>
      <c r="D17" s="25" t="s">
        <v>154</v>
      </c>
    </row>
    <row r="18" customFormat="false" ht="19.5" hidden="false" customHeight="true" outlineLevel="0" collapsed="false">
      <c r="B18" s="24" t="s">
        <v>155</v>
      </c>
      <c r="C18" s="24"/>
      <c r="D18" s="25" t="s">
        <v>156</v>
      </c>
    </row>
    <row r="20" customFormat="false" ht="21.75" hidden="false" customHeight="true" outlineLevel="0" collapsed="false">
      <c r="B20" s="5" t="s">
        <v>157</v>
      </c>
      <c r="C20" s="5"/>
      <c r="D20" s="5"/>
    </row>
    <row r="21" customFormat="false" ht="19.5" hidden="false" customHeight="true" outlineLevel="0" collapsed="false">
      <c r="B21" s="24" t="s">
        <v>158</v>
      </c>
      <c r="C21" s="24"/>
      <c r="D21" s="25" t="s">
        <v>159</v>
      </c>
    </row>
    <row r="22" customFormat="false" ht="19.5" hidden="false" customHeight="true" outlineLevel="0" collapsed="false">
      <c r="B22" s="24" t="s">
        <v>160</v>
      </c>
      <c r="C22" s="24"/>
      <c r="D22" s="25" t="s">
        <v>161</v>
      </c>
    </row>
    <row r="23" customFormat="false" ht="30" hidden="false" customHeight="true" outlineLevel="0" collapsed="false">
      <c r="B23" s="27" t="s">
        <v>162</v>
      </c>
      <c r="C23" s="27"/>
      <c r="D23" s="28" t="s">
        <v>163</v>
      </c>
    </row>
    <row r="24" customFormat="false" ht="30" hidden="false" customHeight="true" outlineLevel="0" collapsed="false">
      <c r="B24" s="27" t="s">
        <v>164</v>
      </c>
      <c r="C24" s="27"/>
      <c r="D24" s="28" t="s">
        <v>165</v>
      </c>
    </row>
    <row r="26" customFormat="false" ht="21.75" hidden="false" customHeight="true" outlineLevel="0" collapsed="false">
      <c r="B26" s="5" t="s">
        <v>166</v>
      </c>
      <c r="C26" s="5"/>
      <c r="D26" s="5"/>
    </row>
    <row r="27" customFormat="false" ht="24" hidden="false" customHeight="true" outlineLevel="0" collapsed="false">
      <c r="B27" s="24" t="s">
        <v>167</v>
      </c>
      <c r="C27" s="24"/>
      <c r="D27" s="26" t="n">
        <f aca="false">DATE(2026,8,1)</f>
        <v>46235</v>
      </c>
    </row>
    <row r="28" customFormat="false" ht="19.5" hidden="false" customHeight="true" outlineLevel="0" collapsed="false">
      <c r="B28" s="24" t="s">
        <v>168</v>
      </c>
      <c r="C28" s="24"/>
      <c r="D28" s="25" t="s">
        <v>169</v>
      </c>
    </row>
    <row r="29" customFormat="false" ht="30" hidden="false" customHeight="true" outlineLevel="0" collapsed="false">
      <c r="B29" s="27" t="s">
        <v>170</v>
      </c>
      <c r="C29" s="27"/>
      <c r="D29" s="28" t="s">
        <v>171</v>
      </c>
    </row>
    <row r="30" customFormat="false" ht="30" hidden="false" customHeight="true" outlineLevel="0" collapsed="false">
      <c r="B30" s="27" t="s">
        <v>172</v>
      </c>
      <c r="C30" s="27"/>
      <c r="D30" s="28" t="s">
        <v>173</v>
      </c>
    </row>
    <row r="31" customFormat="false" ht="19.5" hidden="false" customHeight="true" outlineLevel="0" collapsed="false">
      <c r="B31" s="24" t="s">
        <v>174</v>
      </c>
      <c r="C31" s="24"/>
      <c r="D31" s="25" t="s">
        <v>175</v>
      </c>
    </row>
    <row r="32" customFormat="false" ht="19.5" hidden="false" customHeight="true" outlineLevel="0" collapsed="false">
      <c r="B32" s="24" t="s">
        <v>176</v>
      </c>
      <c r="C32" s="24"/>
      <c r="D32" s="25" t="s">
        <v>177</v>
      </c>
    </row>
    <row r="33" customFormat="false" ht="19.5" hidden="false" customHeight="true" outlineLevel="0" collapsed="false">
      <c r="B33" s="24" t="s">
        <v>178</v>
      </c>
      <c r="C33" s="24"/>
      <c r="D33" s="25" t="s">
        <v>179</v>
      </c>
    </row>
    <row r="34" customFormat="false" ht="30" hidden="false" customHeight="true" outlineLevel="0" collapsed="false">
      <c r="B34" s="27" t="s">
        <v>180</v>
      </c>
      <c r="C34" s="27"/>
      <c r="D34" s="28" t="s">
        <v>181</v>
      </c>
    </row>
    <row r="35" customFormat="false" ht="30" hidden="false" customHeight="true" outlineLevel="0" collapsed="false">
      <c r="B35" s="27" t="s">
        <v>182</v>
      </c>
      <c r="C35" s="27"/>
      <c r="D35" s="28" t="s">
        <v>183</v>
      </c>
    </row>
    <row r="37" customFormat="false" ht="21.75" hidden="false" customHeight="true" outlineLevel="0" collapsed="false">
      <c r="B37" s="5" t="s">
        <v>184</v>
      </c>
      <c r="C37" s="5"/>
      <c r="D37" s="5"/>
    </row>
    <row r="38" customFormat="false" ht="19.5" hidden="false" customHeight="true" outlineLevel="0" collapsed="false">
      <c r="B38" s="24" t="s">
        <v>185</v>
      </c>
      <c r="C38" s="24"/>
      <c r="D38" s="25" t="s">
        <v>186</v>
      </c>
    </row>
    <row r="39" customFormat="false" ht="30" hidden="false" customHeight="true" outlineLevel="0" collapsed="false">
      <c r="B39" s="27" t="s">
        <v>187</v>
      </c>
      <c r="C39" s="27"/>
      <c r="D39" s="28" t="s">
        <v>188</v>
      </c>
    </row>
    <row r="40" customFormat="false" ht="30" hidden="false" customHeight="true" outlineLevel="0" collapsed="false">
      <c r="B40" s="27" t="s">
        <v>189</v>
      </c>
      <c r="C40" s="27"/>
      <c r="D40" s="28" t="s">
        <v>190</v>
      </c>
    </row>
    <row r="41" customFormat="false" ht="30" hidden="false" customHeight="true" outlineLevel="0" collapsed="false">
      <c r="B41" s="27" t="s">
        <v>191</v>
      </c>
      <c r="C41" s="27"/>
      <c r="D41" s="28" t="s">
        <v>192</v>
      </c>
    </row>
    <row r="43" customFormat="false" ht="21.75" hidden="false" customHeight="true" outlineLevel="0" collapsed="false">
      <c r="B43" s="5" t="s">
        <v>193</v>
      </c>
      <c r="C43" s="5"/>
      <c r="D43" s="5"/>
    </row>
    <row r="44" customFormat="false" ht="19.5" hidden="false" customHeight="true" outlineLevel="0" collapsed="false">
      <c r="B44" s="24" t="s">
        <v>194</v>
      </c>
      <c r="C44" s="24"/>
      <c r="D44" s="25" t="s">
        <v>195</v>
      </c>
    </row>
    <row r="45" customFormat="false" ht="19.5" hidden="false" customHeight="true" outlineLevel="0" collapsed="false">
      <c r="B45" s="24" t="s">
        <v>196</v>
      </c>
      <c r="C45" s="24"/>
      <c r="D45" s="25" t="s">
        <v>197</v>
      </c>
    </row>
    <row r="46" customFormat="false" ht="19.5" hidden="false" customHeight="true" outlineLevel="0" collapsed="false">
      <c r="B46" s="24" t="s">
        <v>198</v>
      </c>
      <c r="C46" s="24"/>
      <c r="D46" s="39" t="n">
        <f aca="false">DATE(2027,3,1)</f>
        <v>46447</v>
      </c>
    </row>
    <row r="47" customFormat="false" ht="19.5" hidden="false" customHeight="true" outlineLevel="0" collapsed="false">
      <c r="B47" s="24" t="s">
        <v>199</v>
      </c>
      <c r="C47" s="24"/>
      <c r="D47" s="25" t="s">
        <v>200</v>
      </c>
    </row>
    <row r="48" customFormat="false" ht="19.5" hidden="false" customHeight="true" outlineLevel="0" collapsed="false">
      <c r="B48" s="24" t="s">
        <v>201</v>
      </c>
      <c r="C48" s="24"/>
      <c r="D48" s="25" t="s">
        <v>202</v>
      </c>
    </row>
    <row r="50" customFormat="false" ht="21.75" hidden="false" customHeight="true" outlineLevel="0" collapsed="false">
      <c r="B50" s="5" t="s">
        <v>203</v>
      </c>
      <c r="C50" s="5"/>
      <c r="D50" s="5"/>
    </row>
    <row r="51" customFormat="false" ht="30" hidden="false" customHeight="true" outlineLevel="0" collapsed="false">
      <c r="B51" s="27" t="s">
        <v>204</v>
      </c>
      <c r="C51" s="27"/>
      <c r="D51" s="28" t="s">
        <v>205</v>
      </c>
    </row>
    <row r="52" customFormat="false" ht="30" hidden="false" customHeight="true" outlineLevel="0" collapsed="false">
      <c r="B52" s="27" t="s">
        <v>206</v>
      </c>
      <c r="C52" s="27"/>
      <c r="D52" s="28" t="s">
        <v>207</v>
      </c>
    </row>
    <row r="53" customFormat="false" ht="30" hidden="false" customHeight="true" outlineLevel="0" collapsed="false">
      <c r="B53" s="27" t="s">
        <v>208</v>
      </c>
      <c r="C53" s="27"/>
      <c r="D53" s="28" t="s">
        <v>209</v>
      </c>
    </row>
    <row r="55" customFormat="false" ht="15" hidden="false" customHeight="true" outlineLevel="0" collapsed="false">
      <c r="B55" s="23" t="s">
        <v>210</v>
      </c>
      <c r="C55" s="23"/>
      <c r="D55" s="23"/>
    </row>
    <row r="56" customFormat="false" ht="15" hidden="false" customHeight="false" outlineLevel="0" collapsed="false">
      <c r="B56" s="23"/>
      <c r="C56" s="23"/>
      <c r="D56" s="23"/>
    </row>
  </sheetData>
  <mergeCells count="47">
    <mergeCell ref="B1:D1"/>
    <mergeCell ref="B2:D2"/>
    <mergeCell ref="B3:D3"/>
    <mergeCell ref="B4:D4"/>
    <mergeCell ref="B6:D6"/>
    <mergeCell ref="B7:C7"/>
    <mergeCell ref="B8:C8"/>
    <mergeCell ref="B9:C9"/>
    <mergeCell ref="B10:C10"/>
    <mergeCell ref="B11:C11"/>
    <mergeCell ref="B13:D13"/>
    <mergeCell ref="B14:C14"/>
    <mergeCell ref="B15:C15"/>
    <mergeCell ref="B16:C16"/>
    <mergeCell ref="B17:C17"/>
    <mergeCell ref="B18:C18"/>
    <mergeCell ref="B20:D20"/>
    <mergeCell ref="B21:C21"/>
    <mergeCell ref="B22:C22"/>
    <mergeCell ref="B23:C23"/>
    <mergeCell ref="B24:C24"/>
    <mergeCell ref="B26:D26"/>
    <mergeCell ref="B27:C27"/>
    <mergeCell ref="B28:C28"/>
    <mergeCell ref="B29:C29"/>
    <mergeCell ref="B30:C30"/>
    <mergeCell ref="B31:C31"/>
    <mergeCell ref="B32:C32"/>
    <mergeCell ref="B33:C33"/>
    <mergeCell ref="B34:C34"/>
    <mergeCell ref="B35:C35"/>
    <mergeCell ref="B37:D37"/>
    <mergeCell ref="B38:C38"/>
    <mergeCell ref="B39:C39"/>
    <mergeCell ref="B40:C40"/>
    <mergeCell ref="B41:C41"/>
    <mergeCell ref="B43:D43"/>
    <mergeCell ref="B44:C44"/>
    <mergeCell ref="B45:C45"/>
    <mergeCell ref="B46:C46"/>
    <mergeCell ref="B47:C47"/>
    <mergeCell ref="B48:C48"/>
    <mergeCell ref="B50:D50"/>
    <mergeCell ref="B51:C51"/>
    <mergeCell ref="B52:C52"/>
    <mergeCell ref="B53:C53"/>
    <mergeCell ref="B55:D56"/>
  </mergeCells>
  <conditionalFormatting sqref="B3:D3">
    <cfRule type="expression" priority="2" aboveAverage="0" equalAverage="0" bottom="0" percent="0" rank="0" text="" dxfId="0">
      <formula>LEN($B$3)&gt;0</formula>
    </cfRule>
  </conditionalFormatting>
  <dataValidations count="6">
    <dataValidation allowBlank="true" errorStyle="stop" operator="between" showDropDown="false" showErrorMessage="false" showInputMessage="false" sqref="D7" type="list">
      <formula1>Reference!$D$148:$D$153</formula1>
      <formula2>0</formula2>
    </dataValidation>
    <dataValidation allowBlank="true" errorStyle="stop" operator="between" showDropDown="false" showErrorMessage="false" showInputMessage="false" sqref="D14" type="list">
      <formula1>Reference!$H$177:$H$178</formula1>
      <formula2>0</formula2>
    </dataValidation>
    <dataValidation allowBlank="true" errorStyle="stop" operator="between" showDropDown="false" showErrorMessage="false" showInputMessage="false" sqref="D21" type="list">
      <formula1>Reference!$F$148:$F$153</formula1>
      <formula2>0</formula2>
    </dataValidation>
    <dataValidation allowBlank="false" errorStyle="stop" operator="between" prompt="The date the prices in this estimate apply to. Rates are current at this date and escalation runs from it. Without it nobody can tell later whether a comparison is like for like." promptTitle="ESTIMATE BASE DATE" showDropDown="false" showErrorMessage="false" showInputMessage="true" sqref="D27" type="none">
      <formula1>0</formula1>
      <formula2>0</formula2>
    </dataValidation>
    <dataValidation allowBlank="true" errorStyle="stop" operator="between" showDropDown="false" showErrorMessage="false" showInputMessage="false" sqref="D28" type="list">
      <formula1>Reference!$H$148:$H$155</formula1>
      <formula2>0</formula2>
    </dataValidation>
    <dataValidation allowBlank="true" errorStyle="stop" operator="between" showDropDown="false" showErrorMessage="false" showInputMessage="false" sqref="D31" type="list">
      <formula1>Reference!$B$166:$B$169</formula1>
      <formula2>0</formula2>
    </dataValidation>
  </dataValidations>
  <printOptions headings="false" gridLines="false" gridLinesSet="true" horizontalCentered="false" verticalCentered="false"/>
  <pageMargins left="0.3" right="0.3"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15383"/>
    <pageSetUpPr fitToPage="true"/>
  </sheetPr>
  <dimension ref="B1:H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5"/>
    <col collapsed="false" customWidth="true" hidden="false" outlineLevel="0" max="3" min="3" style="0" width="24"/>
    <col collapsed="false" customWidth="true" hidden="false" outlineLevel="0" max="4" min="4" style="0" width="44"/>
    <col collapsed="false" customWidth="true" hidden="false" outlineLevel="0" max="5" min="5" style="0" width="7"/>
    <col collapsed="false" customWidth="true" hidden="false" outlineLevel="0" max="6" min="6" style="0" width="13"/>
    <col collapsed="false" customWidth="true" hidden="false" outlineLevel="0" max="7" min="7" style="0" width="22"/>
    <col collapsed="false" customWidth="true" hidden="false" outlineLevel="0" max="8" min="8" style="0" width="20"/>
    <col collapsed="false" customWidth="true" hidden="false" outlineLevel="0" max="9" min="9" style="0" width="2.2"/>
  </cols>
  <sheetData>
    <row r="1" customFormat="false" ht="33.75" hidden="false" customHeight="true" outlineLevel="0" collapsed="false">
      <c r="B1" s="20" t="s">
        <v>211</v>
      </c>
      <c r="C1" s="20"/>
      <c r="D1" s="20"/>
      <c r="E1" s="20"/>
      <c r="F1" s="20"/>
      <c r="G1" s="20"/>
      <c r="H1" s="20"/>
    </row>
    <row r="2" customFormat="false" ht="4.5" hidden="false" customHeight="true" outlineLevel="0" collapsed="false">
      <c r="B2" s="21"/>
      <c r="C2" s="21"/>
      <c r="D2" s="21"/>
      <c r="E2" s="21"/>
      <c r="F2" s="21"/>
      <c r="G2" s="21"/>
      <c r="H2" s="21"/>
    </row>
    <row r="3" customFormat="false" ht="16.5" hidden="false" customHeight="true" outlineLevel="0" collapsed="false">
      <c r="B3" s="22" t="str">
        <f aca="false">IF(LEFT('Estimate Summary'!$D$7,7)&lt;&gt;"EXAMPLE","","EXAMPLE DATA - type your own project name on Estimate Summary to clear this.")</f>
        <v>EXAMPLE DATA - type your own project name on Estimate Summary to clear this.</v>
      </c>
      <c r="C3" s="22"/>
      <c r="D3" s="22"/>
      <c r="E3" s="22"/>
      <c r="F3" s="22"/>
      <c r="G3" s="22"/>
      <c r="H3" s="22"/>
    </row>
    <row r="4" customFormat="false" ht="25.5" hidden="false" customHeight="true" outlineLevel="0" collapsed="false">
      <c r="B4" s="23" t="s">
        <v>212</v>
      </c>
      <c r="C4" s="23"/>
      <c r="D4" s="23"/>
      <c r="E4" s="23"/>
      <c r="F4" s="23"/>
      <c r="G4" s="23"/>
      <c r="H4" s="23"/>
    </row>
    <row r="6" customFormat="false" ht="25.5" hidden="false" customHeight="true" outlineLevel="0" collapsed="false">
      <c r="B6" s="9" t="s">
        <v>213</v>
      </c>
      <c r="C6" s="9" t="s">
        <v>214</v>
      </c>
      <c r="D6" s="9" t="s">
        <v>215</v>
      </c>
      <c r="E6" s="9" t="s">
        <v>216</v>
      </c>
      <c r="F6" s="9" t="s">
        <v>217</v>
      </c>
      <c r="G6" s="9" t="s">
        <v>218</v>
      </c>
      <c r="H6" s="9" t="s">
        <v>219</v>
      </c>
    </row>
    <row r="7" customFormat="false" ht="16.5" hidden="false" customHeight="true" outlineLevel="0" collapsed="false">
      <c r="B7" s="40" t="n">
        <f aca="false">IF($C7="","",COUNTA($C$7:$C7))</f>
        <v>1</v>
      </c>
      <c r="C7" s="41" t="s">
        <v>220</v>
      </c>
      <c r="D7" s="41" t="s">
        <v>221</v>
      </c>
      <c r="E7" s="42" t="s">
        <v>222</v>
      </c>
      <c r="F7" s="43" t="n">
        <f aca="false">DATE(2026,7,15)</f>
        <v>46218</v>
      </c>
      <c r="G7" s="41" t="s">
        <v>223</v>
      </c>
      <c r="H7" s="41" t="s">
        <v>224</v>
      </c>
    </row>
    <row r="8" customFormat="false" ht="16.5" hidden="false" customHeight="true" outlineLevel="0" collapsed="false">
      <c r="B8" s="40" t="n">
        <f aca="false">IF($C8="","",COUNTA($C$7:$C8))</f>
        <v>2</v>
      </c>
      <c r="C8" s="44" t="s">
        <v>225</v>
      </c>
      <c r="D8" s="44" t="s">
        <v>226</v>
      </c>
      <c r="E8" s="45" t="s">
        <v>227</v>
      </c>
      <c r="F8" s="46" t="n">
        <f aca="false">DATE(2026,7,15)</f>
        <v>46218</v>
      </c>
      <c r="G8" s="44" t="s">
        <v>223</v>
      </c>
      <c r="H8" s="44" t="s">
        <v>224</v>
      </c>
    </row>
    <row r="9" customFormat="false" ht="16.5" hidden="false" customHeight="true" outlineLevel="0" collapsed="false">
      <c r="B9" s="40" t="n">
        <f aca="false">IF($C9="","",COUNTA($C$7:$C9))</f>
        <v>3</v>
      </c>
      <c r="C9" s="41" t="s">
        <v>228</v>
      </c>
      <c r="D9" s="41" t="s">
        <v>229</v>
      </c>
      <c r="E9" s="42" t="s">
        <v>230</v>
      </c>
      <c r="F9" s="43" t="n">
        <f aca="false">DATE(2026,6,30)</f>
        <v>46203</v>
      </c>
      <c r="G9" s="41" t="s">
        <v>231</v>
      </c>
      <c r="H9" s="41" t="s">
        <v>232</v>
      </c>
    </row>
    <row r="10" customFormat="false" ht="16.5" hidden="false" customHeight="true" outlineLevel="0" collapsed="false">
      <c r="B10" s="40" t="n">
        <f aca="false">IF($C10="","",COUNTA($C$7:$C10))</f>
        <v>4</v>
      </c>
      <c r="C10" s="44" t="s">
        <v>233</v>
      </c>
      <c r="D10" s="44" t="s">
        <v>234</v>
      </c>
      <c r="E10" s="45" t="s">
        <v>227</v>
      </c>
      <c r="F10" s="46" t="n">
        <f aca="false">DATE(2026,7,22)</f>
        <v>46225</v>
      </c>
      <c r="G10" s="44" t="s">
        <v>235</v>
      </c>
      <c r="H10" s="44" t="s">
        <v>224</v>
      </c>
    </row>
    <row r="11" customFormat="false" ht="16.5" hidden="false" customHeight="true" outlineLevel="0" collapsed="false">
      <c r="B11" s="40" t="n">
        <f aca="false">IF($C11="","",COUNTA($C$7:$C11))</f>
        <v>5</v>
      </c>
      <c r="C11" s="41" t="s">
        <v>236</v>
      </c>
      <c r="D11" s="41" t="s">
        <v>237</v>
      </c>
      <c r="E11" s="42" t="s">
        <v>227</v>
      </c>
      <c r="F11" s="43" t="n">
        <f aca="false">DATE(2026,7,22)</f>
        <v>46225</v>
      </c>
      <c r="G11" s="41" t="s">
        <v>235</v>
      </c>
      <c r="H11" s="41" t="s">
        <v>224</v>
      </c>
    </row>
    <row r="12" customFormat="false" ht="16.5" hidden="false" customHeight="true" outlineLevel="0" collapsed="false">
      <c r="B12" s="40" t="n">
        <f aca="false">IF($C12="","",COUNTA($C$7:$C12))</f>
        <v>6</v>
      </c>
      <c r="C12" s="44" t="s">
        <v>238</v>
      </c>
      <c r="D12" s="44" t="s">
        <v>239</v>
      </c>
      <c r="E12" s="45" t="s">
        <v>230</v>
      </c>
      <c r="F12" s="46" t="n">
        <f aca="false">DATE(2026,7,8)</f>
        <v>46211</v>
      </c>
      <c r="G12" s="44" t="s">
        <v>235</v>
      </c>
      <c r="H12" s="44" t="s">
        <v>232</v>
      </c>
    </row>
    <row r="13" customFormat="false" ht="16.5" hidden="false" customHeight="true" outlineLevel="0" collapsed="false">
      <c r="B13" s="40" t="n">
        <f aca="false">IF($C13="","",COUNTA($C$7:$C13))</f>
        <v>7</v>
      </c>
      <c r="C13" s="41" t="s">
        <v>240</v>
      </c>
      <c r="D13" s="41" t="s">
        <v>241</v>
      </c>
      <c r="E13" s="42" t="s">
        <v>227</v>
      </c>
      <c r="F13" s="43" t="n">
        <f aca="false">DATE(2026,7,15)</f>
        <v>46218</v>
      </c>
      <c r="G13" s="41" t="s">
        <v>223</v>
      </c>
      <c r="H13" s="41" t="s">
        <v>242</v>
      </c>
    </row>
    <row r="14" customFormat="false" ht="16.5" hidden="false" customHeight="true" outlineLevel="0" collapsed="false">
      <c r="B14" s="40" t="n">
        <f aca="false">IF($C14="","",COUNTA($C$7:$C14))</f>
        <v>8</v>
      </c>
      <c r="C14" s="44" t="s">
        <v>243</v>
      </c>
      <c r="D14" s="44" t="s">
        <v>244</v>
      </c>
      <c r="E14" s="45" t="s">
        <v>245</v>
      </c>
      <c r="F14" s="46" t="n">
        <f aca="false">DATE(2026,5,19)</f>
        <v>46161</v>
      </c>
      <c r="G14" s="44" t="s">
        <v>246</v>
      </c>
      <c r="H14" s="44" t="s">
        <v>247</v>
      </c>
    </row>
    <row r="15" customFormat="false" ht="16.5" hidden="false" customHeight="true" outlineLevel="0" collapsed="false">
      <c r="B15" s="40" t="n">
        <f aca="false">IF($C15="","",COUNTA($C$7:$C15))</f>
        <v>9</v>
      </c>
      <c r="C15" s="41" t="s">
        <v>248</v>
      </c>
      <c r="D15" s="41" t="s">
        <v>249</v>
      </c>
      <c r="E15" s="42" t="s">
        <v>222</v>
      </c>
      <c r="F15" s="43" t="n">
        <f aca="false">DATE(2026,7,15)</f>
        <v>46218</v>
      </c>
      <c r="G15" s="41" t="s">
        <v>223</v>
      </c>
      <c r="H15" s="41" t="s">
        <v>224</v>
      </c>
    </row>
    <row r="16" customFormat="false" ht="16.5" hidden="false" customHeight="true" outlineLevel="0" collapsed="false">
      <c r="B16" s="40" t="str">
        <f aca="false">IF($C16="","",COUNTA($C$7:$C16))</f>
        <v/>
      </c>
      <c r="C16" s="44"/>
      <c r="D16" s="44"/>
      <c r="E16" s="45"/>
      <c r="F16" s="46"/>
      <c r="G16" s="44"/>
      <c r="H16" s="44"/>
    </row>
    <row r="17" customFormat="false" ht="16.5" hidden="false" customHeight="true" outlineLevel="0" collapsed="false">
      <c r="B17" s="40" t="str">
        <f aca="false">IF($C17="","",COUNTA($C$7:$C17))</f>
        <v/>
      </c>
      <c r="C17" s="41"/>
      <c r="D17" s="41"/>
      <c r="E17" s="42"/>
      <c r="F17" s="43"/>
      <c r="G17" s="41"/>
      <c r="H17" s="41"/>
    </row>
    <row r="18" customFormat="false" ht="16.5" hidden="false" customHeight="true" outlineLevel="0" collapsed="false">
      <c r="B18" s="40" t="str">
        <f aca="false">IF($C18="","",COUNTA($C$7:$C18))</f>
        <v/>
      </c>
      <c r="C18" s="44"/>
      <c r="D18" s="44"/>
      <c r="E18" s="45"/>
      <c r="F18" s="46"/>
      <c r="G18" s="44"/>
      <c r="H18" s="44"/>
    </row>
    <row r="19" customFormat="false" ht="16.5" hidden="false" customHeight="true" outlineLevel="0" collapsed="false">
      <c r="B19" s="40" t="str">
        <f aca="false">IF($C19="","",COUNTA($C$7:$C19))</f>
        <v/>
      </c>
      <c r="C19" s="41"/>
      <c r="D19" s="41"/>
      <c r="E19" s="42"/>
      <c r="F19" s="43"/>
      <c r="G19" s="41"/>
      <c r="H19" s="41"/>
    </row>
    <row r="20" customFormat="false" ht="16.5" hidden="false" customHeight="true" outlineLevel="0" collapsed="false">
      <c r="B20" s="40" t="str">
        <f aca="false">IF($C20="","",COUNTA($C$7:$C20))</f>
        <v/>
      </c>
      <c r="C20" s="44"/>
      <c r="D20" s="44"/>
      <c r="E20" s="45"/>
      <c r="F20" s="46"/>
      <c r="G20" s="44"/>
      <c r="H20" s="44"/>
    </row>
    <row r="21" customFormat="false" ht="16.5" hidden="false" customHeight="true" outlineLevel="0" collapsed="false">
      <c r="B21" s="40" t="str">
        <f aca="false">IF($C21="","",COUNTA($C$7:$C21))</f>
        <v/>
      </c>
      <c r="C21" s="41"/>
      <c r="D21" s="41"/>
      <c r="E21" s="42"/>
      <c r="F21" s="43"/>
      <c r="G21" s="41"/>
      <c r="H21" s="41"/>
    </row>
    <row r="22" customFormat="false" ht="16.5" hidden="false" customHeight="true" outlineLevel="0" collapsed="false">
      <c r="B22" s="40" t="str">
        <f aca="false">IF($C22="","",COUNTA($C$7:$C22))</f>
        <v/>
      </c>
      <c r="C22" s="44"/>
      <c r="D22" s="44"/>
      <c r="E22" s="45"/>
      <c r="F22" s="46"/>
      <c r="G22" s="44"/>
      <c r="H22" s="44"/>
    </row>
    <row r="23" customFormat="false" ht="16.5" hidden="false" customHeight="true" outlineLevel="0" collapsed="false">
      <c r="B23" s="40" t="str">
        <f aca="false">IF($C23="","",COUNTA($C$7:$C23))</f>
        <v/>
      </c>
      <c r="C23" s="41"/>
      <c r="D23" s="41"/>
      <c r="E23" s="42"/>
      <c r="F23" s="43"/>
      <c r="G23" s="41"/>
      <c r="H23" s="41"/>
    </row>
    <row r="24" customFormat="false" ht="16.5" hidden="false" customHeight="true" outlineLevel="0" collapsed="false">
      <c r="B24" s="40" t="str">
        <f aca="false">IF($C24="","",COUNTA($C$7:$C24))</f>
        <v/>
      </c>
      <c r="C24" s="44"/>
      <c r="D24" s="44"/>
      <c r="E24" s="45"/>
      <c r="F24" s="46"/>
      <c r="G24" s="44"/>
      <c r="H24" s="44"/>
    </row>
    <row r="25" customFormat="false" ht="16.5" hidden="false" customHeight="true" outlineLevel="0" collapsed="false">
      <c r="B25" s="40" t="str">
        <f aca="false">IF($C25="","",COUNTA($C$7:$C25))</f>
        <v/>
      </c>
      <c r="C25" s="41"/>
      <c r="D25" s="41"/>
      <c r="E25" s="42"/>
      <c r="F25" s="43"/>
      <c r="G25" s="41"/>
      <c r="H25" s="41"/>
    </row>
    <row r="26" customFormat="false" ht="16.5" hidden="false" customHeight="true" outlineLevel="0" collapsed="false">
      <c r="B26" s="40" t="str">
        <f aca="false">IF($C26="","",COUNTA($C$7:$C26))</f>
        <v/>
      </c>
      <c r="C26" s="44"/>
      <c r="D26" s="44"/>
      <c r="E26" s="45"/>
      <c r="F26" s="46"/>
      <c r="G26" s="44"/>
      <c r="H26" s="44"/>
    </row>
    <row r="27" customFormat="false" ht="16.5" hidden="false" customHeight="true" outlineLevel="0" collapsed="false">
      <c r="B27" s="40" t="str">
        <f aca="false">IF($C27="","",COUNTA($C$7:$C27))</f>
        <v/>
      </c>
      <c r="C27" s="41"/>
      <c r="D27" s="41"/>
      <c r="E27" s="42"/>
      <c r="F27" s="43"/>
      <c r="G27" s="41"/>
      <c r="H27" s="41"/>
    </row>
    <row r="28" customFormat="false" ht="16.5" hidden="false" customHeight="true" outlineLevel="0" collapsed="false">
      <c r="B28" s="40" t="str">
        <f aca="false">IF($C28="","",COUNTA($C$7:$C28))</f>
        <v/>
      </c>
      <c r="C28" s="44"/>
      <c r="D28" s="44"/>
      <c r="E28" s="45"/>
      <c r="F28" s="46"/>
      <c r="G28" s="44"/>
      <c r="H28" s="44"/>
    </row>
    <row r="29" customFormat="false" ht="16.5" hidden="false" customHeight="true" outlineLevel="0" collapsed="false">
      <c r="B29" s="40" t="str">
        <f aca="false">IF($C29="","",COUNTA($C$7:$C29))</f>
        <v/>
      </c>
      <c r="C29" s="41"/>
      <c r="D29" s="41"/>
      <c r="E29" s="42"/>
      <c r="F29" s="43"/>
      <c r="G29" s="41"/>
      <c r="H29" s="41"/>
    </row>
    <row r="30" customFormat="false" ht="16.5" hidden="false" customHeight="true" outlineLevel="0" collapsed="false">
      <c r="B30" s="40" t="str">
        <f aca="false">IF($C30="","",COUNTA($C$7:$C30))</f>
        <v/>
      </c>
      <c r="C30" s="44"/>
      <c r="D30" s="44"/>
      <c r="E30" s="45"/>
      <c r="F30" s="46"/>
      <c r="G30" s="44"/>
      <c r="H30" s="44"/>
    </row>
    <row r="31" customFormat="false" ht="16.5" hidden="false" customHeight="true" outlineLevel="0" collapsed="false">
      <c r="B31" s="40" t="str">
        <f aca="false">IF($C31="","",COUNTA($C$7:$C31))</f>
        <v/>
      </c>
      <c r="C31" s="41"/>
      <c r="D31" s="41"/>
      <c r="E31" s="42"/>
      <c r="F31" s="43"/>
      <c r="G31" s="41"/>
      <c r="H31" s="41"/>
    </row>
    <row r="32" customFormat="false" ht="16.5" hidden="false" customHeight="true" outlineLevel="0" collapsed="false">
      <c r="B32" s="40" t="str">
        <f aca="false">IF($C32="","",COUNTA($C$7:$C32))</f>
        <v/>
      </c>
      <c r="C32" s="44"/>
      <c r="D32" s="44"/>
      <c r="E32" s="45"/>
      <c r="F32" s="46"/>
      <c r="G32" s="44"/>
      <c r="H32" s="44"/>
    </row>
    <row r="33" customFormat="false" ht="16.5" hidden="false" customHeight="true" outlineLevel="0" collapsed="false">
      <c r="B33" s="40" t="str">
        <f aca="false">IF($C33="","",COUNTA($C$7:$C33))</f>
        <v/>
      </c>
      <c r="C33" s="41"/>
      <c r="D33" s="41"/>
      <c r="E33" s="42"/>
      <c r="F33" s="43"/>
      <c r="G33" s="41"/>
      <c r="H33" s="41"/>
    </row>
    <row r="34" customFormat="false" ht="16.5" hidden="false" customHeight="true" outlineLevel="0" collapsed="false">
      <c r="B34" s="40" t="str">
        <f aca="false">IF($C34="","",COUNTA($C$7:$C34))</f>
        <v/>
      </c>
      <c r="C34" s="44"/>
      <c r="D34" s="44"/>
      <c r="E34" s="45"/>
      <c r="F34" s="46"/>
      <c r="G34" s="44"/>
      <c r="H34" s="44"/>
    </row>
    <row r="35" customFormat="false" ht="16.5" hidden="false" customHeight="true" outlineLevel="0" collapsed="false">
      <c r="B35" s="40" t="str">
        <f aca="false">IF($C35="","",COUNTA($C$7:$C35))</f>
        <v/>
      </c>
      <c r="C35" s="41"/>
      <c r="D35" s="41"/>
      <c r="E35" s="42"/>
      <c r="F35" s="43"/>
      <c r="G35" s="41"/>
      <c r="H35" s="41"/>
    </row>
    <row r="36" customFormat="false" ht="16.5" hidden="false" customHeight="true" outlineLevel="0" collapsed="false">
      <c r="B36" s="40" t="str">
        <f aca="false">IF($C36="","",COUNTA($C$7:$C36))</f>
        <v/>
      </c>
      <c r="C36" s="44"/>
      <c r="D36" s="44"/>
      <c r="E36" s="45"/>
      <c r="F36" s="46"/>
      <c r="G36" s="44"/>
      <c r="H36" s="44"/>
    </row>
    <row r="37" customFormat="false" ht="19.5" hidden="false" customHeight="true" outlineLevel="0" collapsed="false">
      <c r="C37" s="47" t="s">
        <v>250</v>
      </c>
      <c r="D37" s="48" t="n">
        <f aca="false">COUNTA($C$7:$C$36)</f>
        <v>9</v>
      </c>
      <c r="E37" s="47" t="s">
        <v>251</v>
      </c>
      <c r="F37" s="47"/>
      <c r="G37" s="47"/>
      <c r="H37" s="48" t="n">
        <f aca="false">SUMPRODUCT(($C$7:$C$36&lt;&gt;"")*(($E$7:$E$36="")+($F$7:$F$36="")&gt;0))</f>
        <v>0</v>
      </c>
    </row>
    <row r="39" customFormat="false" ht="15" hidden="false" customHeight="true" outlineLevel="0" collapsed="false">
      <c r="B39" s="23" t="s">
        <v>252</v>
      </c>
      <c r="C39" s="23"/>
      <c r="D39" s="23"/>
      <c r="E39" s="23"/>
      <c r="F39" s="23"/>
      <c r="G39" s="23"/>
      <c r="H39" s="23"/>
    </row>
    <row r="40" customFormat="false" ht="15" hidden="false" customHeight="false" outlineLevel="0" collapsed="false">
      <c r="B40" s="23"/>
      <c r="C40" s="23"/>
      <c r="D40" s="23"/>
      <c r="E40" s="23"/>
      <c r="F40" s="23"/>
      <c r="G40" s="23"/>
      <c r="H40" s="23"/>
    </row>
  </sheetData>
  <mergeCells count="6">
    <mergeCell ref="B1:H1"/>
    <mergeCell ref="B2:H2"/>
    <mergeCell ref="B3:H3"/>
    <mergeCell ref="B4:H4"/>
    <mergeCell ref="E37:G37"/>
    <mergeCell ref="B39:H40"/>
  </mergeCells>
  <conditionalFormatting sqref="B3:H3">
    <cfRule type="expression" priority="2" aboveAverage="0" equalAverage="0" bottom="0" percent="0" rank="0" text="" dxfId="0">
      <formula>LEN($B$3)&gt;0</formula>
    </cfRule>
  </conditionalFormatting>
  <conditionalFormatting sqref="H37">
    <cfRule type="cellIs" priority="3" operator="greaterThan" aboveAverage="0" equalAverage="0" bottom="0" percent="0" rank="0" text="" dxfId="2">
      <formula>0</formula>
    </cfRule>
  </conditionalFormatting>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3480BC"/>
    <pageSetUpPr fitToPage="true"/>
  </sheetPr>
  <dimension ref="B1:G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5"/>
    <col collapsed="false" customWidth="true" hidden="false" outlineLevel="0" max="3" min="3" style="0" width="22"/>
    <col collapsed="false" customWidth="true" hidden="false" outlineLevel="0" max="4" min="4" style="0" width="56"/>
    <col collapsed="false" customWidth="true" hidden="false" outlineLevel="0" max="5" min="5" style="0" width="30"/>
    <col collapsed="false" customWidth="true" hidden="false" outlineLevel="0" max="7" min="6" style="0" width="14"/>
    <col collapsed="false" customWidth="true" hidden="false" outlineLevel="0" max="8" min="8" style="0" width="2.2"/>
  </cols>
  <sheetData>
    <row r="1" customFormat="false" ht="33.75" hidden="false" customHeight="true" outlineLevel="0" collapsed="false">
      <c r="B1" s="20" t="s">
        <v>253</v>
      </c>
      <c r="C1" s="20"/>
      <c r="D1" s="20"/>
      <c r="E1" s="20"/>
      <c r="F1" s="20"/>
      <c r="G1" s="20"/>
    </row>
    <row r="2" customFormat="false" ht="4.5" hidden="false" customHeight="true" outlineLevel="0" collapsed="false">
      <c r="B2" s="21"/>
      <c r="C2" s="21"/>
      <c r="D2" s="21"/>
      <c r="E2" s="21"/>
      <c r="F2" s="21"/>
      <c r="G2" s="21"/>
    </row>
    <row r="3" customFormat="false" ht="16.5" hidden="false" customHeight="true" outlineLevel="0" collapsed="false">
      <c r="B3" s="22" t="str">
        <f aca="false">IF(LEFT('Estimate Summary'!$D$7,7)&lt;&gt;"EXAMPLE","","EXAMPLE DATA - type your own project name on Estimate Summary to clear this.")</f>
        <v>EXAMPLE DATA - type your own project name on Estimate Summary to clear this.</v>
      </c>
      <c r="C3" s="22"/>
      <c r="D3" s="22"/>
      <c r="E3" s="22"/>
      <c r="F3" s="22"/>
      <c r="G3" s="22"/>
    </row>
    <row r="4" customFormat="false" ht="25.5" hidden="false" customHeight="true" outlineLevel="0" collapsed="false">
      <c r="B4" s="23" t="s">
        <v>254</v>
      </c>
      <c r="C4" s="23"/>
      <c r="D4" s="23"/>
      <c r="E4" s="23"/>
      <c r="F4" s="23"/>
      <c r="G4" s="23"/>
    </row>
    <row r="6" customFormat="false" ht="25.5" hidden="false" customHeight="true" outlineLevel="0" collapsed="false">
      <c r="B6" s="9" t="s">
        <v>213</v>
      </c>
      <c r="C6" s="9" t="s">
        <v>255</v>
      </c>
      <c r="D6" s="9" t="s">
        <v>256</v>
      </c>
      <c r="E6" s="9" t="s">
        <v>257</v>
      </c>
      <c r="F6" s="9" t="s">
        <v>258</v>
      </c>
      <c r="G6" s="9" t="s">
        <v>76</v>
      </c>
    </row>
    <row r="7" customFormat="false" ht="21.75" hidden="false" customHeight="true" outlineLevel="0" collapsed="false">
      <c r="B7" s="40" t="n">
        <f aca="false">IF($D7="","",COUNTA($D$7:$D7))</f>
        <v>1</v>
      </c>
      <c r="C7" s="41" t="s">
        <v>259</v>
      </c>
      <c r="D7" s="41" t="s">
        <v>260</v>
      </c>
      <c r="E7" s="41" t="s">
        <v>261</v>
      </c>
      <c r="F7" s="49" t="n">
        <v>180000</v>
      </c>
      <c r="G7" s="42" t="s">
        <v>262</v>
      </c>
    </row>
    <row r="8" customFormat="false" ht="21.75" hidden="false" customHeight="true" outlineLevel="0" collapsed="false">
      <c r="B8" s="40" t="n">
        <f aca="false">IF($D8="","",COUNTA($D$7:$D8))</f>
        <v>2</v>
      </c>
      <c r="C8" s="44" t="s">
        <v>263</v>
      </c>
      <c r="D8" s="44" t="s">
        <v>264</v>
      </c>
      <c r="E8" s="44" t="s">
        <v>265</v>
      </c>
      <c r="F8" s="50" t="n">
        <v>240000</v>
      </c>
      <c r="G8" s="45" t="s">
        <v>262</v>
      </c>
    </row>
    <row r="9" customFormat="false" ht="21.75" hidden="false" customHeight="true" outlineLevel="0" collapsed="false">
      <c r="B9" s="40" t="n">
        <f aca="false">IF($D9="","",COUNTA($D$7:$D9))</f>
        <v>3</v>
      </c>
      <c r="C9" s="41" t="s">
        <v>266</v>
      </c>
      <c r="D9" s="41" t="s">
        <v>267</v>
      </c>
      <c r="E9" s="41" t="s">
        <v>268</v>
      </c>
      <c r="F9" s="49" t="n">
        <v>320000</v>
      </c>
      <c r="G9" s="42" t="s">
        <v>262</v>
      </c>
    </row>
    <row r="10" customFormat="false" ht="21.75" hidden="false" customHeight="true" outlineLevel="0" collapsed="false">
      <c r="B10" s="40" t="n">
        <f aca="false">IF($D10="","",COUNTA($D$7:$D10))</f>
        <v>4</v>
      </c>
      <c r="C10" s="44" t="s">
        <v>269</v>
      </c>
      <c r="D10" s="44" t="s">
        <v>270</v>
      </c>
      <c r="E10" s="44" t="s">
        <v>271</v>
      </c>
      <c r="F10" s="50" t="n">
        <v>210000</v>
      </c>
      <c r="G10" s="45" t="s">
        <v>262</v>
      </c>
    </row>
    <row r="11" customFormat="false" ht="21.75" hidden="false" customHeight="true" outlineLevel="0" collapsed="false">
      <c r="B11" s="40" t="n">
        <f aca="false">IF($D11="","",COUNTA($D$7:$D11))</f>
        <v>5</v>
      </c>
      <c r="C11" s="41" t="s">
        <v>206</v>
      </c>
      <c r="D11" s="41" t="s">
        <v>272</v>
      </c>
      <c r="E11" s="41" t="s">
        <v>273</v>
      </c>
      <c r="F11" s="49" t="n">
        <v>150000</v>
      </c>
      <c r="G11" s="42" t="s">
        <v>262</v>
      </c>
    </row>
    <row r="12" customFormat="false" ht="21.75" hidden="false" customHeight="true" outlineLevel="0" collapsed="false">
      <c r="B12" s="40" t="n">
        <f aca="false">IF($D12="","",COUNTA($D$7:$D12))</f>
        <v>6</v>
      </c>
      <c r="C12" s="44" t="s">
        <v>274</v>
      </c>
      <c r="D12" s="44" t="s">
        <v>275</v>
      </c>
      <c r="E12" s="44" t="s">
        <v>276</v>
      </c>
      <c r="F12" s="50" t="n">
        <v>0</v>
      </c>
      <c r="G12" s="45" t="s">
        <v>277</v>
      </c>
    </row>
    <row r="13" customFormat="false" ht="21.75" hidden="false" customHeight="true" outlineLevel="0" collapsed="false">
      <c r="B13" s="40" t="n">
        <f aca="false">IF($D13="","",COUNTA($D$7:$D13))</f>
        <v>7</v>
      </c>
      <c r="C13" s="41" t="s">
        <v>278</v>
      </c>
      <c r="D13" s="41" t="s">
        <v>279</v>
      </c>
      <c r="E13" s="41" t="s">
        <v>280</v>
      </c>
      <c r="F13" s="49" t="n">
        <v>0</v>
      </c>
      <c r="G13" s="42" t="s">
        <v>277</v>
      </c>
    </row>
    <row r="14" customFormat="false" ht="21.75" hidden="false" customHeight="true" outlineLevel="0" collapsed="false">
      <c r="B14" s="40" t="n">
        <f aca="false">IF($D14="","",COUNTA($D$7:$D14))</f>
        <v>8</v>
      </c>
      <c r="C14" s="44" t="s">
        <v>201</v>
      </c>
      <c r="D14" s="44" t="s">
        <v>281</v>
      </c>
      <c r="E14" s="44" t="s">
        <v>282</v>
      </c>
      <c r="F14" s="50" t="n">
        <v>190000</v>
      </c>
      <c r="G14" s="45" t="s">
        <v>262</v>
      </c>
    </row>
    <row r="15" customFormat="false" ht="21.75" hidden="false" customHeight="true" outlineLevel="0" collapsed="false">
      <c r="B15" s="40" t="str">
        <f aca="false">IF($D15="","",COUNTA($D$7:$D15))</f>
        <v/>
      </c>
      <c r="C15" s="41"/>
      <c r="D15" s="41"/>
      <c r="E15" s="41"/>
      <c r="F15" s="49"/>
      <c r="G15" s="42"/>
    </row>
    <row r="16" customFormat="false" ht="21.75" hidden="false" customHeight="true" outlineLevel="0" collapsed="false">
      <c r="B16" s="40" t="str">
        <f aca="false">IF($D16="","",COUNTA($D$7:$D16))</f>
        <v/>
      </c>
      <c r="C16" s="44"/>
      <c r="D16" s="44"/>
      <c r="E16" s="44"/>
      <c r="F16" s="50"/>
      <c r="G16" s="45"/>
    </row>
    <row r="17" customFormat="false" ht="21.75" hidden="false" customHeight="true" outlineLevel="0" collapsed="false">
      <c r="B17" s="40" t="str">
        <f aca="false">IF($D17="","",COUNTA($D$7:$D17))</f>
        <v/>
      </c>
      <c r="C17" s="41"/>
      <c r="D17" s="41"/>
      <c r="E17" s="41"/>
      <c r="F17" s="49"/>
      <c r="G17" s="42"/>
    </row>
    <row r="18" customFormat="false" ht="21.75" hidden="false" customHeight="true" outlineLevel="0" collapsed="false">
      <c r="B18" s="40" t="str">
        <f aca="false">IF($D18="","",COUNTA($D$7:$D18))</f>
        <v/>
      </c>
      <c r="C18" s="44"/>
      <c r="D18" s="44"/>
      <c r="E18" s="44"/>
      <c r="F18" s="50"/>
      <c r="G18" s="45"/>
    </row>
    <row r="19" customFormat="false" ht="21.75" hidden="false" customHeight="true" outlineLevel="0" collapsed="false">
      <c r="B19" s="40" t="str">
        <f aca="false">IF($D19="","",COUNTA($D$7:$D19))</f>
        <v/>
      </c>
      <c r="C19" s="41"/>
      <c r="D19" s="41"/>
      <c r="E19" s="41"/>
      <c r="F19" s="49"/>
      <c r="G19" s="42"/>
    </row>
    <row r="20" customFormat="false" ht="21.75" hidden="false" customHeight="true" outlineLevel="0" collapsed="false">
      <c r="B20" s="40" t="str">
        <f aca="false">IF($D20="","",COUNTA($D$7:$D20))</f>
        <v/>
      </c>
      <c r="C20" s="44"/>
      <c r="D20" s="44"/>
      <c r="E20" s="44"/>
      <c r="F20" s="50"/>
      <c r="G20" s="45"/>
    </row>
    <row r="21" customFormat="false" ht="21.75" hidden="false" customHeight="true" outlineLevel="0" collapsed="false">
      <c r="B21" s="40" t="str">
        <f aca="false">IF($D21="","",COUNTA($D$7:$D21))</f>
        <v/>
      </c>
      <c r="C21" s="41"/>
      <c r="D21" s="41"/>
      <c r="E21" s="41"/>
      <c r="F21" s="49"/>
      <c r="G21" s="42"/>
    </row>
    <row r="22" customFormat="false" ht="21.75" hidden="false" customHeight="true" outlineLevel="0" collapsed="false">
      <c r="B22" s="40" t="str">
        <f aca="false">IF($D22="","",COUNTA($D$7:$D22))</f>
        <v/>
      </c>
      <c r="C22" s="44"/>
      <c r="D22" s="44"/>
      <c r="E22" s="44"/>
      <c r="F22" s="50"/>
      <c r="G22" s="45"/>
    </row>
    <row r="23" customFormat="false" ht="21.75" hidden="false" customHeight="true" outlineLevel="0" collapsed="false">
      <c r="B23" s="40" t="str">
        <f aca="false">IF($D23="","",COUNTA($D$7:$D23))</f>
        <v/>
      </c>
      <c r="C23" s="41"/>
      <c r="D23" s="41"/>
      <c r="E23" s="41"/>
      <c r="F23" s="49"/>
      <c r="G23" s="42"/>
    </row>
    <row r="24" customFormat="false" ht="21.75" hidden="false" customHeight="true" outlineLevel="0" collapsed="false">
      <c r="B24" s="40" t="str">
        <f aca="false">IF($D24="","",COUNTA($D$7:$D24))</f>
        <v/>
      </c>
      <c r="C24" s="44"/>
      <c r="D24" s="44"/>
      <c r="E24" s="44"/>
      <c r="F24" s="50"/>
      <c r="G24" s="45"/>
    </row>
    <row r="25" customFormat="false" ht="21.75" hidden="false" customHeight="true" outlineLevel="0" collapsed="false">
      <c r="B25" s="40" t="str">
        <f aca="false">IF($D25="","",COUNTA($D$7:$D25))</f>
        <v/>
      </c>
      <c r="C25" s="41"/>
      <c r="D25" s="41"/>
      <c r="E25" s="41"/>
      <c r="F25" s="49"/>
      <c r="G25" s="42"/>
    </row>
    <row r="26" customFormat="false" ht="21.75" hidden="false" customHeight="true" outlineLevel="0" collapsed="false">
      <c r="B26" s="40" t="str">
        <f aca="false">IF($D26="","",COUNTA($D$7:$D26))</f>
        <v/>
      </c>
      <c r="C26" s="44"/>
      <c r="D26" s="44"/>
      <c r="E26" s="44"/>
      <c r="F26" s="50"/>
      <c r="G26" s="45"/>
    </row>
    <row r="27" customFormat="false" ht="21.75" hidden="false" customHeight="true" outlineLevel="0" collapsed="false">
      <c r="B27" s="40" t="str">
        <f aca="false">IF($D27="","",COUNTA($D$7:$D27))</f>
        <v/>
      </c>
      <c r="C27" s="41"/>
      <c r="D27" s="41"/>
      <c r="E27" s="41"/>
      <c r="F27" s="49"/>
      <c r="G27" s="42"/>
    </row>
    <row r="28" customFormat="false" ht="21.75" hidden="false" customHeight="true" outlineLevel="0" collapsed="false">
      <c r="B28" s="40" t="str">
        <f aca="false">IF($D28="","",COUNTA($D$7:$D28))</f>
        <v/>
      </c>
      <c r="C28" s="44"/>
      <c r="D28" s="44"/>
      <c r="E28" s="44"/>
      <c r="F28" s="50"/>
      <c r="G28" s="45"/>
    </row>
    <row r="29" customFormat="false" ht="21.75" hidden="false" customHeight="true" outlineLevel="0" collapsed="false">
      <c r="B29" s="40" t="str">
        <f aca="false">IF($D29="","",COUNTA($D$7:$D29))</f>
        <v/>
      </c>
      <c r="C29" s="41"/>
      <c r="D29" s="41"/>
      <c r="E29" s="41"/>
      <c r="F29" s="49"/>
      <c r="G29" s="42"/>
    </row>
    <row r="30" customFormat="false" ht="21.75" hidden="false" customHeight="true" outlineLevel="0" collapsed="false">
      <c r="B30" s="40" t="str">
        <f aca="false">IF($D30="","",COUNTA($D$7:$D30))</f>
        <v/>
      </c>
      <c r="C30" s="44"/>
      <c r="D30" s="44"/>
      <c r="E30" s="44"/>
      <c r="F30" s="50"/>
      <c r="G30" s="45"/>
    </row>
    <row r="31" customFormat="false" ht="21.75" hidden="false" customHeight="true" outlineLevel="0" collapsed="false">
      <c r="B31" s="40" t="str">
        <f aca="false">IF($D31="","",COUNTA($D$7:$D31))</f>
        <v/>
      </c>
      <c r="C31" s="41"/>
      <c r="D31" s="41"/>
      <c r="E31" s="41"/>
      <c r="F31" s="49"/>
      <c r="G31" s="42"/>
    </row>
    <row r="32" customFormat="false" ht="21.75" hidden="false" customHeight="true" outlineLevel="0" collapsed="false">
      <c r="B32" s="40" t="str">
        <f aca="false">IF($D32="","",COUNTA($D$7:$D32))</f>
        <v/>
      </c>
      <c r="C32" s="44"/>
      <c r="D32" s="44"/>
      <c r="E32" s="44"/>
      <c r="F32" s="50"/>
      <c r="G32" s="45"/>
    </row>
    <row r="33" customFormat="false" ht="19.5" hidden="false" customHeight="true" outlineLevel="0" collapsed="false">
      <c r="B33" s="51"/>
      <c r="C33" s="51"/>
      <c r="D33" s="47" t="s">
        <v>283</v>
      </c>
      <c r="E33" s="48" t="n">
        <f aca="false">COUNTA($D$7:$D$32)</f>
        <v>8</v>
      </c>
      <c r="F33" s="52" t="n">
        <f aca="false">SUM($F$7:$F$32)</f>
        <v>1290000</v>
      </c>
      <c r="G33" s="53" t="s">
        <v>284</v>
      </c>
    </row>
    <row r="35" customFormat="false" ht="15" hidden="false" customHeight="true" outlineLevel="0" collapsed="false">
      <c r="B35" s="23" t="s">
        <v>285</v>
      </c>
      <c r="C35" s="23"/>
      <c r="D35" s="23"/>
      <c r="E35" s="23"/>
      <c r="F35" s="23"/>
      <c r="G35" s="23"/>
    </row>
    <row r="36" customFormat="false" ht="15" hidden="false" customHeight="false" outlineLevel="0" collapsed="false">
      <c r="B36" s="23"/>
      <c r="C36" s="23"/>
      <c r="D36" s="23"/>
      <c r="E36" s="23"/>
      <c r="F36" s="23"/>
      <c r="G36" s="23"/>
    </row>
  </sheetData>
  <mergeCells count="5">
    <mergeCell ref="B1:G1"/>
    <mergeCell ref="B2:G2"/>
    <mergeCell ref="B3:G3"/>
    <mergeCell ref="B4:G4"/>
    <mergeCell ref="B35:G36"/>
  </mergeCells>
  <conditionalFormatting sqref="B3:G3">
    <cfRule type="expression" priority="2" aboveAverage="0" equalAverage="0" bottom="0" percent="0" rank="0" text="" dxfId="0">
      <formula>LEN($B$3)&gt;0</formula>
    </cfRule>
  </conditionalFormatting>
  <dataValidations count="26">
    <dataValidation allowBlank="true" errorStyle="stop" operator="between" showDropDown="false" showErrorMessage="false" showInputMessage="false" sqref="G7" type="list">
      <formula1>Reference!$D$177:$D$180</formula1>
      <formula2>0</formula2>
    </dataValidation>
    <dataValidation allowBlank="true" errorStyle="stop" operator="between" showDropDown="false" showErrorMessage="false" showInputMessage="false" sqref="G8" type="list">
      <formula1>Reference!$D$177:$D$180</formula1>
      <formula2>0</formula2>
    </dataValidation>
    <dataValidation allowBlank="true" errorStyle="stop" operator="between" showDropDown="false" showErrorMessage="false" showInputMessage="false" sqref="G9" type="list">
      <formula1>Reference!$D$177:$D$180</formula1>
      <formula2>0</formula2>
    </dataValidation>
    <dataValidation allowBlank="true" errorStyle="stop" operator="between" showDropDown="false" showErrorMessage="false" showInputMessage="false" sqref="G10" type="list">
      <formula1>Reference!$D$177:$D$180</formula1>
      <formula2>0</formula2>
    </dataValidation>
    <dataValidation allowBlank="true" errorStyle="stop" operator="between" showDropDown="false" showErrorMessage="false" showInputMessage="false" sqref="G11" type="list">
      <formula1>Reference!$D$177:$D$180</formula1>
      <formula2>0</formula2>
    </dataValidation>
    <dataValidation allowBlank="true" errorStyle="stop" operator="between" showDropDown="false" showErrorMessage="false" showInputMessage="false" sqref="G12" type="list">
      <formula1>Reference!$D$177:$D$180</formula1>
      <formula2>0</formula2>
    </dataValidation>
    <dataValidation allowBlank="true" errorStyle="stop" operator="between" showDropDown="false" showErrorMessage="false" showInputMessage="false" sqref="G13" type="list">
      <formula1>Reference!$D$177:$D$180</formula1>
      <formula2>0</formula2>
    </dataValidation>
    <dataValidation allowBlank="true" errorStyle="stop" operator="between" showDropDown="false" showErrorMessage="false" showInputMessage="false" sqref="G14" type="list">
      <formula1>Reference!$D$177:$D$180</formula1>
      <formula2>0</formula2>
    </dataValidation>
    <dataValidation allowBlank="true" errorStyle="stop" operator="between" showDropDown="false" showErrorMessage="false" showInputMessage="false" sqref="G15" type="list">
      <formula1>Reference!$D$177:$D$180</formula1>
      <formula2>0</formula2>
    </dataValidation>
    <dataValidation allowBlank="true" errorStyle="stop" operator="between" showDropDown="false" showErrorMessage="false" showInputMessage="false" sqref="G16" type="list">
      <formula1>Reference!$D$177:$D$180</formula1>
      <formula2>0</formula2>
    </dataValidation>
    <dataValidation allowBlank="true" errorStyle="stop" operator="between" showDropDown="false" showErrorMessage="false" showInputMessage="false" sqref="G17" type="list">
      <formula1>Reference!$D$177:$D$180</formula1>
      <formula2>0</formula2>
    </dataValidation>
    <dataValidation allowBlank="true" errorStyle="stop" operator="between" showDropDown="false" showErrorMessage="false" showInputMessage="false" sqref="G18" type="list">
      <formula1>Reference!$D$177:$D$180</formula1>
      <formula2>0</formula2>
    </dataValidation>
    <dataValidation allowBlank="true" errorStyle="stop" operator="between" showDropDown="false" showErrorMessage="false" showInputMessage="false" sqref="G19" type="list">
      <formula1>Reference!$D$177:$D$180</formula1>
      <formula2>0</formula2>
    </dataValidation>
    <dataValidation allowBlank="true" errorStyle="stop" operator="between" showDropDown="false" showErrorMessage="false" showInputMessage="false" sqref="G20" type="list">
      <formula1>Reference!$D$177:$D$180</formula1>
      <formula2>0</formula2>
    </dataValidation>
    <dataValidation allowBlank="true" errorStyle="stop" operator="between" showDropDown="false" showErrorMessage="false" showInputMessage="false" sqref="G21" type="list">
      <formula1>Reference!$D$177:$D$180</formula1>
      <formula2>0</formula2>
    </dataValidation>
    <dataValidation allowBlank="true" errorStyle="stop" operator="between" showDropDown="false" showErrorMessage="false" showInputMessage="false" sqref="G22" type="list">
      <formula1>Reference!$D$177:$D$180</formula1>
      <formula2>0</formula2>
    </dataValidation>
    <dataValidation allowBlank="true" errorStyle="stop" operator="between" showDropDown="false" showErrorMessage="false" showInputMessage="false" sqref="G23" type="list">
      <formula1>Reference!$D$177:$D$180</formula1>
      <formula2>0</formula2>
    </dataValidation>
    <dataValidation allowBlank="true" errorStyle="stop" operator="between" showDropDown="false" showErrorMessage="false" showInputMessage="false" sqref="G24" type="list">
      <formula1>Reference!$D$177:$D$180</formula1>
      <formula2>0</formula2>
    </dataValidation>
    <dataValidation allowBlank="true" errorStyle="stop" operator="between" showDropDown="false" showErrorMessage="false" showInputMessage="false" sqref="G25" type="list">
      <formula1>Reference!$D$177:$D$180</formula1>
      <formula2>0</formula2>
    </dataValidation>
    <dataValidation allowBlank="true" errorStyle="stop" operator="between" showDropDown="false" showErrorMessage="false" showInputMessage="false" sqref="G26" type="list">
      <formula1>Reference!$D$177:$D$180</formula1>
      <formula2>0</formula2>
    </dataValidation>
    <dataValidation allowBlank="true" errorStyle="stop" operator="between" showDropDown="false" showErrorMessage="false" showInputMessage="false" sqref="G27" type="list">
      <formula1>Reference!$D$177:$D$180</formula1>
      <formula2>0</formula2>
    </dataValidation>
    <dataValidation allowBlank="true" errorStyle="stop" operator="between" showDropDown="false" showErrorMessage="false" showInputMessage="false" sqref="G28" type="list">
      <formula1>Reference!$D$177:$D$180</formula1>
      <formula2>0</formula2>
    </dataValidation>
    <dataValidation allowBlank="true" errorStyle="stop" operator="between" showDropDown="false" showErrorMessage="false" showInputMessage="false" sqref="G29" type="list">
      <formula1>Reference!$D$177:$D$180</formula1>
      <formula2>0</formula2>
    </dataValidation>
    <dataValidation allowBlank="true" errorStyle="stop" operator="between" showDropDown="false" showErrorMessage="false" showInputMessage="false" sqref="G30" type="list">
      <formula1>Reference!$D$177:$D$180</formula1>
      <formula2>0</formula2>
    </dataValidation>
    <dataValidation allowBlank="true" errorStyle="stop" operator="between" showDropDown="false" showErrorMessage="false" showInputMessage="false" sqref="G31" type="list">
      <formula1>Reference!$D$177:$D$180</formula1>
      <formula2>0</formula2>
    </dataValidation>
    <dataValidation allowBlank="true" errorStyle="stop" operator="between" showDropDown="false" showErrorMessage="false" showInputMessage="false" sqref="G32" type="list">
      <formula1>Reference!$D$177:$D$180</formula1>
      <formula2>0</formula2>
    </dataValidation>
  </dataValidation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C6917"/>
    <pageSetUpPr fitToPage="true"/>
  </sheetPr>
  <dimension ref="B1:G3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5"/>
    <col collapsed="false" customWidth="true" hidden="false" outlineLevel="0" max="3" min="3" style="0" width="22"/>
    <col collapsed="false" customWidth="true" hidden="false" outlineLevel="0" max="4" min="4" style="0" width="52"/>
    <col collapsed="false" customWidth="true" hidden="false" outlineLevel="0" max="5" min="5" style="0" width="30"/>
    <col collapsed="false" customWidth="true" hidden="false" outlineLevel="0" max="6" min="6" style="0" width="20"/>
    <col collapsed="false" customWidth="true" hidden="false" outlineLevel="0" max="7" min="7" style="0" width="14"/>
    <col collapsed="false" customWidth="true" hidden="false" outlineLevel="0" max="8" min="8" style="0" width="2.2"/>
  </cols>
  <sheetData>
    <row r="1" customFormat="false" ht="33.75" hidden="false" customHeight="true" outlineLevel="0" collapsed="false">
      <c r="B1" s="20" t="s">
        <v>286</v>
      </c>
      <c r="C1" s="20"/>
      <c r="D1" s="20"/>
      <c r="E1" s="20"/>
      <c r="F1" s="20"/>
      <c r="G1" s="20"/>
    </row>
    <row r="2" customFormat="false" ht="4.5" hidden="false" customHeight="true" outlineLevel="0" collapsed="false">
      <c r="B2" s="21"/>
      <c r="C2" s="21"/>
      <c r="D2" s="21"/>
      <c r="E2" s="21"/>
      <c r="F2" s="21"/>
      <c r="G2" s="21"/>
    </row>
    <row r="3" customFormat="false" ht="16.5" hidden="false" customHeight="true" outlineLevel="0" collapsed="false">
      <c r="B3" s="22" t="str">
        <f aca="false">IF(LEFT('Estimate Summary'!$D$7,7)&lt;&gt;"EXAMPLE","","EXAMPLE DATA - type your own project name on Estimate Summary to clear this.")</f>
        <v>EXAMPLE DATA - type your own project name on Estimate Summary to clear this.</v>
      </c>
      <c r="C3" s="22"/>
      <c r="D3" s="22"/>
      <c r="E3" s="22"/>
      <c r="F3" s="22"/>
      <c r="G3" s="22"/>
    </row>
    <row r="4" customFormat="false" ht="25.5" hidden="false" customHeight="true" outlineLevel="0" collapsed="false">
      <c r="B4" s="23" t="s">
        <v>287</v>
      </c>
      <c r="C4" s="23"/>
      <c r="D4" s="23"/>
      <c r="E4" s="23"/>
      <c r="F4" s="23"/>
      <c r="G4" s="23"/>
    </row>
    <row r="6" customFormat="false" ht="25.5" hidden="false" customHeight="true" outlineLevel="0" collapsed="false">
      <c r="B6" s="9" t="s">
        <v>213</v>
      </c>
      <c r="C6" s="9" t="s">
        <v>255</v>
      </c>
      <c r="D6" s="9" t="s">
        <v>288</v>
      </c>
      <c r="E6" s="9" t="s">
        <v>289</v>
      </c>
      <c r="F6" s="9" t="s">
        <v>290</v>
      </c>
      <c r="G6" s="9" t="s">
        <v>291</v>
      </c>
    </row>
    <row r="7" customFormat="false" ht="21.75" hidden="false" customHeight="true" outlineLevel="0" collapsed="false">
      <c r="B7" s="40" t="n">
        <f aca="false">IF($D7="","",COUNTA($D$7:$D7))</f>
        <v>1</v>
      </c>
      <c r="C7" s="41" t="s">
        <v>292</v>
      </c>
      <c r="D7" s="41" t="s">
        <v>293</v>
      </c>
      <c r="E7" s="41" t="s">
        <v>294</v>
      </c>
      <c r="F7" s="41" t="s">
        <v>295</v>
      </c>
      <c r="G7" s="49" t="n">
        <v>1450000</v>
      </c>
    </row>
    <row r="8" customFormat="false" ht="21.75" hidden="false" customHeight="true" outlineLevel="0" collapsed="false">
      <c r="B8" s="40" t="n">
        <f aca="false">IF($D8="","",COUNTA($D$7:$D8))</f>
        <v>2</v>
      </c>
      <c r="C8" s="44" t="s">
        <v>296</v>
      </c>
      <c r="D8" s="44" t="s">
        <v>297</v>
      </c>
      <c r="E8" s="44" t="s">
        <v>298</v>
      </c>
      <c r="F8" s="44" t="s">
        <v>299</v>
      </c>
      <c r="G8" s="50" t="n">
        <v>2100000</v>
      </c>
    </row>
    <row r="9" customFormat="false" ht="21.75" hidden="false" customHeight="true" outlineLevel="0" collapsed="false">
      <c r="B9" s="40" t="n">
        <f aca="false">IF($D9="","",COUNTA($D$7:$D9))</f>
        <v>3</v>
      </c>
      <c r="C9" s="41" t="s">
        <v>300</v>
      </c>
      <c r="D9" s="41" t="s">
        <v>301</v>
      </c>
      <c r="E9" s="41" t="s">
        <v>302</v>
      </c>
      <c r="F9" s="41" t="s">
        <v>295</v>
      </c>
      <c r="G9" s="49"/>
    </row>
    <row r="10" customFormat="false" ht="21.75" hidden="false" customHeight="true" outlineLevel="0" collapsed="false">
      <c r="B10" s="40" t="n">
        <f aca="false">IF($D10="","",COUNTA($D$7:$D10))</f>
        <v>4</v>
      </c>
      <c r="C10" s="44" t="s">
        <v>303</v>
      </c>
      <c r="D10" s="44" t="s">
        <v>304</v>
      </c>
      <c r="E10" s="44" t="s">
        <v>305</v>
      </c>
      <c r="F10" s="44" t="s">
        <v>306</v>
      </c>
      <c r="G10" s="50"/>
    </row>
    <row r="11" customFormat="false" ht="21.75" hidden="false" customHeight="true" outlineLevel="0" collapsed="false">
      <c r="B11" s="40" t="n">
        <f aca="false">IF($D11="","",COUNTA($D$7:$D11))</f>
        <v>5</v>
      </c>
      <c r="C11" s="41" t="s">
        <v>307</v>
      </c>
      <c r="D11" s="41" t="s">
        <v>308</v>
      </c>
      <c r="E11" s="41" t="s">
        <v>309</v>
      </c>
      <c r="F11" s="41" t="s">
        <v>69</v>
      </c>
      <c r="G11" s="49"/>
    </row>
    <row r="12" customFormat="false" ht="21.75" hidden="false" customHeight="true" outlineLevel="0" collapsed="false">
      <c r="B12" s="40" t="n">
        <f aca="false">IF($D12="","",COUNTA($D$7:$D12))</f>
        <v>6</v>
      </c>
      <c r="C12" s="44" t="s">
        <v>310</v>
      </c>
      <c r="D12" s="44" t="s">
        <v>311</v>
      </c>
      <c r="E12" s="44" t="s">
        <v>312</v>
      </c>
      <c r="F12" s="44" t="s">
        <v>295</v>
      </c>
      <c r="G12" s="50" t="n">
        <v>120000</v>
      </c>
    </row>
    <row r="13" customFormat="false" ht="21.75" hidden="false" customHeight="true" outlineLevel="0" collapsed="false">
      <c r="B13" s="40" t="n">
        <f aca="false">IF($D13="","",COUNTA($D$7:$D13))</f>
        <v>7</v>
      </c>
      <c r="C13" s="41" t="s">
        <v>313</v>
      </c>
      <c r="D13" s="41" t="s">
        <v>314</v>
      </c>
      <c r="E13" s="41" t="s">
        <v>315</v>
      </c>
      <c r="F13" s="41" t="s">
        <v>69</v>
      </c>
      <c r="G13" s="49"/>
    </row>
    <row r="14" customFormat="false" ht="21.75" hidden="false" customHeight="true" outlineLevel="0" collapsed="false">
      <c r="B14" s="40" t="n">
        <f aca="false">IF($D14="","",COUNTA($D$7:$D14))</f>
        <v>8</v>
      </c>
      <c r="C14" s="44" t="s">
        <v>316</v>
      </c>
      <c r="D14" s="44" t="s">
        <v>317</v>
      </c>
      <c r="E14" s="44" t="s">
        <v>318</v>
      </c>
      <c r="F14" s="44" t="s">
        <v>319</v>
      </c>
      <c r="G14" s="50"/>
    </row>
    <row r="15" customFormat="false" ht="21.75" hidden="false" customHeight="true" outlineLevel="0" collapsed="false">
      <c r="B15" s="40" t="n">
        <f aca="false">IF($D15="","",COUNTA($D$7:$D15))</f>
        <v>9</v>
      </c>
      <c r="C15" s="41" t="s">
        <v>320</v>
      </c>
      <c r="D15" s="41" t="s">
        <v>321</v>
      </c>
      <c r="E15" s="41" t="s">
        <v>322</v>
      </c>
      <c r="F15" s="41" t="s">
        <v>295</v>
      </c>
      <c r="G15" s="49" t="n">
        <v>480000</v>
      </c>
    </row>
    <row r="16" customFormat="false" ht="21.75" hidden="false" customHeight="true" outlineLevel="0" collapsed="false">
      <c r="B16" s="40" t="str">
        <f aca="false">IF($D16="","",COUNTA($D$7:$D16))</f>
        <v/>
      </c>
      <c r="C16" s="44"/>
      <c r="D16" s="44"/>
      <c r="E16" s="44"/>
      <c r="F16" s="44"/>
      <c r="G16" s="50"/>
    </row>
    <row r="17" customFormat="false" ht="21.75" hidden="false" customHeight="true" outlineLevel="0" collapsed="false">
      <c r="B17" s="40" t="str">
        <f aca="false">IF($D17="","",COUNTA($D$7:$D17))</f>
        <v/>
      </c>
      <c r="C17" s="41"/>
      <c r="D17" s="41"/>
      <c r="E17" s="41"/>
      <c r="F17" s="41"/>
      <c r="G17" s="49"/>
    </row>
    <row r="18" customFormat="false" ht="21.75" hidden="false" customHeight="true" outlineLevel="0" collapsed="false">
      <c r="B18" s="40" t="str">
        <f aca="false">IF($D18="","",COUNTA($D$7:$D18))</f>
        <v/>
      </c>
      <c r="C18" s="44"/>
      <c r="D18" s="44"/>
      <c r="E18" s="44"/>
      <c r="F18" s="44"/>
      <c r="G18" s="50"/>
    </row>
    <row r="19" customFormat="false" ht="21.75" hidden="false" customHeight="true" outlineLevel="0" collapsed="false">
      <c r="B19" s="40" t="str">
        <f aca="false">IF($D19="","",COUNTA($D$7:$D19))</f>
        <v/>
      </c>
      <c r="C19" s="41"/>
      <c r="D19" s="41"/>
      <c r="E19" s="41"/>
      <c r="F19" s="41"/>
      <c r="G19" s="49"/>
    </row>
    <row r="20" customFormat="false" ht="21.75" hidden="false" customHeight="true" outlineLevel="0" collapsed="false">
      <c r="B20" s="40" t="str">
        <f aca="false">IF($D20="","",COUNTA($D$7:$D20))</f>
        <v/>
      </c>
      <c r="C20" s="44"/>
      <c r="D20" s="44"/>
      <c r="E20" s="44"/>
      <c r="F20" s="44"/>
      <c r="G20" s="50"/>
    </row>
    <row r="21" customFormat="false" ht="21.75" hidden="false" customHeight="true" outlineLevel="0" collapsed="false">
      <c r="B21" s="40" t="str">
        <f aca="false">IF($D21="","",COUNTA($D$7:$D21))</f>
        <v/>
      </c>
      <c r="C21" s="41"/>
      <c r="D21" s="41"/>
      <c r="E21" s="41"/>
      <c r="F21" s="41"/>
      <c r="G21" s="49"/>
    </row>
    <row r="22" customFormat="false" ht="21.75" hidden="false" customHeight="true" outlineLevel="0" collapsed="false">
      <c r="B22" s="40" t="str">
        <f aca="false">IF($D22="","",COUNTA($D$7:$D22))</f>
        <v/>
      </c>
      <c r="C22" s="44"/>
      <c r="D22" s="44"/>
      <c r="E22" s="44"/>
      <c r="F22" s="44"/>
      <c r="G22" s="50"/>
    </row>
    <row r="23" customFormat="false" ht="21.75" hidden="false" customHeight="true" outlineLevel="0" collapsed="false">
      <c r="B23" s="40" t="str">
        <f aca="false">IF($D23="","",COUNTA($D$7:$D23))</f>
        <v/>
      </c>
      <c r="C23" s="41"/>
      <c r="D23" s="41"/>
      <c r="E23" s="41"/>
      <c r="F23" s="41"/>
      <c r="G23" s="49"/>
    </row>
    <row r="24" customFormat="false" ht="21.75" hidden="false" customHeight="true" outlineLevel="0" collapsed="false">
      <c r="B24" s="40" t="str">
        <f aca="false">IF($D24="","",COUNTA($D$7:$D24))</f>
        <v/>
      </c>
      <c r="C24" s="44"/>
      <c r="D24" s="44"/>
      <c r="E24" s="44"/>
      <c r="F24" s="44"/>
      <c r="G24" s="50"/>
    </row>
    <row r="25" customFormat="false" ht="21.75" hidden="false" customHeight="true" outlineLevel="0" collapsed="false">
      <c r="B25" s="40" t="str">
        <f aca="false">IF($D25="","",COUNTA($D$7:$D25))</f>
        <v/>
      </c>
      <c r="C25" s="41"/>
      <c r="D25" s="41"/>
      <c r="E25" s="41"/>
      <c r="F25" s="41"/>
      <c r="G25" s="49"/>
    </row>
    <row r="26" customFormat="false" ht="21.75" hidden="false" customHeight="true" outlineLevel="0" collapsed="false">
      <c r="B26" s="40" t="str">
        <f aca="false">IF($D26="","",COUNTA($D$7:$D26))</f>
        <v/>
      </c>
      <c r="C26" s="44"/>
      <c r="D26" s="44"/>
      <c r="E26" s="44"/>
      <c r="F26" s="44"/>
      <c r="G26" s="50"/>
    </row>
    <row r="27" customFormat="false" ht="21.75" hidden="false" customHeight="true" outlineLevel="0" collapsed="false">
      <c r="B27" s="40" t="str">
        <f aca="false">IF($D27="","",COUNTA($D$7:$D27))</f>
        <v/>
      </c>
      <c r="C27" s="41"/>
      <c r="D27" s="41"/>
      <c r="E27" s="41"/>
      <c r="F27" s="41"/>
      <c r="G27" s="49"/>
    </row>
    <row r="28" customFormat="false" ht="21.75" hidden="false" customHeight="true" outlineLevel="0" collapsed="false">
      <c r="B28" s="40" t="str">
        <f aca="false">IF($D28="","",COUNTA($D$7:$D28))</f>
        <v/>
      </c>
      <c r="C28" s="44"/>
      <c r="D28" s="44"/>
      <c r="E28" s="44"/>
      <c r="F28" s="44"/>
      <c r="G28" s="50"/>
    </row>
    <row r="29" customFormat="false" ht="21.75" hidden="false" customHeight="true" outlineLevel="0" collapsed="false">
      <c r="B29" s="40" t="str">
        <f aca="false">IF($D29="","",COUNTA($D$7:$D29))</f>
        <v/>
      </c>
      <c r="C29" s="41"/>
      <c r="D29" s="41"/>
      <c r="E29" s="41"/>
      <c r="F29" s="41"/>
      <c r="G29" s="49"/>
    </row>
    <row r="30" customFormat="false" ht="21.75" hidden="false" customHeight="true" outlineLevel="0" collapsed="false">
      <c r="B30" s="40" t="str">
        <f aca="false">IF($D30="","",COUNTA($D$7:$D30))</f>
        <v/>
      </c>
      <c r="C30" s="44"/>
      <c r="D30" s="44"/>
      <c r="E30" s="44"/>
      <c r="F30" s="44"/>
      <c r="G30" s="50"/>
    </row>
    <row r="31" customFormat="false" ht="21.75" hidden="false" customHeight="true" outlineLevel="0" collapsed="false">
      <c r="B31" s="40" t="str">
        <f aca="false">IF($D31="","",COUNTA($D$7:$D31))</f>
        <v/>
      </c>
      <c r="C31" s="41"/>
      <c r="D31" s="41"/>
      <c r="E31" s="41"/>
      <c r="F31" s="41"/>
      <c r="G31" s="49"/>
    </row>
    <row r="32" customFormat="false" ht="21.75" hidden="false" customHeight="true" outlineLevel="0" collapsed="false">
      <c r="B32" s="40" t="str">
        <f aca="false">IF($D32="","",COUNTA($D$7:$D32))</f>
        <v/>
      </c>
      <c r="C32" s="44"/>
      <c r="D32" s="44"/>
      <c r="E32" s="44"/>
      <c r="F32" s="44"/>
      <c r="G32" s="50"/>
    </row>
    <row r="33" customFormat="false" ht="19.5" hidden="false" customHeight="true" outlineLevel="0" collapsed="false">
      <c r="B33" s="51"/>
      <c r="C33" s="51"/>
      <c r="D33" s="47" t="s">
        <v>323</v>
      </c>
      <c r="E33" s="47" t="s">
        <v>324</v>
      </c>
      <c r="F33" s="47"/>
      <c r="G33" s="52" t="n">
        <f aca="false">SUM($G$7:$G$32)</f>
        <v>4150000</v>
      </c>
    </row>
    <row r="35" customFormat="false" ht="15" hidden="false" customHeight="false" outlineLevel="0" collapsed="false">
      <c r="C35" s="54" t="str">
        <f aca="false">IF(COUNTA($D$7:$D$32)&gt;0,"","No exclusions recorded. An estimate with no exclusions has not been examined.")</f>
        <v/>
      </c>
      <c r="D35" s="54"/>
      <c r="E35" s="54"/>
      <c r="F35" s="54"/>
      <c r="G35" s="54"/>
    </row>
    <row r="37" customFormat="false" ht="15" hidden="false" customHeight="true" outlineLevel="0" collapsed="false">
      <c r="B37" s="23" t="s">
        <v>325</v>
      </c>
      <c r="C37" s="23"/>
      <c r="D37" s="23"/>
      <c r="E37" s="23"/>
      <c r="F37" s="23"/>
      <c r="G37" s="23"/>
    </row>
    <row r="38" customFormat="false" ht="15" hidden="false" customHeight="false" outlineLevel="0" collapsed="false">
      <c r="B38" s="23"/>
      <c r="C38" s="23"/>
      <c r="D38" s="23"/>
      <c r="E38" s="23"/>
      <c r="F38" s="23"/>
      <c r="G38" s="23"/>
    </row>
  </sheetData>
  <mergeCells count="7">
    <mergeCell ref="B1:G1"/>
    <mergeCell ref="B2:G2"/>
    <mergeCell ref="B3:G3"/>
    <mergeCell ref="B4:G4"/>
    <mergeCell ref="E33:F33"/>
    <mergeCell ref="C35:G35"/>
    <mergeCell ref="B37:G38"/>
  </mergeCells>
  <conditionalFormatting sqref="B3:G3">
    <cfRule type="expression" priority="2" aboveAverage="0" equalAverage="0" bottom="0" percent="0" rank="0" text="" dxfId="0">
      <formula>LEN($B$3)&gt;0</formula>
    </cfRule>
  </conditionalFormatting>
  <conditionalFormatting sqref="C35:G35">
    <cfRule type="expression" priority="3" aboveAverage="0" equalAverage="0" bottom="0" percent="0" rank="0" text="" dxfId="3">
      <formula>LEN($C$35)&gt;0</formula>
    </cfRule>
  </conditionalFormatting>
  <dataValidations count="26">
    <dataValidation allowBlank="true" errorStyle="stop" operator="between" showDropDown="false" showErrorMessage="false" showInputMessage="false" sqref="F7" type="list">
      <formula1>Reference!$F$166:$F$170</formula1>
      <formula2>0</formula2>
    </dataValidation>
    <dataValidation allowBlank="true" errorStyle="stop" operator="between" showDropDown="false" showErrorMessage="false" showInputMessage="false" sqref="F8" type="list">
      <formula1>Reference!$F$166:$F$170</formula1>
      <formula2>0</formula2>
    </dataValidation>
    <dataValidation allowBlank="true" errorStyle="stop" operator="between" showDropDown="false" showErrorMessage="false" showInputMessage="false" sqref="F9" type="list">
      <formula1>Reference!$F$166:$F$170</formula1>
      <formula2>0</formula2>
    </dataValidation>
    <dataValidation allowBlank="true" errorStyle="stop" operator="between" showDropDown="false" showErrorMessage="false" showInputMessage="false" sqref="F10" type="list">
      <formula1>Reference!$F$166:$F$170</formula1>
      <formula2>0</formula2>
    </dataValidation>
    <dataValidation allowBlank="true" errorStyle="stop" operator="between" showDropDown="false" showErrorMessage="false" showInputMessage="false" sqref="F11" type="list">
      <formula1>Reference!$F$166:$F$170</formula1>
      <formula2>0</formula2>
    </dataValidation>
    <dataValidation allowBlank="true" errorStyle="stop" operator="between" showDropDown="false" showErrorMessage="false" showInputMessage="false" sqref="F12" type="list">
      <formula1>Reference!$F$166:$F$170</formula1>
      <formula2>0</formula2>
    </dataValidation>
    <dataValidation allowBlank="true" errorStyle="stop" operator="between" showDropDown="false" showErrorMessage="false" showInputMessage="false" sqref="F13" type="list">
      <formula1>Reference!$F$166:$F$170</formula1>
      <formula2>0</formula2>
    </dataValidation>
    <dataValidation allowBlank="true" errorStyle="stop" operator="between" showDropDown="false" showErrorMessage="false" showInputMessage="false" sqref="F14" type="list">
      <formula1>Reference!$F$166:$F$170</formula1>
      <formula2>0</formula2>
    </dataValidation>
    <dataValidation allowBlank="true" errorStyle="stop" operator="between" showDropDown="false" showErrorMessage="false" showInputMessage="false" sqref="F15" type="list">
      <formula1>Reference!$F$166:$F$170</formula1>
      <formula2>0</formula2>
    </dataValidation>
    <dataValidation allowBlank="true" errorStyle="stop" operator="between" showDropDown="false" showErrorMessage="false" showInputMessage="false" sqref="F16" type="list">
      <formula1>Reference!$F$166:$F$170</formula1>
      <formula2>0</formula2>
    </dataValidation>
    <dataValidation allowBlank="true" errorStyle="stop" operator="between" showDropDown="false" showErrorMessage="false" showInputMessage="false" sqref="F17" type="list">
      <formula1>Reference!$F$166:$F$170</formula1>
      <formula2>0</formula2>
    </dataValidation>
    <dataValidation allowBlank="true" errorStyle="stop" operator="between" showDropDown="false" showErrorMessage="false" showInputMessage="false" sqref="F18" type="list">
      <formula1>Reference!$F$166:$F$170</formula1>
      <formula2>0</formula2>
    </dataValidation>
    <dataValidation allowBlank="true" errorStyle="stop" operator="between" showDropDown="false" showErrorMessage="false" showInputMessage="false" sqref="F19" type="list">
      <formula1>Reference!$F$166:$F$170</formula1>
      <formula2>0</formula2>
    </dataValidation>
    <dataValidation allowBlank="true" errorStyle="stop" operator="between" showDropDown="false" showErrorMessage="false" showInputMessage="false" sqref="F20" type="list">
      <formula1>Reference!$F$166:$F$170</formula1>
      <formula2>0</formula2>
    </dataValidation>
    <dataValidation allowBlank="true" errorStyle="stop" operator="between" showDropDown="false" showErrorMessage="false" showInputMessage="false" sqref="F21" type="list">
      <formula1>Reference!$F$166:$F$170</formula1>
      <formula2>0</formula2>
    </dataValidation>
    <dataValidation allowBlank="true" errorStyle="stop" operator="between" showDropDown="false" showErrorMessage="false" showInputMessage="false" sqref="F22" type="list">
      <formula1>Reference!$F$166:$F$170</formula1>
      <formula2>0</formula2>
    </dataValidation>
    <dataValidation allowBlank="true" errorStyle="stop" operator="between" showDropDown="false" showErrorMessage="false" showInputMessage="false" sqref="F23" type="list">
      <formula1>Reference!$F$166:$F$170</formula1>
      <formula2>0</formula2>
    </dataValidation>
    <dataValidation allowBlank="true" errorStyle="stop" operator="between" showDropDown="false" showErrorMessage="false" showInputMessage="false" sqref="F24" type="list">
      <formula1>Reference!$F$166:$F$170</formula1>
      <formula2>0</formula2>
    </dataValidation>
    <dataValidation allowBlank="true" errorStyle="stop" operator="between" showDropDown="false" showErrorMessage="false" showInputMessage="false" sqref="F25" type="list">
      <formula1>Reference!$F$166:$F$170</formula1>
      <formula2>0</formula2>
    </dataValidation>
    <dataValidation allowBlank="true" errorStyle="stop" operator="between" showDropDown="false" showErrorMessage="false" showInputMessage="false" sqref="F26" type="list">
      <formula1>Reference!$F$166:$F$170</formula1>
      <formula2>0</formula2>
    </dataValidation>
    <dataValidation allowBlank="true" errorStyle="stop" operator="between" showDropDown="false" showErrorMessage="false" showInputMessage="false" sqref="F27" type="list">
      <formula1>Reference!$F$166:$F$170</formula1>
      <formula2>0</formula2>
    </dataValidation>
    <dataValidation allowBlank="true" errorStyle="stop" operator="between" showDropDown="false" showErrorMessage="false" showInputMessage="false" sqref="F28" type="list">
      <formula1>Reference!$F$166:$F$170</formula1>
      <formula2>0</formula2>
    </dataValidation>
    <dataValidation allowBlank="true" errorStyle="stop" operator="between" showDropDown="false" showErrorMessage="false" showInputMessage="false" sqref="F29" type="list">
      <formula1>Reference!$F$166:$F$170</formula1>
      <formula2>0</formula2>
    </dataValidation>
    <dataValidation allowBlank="true" errorStyle="stop" operator="between" showDropDown="false" showErrorMessage="false" showInputMessage="false" sqref="F30" type="list">
      <formula1>Reference!$F$166:$F$170</formula1>
      <formula2>0</formula2>
    </dataValidation>
    <dataValidation allowBlank="true" errorStyle="stop" operator="between" showDropDown="false" showErrorMessage="false" showInputMessage="false" sqref="F31" type="list">
      <formula1>Reference!$F$166:$F$170</formula1>
      <formula2>0</formula2>
    </dataValidation>
    <dataValidation allowBlank="true" errorStyle="stop" operator="between" showDropDown="false" showErrorMessage="false" showInputMessage="false" sqref="F32" type="list">
      <formula1>Reference!$F$166:$F$170</formula1>
      <formula2>0</formula2>
    </dataValidation>
  </dataValidation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B547"/>
    <pageSetUpPr fitToPage="true"/>
  </sheetPr>
  <dimension ref="B1:H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5"/>
    <col collapsed="false" customWidth="true" hidden="false" outlineLevel="0" max="3" min="3" style="0" width="22"/>
    <col collapsed="false" customWidth="true" hidden="false" outlineLevel="0" max="4" min="4" style="0" width="46"/>
    <col collapsed="false" customWidth="true" hidden="false" outlineLevel="0" max="6" min="5" style="0" width="26"/>
    <col collapsed="false" customWidth="true" hidden="false" outlineLevel="0" max="7" min="7" style="0" width="15"/>
    <col collapsed="false" customWidth="true" hidden="false" outlineLevel="0" max="8" min="8" style="0" width="11"/>
    <col collapsed="false" customWidth="true" hidden="false" outlineLevel="0" max="9" min="9" style="0" width="2.2"/>
  </cols>
  <sheetData>
    <row r="1" customFormat="false" ht="33.75" hidden="false" customHeight="true" outlineLevel="0" collapsed="false">
      <c r="B1" s="20" t="s">
        <v>326</v>
      </c>
      <c r="C1" s="20"/>
      <c r="D1" s="20"/>
      <c r="E1" s="20"/>
      <c r="F1" s="20"/>
      <c r="G1" s="20"/>
      <c r="H1" s="20"/>
    </row>
    <row r="2" customFormat="false" ht="4.5" hidden="false" customHeight="true" outlineLevel="0" collapsed="false">
      <c r="B2" s="21"/>
      <c r="C2" s="21"/>
      <c r="D2" s="21"/>
      <c r="E2" s="21"/>
      <c r="F2" s="21"/>
      <c r="G2" s="21"/>
      <c r="H2" s="21"/>
    </row>
    <row r="3" customFormat="false" ht="16.5" hidden="false" customHeight="true" outlineLevel="0" collapsed="false">
      <c r="B3" s="22" t="str">
        <f aca="false">IF(LEFT('Estimate Summary'!$D$7,7)&lt;&gt;"EXAMPLE","","EXAMPLE DATA - type your own project name on Estimate Summary to clear this.")</f>
        <v>EXAMPLE DATA - type your own project name on Estimate Summary to clear this.</v>
      </c>
      <c r="C3" s="22"/>
      <c r="D3" s="22"/>
      <c r="E3" s="22"/>
      <c r="F3" s="22"/>
      <c r="G3" s="22"/>
      <c r="H3" s="22"/>
    </row>
    <row r="4" customFormat="false" ht="25.5" hidden="false" customHeight="true" outlineLevel="0" collapsed="false">
      <c r="B4" s="23" t="s">
        <v>327</v>
      </c>
      <c r="C4" s="23"/>
      <c r="D4" s="23"/>
      <c r="E4" s="23"/>
      <c r="F4" s="23"/>
      <c r="G4" s="23"/>
      <c r="H4" s="23"/>
    </row>
    <row r="6" customFormat="false" ht="25.5" hidden="false" customHeight="true" outlineLevel="0" collapsed="false">
      <c r="B6" s="9" t="s">
        <v>213</v>
      </c>
      <c r="C6" s="9" t="s">
        <v>328</v>
      </c>
      <c r="D6" s="9" t="s">
        <v>329</v>
      </c>
      <c r="E6" s="9" t="s">
        <v>330</v>
      </c>
      <c r="F6" s="9" t="s">
        <v>331</v>
      </c>
      <c r="G6" s="9" t="s">
        <v>332</v>
      </c>
      <c r="H6" s="9" t="s">
        <v>333</v>
      </c>
    </row>
    <row r="7" customFormat="false" ht="21.75" hidden="false" customHeight="true" outlineLevel="0" collapsed="false">
      <c r="B7" s="40" t="n">
        <f aca="false">IF($D7="","",COUNTA($D$7:$D7))</f>
        <v>1</v>
      </c>
      <c r="C7" s="41" t="s">
        <v>334</v>
      </c>
      <c r="D7" s="41" t="s">
        <v>335</v>
      </c>
      <c r="E7" s="41" t="s">
        <v>336</v>
      </c>
      <c r="F7" s="41" t="s">
        <v>337</v>
      </c>
      <c r="G7" s="49" t="n">
        <v>980000</v>
      </c>
      <c r="H7" s="55" t="n">
        <f aca="false">IF(OR($G7="",'Estimate Summary'!$D$41=""),"",$G7/'Estimate Summary'!$D$41)</f>
        <v>0.0398373983739837</v>
      </c>
    </row>
    <row r="8" customFormat="false" ht="21.75" hidden="false" customHeight="true" outlineLevel="0" collapsed="false">
      <c r="B8" s="40" t="n">
        <f aca="false">IF($D8="","",COUNTA($D$7:$D8))</f>
        <v>2</v>
      </c>
      <c r="C8" s="44" t="s">
        <v>269</v>
      </c>
      <c r="D8" s="44" t="s">
        <v>338</v>
      </c>
      <c r="E8" s="44" t="s">
        <v>339</v>
      </c>
      <c r="F8" s="44" t="s">
        <v>340</v>
      </c>
      <c r="G8" s="50" t="n">
        <v>340000</v>
      </c>
      <c r="H8" s="55" t="n">
        <f aca="false">IF(OR($G8="",'Estimate Summary'!$D$41=""),"",$G8/'Estimate Summary'!$D$41)</f>
        <v>0.0138211382113821</v>
      </c>
    </row>
    <row r="9" customFormat="false" ht="21.75" hidden="false" customHeight="true" outlineLevel="0" collapsed="false">
      <c r="B9" s="40" t="n">
        <f aca="false">IF($D9="","",COUNTA($D$7:$D9))</f>
        <v>3</v>
      </c>
      <c r="C9" s="41" t="s">
        <v>266</v>
      </c>
      <c r="D9" s="41" t="s">
        <v>341</v>
      </c>
      <c r="E9" s="41" t="s">
        <v>342</v>
      </c>
      <c r="F9" s="41" t="s">
        <v>343</v>
      </c>
      <c r="G9" s="49" t="n">
        <v>180000</v>
      </c>
      <c r="H9" s="55" t="n">
        <f aca="false">IF(OR($G9="",'Estimate Summary'!$D$41=""),"",$G9/'Estimate Summary'!$D$41)</f>
        <v>0.00731707317073171</v>
      </c>
    </row>
    <row r="10" customFormat="false" ht="21.75" hidden="false" customHeight="true" outlineLevel="0" collapsed="false">
      <c r="B10" s="40" t="n">
        <f aca="false">IF($D10="","",COUNTA($D$7:$D10))</f>
        <v>4</v>
      </c>
      <c r="C10" s="44" t="s">
        <v>344</v>
      </c>
      <c r="D10" s="44" t="s">
        <v>345</v>
      </c>
      <c r="E10" s="44" t="s">
        <v>346</v>
      </c>
      <c r="F10" s="44" t="s">
        <v>347</v>
      </c>
      <c r="G10" s="50" t="n">
        <v>220000</v>
      </c>
      <c r="H10" s="55" t="n">
        <f aca="false">IF(OR($G10="",'Estimate Summary'!$D$41=""),"",$G10/'Estimate Summary'!$D$41)</f>
        <v>0.00894308943089431</v>
      </c>
    </row>
    <row r="11" customFormat="false" ht="21.75" hidden="false" customHeight="true" outlineLevel="0" collapsed="false">
      <c r="B11" s="40" t="n">
        <f aca="false">IF($D11="","",COUNTA($D$7:$D11))</f>
        <v>5</v>
      </c>
      <c r="C11" s="41" t="s">
        <v>334</v>
      </c>
      <c r="D11" s="41" t="s">
        <v>348</v>
      </c>
      <c r="E11" s="41" t="s">
        <v>349</v>
      </c>
      <c r="F11" s="41" t="s">
        <v>350</v>
      </c>
      <c r="G11" s="49" t="n">
        <v>520000</v>
      </c>
      <c r="H11" s="55" t="n">
        <f aca="false">IF(OR($G11="",'Estimate Summary'!$D$41=""),"",$G11/'Estimate Summary'!$D$41)</f>
        <v>0.0211382113821138</v>
      </c>
    </row>
    <row r="12" customFormat="false" ht="21.75" hidden="false" customHeight="true" outlineLevel="0" collapsed="false">
      <c r="B12" s="40" t="n">
        <f aca="false">IF($D12="","",COUNTA($D$7:$D12))</f>
        <v>6</v>
      </c>
      <c r="C12" s="44" t="s">
        <v>351</v>
      </c>
      <c r="D12" s="44" t="s">
        <v>352</v>
      </c>
      <c r="E12" s="44" t="s">
        <v>353</v>
      </c>
      <c r="F12" s="44" t="s">
        <v>354</v>
      </c>
      <c r="G12" s="50" t="n">
        <v>85000</v>
      </c>
      <c r="H12" s="55" t="n">
        <f aca="false">IF(OR($G12="",'Estimate Summary'!$D$41=""),"",$G12/'Estimate Summary'!$D$41)</f>
        <v>0.00345528455284553</v>
      </c>
    </row>
    <row r="13" customFormat="false" ht="21.75" hidden="false" customHeight="true" outlineLevel="0" collapsed="false">
      <c r="B13" s="40" t="str">
        <f aca="false">IF($D13="","",COUNTA($D$7:$D13))</f>
        <v/>
      </c>
      <c r="C13" s="41"/>
      <c r="D13" s="41"/>
      <c r="E13" s="41"/>
      <c r="F13" s="41"/>
      <c r="G13" s="49"/>
      <c r="H13" s="55" t="str">
        <f aca="false">IF(OR($G13="",'Estimate Summary'!$D$41=""),"",$G13/'Estimate Summary'!$D$41)</f>
        <v/>
      </c>
    </row>
    <row r="14" customFormat="false" ht="21.75" hidden="false" customHeight="true" outlineLevel="0" collapsed="false">
      <c r="B14" s="40" t="str">
        <f aca="false">IF($D14="","",COUNTA($D$7:$D14))</f>
        <v/>
      </c>
      <c r="C14" s="44"/>
      <c r="D14" s="44"/>
      <c r="E14" s="44"/>
      <c r="F14" s="44"/>
      <c r="G14" s="50"/>
      <c r="H14" s="55" t="str">
        <f aca="false">IF(OR($G14="",'Estimate Summary'!$D$41=""),"",$G14/'Estimate Summary'!$D$41)</f>
        <v/>
      </c>
    </row>
    <row r="15" customFormat="false" ht="21.75" hidden="false" customHeight="true" outlineLevel="0" collapsed="false">
      <c r="B15" s="40" t="str">
        <f aca="false">IF($D15="","",COUNTA($D$7:$D15))</f>
        <v/>
      </c>
      <c r="C15" s="41"/>
      <c r="D15" s="41"/>
      <c r="E15" s="41"/>
      <c r="F15" s="41"/>
      <c r="G15" s="49"/>
      <c r="H15" s="55" t="str">
        <f aca="false">IF(OR($G15="",'Estimate Summary'!$D$41=""),"",$G15/'Estimate Summary'!$D$41)</f>
        <v/>
      </c>
    </row>
    <row r="16" customFormat="false" ht="21.75" hidden="false" customHeight="true" outlineLevel="0" collapsed="false">
      <c r="B16" s="40" t="str">
        <f aca="false">IF($D16="","",COUNTA($D$7:$D16))</f>
        <v/>
      </c>
      <c r="C16" s="44"/>
      <c r="D16" s="44"/>
      <c r="E16" s="44"/>
      <c r="F16" s="44"/>
      <c r="G16" s="50"/>
      <c r="H16" s="55" t="str">
        <f aca="false">IF(OR($G16="",'Estimate Summary'!$D$41=""),"",$G16/'Estimate Summary'!$D$41)</f>
        <v/>
      </c>
    </row>
    <row r="17" customFormat="false" ht="21.75" hidden="false" customHeight="true" outlineLevel="0" collapsed="false">
      <c r="B17" s="40" t="str">
        <f aca="false">IF($D17="","",COUNTA($D$7:$D17))</f>
        <v/>
      </c>
      <c r="C17" s="41"/>
      <c r="D17" s="41"/>
      <c r="E17" s="41"/>
      <c r="F17" s="41"/>
      <c r="G17" s="49"/>
      <c r="H17" s="55" t="str">
        <f aca="false">IF(OR($G17="",'Estimate Summary'!$D$41=""),"",$G17/'Estimate Summary'!$D$41)</f>
        <v/>
      </c>
    </row>
    <row r="18" customFormat="false" ht="21.75" hidden="false" customHeight="true" outlineLevel="0" collapsed="false">
      <c r="B18" s="40" t="str">
        <f aca="false">IF($D18="","",COUNTA($D$7:$D18))</f>
        <v/>
      </c>
      <c r="C18" s="44"/>
      <c r="D18" s="44"/>
      <c r="E18" s="44"/>
      <c r="F18" s="44"/>
      <c r="G18" s="50"/>
      <c r="H18" s="55" t="str">
        <f aca="false">IF(OR($G18="",'Estimate Summary'!$D$41=""),"",$G18/'Estimate Summary'!$D$41)</f>
        <v/>
      </c>
    </row>
    <row r="19" customFormat="false" ht="21.75" hidden="false" customHeight="true" outlineLevel="0" collapsed="false">
      <c r="B19" s="40" t="str">
        <f aca="false">IF($D19="","",COUNTA($D$7:$D19))</f>
        <v/>
      </c>
      <c r="C19" s="41"/>
      <c r="D19" s="41"/>
      <c r="E19" s="41"/>
      <c r="F19" s="41"/>
      <c r="G19" s="49"/>
      <c r="H19" s="55" t="str">
        <f aca="false">IF(OR($G19="",'Estimate Summary'!$D$41=""),"",$G19/'Estimate Summary'!$D$41)</f>
        <v/>
      </c>
    </row>
    <row r="20" customFormat="false" ht="21.75" hidden="false" customHeight="true" outlineLevel="0" collapsed="false">
      <c r="B20" s="40" t="str">
        <f aca="false">IF($D20="","",COUNTA($D$7:$D20))</f>
        <v/>
      </c>
      <c r="C20" s="44"/>
      <c r="D20" s="44"/>
      <c r="E20" s="44"/>
      <c r="F20" s="44"/>
      <c r="G20" s="50"/>
      <c r="H20" s="55" t="str">
        <f aca="false">IF(OR($G20="",'Estimate Summary'!$D$41=""),"",$G20/'Estimate Summary'!$D$41)</f>
        <v/>
      </c>
    </row>
    <row r="21" customFormat="false" ht="21.75" hidden="false" customHeight="true" outlineLevel="0" collapsed="false">
      <c r="B21" s="40" t="str">
        <f aca="false">IF($D21="","",COUNTA($D$7:$D21))</f>
        <v/>
      </c>
      <c r="C21" s="41"/>
      <c r="D21" s="41"/>
      <c r="E21" s="41"/>
      <c r="F21" s="41"/>
      <c r="G21" s="49"/>
      <c r="H21" s="55" t="str">
        <f aca="false">IF(OR($G21="",'Estimate Summary'!$D$41=""),"",$G21/'Estimate Summary'!$D$41)</f>
        <v/>
      </c>
    </row>
    <row r="22" customFormat="false" ht="21.75" hidden="false" customHeight="true" outlineLevel="0" collapsed="false">
      <c r="B22" s="40" t="str">
        <f aca="false">IF($D22="","",COUNTA($D$7:$D22))</f>
        <v/>
      </c>
      <c r="C22" s="44"/>
      <c r="D22" s="44"/>
      <c r="E22" s="44"/>
      <c r="F22" s="44"/>
      <c r="G22" s="50"/>
      <c r="H22" s="55" t="str">
        <f aca="false">IF(OR($G22="",'Estimate Summary'!$D$41=""),"",$G22/'Estimate Summary'!$D$41)</f>
        <v/>
      </c>
    </row>
    <row r="23" customFormat="false" ht="21.75" hidden="false" customHeight="true" outlineLevel="0" collapsed="false">
      <c r="B23" s="40" t="str">
        <f aca="false">IF($D23="","",COUNTA($D$7:$D23))</f>
        <v/>
      </c>
      <c r="C23" s="41"/>
      <c r="D23" s="41"/>
      <c r="E23" s="41"/>
      <c r="F23" s="41"/>
      <c r="G23" s="49"/>
      <c r="H23" s="55" t="str">
        <f aca="false">IF(OR($G23="",'Estimate Summary'!$D$41=""),"",$G23/'Estimate Summary'!$D$41)</f>
        <v/>
      </c>
    </row>
    <row r="24" customFormat="false" ht="21.75" hidden="false" customHeight="true" outlineLevel="0" collapsed="false">
      <c r="B24" s="40" t="str">
        <f aca="false">IF($D24="","",COUNTA($D$7:$D24))</f>
        <v/>
      </c>
      <c r="C24" s="44"/>
      <c r="D24" s="44"/>
      <c r="E24" s="44"/>
      <c r="F24" s="44"/>
      <c r="G24" s="50"/>
      <c r="H24" s="55" t="str">
        <f aca="false">IF(OR($G24="",'Estimate Summary'!$D$41=""),"",$G24/'Estimate Summary'!$D$41)</f>
        <v/>
      </c>
    </row>
    <row r="25" customFormat="false" ht="21.75" hidden="false" customHeight="true" outlineLevel="0" collapsed="false">
      <c r="B25" s="40" t="str">
        <f aca="false">IF($D25="","",COUNTA($D$7:$D25))</f>
        <v/>
      </c>
      <c r="C25" s="41"/>
      <c r="D25" s="41"/>
      <c r="E25" s="41"/>
      <c r="F25" s="41"/>
      <c r="G25" s="49"/>
      <c r="H25" s="55" t="str">
        <f aca="false">IF(OR($G25="",'Estimate Summary'!$D$41=""),"",$G25/'Estimate Summary'!$D$41)</f>
        <v/>
      </c>
    </row>
    <row r="26" customFormat="false" ht="21.75" hidden="false" customHeight="true" outlineLevel="0" collapsed="false">
      <c r="B26" s="40" t="str">
        <f aca="false">IF($D26="","",COUNTA($D$7:$D26))</f>
        <v/>
      </c>
      <c r="C26" s="44"/>
      <c r="D26" s="44"/>
      <c r="E26" s="44"/>
      <c r="F26" s="44"/>
      <c r="G26" s="50"/>
      <c r="H26" s="55" t="str">
        <f aca="false">IF(OR($G26="",'Estimate Summary'!$D$41=""),"",$G26/'Estimate Summary'!$D$41)</f>
        <v/>
      </c>
    </row>
    <row r="27" customFormat="false" ht="21.75" hidden="false" customHeight="true" outlineLevel="0" collapsed="false">
      <c r="B27" s="40" t="str">
        <f aca="false">IF($D27="","",COUNTA($D$7:$D27))</f>
        <v/>
      </c>
      <c r="C27" s="41"/>
      <c r="D27" s="41"/>
      <c r="E27" s="41"/>
      <c r="F27" s="41"/>
      <c r="G27" s="49"/>
      <c r="H27" s="55" t="str">
        <f aca="false">IF(OR($G27="",'Estimate Summary'!$D$41=""),"",$G27/'Estimate Summary'!$D$41)</f>
        <v/>
      </c>
    </row>
    <row r="28" customFormat="false" ht="21.75" hidden="false" customHeight="true" outlineLevel="0" collapsed="false">
      <c r="B28" s="40" t="str">
        <f aca="false">IF($D28="","",COUNTA($D$7:$D28))</f>
        <v/>
      </c>
      <c r="C28" s="44"/>
      <c r="D28" s="44"/>
      <c r="E28" s="44"/>
      <c r="F28" s="44"/>
      <c r="G28" s="50"/>
      <c r="H28" s="55" t="str">
        <f aca="false">IF(OR($G28="",'Estimate Summary'!$D$41=""),"",$G28/'Estimate Summary'!$D$41)</f>
        <v/>
      </c>
    </row>
    <row r="29" customFormat="false" ht="21.75" hidden="false" customHeight="true" outlineLevel="0" collapsed="false">
      <c r="B29" s="40" t="str">
        <f aca="false">IF($D29="","",COUNTA($D$7:$D29))</f>
        <v/>
      </c>
      <c r="C29" s="41"/>
      <c r="D29" s="41"/>
      <c r="E29" s="41"/>
      <c r="F29" s="41"/>
      <c r="G29" s="49"/>
      <c r="H29" s="55" t="str">
        <f aca="false">IF(OR($G29="",'Estimate Summary'!$D$41=""),"",$G29/'Estimate Summary'!$D$41)</f>
        <v/>
      </c>
    </row>
    <row r="30" customFormat="false" ht="21.75" hidden="false" customHeight="true" outlineLevel="0" collapsed="false">
      <c r="B30" s="40" t="str">
        <f aca="false">IF($D30="","",COUNTA($D$7:$D30))</f>
        <v/>
      </c>
      <c r="C30" s="44"/>
      <c r="D30" s="44"/>
      <c r="E30" s="44"/>
      <c r="F30" s="44"/>
      <c r="G30" s="50"/>
      <c r="H30" s="55" t="str">
        <f aca="false">IF(OR($G30="",'Estimate Summary'!$D$41=""),"",$G30/'Estimate Summary'!$D$41)</f>
        <v/>
      </c>
    </row>
    <row r="31" customFormat="false" ht="19.5" hidden="false" customHeight="true" outlineLevel="0" collapsed="false">
      <c r="B31" s="51"/>
      <c r="C31" s="51"/>
      <c r="D31" s="51"/>
      <c r="E31" s="47" t="s">
        <v>355</v>
      </c>
      <c r="F31" s="47"/>
      <c r="G31" s="52" t="n">
        <f aca="false">SUM($G$7:$G$30)</f>
        <v>2325000</v>
      </c>
      <c r="H31" s="56" t="n">
        <f aca="false">IF('Estimate Summary'!$D$41="","",$G31/'Estimate Summary'!$D$41)</f>
        <v>0.0945121951219512</v>
      </c>
    </row>
    <row r="33" customFormat="false" ht="15" hidden="false" customHeight="true" outlineLevel="0" collapsed="false">
      <c r="B33" s="23" t="s">
        <v>356</v>
      </c>
      <c r="C33" s="23"/>
      <c r="D33" s="23"/>
      <c r="E33" s="23"/>
      <c r="F33" s="23"/>
      <c r="G33" s="23"/>
      <c r="H33" s="23"/>
    </row>
    <row r="34" customFormat="false" ht="15" hidden="false" customHeight="false" outlineLevel="0" collapsed="false">
      <c r="B34" s="23"/>
      <c r="C34" s="23"/>
      <c r="D34" s="23"/>
      <c r="E34" s="23"/>
      <c r="F34" s="23"/>
      <c r="G34" s="23"/>
      <c r="H34" s="23"/>
    </row>
    <row r="35" customFormat="false" ht="15" hidden="false" customHeight="false" outlineLevel="0" collapsed="false">
      <c r="B35" s="23"/>
      <c r="C35" s="23"/>
      <c r="D35" s="23"/>
      <c r="E35" s="23"/>
      <c r="F35" s="23"/>
      <c r="G35" s="23"/>
      <c r="H35" s="23"/>
    </row>
    <row r="36" customFormat="false" ht="15" hidden="false" customHeight="false" outlineLevel="0" collapsed="false">
      <c r="B36" s="23"/>
      <c r="C36" s="23"/>
      <c r="D36" s="23"/>
      <c r="E36" s="23"/>
      <c r="F36" s="23"/>
      <c r="G36" s="23"/>
      <c r="H36" s="23"/>
    </row>
  </sheetData>
  <mergeCells count="6">
    <mergeCell ref="B1:H1"/>
    <mergeCell ref="B2:H2"/>
    <mergeCell ref="B3:H3"/>
    <mergeCell ref="B4:H4"/>
    <mergeCell ref="E31:F31"/>
    <mergeCell ref="B33:H36"/>
  </mergeCells>
  <conditionalFormatting sqref="B3:H3">
    <cfRule type="expression" priority="2" aboveAverage="0" equalAverage="0" bottom="0" percent="0" rank="0" text="" dxfId="0">
      <formula>LEN($B$3)&gt;0</formula>
    </cfRule>
  </conditionalFormatting>
  <conditionalFormatting sqref="H31">
    <cfRule type="cellIs" priority="3" operator="greaterThan" aboveAverage="0" equalAverage="0" bottom="0" percent="0" rank="0" text="" dxfId="4">
      <formula>0.15</formula>
    </cfRule>
  </conditionalFormatting>
  <dataValidations count="24">
    <dataValidation allowBlank="true" errorStyle="stop" operator="between" showDropDown="false" showErrorMessage="false" showInputMessage="false" sqref="E7" type="list">
      <formula1>Reference!$D$166:$D$174</formula1>
      <formula2>0</formula2>
    </dataValidation>
    <dataValidation allowBlank="true" errorStyle="stop" operator="between" showDropDown="false" showErrorMessage="false" showInputMessage="false" sqref="E8" type="list">
      <formula1>Reference!$D$166:$D$174</formula1>
      <formula2>0</formula2>
    </dataValidation>
    <dataValidation allowBlank="true" errorStyle="stop" operator="between" showDropDown="false" showErrorMessage="false" showInputMessage="false" sqref="E9" type="list">
      <formula1>Reference!$D$166:$D$174</formula1>
      <formula2>0</formula2>
    </dataValidation>
    <dataValidation allowBlank="true" errorStyle="stop" operator="between" showDropDown="false" showErrorMessage="false" showInputMessage="false" sqref="E10" type="list">
      <formula1>Reference!$D$166:$D$174</formula1>
      <formula2>0</formula2>
    </dataValidation>
    <dataValidation allowBlank="true" errorStyle="stop" operator="between" showDropDown="false" showErrorMessage="false" showInputMessage="false" sqref="E11" type="list">
      <formula1>Reference!$D$166:$D$174</formula1>
      <formula2>0</formula2>
    </dataValidation>
    <dataValidation allowBlank="true" errorStyle="stop" operator="between" showDropDown="false" showErrorMessage="false" showInputMessage="false" sqref="E12" type="list">
      <formula1>Reference!$D$166:$D$174</formula1>
      <formula2>0</formula2>
    </dataValidation>
    <dataValidation allowBlank="true" errorStyle="stop" operator="between" showDropDown="false" showErrorMessage="false" showInputMessage="false" sqref="E13" type="list">
      <formula1>Reference!$D$166:$D$174</formula1>
      <formula2>0</formula2>
    </dataValidation>
    <dataValidation allowBlank="true" errorStyle="stop" operator="between" showDropDown="false" showErrorMessage="false" showInputMessage="false" sqref="E14" type="list">
      <formula1>Reference!$D$166:$D$174</formula1>
      <formula2>0</formula2>
    </dataValidation>
    <dataValidation allowBlank="true" errorStyle="stop" operator="between" showDropDown="false" showErrorMessage="false" showInputMessage="false" sqref="E15" type="list">
      <formula1>Reference!$D$166:$D$174</formula1>
      <formula2>0</formula2>
    </dataValidation>
    <dataValidation allowBlank="true" errorStyle="stop" operator="between" showDropDown="false" showErrorMessage="false" showInputMessage="false" sqref="E16" type="list">
      <formula1>Reference!$D$166:$D$174</formula1>
      <formula2>0</formula2>
    </dataValidation>
    <dataValidation allowBlank="true" errorStyle="stop" operator="between" showDropDown="false" showErrorMessage="false" showInputMessage="false" sqref="E17" type="list">
      <formula1>Reference!$D$166:$D$174</formula1>
      <formula2>0</formula2>
    </dataValidation>
    <dataValidation allowBlank="true" errorStyle="stop" operator="between" showDropDown="false" showErrorMessage="false" showInputMessage="false" sqref="E18" type="list">
      <formula1>Reference!$D$166:$D$174</formula1>
      <formula2>0</formula2>
    </dataValidation>
    <dataValidation allowBlank="true" errorStyle="stop" operator="between" showDropDown="false" showErrorMessage="false" showInputMessage="false" sqref="E19" type="list">
      <formula1>Reference!$D$166:$D$174</formula1>
      <formula2>0</formula2>
    </dataValidation>
    <dataValidation allowBlank="true" errorStyle="stop" operator="between" showDropDown="false" showErrorMessage="false" showInputMessage="false" sqref="E20" type="list">
      <formula1>Reference!$D$166:$D$174</formula1>
      <formula2>0</formula2>
    </dataValidation>
    <dataValidation allowBlank="true" errorStyle="stop" operator="between" showDropDown="false" showErrorMessage="false" showInputMessage="false" sqref="E21" type="list">
      <formula1>Reference!$D$166:$D$174</formula1>
      <formula2>0</formula2>
    </dataValidation>
    <dataValidation allowBlank="true" errorStyle="stop" operator="between" showDropDown="false" showErrorMessage="false" showInputMessage="false" sqref="E22" type="list">
      <formula1>Reference!$D$166:$D$174</formula1>
      <formula2>0</formula2>
    </dataValidation>
    <dataValidation allowBlank="true" errorStyle="stop" operator="between" showDropDown="false" showErrorMessage="false" showInputMessage="false" sqref="E23" type="list">
      <formula1>Reference!$D$166:$D$174</formula1>
      <formula2>0</formula2>
    </dataValidation>
    <dataValidation allowBlank="true" errorStyle="stop" operator="between" showDropDown="false" showErrorMessage="false" showInputMessage="false" sqref="E24" type="list">
      <formula1>Reference!$D$166:$D$174</formula1>
      <formula2>0</formula2>
    </dataValidation>
    <dataValidation allowBlank="true" errorStyle="stop" operator="between" showDropDown="false" showErrorMessage="false" showInputMessage="false" sqref="E25" type="list">
      <formula1>Reference!$D$166:$D$174</formula1>
      <formula2>0</formula2>
    </dataValidation>
    <dataValidation allowBlank="true" errorStyle="stop" operator="between" showDropDown="false" showErrorMessage="false" showInputMessage="false" sqref="E26" type="list">
      <formula1>Reference!$D$166:$D$174</formula1>
      <formula2>0</formula2>
    </dataValidation>
    <dataValidation allowBlank="true" errorStyle="stop" operator="between" showDropDown="false" showErrorMessage="false" showInputMessage="false" sqref="E27" type="list">
      <formula1>Reference!$D$166:$D$174</formula1>
      <formula2>0</formula2>
    </dataValidation>
    <dataValidation allowBlank="true" errorStyle="stop" operator="between" showDropDown="false" showErrorMessage="false" showInputMessage="false" sqref="E28" type="list">
      <formula1>Reference!$D$166:$D$174</formula1>
      <formula2>0</formula2>
    </dataValidation>
    <dataValidation allowBlank="true" errorStyle="stop" operator="between" showDropDown="false" showErrorMessage="false" showInputMessage="false" sqref="E29" type="list">
      <formula1>Reference!$D$166:$D$174</formula1>
      <formula2>0</formula2>
    </dataValidation>
    <dataValidation allowBlank="true" errorStyle="stop" operator="between" showDropDown="false" showErrorMessage="false" showInputMessage="false" sqref="E30" type="list">
      <formula1>Reference!$D$166:$D$174</formula1>
      <formula2>0</formula2>
    </dataValidation>
  </dataValidations>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31B0C"/>
    <pageSetUpPr fitToPage="true"/>
  </sheetPr>
  <dimension ref="B1:D5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3" min="3" style="0" width="4"/>
    <col collapsed="false" customWidth="true" hidden="false" outlineLevel="0" max="4" min="4" style="0" width="66"/>
    <col collapsed="false" customWidth="true" hidden="false" outlineLevel="0" max="5" min="5" style="0" width="2.2"/>
  </cols>
  <sheetData>
    <row r="1" customFormat="false" ht="33.75" hidden="false" customHeight="true" outlineLevel="0" collapsed="false">
      <c r="B1" s="20" t="s">
        <v>357</v>
      </c>
      <c r="C1" s="20"/>
      <c r="D1" s="20"/>
    </row>
    <row r="2" customFormat="false" ht="4.5" hidden="false" customHeight="true" outlineLevel="0" collapsed="false">
      <c r="B2" s="21"/>
      <c r="C2" s="21"/>
      <c r="D2" s="21"/>
    </row>
    <row r="3" customFormat="false" ht="16.5" hidden="false" customHeight="true" outlineLevel="0" collapsed="false">
      <c r="B3" s="22" t="str">
        <f aca="false">IF(LEFT('Estimate Summary'!$D$7,7)&lt;&gt;"EXAMPLE","","EXAMPLE DATA - type your own project name on Estimate Summary to clear this.")</f>
        <v>EXAMPLE DATA - type your own project name on Estimate Summary to clear this.</v>
      </c>
      <c r="C3" s="22"/>
      <c r="D3" s="22"/>
    </row>
    <row r="4" customFormat="false" ht="25.5" hidden="false" customHeight="true" outlineLevel="0" collapsed="false">
      <c r="B4" s="23" t="s">
        <v>358</v>
      </c>
      <c r="C4" s="23"/>
      <c r="D4" s="23"/>
    </row>
    <row r="6" customFormat="false" ht="21.75" hidden="false" customHeight="true" outlineLevel="0" collapsed="false">
      <c r="B6" s="5" t="s">
        <v>359</v>
      </c>
      <c r="C6" s="5"/>
      <c r="D6" s="5"/>
    </row>
    <row r="7" customFormat="false" ht="43.5" hidden="false" customHeight="true" outlineLevel="0" collapsed="false">
      <c r="B7" s="27" t="s">
        <v>360</v>
      </c>
      <c r="C7" s="27"/>
      <c r="D7" s="28" t="s">
        <v>361</v>
      </c>
    </row>
    <row r="8" customFormat="false" ht="30" hidden="false" customHeight="true" outlineLevel="0" collapsed="false">
      <c r="B8" s="27" t="s">
        <v>362</v>
      </c>
      <c r="C8" s="27"/>
      <c r="D8" s="28" t="s">
        <v>363</v>
      </c>
    </row>
    <row r="9" customFormat="false" ht="30" hidden="false" customHeight="true" outlineLevel="0" collapsed="false">
      <c r="B9" s="27" t="s">
        <v>364</v>
      </c>
      <c r="C9" s="27"/>
      <c r="D9" s="28" t="s">
        <v>365</v>
      </c>
    </row>
    <row r="10" customFormat="false" ht="19.5" hidden="false" customHeight="true" outlineLevel="0" collapsed="false">
      <c r="B10" s="24" t="s">
        <v>366</v>
      </c>
      <c r="C10" s="24"/>
      <c r="D10" s="25" t="s">
        <v>367</v>
      </c>
    </row>
    <row r="12" customFormat="false" ht="21.75" hidden="false" customHeight="true" outlineLevel="0" collapsed="false">
      <c r="B12" s="5" t="s">
        <v>368</v>
      </c>
      <c r="C12" s="5"/>
      <c r="D12" s="5"/>
    </row>
    <row r="13" customFormat="false" ht="12.75" hidden="false" customHeight="true" outlineLevel="0" collapsed="false">
      <c r="B13" s="23" t="s">
        <v>369</v>
      </c>
      <c r="C13" s="23"/>
      <c r="D13" s="23"/>
    </row>
    <row r="14" customFormat="false" ht="12.75" hidden="false" customHeight="true" outlineLevel="0" collapsed="false">
      <c r="B14" s="23"/>
      <c r="C14" s="23"/>
      <c r="D14" s="23"/>
    </row>
    <row r="15" customFormat="false" ht="19.5" hidden="false" customHeight="true" outlineLevel="0" collapsed="false">
      <c r="B15" s="24" t="s">
        <v>370</v>
      </c>
      <c r="C15" s="24"/>
      <c r="D15" s="30" t="n">
        <v>2460000</v>
      </c>
    </row>
    <row r="16" customFormat="false" ht="19.5" hidden="false" customHeight="true" outlineLevel="0" collapsed="false">
      <c r="B16" s="24" t="s">
        <v>371</v>
      </c>
      <c r="C16" s="24"/>
      <c r="D16" s="32" t="n">
        <f aca="false">IF(OR('Estimate Summary'!$D$41="",'Estimate Summary'!$D$41=0),"",$D$15/'Estimate Summary'!$D$41)</f>
        <v>0.1</v>
      </c>
    </row>
    <row r="17" customFormat="false" ht="19.5" hidden="false" customHeight="true" outlineLevel="0" collapsed="false">
      <c r="B17" s="24" t="s">
        <v>372</v>
      </c>
      <c r="C17" s="24"/>
      <c r="D17" s="25" t="s">
        <v>373</v>
      </c>
    </row>
    <row r="18" customFormat="false" ht="19.5" hidden="false" customHeight="true" outlineLevel="0" collapsed="false">
      <c r="B18" s="24" t="s">
        <v>374</v>
      </c>
      <c r="C18" s="24"/>
      <c r="D18" s="25" t="s">
        <v>105</v>
      </c>
    </row>
    <row r="19" customFormat="false" ht="19.5" hidden="false" customHeight="true" outlineLevel="0" collapsed="false">
      <c r="B19" s="24" t="s">
        <v>375</v>
      </c>
      <c r="C19" s="24"/>
      <c r="D19" s="25" t="s">
        <v>376</v>
      </c>
    </row>
    <row r="20" customFormat="false" ht="30" hidden="false" customHeight="true" outlineLevel="0" collapsed="false">
      <c r="B20" s="27" t="s">
        <v>377</v>
      </c>
      <c r="C20" s="27"/>
      <c r="D20" s="28" t="s">
        <v>378</v>
      </c>
    </row>
    <row r="21" customFormat="false" ht="30" hidden="false" customHeight="true" outlineLevel="0" collapsed="false">
      <c r="B21" s="27" t="s">
        <v>379</v>
      </c>
      <c r="C21" s="27"/>
      <c r="D21" s="28" t="s">
        <v>380</v>
      </c>
    </row>
    <row r="22" customFormat="false" ht="19.5" hidden="false" customHeight="true" outlineLevel="0" collapsed="false">
      <c r="B22" s="24" t="s">
        <v>381</v>
      </c>
      <c r="C22" s="24"/>
      <c r="D22" s="25" t="s">
        <v>382</v>
      </c>
    </row>
    <row r="23" customFormat="false" ht="30" hidden="false" customHeight="true" outlineLevel="0" collapsed="false">
      <c r="B23" s="27" t="s">
        <v>383</v>
      </c>
      <c r="C23" s="27"/>
      <c r="D23" s="28" t="s">
        <v>384</v>
      </c>
    </row>
    <row r="25" customFormat="false" ht="21.75" hidden="false" customHeight="true" outlineLevel="0" collapsed="false">
      <c r="B25" s="5" t="s">
        <v>385</v>
      </c>
      <c r="C25" s="5"/>
      <c r="D25" s="5"/>
    </row>
    <row r="26" customFormat="false" ht="12.75" hidden="false" customHeight="true" outlineLevel="0" collapsed="false">
      <c r="B26" s="23" t="s">
        <v>386</v>
      </c>
      <c r="C26" s="23"/>
      <c r="D26" s="23"/>
    </row>
    <row r="27" customFormat="false" ht="12.75" hidden="false" customHeight="true" outlineLevel="0" collapsed="false">
      <c r="B27" s="23"/>
      <c r="C27" s="23"/>
      <c r="D27" s="23"/>
    </row>
    <row r="28" customFormat="false" ht="19.5" hidden="false" customHeight="true" outlineLevel="0" collapsed="false">
      <c r="B28" s="24" t="s">
        <v>387</v>
      </c>
      <c r="C28" s="24"/>
      <c r="D28" s="30" t="n">
        <v>1230000</v>
      </c>
    </row>
    <row r="29" customFormat="false" ht="19.5" hidden="false" customHeight="true" outlineLevel="0" collapsed="false">
      <c r="B29" s="24" t="s">
        <v>371</v>
      </c>
      <c r="C29" s="24"/>
      <c r="D29" s="32" t="n">
        <f aca="false">IF(OR('Estimate Summary'!$D$41="",'Estimate Summary'!$D$41=0),"",$D$28/'Estimate Summary'!$D$41)</f>
        <v>0.05</v>
      </c>
    </row>
    <row r="30" customFormat="false" ht="19.5" hidden="false" customHeight="true" outlineLevel="0" collapsed="false">
      <c r="B30" s="24" t="s">
        <v>381</v>
      </c>
      <c r="C30" s="24"/>
      <c r="D30" s="25" t="s">
        <v>388</v>
      </c>
    </row>
    <row r="31" customFormat="false" ht="30" hidden="false" customHeight="true" outlineLevel="0" collapsed="false">
      <c r="B31" s="27" t="s">
        <v>389</v>
      </c>
      <c r="C31" s="27"/>
      <c r="D31" s="28" t="s">
        <v>390</v>
      </c>
    </row>
    <row r="33" customFormat="false" ht="21.75" hidden="false" customHeight="true" outlineLevel="0" collapsed="false">
      <c r="B33" s="5" t="s">
        <v>391</v>
      </c>
      <c r="C33" s="5"/>
      <c r="D33" s="5"/>
    </row>
    <row r="34" customFormat="false" ht="12.75" hidden="false" customHeight="true" outlineLevel="0" collapsed="false">
      <c r="B34" s="23" t="s">
        <v>392</v>
      </c>
      <c r="C34" s="23"/>
      <c r="D34" s="23"/>
    </row>
    <row r="35" customFormat="false" ht="12.75" hidden="false" customHeight="true" outlineLevel="0" collapsed="false">
      <c r="B35" s="23"/>
      <c r="C35" s="23"/>
      <c r="D35" s="23"/>
    </row>
    <row r="36" customFormat="false" ht="19.5" hidden="false" customHeight="true" outlineLevel="0" collapsed="false">
      <c r="B36" s="24" t="s">
        <v>393</v>
      </c>
      <c r="C36" s="24"/>
      <c r="D36" s="30" t="n">
        <v>1890000</v>
      </c>
    </row>
    <row r="37" customFormat="false" ht="19.5" hidden="false" customHeight="true" outlineLevel="0" collapsed="false">
      <c r="B37" s="24" t="s">
        <v>371</v>
      </c>
      <c r="C37" s="24"/>
      <c r="D37" s="32" t="n">
        <f aca="false">IF(OR('Estimate Summary'!$D$41="",'Estimate Summary'!$D$41=0),"",$D$36/'Estimate Summary'!$D$41)</f>
        <v>0.0768292682926829</v>
      </c>
    </row>
    <row r="38" customFormat="false" ht="19.5" hidden="false" customHeight="true" outlineLevel="0" collapsed="false">
      <c r="B38" s="24" t="s">
        <v>394</v>
      </c>
      <c r="C38" s="24"/>
      <c r="D38" s="25" t="s">
        <v>395</v>
      </c>
    </row>
    <row r="39" customFormat="false" ht="19.5" hidden="false" customHeight="true" outlineLevel="0" collapsed="false">
      <c r="B39" s="24" t="s">
        <v>396</v>
      </c>
      <c r="C39" s="24"/>
      <c r="D39" s="57" t="n">
        <v>0.035</v>
      </c>
    </row>
    <row r="40" customFormat="false" ht="19.5" hidden="false" customHeight="true" outlineLevel="0" collapsed="false">
      <c r="B40" s="24" t="s">
        <v>397</v>
      </c>
      <c r="C40" s="24"/>
      <c r="D40" s="25" t="s">
        <v>398</v>
      </c>
    </row>
    <row r="41" customFormat="false" ht="30" hidden="false" customHeight="true" outlineLevel="0" collapsed="false">
      <c r="B41" s="27" t="s">
        <v>399</v>
      </c>
      <c r="C41" s="27"/>
      <c r="D41" s="28" t="s">
        <v>400</v>
      </c>
    </row>
    <row r="43" customFormat="false" ht="21.75" hidden="false" customHeight="true" outlineLevel="0" collapsed="false">
      <c r="B43" s="5" t="s">
        <v>401</v>
      </c>
      <c r="C43" s="5"/>
      <c r="D43" s="5"/>
    </row>
    <row r="44" customFormat="false" ht="18.75" hidden="false" customHeight="true" outlineLevel="0" collapsed="false">
      <c r="B44" s="38" t="s">
        <v>402</v>
      </c>
      <c r="C44" s="38"/>
      <c r="D44" s="58" t="n">
        <f aca="false">'Estimate Summary'!$D$41</f>
        <v>24600000</v>
      </c>
    </row>
    <row r="45" customFormat="false" ht="18.75" hidden="false" customHeight="true" outlineLevel="0" collapsed="false">
      <c r="B45" s="38" t="s">
        <v>403</v>
      </c>
      <c r="C45" s="38"/>
      <c r="D45" s="58" t="n">
        <f aca="false">$D$15</f>
        <v>2460000</v>
      </c>
    </row>
    <row r="46" customFormat="false" ht="18.75" hidden="false" customHeight="true" outlineLevel="0" collapsed="false">
      <c r="B46" s="38" t="s">
        <v>404</v>
      </c>
      <c r="C46" s="38"/>
      <c r="D46" s="58" t="n">
        <f aca="false">$D$36</f>
        <v>1890000</v>
      </c>
    </row>
    <row r="47" customFormat="false" ht="21.75" hidden="false" customHeight="true" outlineLevel="0" collapsed="false">
      <c r="B47" s="59" t="s">
        <v>116</v>
      </c>
      <c r="C47" s="59"/>
      <c r="D47" s="60" t="n">
        <f aca="false">'Estimate Summary'!$D$41+$D$15+$D$36</f>
        <v>28950000</v>
      </c>
    </row>
    <row r="48" customFormat="false" ht="18.75" hidden="false" customHeight="true" outlineLevel="0" collapsed="false">
      <c r="B48" s="38" t="s">
        <v>405</v>
      </c>
      <c r="C48" s="38"/>
      <c r="D48" s="58" t="n">
        <f aca="false">$D$28</f>
        <v>1230000</v>
      </c>
    </row>
    <row r="49" customFormat="false" ht="21.75" hidden="false" customHeight="true" outlineLevel="0" collapsed="false">
      <c r="B49" s="59" t="s">
        <v>406</v>
      </c>
      <c r="C49" s="59"/>
      <c r="D49" s="60" t="n">
        <f aca="false">'Estimate Summary'!$D$41+$D$15+$D$36+$D$28</f>
        <v>30180000</v>
      </c>
    </row>
    <row r="51" customFormat="false" ht="15" hidden="false" customHeight="true" outlineLevel="0" collapsed="false">
      <c r="B51" s="23" t="s">
        <v>407</v>
      </c>
      <c r="C51" s="23"/>
      <c r="D51" s="23"/>
    </row>
    <row r="52" customFormat="false" ht="15" hidden="false" customHeight="false" outlineLevel="0" collapsed="false">
      <c r="B52" s="23"/>
      <c r="C52" s="23"/>
      <c r="D52" s="23"/>
    </row>
  </sheetData>
  <mergeCells count="42">
    <mergeCell ref="B1:D1"/>
    <mergeCell ref="B2:D2"/>
    <mergeCell ref="B3:D3"/>
    <mergeCell ref="B4:D4"/>
    <mergeCell ref="B6:D6"/>
    <mergeCell ref="B7:C7"/>
    <mergeCell ref="B8:C8"/>
    <mergeCell ref="B9:C9"/>
    <mergeCell ref="B10:C10"/>
    <mergeCell ref="B12:D12"/>
    <mergeCell ref="B13:D14"/>
    <mergeCell ref="B15:C15"/>
    <mergeCell ref="B16:C16"/>
    <mergeCell ref="B17:C17"/>
    <mergeCell ref="B18:C18"/>
    <mergeCell ref="B19:C19"/>
    <mergeCell ref="B20:C20"/>
    <mergeCell ref="B21:C21"/>
    <mergeCell ref="B22:C22"/>
    <mergeCell ref="B23:C23"/>
    <mergeCell ref="B25:D25"/>
    <mergeCell ref="B26:D27"/>
    <mergeCell ref="B28:C28"/>
    <mergeCell ref="B29:C29"/>
    <mergeCell ref="B30:C30"/>
    <mergeCell ref="B31:C31"/>
    <mergeCell ref="B33:D33"/>
    <mergeCell ref="B34:D35"/>
    <mergeCell ref="B36:C36"/>
    <mergeCell ref="B37:C37"/>
    <mergeCell ref="B38:C38"/>
    <mergeCell ref="B39:C39"/>
    <mergeCell ref="B40:C40"/>
    <mergeCell ref="B41:C41"/>
    <mergeCell ref="B43:D43"/>
    <mergeCell ref="B44:C44"/>
    <mergeCell ref="B45:C45"/>
    <mergeCell ref="B46:C46"/>
    <mergeCell ref="B47:C47"/>
    <mergeCell ref="B48:C48"/>
    <mergeCell ref="B49:C49"/>
    <mergeCell ref="B51:D52"/>
  </mergeCells>
  <conditionalFormatting sqref="B3:D3">
    <cfRule type="expression" priority="2" aboveAverage="0" equalAverage="0" bottom="0" percent="0" rank="0" text="" dxfId="0">
      <formula>LEN($B$3)&gt;0</formula>
    </cfRule>
  </conditionalFormatting>
  <dataValidations count="3">
    <dataValidation allowBlank="true" errorStyle="stop" operator="between" showDropDown="false" showErrorMessage="false" showInputMessage="false" sqref="D17" type="list">
      <formula1>Reference!$F$158:$F$163</formula1>
      <formula2>0</formula2>
    </dataValidation>
    <dataValidation allowBlank="true" errorStyle="stop" operator="between" showDropDown="false" showErrorMessage="false" showInputMessage="false" sqref="D18" type="list">
      <formula1>Reference!$D$158:$D$161</formula1>
      <formula2>0</formula2>
    </dataValidation>
    <dataValidation allowBlank="true" errorStyle="stop" operator="between" prompt="Not always the same as the level calculated. Say which one the budget is set at - it is the difference between a funded project and an optimistic one." promptTitle="Confidence level" showDropDown="false" showErrorMessage="false" showInputMessage="true" sqref="D19" type="list">
      <formula1>Reference!$D$158:$D$161</formula1>
      <formula2>0</formula2>
    </dataValidation>
  </dataValidations>
  <printOptions headings="false" gridLines="false" gridLinesSet="true" horizontalCentered="false" verticalCentered="false"/>
  <pageMargins left="0.3" right="0.3" top="0.5" bottom="0.5"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39BE5"/>
    <pageSetUpPr fitToPage="true"/>
  </sheetPr>
  <dimension ref="B1:J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14" topLeftCell="B15" activePane="bottomRight" state="frozen"/>
      <selection pane="topLeft" activeCell="A1" activeCellId="0" sqref="A1"/>
      <selection pane="topRight" activeCell="B1" activeCellId="0" sqref="B1"/>
      <selection pane="bottomLeft" activeCell="A15" activeCellId="0" sqref="A15"/>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3" min="3" style="0" width="17"/>
    <col collapsed="false" customWidth="true" hidden="false" outlineLevel="0" max="5" min="4" style="0" width="12"/>
    <col collapsed="false" customWidth="true" hidden="false" outlineLevel="0" max="6" min="6" style="0" width="18"/>
    <col collapsed="false" customWidth="true" hidden="false" outlineLevel="0" max="7" min="7" style="0" width="14"/>
    <col collapsed="false" customWidth="true" hidden="false" outlineLevel="0" max="8" min="8" style="0" width="24"/>
    <col collapsed="false" customWidth="true" hidden="false" outlineLevel="0" max="10" min="9" style="0" width="14"/>
    <col collapsed="false" customWidth="true" hidden="false" outlineLevel="0" max="11" min="11" style="0" width="2.2"/>
  </cols>
  <sheetData>
    <row r="1" customFormat="false" ht="33.75" hidden="false" customHeight="true" outlineLevel="0" collapsed="false">
      <c r="B1" s="20" t="s">
        <v>408</v>
      </c>
      <c r="C1" s="20"/>
      <c r="D1" s="20"/>
      <c r="E1" s="20"/>
      <c r="F1" s="20"/>
      <c r="G1" s="20"/>
      <c r="H1" s="20"/>
      <c r="I1" s="20"/>
      <c r="J1" s="20"/>
    </row>
    <row r="2" customFormat="false" ht="4.5" hidden="false" customHeight="true" outlineLevel="0" collapsed="false">
      <c r="B2" s="21"/>
      <c r="C2" s="21"/>
      <c r="D2" s="21"/>
      <c r="E2" s="21"/>
      <c r="F2" s="21"/>
      <c r="G2" s="21"/>
      <c r="H2" s="21"/>
      <c r="I2" s="21"/>
      <c r="J2" s="21"/>
    </row>
    <row r="3" customFormat="false" ht="16.5" hidden="false" customHeight="true" outlineLevel="0" collapsed="false">
      <c r="B3" s="22" t="str">
        <f aca="false">IF(LEFT('Estimate Summary'!$D$7,7)&lt;&gt;"EXAMPLE","","EXAMPLE DATA - type your own project name on Estimate Summary to clear this.")</f>
        <v>EXAMPLE DATA - type your own project name on Estimate Summary to clear this.</v>
      </c>
      <c r="C3" s="22"/>
      <c r="D3" s="22"/>
      <c r="E3" s="22"/>
      <c r="F3" s="22"/>
      <c r="G3" s="22"/>
      <c r="H3" s="22"/>
      <c r="I3" s="22"/>
      <c r="J3" s="22"/>
    </row>
    <row r="4" customFormat="false" ht="25.5" hidden="false" customHeight="true" outlineLevel="0" collapsed="false">
      <c r="B4" s="23" t="s">
        <v>409</v>
      </c>
      <c r="C4" s="23"/>
      <c r="D4" s="23"/>
      <c r="E4" s="23"/>
      <c r="F4" s="23"/>
      <c r="G4" s="23"/>
      <c r="H4" s="23"/>
      <c r="I4" s="23"/>
      <c r="J4" s="23"/>
    </row>
    <row r="6" customFormat="false" ht="21.75" hidden="false" customHeight="true" outlineLevel="0" collapsed="false">
      <c r="B6" s="5" t="s">
        <v>410</v>
      </c>
      <c r="C6" s="5"/>
      <c r="D6" s="5"/>
      <c r="E6" s="5"/>
      <c r="F6" s="5"/>
      <c r="G6" s="5"/>
      <c r="H6" s="5"/>
      <c r="I6" s="5"/>
      <c r="J6" s="5"/>
    </row>
    <row r="7" customFormat="false" ht="19.5" hidden="false" customHeight="true" outlineLevel="0" collapsed="false">
      <c r="B7" s="61" t="s">
        <v>411</v>
      </c>
      <c r="C7" s="61"/>
      <c r="D7" s="62" t="n">
        <v>3850</v>
      </c>
      <c r="E7" s="62"/>
      <c r="F7" s="61" t="s">
        <v>110</v>
      </c>
      <c r="G7" s="61"/>
      <c r="H7" s="63" t="n">
        <f aca="false">'Estimate Summary'!$D$41</f>
        <v>24600000</v>
      </c>
      <c r="I7" s="63"/>
    </row>
    <row r="8" customFormat="false" ht="19.5" hidden="false" customHeight="true" outlineLevel="0" collapsed="false">
      <c r="B8" s="61" t="s">
        <v>412</v>
      </c>
      <c r="C8" s="61"/>
      <c r="D8" s="64" t="str">
        <f aca="false">IF(LEFT('Method &amp; Basis'!$D$14,3)="ft2","ft2","m2")</f>
        <v>m2</v>
      </c>
      <c r="E8" s="64"/>
      <c r="F8" s="61" t="s">
        <v>413</v>
      </c>
      <c r="G8" s="61"/>
      <c r="H8" s="65" t="n">
        <f aca="false">IF(OR($D$7="",$D$7=0),"",$D$10/$D$7)</f>
        <v>0</v>
      </c>
      <c r="I8" s="65"/>
    </row>
    <row r="9" customFormat="false" ht="19.5" hidden="false" customHeight="true" outlineLevel="0" collapsed="false">
      <c r="B9" s="61" t="s">
        <v>414</v>
      </c>
      <c r="C9" s="61"/>
      <c r="D9" s="66" t="s">
        <v>415</v>
      </c>
      <c r="E9" s="66"/>
      <c r="F9" s="61" t="s">
        <v>416</v>
      </c>
      <c r="G9" s="61"/>
      <c r="H9" s="66" t="s">
        <v>417</v>
      </c>
      <c r="I9" s="66"/>
    </row>
    <row r="10" customFormat="false" ht="15" hidden="false" customHeight="true" outlineLevel="0" collapsed="false">
      <c r="B10" s="23" t="s">
        <v>418</v>
      </c>
      <c r="C10" s="23"/>
      <c r="D10" s="23"/>
      <c r="E10" s="23"/>
      <c r="F10" s="23"/>
      <c r="G10" s="23"/>
      <c r="H10" s="23"/>
      <c r="I10" s="23"/>
      <c r="J10" s="23"/>
    </row>
    <row r="11" customFormat="false" ht="15" hidden="false" customHeight="false" outlineLevel="0" collapsed="false">
      <c r="B11" s="23"/>
      <c r="C11" s="23"/>
      <c r="D11" s="23"/>
      <c r="E11" s="23"/>
      <c r="F11" s="23"/>
      <c r="G11" s="23"/>
      <c r="H11" s="23"/>
      <c r="I11" s="23"/>
      <c r="J11" s="23"/>
    </row>
    <row r="13" customFormat="false" ht="21.75" hidden="false" customHeight="true" outlineLevel="0" collapsed="false">
      <c r="B13" s="5" t="s">
        <v>419</v>
      </c>
      <c r="C13" s="5"/>
      <c r="D13" s="5"/>
      <c r="E13" s="5"/>
      <c r="F13" s="5"/>
      <c r="G13" s="5"/>
      <c r="H13" s="5"/>
      <c r="I13" s="5"/>
      <c r="J13" s="5"/>
    </row>
    <row r="14" customFormat="false" ht="25.5" hidden="false" customHeight="true" outlineLevel="0" collapsed="false">
      <c r="B14" s="9" t="s">
        <v>420</v>
      </c>
      <c r="C14" s="9" t="s">
        <v>88</v>
      </c>
      <c r="D14" s="9" t="s">
        <v>421</v>
      </c>
      <c r="E14" s="9" t="s">
        <v>422</v>
      </c>
      <c r="F14" s="9" t="s">
        <v>274</v>
      </c>
      <c r="G14" s="9" t="s">
        <v>423</v>
      </c>
      <c r="H14" s="9" t="s">
        <v>424</v>
      </c>
      <c r="I14" s="9" t="s">
        <v>425</v>
      </c>
      <c r="J14" s="9" t="s">
        <v>426</v>
      </c>
    </row>
    <row r="15" customFormat="false" ht="21.75" hidden="false" customHeight="true" outlineLevel="0" collapsed="false">
      <c r="B15" s="41" t="s">
        <v>427</v>
      </c>
      <c r="C15" s="41" t="s">
        <v>428</v>
      </c>
      <c r="D15" s="67" t="n">
        <f aca="false">DATE(2025,3,1)</f>
        <v>45717</v>
      </c>
      <c r="E15" s="68" t="n">
        <v>3100</v>
      </c>
      <c r="F15" s="41" t="s">
        <v>429</v>
      </c>
      <c r="G15" s="69" t="n">
        <v>5980</v>
      </c>
      <c r="H15" s="41" t="s">
        <v>430</v>
      </c>
      <c r="I15" s="69" t="n">
        <v>6270</v>
      </c>
      <c r="J15" s="55" t="str">
        <f aca="false">IF(OR($I15="",$H$8="",$H$8=0),"",$I15/$H$8-1)</f>
        <v/>
      </c>
    </row>
    <row r="16" customFormat="false" ht="21.75" hidden="false" customHeight="true" outlineLevel="0" collapsed="false">
      <c r="B16" s="44" t="s">
        <v>431</v>
      </c>
      <c r="C16" s="44" t="s">
        <v>432</v>
      </c>
      <c r="D16" s="70" t="n">
        <f aca="false">DATE(2024,9,1)</f>
        <v>45536</v>
      </c>
      <c r="E16" s="71" t="n">
        <v>4400</v>
      </c>
      <c r="F16" s="44" t="s">
        <v>433</v>
      </c>
      <c r="G16" s="72" t="n">
        <v>5410</v>
      </c>
      <c r="H16" s="44" t="s">
        <v>434</v>
      </c>
      <c r="I16" s="72" t="n">
        <v>6140</v>
      </c>
      <c r="J16" s="55" t="str">
        <f aca="false">IF(OR($I16="",$H$8="",$H$8=0),"",$I16/$H$8-1)</f>
        <v/>
      </c>
    </row>
    <row r="17" customFormat="false" ht="21.75" hidden="false" customHeight="true" outlineLevel="0" collapsed="false">
      <c r="B17" s="41" t="s">
        <v>435</v>
      </c>
      <c r="C17" s="41" t="s">
        <v>436</v>
      </c>
      <c r="D17" s="67" t="n">
        <f aca="false">DATE(2025,11,1)</f>
        <v>45962</v>
      </c>
      <c r="E17" s="68" t="n">
        <v>1850</v>
      </c>
      <c r="F17" s="41" t="s">
        <v>437</v>
      </c>
      <c r="G17" s="69" t="n">
        <v>6640</v>
      </c>
      <c r="H17" s="41" t="s">
        <v>438</v>
      </c>
      <c r="I17" s="69" t="n">
        <v>6480</v>
      </c>
      <c r="J17" s="55" t="str">
        <f aca="false">IF(OR($I17="",$H$8="",$H$8=0),"",$I17/$H$8-1)</f>
        <v/>
      </c>
    </row>
    <row r="18" customFormat="false" ht="21.75" hidden="false" customHeight="true" outlineLevel="0" collapsed="false">
      <c r="B18" s="44"/>
      <c r="C18" s="44"/>
      <c r="D18" s="70"/>
      <c r="E18" s="71"/>
      <c r="F18" s="44"/>
      <c r="G18" s="72"/>
      <c r="H18" s="44"/>
      <c r="I18" s="72"/>
      <c r="J18" s="55" t="str">
        <f aca="false">IF(OR($I18="",$H$8="",$H$8=0),"",$I18/$H$8-1)</f>
        <v/>
      </c>
    </row>
    <row r="19" customFormat="false" ht="21.75" hidden="false" customHeight="true" outlineLevel="0" collapsed="false">
      <c r="B19" s="41"/>
      <c r="C19" s="41"/>
      <c r="D19" s="67"/>
      <c r="E19" s="68"/>
      <c r="F19" s="41"/>
      <c r="G19" s="69"/>
      <c r="H19" s="41"/>
      <c r="I19" s="69"/>
      <c r="J19" s="55" t="str">
        <f aca="false">IF(OR($I19="",$H$8="",$H$8=0),"",$I19/$H$8-1)</f>
        <v/>
      </c>
    </row>
    <row r="20" customFormat="false" ht="21.75" hidden="false" customHeight="true" outlineLevel="0" collapsed="false">
      <c r="B20" s="44"/>
      <c r="C20" s="44"/>
      <c r="D20" s="70"/>
      <c r="E20" s="71"/>
      <c r="F20" s="44"/>
      <c r="G20" s="72"/>
      <c r="H20" s="44"/>
      <c r="I20" s="72"/>
      <c r="J20" s="55" t="str">
        <f aca="false">IF(OR($I20="",$H$8="",$H$8=0),"",$I20/$H$8-1)</f>
        <v/>
      </c>
    </row>
    <row r="21" customFormat="false" ht="21.75" hidden="false" customHeight="true" outlineLevel="0" collapsed="false">
      <c r="B21" s="41"/>
      <c r="C21" s="41"/>
      <c r="D21" s="67"/>
      <c r="E21" s="68"/>
      <c r="F21" s="41"/>
      <c r="G21" s="69"/>
      <c r="H21" s="41"/>
      <c r="I21" s="69"/>
      <c r="J21" s="55" t="str">
        <f aca="false">IF(OR($I21="",$H$8="",$H$8=0),"",$I21/$H$8-1)</f>
        <v/>
      </c>
    </row>
    <row r="22" customFormat="false" ht="21.75" hidden="false" customHeight="true" outlineLevel="0" collapsed="false">
      <c r="B22" s="44"/>
      <c r="C22" s="44"/>
      <c r="D22" s="70"/>
      <c r="E22" s="71"/>
      <c r="F22" s="44"/>
      <c r="G22" s="72"/>
      <c r="H22" s="44"/>
      <c r="I22" s="72"/>
      <c r="J22" s="55" t="str">
        <f aca="false">IF(OR($I22="",$H$8="",$H$8=0),"",$I22/$H$8-1)</f>
        <v/>
      </c>
    </row>
    <row r="23" customFormat="false" ht="21.75" hidden="false" customHeight="true" outlineLevel="0" collapsed="false">
      <c r="B23" s="41"/>
      <c r="C23" s="41"/>
      <c r="D23" s="67"/>
      <c r="E23" s="68"/>
      <c r="F23" s="41"/>
      <c r="G23" s="69"/>
      <c r="H23" s="41"/>
      <c r="I23" s="69"/>
      <c r="J23" s="55" t="str">
        <f aca="false">IF(OR($I23="",$H$8="",$H$8=0),"",$I23/$H$8-1)</f>
        <v/>
      </c>
    </row>
    <row r="24" customFormat="false" ht="21.75" hidden="false" customHeight="true" outlineLevel="0" collapsed="false">
      <c r="B24" s="44"/>
      <c r="C24" s="44"/>
      <c r="D24" s="70"/>
      <c r="E24" s="71"/>
      <c r="F24" s="44"/>
      <c r="G24" s="72"/>
      <c r="H24" s="44"/>
      <c r="I24" s="72"/>
      <c r="J24" s="55" t="str">
        <f aca="false">IF(OR($I24="",$H$8="",$H$8=0),"",$I24/$H$8-1)</f>
        <v/>
      </c>
    </row>
    <row r="25" customFormat="false" ht="19.5" hidden="false" customHeight="true" outlineLevel="0" collapsed="false">
      <c r="B25" s="51"/>
      <c r="C25" s="51"/>
      <c r="D25" s="51"/>
      <c r="E25" s="51"/>
      <c r="F25" s="47" t="s">
        <v>439</v>
      </c>
      <c r="G25" s="47"/>
      <c r="H25" s="47"/>
      <c r="I25" s="73" t="n">
        <f aca="false">IF(COUNT($I$15:$I$24)=0,"",MEDIAN($I$15:$I$24))</f>
        <v>6270</v>
      </c>
      <c r="J25" s="56" t="str">
        <f aca="false">IF(OR($I25="",$H$8="",$H$8=0),"",$I25/$H$8-1)</f>
        <v/>
      </c>
    </row>
    <row r="27" customFormat="false" ht="21.75" hidden="false" customHeight="true" outlineLevel="0" collapsed="false">
      <c r="B27" s="5" t="s">
        <v>440</v>
      </c>
      <c r="C27" s="5"/>
      <c r="D27" s="5"/>
      <c r="E27" s="5"/>
      <c r="F27" s="5"/>
      <c r="G27" s="5"/>
      <c r="H27" s="5"/>
      <c r="I27" s="5"/>
      <c r="J27" s="5"/>
    </row>
    <row r="28" customFormat="false" ht="45.75" hidden="false" customHeight="true" outlineLevel="0" collapsed="false">
      <c r="B28" s="27" t="s">
        <v>441</v>
      </c>
      <c r="C28" s="27"/>
      <c r="D28" s="28" t="s">
        <v>442</v>
      </c>
      <c r="E28" s="28"/>
      <c r="F28" s="28"/>
      <c r="G28" s="28"/>
      <c r="H28" s="28"/>
      <c r="I28" s="28"/>
      <c r="J28" s="28"/>
    </row>
    <row r="30" customFormat="false" ht="15" hidden="false" customHeight="true" outlineLevel="0" collapsed="false">
      <c r="B30" s="23" t="s">
        <v>443</v>
      </c>
      <c r="C30" s="23"/>
      <c r="D30" s="23"/>
      <c r="E30" s="23"/>
      <c r="F30" s="23"/>
      <c r="G30" s="23"/>
      <c r="H30" s="23"/>
      <c r="I30" s="23"/>
      <c r="J30" s="23"/>
    </row>
    <row r="31" customFormat="false" ht="15" hidden="false" customHeight="false" outlineLevel="0" collapsed="false">
      <c r="B31" s="23"/>
      <c r="C31" s="23"/>
      <c r="D31" s="23"/>
      <c r="E31" s="23"/>
      <c r="F31" s="23"/>
      <c r="G31" s="23"/>
      <c r="H31" s="23"/>
      <c r="I31" s="23"/>
      <c r="J31" s="23"/>
    </row>
  </sheetData>
  <mergeCells count="24">
    <mergeCell ref="B1:J1"/>
    <mergeCell ref="B2:J2"/>
    <mergeCell ref="B3:J3"/>
    <mergeCell ref="B4:J4"/>
    <mergeCell ref="B6:J6"/>
    <mergeCell ref="B7:C7"/>
    <mergeCell ref="D7:E7"/>
    <mergeCell ref="F7:G7"/>
    <mergeCell ref="H7:I7"/>
    <mergeCell ref="B8:C8"/>
    <mergeCell ref="D8:E8"/>
    <mergeCell ref="F8:G8"/>
    <mergeCell ref="H8:I8"/>
    <mergeCell ref="B9:C9"/>
    <mergeCell ref="D9:E9"/>
    <mergeCell ref="F9:G9"/>
    <mergeCell ref="H9:I9"/>
    <mergeCell ref="B10:J11"/>
    <mergeCell ref="B13:J13"/>
    <mergeCell ref="F25:H25"/>
    <mergeCell ref="B27:J27"/>
    <mergeCell ref="B28:C28"/>
    <mergeCell ref="D28:J28"/>
    <mergeCell ref="B30:J31"/>
  </mergeCells>
  <conditionalFormatting sqref="B3:J3">
    <cfRule type="expression" priority="2" aboveAverage="0" equalAverage="0" bottom="0" percent="0" rank="0" text="" dxfId="0">
      <formula>LEN($B$3)&gt;0</formula>
    </cfRule>
  </conditionalFormatting>
  <conditionalFormatting sqref="J15:J25">
    <cfRule type="cellIs" priority="3" operator="notBetween" aboveAverage="0" equalAverage="0" bottom="0" percent="0" rank="0" text="" dxfId="1">
      <formula>-0.15</formula>
      <formula>0.15</formula>
    </cfRule>
  </conditionalFormatting>
  <printOptions headings="false" gridLines="false" gridLinesSet="true" horizontalCentered="false" verticalCentered="false"/>
  <pageMargins left="0.3" right="0.3" top="0.5" bottom="0.5"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2026-08-14T03:57:48Z</dcterms:created>
  <dc:creator>openpyxl</dc:creator>
  <dc:description/>
  <dc:language>en-US</dc:language>
  <cp:lastModifiedBy/>
  <dcterms:modified xsi:type="dcterms:W3CDTF">2026-08-14T03:57:49Z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