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Bid Summary" sheetId="2" state="visible" r:id="rId2"/>
    <sheet xmlns:r="http://schemas.openxmlformats.org/officeDocument/2006/relationships" name="Schedule of Prices" sheetId="3" state="visible" r:id="rId3"/>
    <sheet xmlns:r="http://schemas.openxmlformats.org/officeDocument/2006/relationships" name="Preliminaries &amp; General" sheetId="4" state="visible" r:id="rId4"/>
    <sheet xmlns:r="http://schemas.openxmlformats.org/officeDocument/2006/relationships" name="Provisional Sums &amp; Allowances" sheetId="5" state="visible" r:id="rId5"/>
    <sheet xmlns:r="http://schemas.openxmlformats.org/officeDocument/2006/relationships" name="Alternates &amp; Value Engineering" sheetId="6" state="visible" r:id="rId6"/>
    <sheet xmlns:r="http://schemas.openxmlformats.org/officeDocument/2006/relationships" name="Unit Rate Schedule" sheetId="7" state="visible" r:id="rId7"/>
    <sheet xmlns:r="http://schemas.openxmlformats.org/officeDocument/2006/relationships" name="Qualifications &amp; Exclusions" sheetId="8" state="visible" r:id="rId8"/>
    <sheet xmlns:r="http://schemas.openxmlformats.org/officeDocument/2006/relationships" name="Bid Compliance Checklist" sheetId="9" state="visible" r:id="rId9"/>
    <sheet xmlns:r="http://schemas.openxmlformats.org/officeDocument/2006/relationships" name="Lists" sheetId="10" state="visible" r:id="rId10"/>
    <sheet xmlns:r="http://schemas.openxmlformats.org/officeDocument/2006/relationships" name="Notes &amp; Assumptions" sheetId="11" state="visible" r:id="rId11"/>
  </sheets>
  <definedNames>
    <definedName name="Proj_Name">Cover!$C$9</definedName>
    <definedName name="Proj_Number">Cover!$C$10</definedName>
    <definedName name="Proj_Client">Cover!$C$11</definedName>
    <definedName name="Proj_Contractor">Cover!$C$12</definedName>
    <definedName name="Proj_Package">Cover!$C$13</definedName>
    <definedName name="Proj_PreparedBy">Cover!$C$14</definedName>
    <definedName name="Proj_Role">Cover!$F$9</definedName>
    <definedName name="Proj_BidDue">Cover!$F$10</definedName>
    <definedName name="Proj_Revision">Cover!$F$11</definedName>
    <definedName name="Proj_Currency">Cover!$F$12</definedName>
    <definedName name="Proj_Validity">Cover!$F$13</definedName>
    <definedName name="Tax_Rate">Lists!$C$9</definedName>
    <definedName name="SiteOH_Pct">Lists!$C$10</definedName>
    <definedName name="SiteOH_Lump">Lists!$C$11</definedName>
    <definedName name="HeadOffice_Pct">Lists!$C$12</definedName>
    <definedName name="Margin_Pct">Lists!$C$13</definedName>
    <definedName name="Contingency_Pct">Lists!$C$14</definedName>
    <definedName name="Attend_Pct">Lists!$C$15</definedName>
    <definedName name="Proj_Duration_Wks">Lists!$C$16</definedName>
    <definedName name="Bid_Due_Date">Lists!$C$17</definedName>
    <definedName name="BidSecurity_Pct">Lists!$C$18</definedName>
    <definedName name="DW_Labour_Mkup">Lists!$C$19</definedName>
    <definedName name="DW_Plant_Mkup">Lists!$C$20</definedName>
    <definedName name="DW_Material_Mkup">Lists!$C$21</definedName>
    <definedName name="OT_Mult_1">Lists!$C$22</definedName>
    <definedName name="OT_Mult_2">Lists!$C$23</definedName>
    <definedName name="_xlnm.Print_Titles" localSheetId="1">'Bid Summary'!$1:$4</definedName>
    <definedName name="_xlnm._FilterDatabase" localSheetId="2" hidden="1">'Schedule of Prices'!$A$8:$R$134</definedName>
    <definedName name="_xlnm.Print_Titles" localSheetId="2">'Schedule of Prices'!$1:$8</definedName>
    <definedName name="_xlnm._FilterDatabase" localSheetId="3" hidden="1">'Preliminaries &amp; General'!$A$8:$K$58</definedName>
    <definedName name="_xlnm.Print_Titles" localSheetId="3">'Preliminaries &amp; General'!$1:$8</definedName>
    <definedName name="_xlnm._FilterDatabase" localSheetId="4" hidden="1">'Provisional Sums &amp; Allowances'!$A$8:$M$24</definedName>
    <definedName name="_xlnm.Print_Titles" localSheetId="4">'Provisional Sums &amp; Allowances'!$1:$8</definedName>
    <definedName name="_xlnm._FilterDatabase" localSheetId="5" hidden="1">'Alternates &amp; Value Engineering'!$A$8:$L$20</definedName>
    <definedName name="_xlnm.Print_Titles" localSheetId="5">'Alternates &amp; Value Engineering'!$1:$8</definedName>
    <definedName name="_xlnm.Print_Titles" localSheetId="6">'Unit Rate Schedule'!$1:$8</definedName>
    <definedName name="_xlnm._FilterDatabase" localSheetId="7" hidden="1">'Qualifications &amp; Exclusions'!$A$8:$J$46</definedName>
    <definedName name="_xlnm.Print_Titles" localSheetId="7">'Qualifications &amp; Exclusions'!$1:$8</definedName>
    <definedName name="_xlnm._FilterDatabase" localSheetId="8" hidden="1">'Bid Compliance Checklist'!$A$8:$L$40</definedName>
    <definedName name="_xlnm.Print_Titles" localSheetId="8">'Bid Compliance Checklist'!$1:$8</definedName>
    <definedName name="_xlnm.Print_Titles" localSheetId="9">'Lists'!$1:$28</definedName>
  </definedNames>
  <calcPr calcId="124519" fullCalcOnLoad="1"/>
</workbook>
</file>

<file path=xl/styles.xml><?xml version="1.0" encoding="utf-8"?>
<styleSheet xmlns="http://schemas.openxmlformats.org/spreadsheetml/2006/main">
  <numFmts count="5">
    <numFmt numFmtId="164" formatCode="dd-mmm-yy"/>
    <numFmt numFmtId="165" formatCode="yyyy-mm-dd"/>
    <numFmt numFmtId="166" formatCode="0.0%"/>
    <numFmt numFmtId="167" formatCode="#,##0.###"/>
    <numFmt numFmtId="168" formatCode="+#,##0;-#,##0;0"/>
  </numFmts>
  <fonts count="23">
    <font>
      <name val="Calibri"/>
      <family val="2"/>
      <color theme="1"/>
      <sz val="11"/>
      <scheme val="minor"/>
    </font>
    <font>
      <name val="Inter"/>
      <color rgb="001D3245"/>
      <sz val="1"/>
    </font>
    <font>
      <name val="Inter"/>
      <b val="1"/>
      <color rgb="00FFFFFF"/>
      <sz val="15"/>
    </font>
    <font>
      <name val="Inter"/>
      <color rgb="00D3DEE9"/>
      <sz val="8.5"/>
    </font>
    <font>
      <name val="Inter"/>
      <b val="1"/>
      <color rgb="000D3C61"/>
      <sz val="10.5"/>
    </font>
    <font>
      <name val="Inter"/>
      <b val="1"/>
      <color rgb="008E98A2"/>
      <sz val="8.5"/>
    </font>
    <font>
      <name val="Inter"/>
      <color rgb="000C1628"/>
      <sz val="9"/>
    </font>
    <font>
      <name val="Inter"/>
      <color rgb="008E98A2"/>
      <sz val="10"/>
    </font>
    <font>
      <name val="Inter"/>
      <color rgb="000C1628"/>
      <sz val="10"/>
    </font>
    <font>
      <name val="Inter"/>
      <b val="1"/>
      <color rgb="00FFFFFF"/>
      <sz val="9"/>
    </font>
    <font>
      <name val="Inter"/>
      <i val="1"/>
      <color rgb="008E98A2"/>
      <sz val="8.5"/>
    </font>
    <font>
      <name val="Inter"/>
      <color rgb="FF3480BC"/>
      <sz val="9.5"/>
      <u val="single"/>
    </font>
    <font>
      <name val="Inter"/>
      <i val="1"/>
      <color rgb="008E98A2"/>
      <sz val="10"/>
    </font>
    <font>
      <name val="Inter"/>
      <b val="1"/>
      <color rgb="000C1628"/>
      <sz val="9"/>
    </font>
    <font>
      <name val="Inter"/>
      <color rgb="000C1628"/>
      <sz val="8.5"/>
    </font>
    <font>
      <name val="Inter"/>
      <b val="1"/>
      <color rgb="001D3245"/>
      <sz val="8.5"/>
    </font>
    <font>
      <name val="Inter"/>
      <b val="1"/>
      <color rgb="000D3C61"/>
      <sz val="9"/>
    </font>
    <font>
      <name val="Inter"/>
      <b val="1"/>
      <color rgb="001D3245"/>
      <sz val="10"/>
    </font>
    <font>
      <name val="Inter"/>
      <b val="1"/>
      <color rgb="003480BC"/>
      <sz val="8.5"/>
    </font>
    <font>
      <name val="Inter"/>
      <b val="1"/>
      <color rgb="00FFFFFF"/>
      <sz val="16"/>
    </font>
    <font>
      <name val="Inter"/>
      <i val="1"/>
      <color rgb="008E98A2"/>
      <sz val="8.5"/>
    </font>
    <font>
      <name val="Inter"/>
      <b val="1"/>
      <color rgb="001D3245"/>
      <sz val="11"/>
    </font>
    <font>
      <name val="Inter"/>
      <b val="1"/>
      <color rgb="000D3C61"/>
      <sz val="12"/>
    </font>
  </fonts>
  <fills count="6">
    <fill>
      <patternFill/>
    </fill>
    <fill>
      <patternFill patternType="gray125"/>
    </fill>
    <fill>
      <patternFill patternType="solid">
        <fgColor rgb="001D3245"/>
      </patternFill>
    </fill>
    <fill>
      <patternFill patternType="solid">
        <fgColor rgb="00F6F9FC"/>
      </patternFill>
    </fill>
    <fill>
      <patternFill patternType="solid">
        <fgColor rgb="00E8EEF5"/>
      </patternFill>
    </fill>
    <fill>
      <patternFill patternType="solid">
        <fgColor rgb="00E4EEF7"/>
      </patternFill>
    </fill>
  </fills>
  <borders count="9">
    <border>
      <left/>
      <right/>
      <top/>
      <bottom/>
      <diagonal/>
    </border>
    <border>
      <left style="thin">
        <color rgb="00D3DEE9"/>
      </left>
      <right style="thin">
        <color rgb="00D3DEE9"/>
      </right>
      <top style="thin">
        <color rgb="00D3DEE9"/>
      </top>
      <bottom style="thin">
        <color rgb="00D3DEE9"/>
      </bottom>
    </border>
    <border>
      <left style="thin">
        <color rgb="001D3245"/>
      </left>
      <right style="thin">
        <color rgb="001D3245"/>
      </right>
      <top style="thin">
        <color rgb="001D3245"/>
      </top>
      <bottom style="medium">
        <color rgb="003480BC"/>
      </bottom>
    </border>
    <border>
      <left/>
      <right/>
      <top style="thin">
        <color rgb="001D3245"/>
      </top>
      <bottom/>
      <diagonal/>
    </border>
    <border>
      <left/>
      <right style="thin">
        <color rgb="001D3245"/>
      </right>
      <top style="thin">
        <color rgb="001D3245"/>
      </top>
      <bottom/>
      <diagonal/>
    </border>
    <border>
      <left/>
      <right style="thin">
        <color rgb="001D3245"/>
      </right>
      <top style="thin">
        <color rgb="001D3245"/>
      </top>
      <bottom style="medium">
        <color rgb="003480BC"/>
      </bottom>
      <diagonal/>
    </border>
    <border>
      <top style="thin">
        <color rgb="00D3DEE9"/>
      </top>
    </border>
    <border>
      <top style="thin">
        <color rgb="003480BC"/>
      </top>
    </border>
    <border>
      <left style="thin">
        <color rgb="00D3DEE9"/>
      </left>
      <right style="thin">
        <color rgb="00D3DEE9"/>
      </right>
      <top style="medium">
        <color rgb="003480BC"/>
      </top>
      <bottom style="thin">
        <color rgb="00D3DEE9"/>
      </bottom>
    </border>
  </borders>
  <cellStyleXfs count="1">
    <xf numFmtId="0" fontId="0" fillId="0" borderId="0"/>
  </cellStyleXfs>
  <cellXfs count="80">
    <xf numFmtId="0" fontId="0" fillId="0" borderId="0" pivotButton="0" quotePrefix="0" xfId="0"/>
    <xf numFmtId="0" fontId="1" fillId="2" borderId="0" applyAlignment="1" pivotButton="0" quotePrefix="0" xfId="0">
      <alignment vertical="bottom"/>
    </xf>
    <xf numFmtId="0" fontId="0" fillId="2" borderId="0" pivotButton="0" quotePrefix="0" xfId="0"/>
    <xf numFmtId="0" fontId="2" fillId="2" borderId="0" applyAlignment="1" pivotButton="0" quotePrefix="0" xfId="0">
      <alignment horizontal="left" vertical="center"/>
    </xf>
    <xf numFmtId="0" fontId="3" fillId="2" borderId="0" applyAlignment="1" pivotButton="0" quotePrefix="0" xfId="0">
      <alignment horizontal="left" vertical="center"/>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7" fillId="3" borderId="1" applyAlignment="1" applyProtection="1" pivotButton="0" quotePrefix="0" xfId="0">
      <alignment horizontal="left" vertical="center"/>
      <protection locked="0" hidden="0"/>
    </xf>
    <xf numFmtId="0" fontId="8" fillId="3" borderId="1" applyAlignment="1" applyProtection="1" pivotButton="0" quotePrefix="0" xfId="0">
      <alignment horizontal="left" vertical="center"/>
      <protection locked="0" hidden="0"/>
    </xf>
    <xf numFmtId="164" fontId="12" fillId="3" borderId="1" applyAlignment="1" applyProtection="1" pivotButton="0" quotePrefix="0" xfId="0">
      <alignment horizontal="left" vertical="center"/>
      <protection locked="0" hidden="0"/>
    </xf>
    <xf numFmtId="3" fontId="8" fillId="3" borderId="1" applyAlignment="1" applyProtection="1" pivotButton="0" quotePrefix="0" xfId="0">
      <alignment horizontal="left" vertical="center"/>
      <protection locked="0" hidden="0"/>
    </xf>
    <xf numFmtId="0" fontId="6" fillId="0" borderId="0" applyAlignment="1" pivotButton="0" quotePrefix="0" xfId="0">
      <alignment horizontal="left" vertical="center" wrapText="1"/>
    </xf>
    <xf numFmtId="0" fontId="9" fillId="2" borderId="2" applyAlignment="1" pivotButton="0" quotePrefix="0" xfId="0">
      <alignment horizontal="left" vertical="center"/>
    </xf>
    <xf numFmtId="0" fontId="0" fillId="0" borderId="5" pivotButton="0" quotePrefix="0" xfId="0"/>
    <xf numFmtId="0" fontId="6" fillId="3" borderId="1" applyAlignment="1" applyProtection="1" pivotButton="0" quotePrefix="0" xfId="0">
      <alignment horizontal="center" vertical="center"/>
      <protection locked="0" hidden="0"/>
    </xf>
    <xf numFmtId="164" fontId="6" fillId="3" borderId="1" applyAlignment="1" applyProtection="1" pivotButton="0" quotePrefix="0" xfId="0">
      <alignment horizontal="center" vertical="center"/>
      <protection locked="0" hidden="0"/>
    </xf>
    <xf numFmtId="0" fontId="6" fillId="3" borderId="1" applyAlignment="1" applyProtection="1" pivotButton="0" quotePrefix="0" xfId="0">
      <alignment horizontal="left" vertical="center"/>
      <protection locked="0" hidden="0"/>
    </xf>
    <xf numFmtId="0" fontId="10" fillId="0" borderId="0" applyAlignment="1" pivotButton="0" quotePrefix="0" xfId="0">
      <alignment horizontal="left" vertical="center" wrapText="1"/>
    </xf>
    <xf numFmtId="0" fontId="11" fillId="0" borderId="6" applyAlignment="1" pivotButton="0" quotePrefix="0" xfId="0">
      <alignment vertical="center" horizontal="right"/>
    </xf>
    <xf numFmtId="0" fontId="0" fillId="0" borderId="6" pivotButton="0" quotePrefix="0" xfId="0"/>
    <xf numFmtId="0" fontId="15" fillId="0" borderId="0" applyAlignment="1" pivotButton="0" quotePrefix="0" xfId="0">
      <alignment horizontal="left" vertical="center"/>
    </xf>
    <xf numFmtId="0" fontId="10" fillId="0" borderId="0" applyAlignment="1" pivotButton="0" quotePrefix="0" xfId="0">
      <alignment horizontal="right" vertical="center"/>
    </xf>
    <xf numFmtId="164" fontId="6" fillId="4" borderId="1" applyAlignment="1" pivotButton="0" quotePrefix="0" xfId="0">
      <alignment horizontal="left" vertical="center"/>
    </xf>
    <xf numFmtId="0" fontId="6" fillId="4" borderId="1" applyAlignment="1" pivotButton="0" quotePrefix="0" xfId="0">
      <alignment horizontal="left" vertical="center"/>
    </xf>
    <xf numFmtId="3" fontId="6" fillId="4" borderId="1" applyAlignment="1" pivotButton="0" quotePrefix="0" xfId="0">
      <alignment horizontal="left" vertical="center"/>
    </xf>
    <xf numFmtId="164" fontId="6" fillId="3" borderId="1" applyAlignment="1" applyProtection="1" pivotButton="0" quotePrefix="0" xfId="0">
      <alignment horizontal="left" vertical="center"/>
      <protection locked="0" hidden="0"/>
    </xf>
    <xf numFmtId="0" fontId="6" fillId="3" borderId="1" applyAlignment="1" pivotButton="0" quotePrefix="0" xfId="0">
      <alignment horizontal="left" vertical="top" wrapText="1"/>
    </xf>
    <xf numFmtId="0" fontId="0" fillId="3" borderId="1" pivotButton="0" quotePrefix="0" xfId="0"/>
    <xf numFmtId="0" fontId="9" fillId="2" borderId="2" applyAlignment="1" pivotButton="0" quotePrefix="0" xfId="0">
      <alignment horizontal="left" vertical="center" wrapText="1"/>
    </xf>
    <xf numFmtId="0" fontId="9" fillId="2" borderId="2" applyAlignment="1" pivotButton="0" quotePrefix="0" xfId="0">
      <alignment horizontal="center" vertical="center" wrapText="1"/>
    </xf>
    <xf numFmtId="0" fontId="9" fillId="2" borderId="2" applyAlignment="1" pivotButton="0" quotePrefix="0" xfId="0">
      <alignment horizontal="right" vertical="center" wrapText="1"/>
    </xf>
    <xf numFmtId="0" fontId="6" fillId="0" borderId="1" applyAlignment="1" pivotButton="0" quotePrefix="0" xfId="0">
      <alignment horizontal="left" vertical="center"/>
    </xf>
    <xf numFmtId="0" fontId="0" fillId="0" borderId="1" pivotButton="0" quotePrefix="0" xfId="0"/>
    <xf numFmtId="0" fontId="14" fillId="4" borderId="1" applyAlignment="1" pivotButton="0" quotePrefix="0" xfId="0">
      <alignment horizontal="center" vertical="center"/>
    </xf>
    <xf numFmtId="4" fontId="6" fillId="4" borderId="1" applyAlignment="1" pivotButton="0" quotePrefix="0" xfId="0">
      <alignment horizontal="right" vertical="center"/>
    </xf>
    <xf numFmtId="0" fontId="10" fillId="0" borderId="1" applyAlignment="1" pivotButton="0" quotePrefix="0" xfId="0">
      <alignment horizontal="left" vertical="center" indent="1"/>
    </xf>
    <xf numFmtId="0" fontId="17" fillId="4" borderId="8" applyAlignment="1" pivotButton="0" quotePrefix="0" xfId="0">
      <alignment horizontal="left" vertical="center"/>
    </xf>
    <xf numFmtId="0" fontId="17" fillId="4" borderId="8" applyAlignment="1" pivotButton="0" quotePrefix="0" xfId="0">
      <alignment horizontal="right" vertical="center"/>
    </xf>
    <xf numFmtId="0" fontId="17" fillId="4" borderId="8" applyAlignment="1" pivotButton="0" quotePrefix="0" xfId="0">
      <alignment horizontal="center" vertical="center"/>
    </xf>
    <xf numFmtId="4" fontId="17" fillId="4" borderId="8" applyAlignment="1" pivotButton="0" quotePrefix="0" xfId="0">
      <alignment horizontal="right" vertical="center"/>
    </xf>
    <xf numFmtId="0" fontId="20" fillId="4" borderId="8" applyAlignment="1" pivotButton="0" quotePrefix="0" xfId="0">
      <alignment horizontal="left" vertical="center" indent="1"/>
    </xf>
    <xf numFmtId="0" fontId="21" fillId="4" borderId="8" applyAlignment="1" pivotButton="0" quotePrefix="0" xfId="0">
      <alignment horizontal="left" vertical="center"/>
    </xf>
    <xf numFmtId="0" fontId="21" fillId="4" borderId="8" applyAlignment="1" pivotButton="0" quotePrefix="0" xfId="0">
      <alignment horizontal="right" vertical="center"/>
    </xf>
    <xf numFmtId="0" fontId="21" fillId="4" borderId="8" applyAlignment="1" pivotButton="0" quotePrefix="0" xfId="0">
      <alignment horizontal="center" vertical="center"/>
    </xf>
    <xf numFmtId="4" fontId="22" fillId="4" borderId="8" applyAlignment="1" pivotButton="0" quotePrefix="0" xfId="0">
      <alignment horizontal="right" vertical="center"/>
    </xf>
    <xf numFmtId="0" fontId="18" fillId="2" borderId="0" applyAlignment="1" pivotButton="0" quotePrefix="0" xfId="0">
      <alignment horizontal="left" vertical="bottom" indent="1"/>
    </xf>
    <xf numFmtId="4" fontId="19" fillId="2" borderId="0" applyAlignment="1" pivotButton="0" quotePrefix="0" xfId="0">
      <alignment horizontal="left" vertical="top" indent="1"/>
    </xf>
    <xf numFmtId="4" fontId="6" fillId="4" borderId="1" applyAlignment="1" pivotButton="0" quotePrefix="0" xfId="0">
      <alignment horizontal="left" vertical="center"/>
    </xf>
    <xf numFmtId="3" fontId="6" fillId="3" borderId="1" applyAlignment="1" applyProtection="1" pivotButton="0" quotePrefix="0" xfId="0">
      <alignment horizontal="left" vertical="center"/>
      <protection locked="0" hidden="0"/>
    </xf>
    <xf numFmtId="0" fontId="14" fillId="3" borderId="1" applyAlignment="1" applyProtection="1" pivotButton="0" quotePrefix="0" xfId="0">
      <alignment horizontal="left" vertical="center"/>
      <protection locked="0" hidden="0"/>
    </xf>
    <xf numFmtId="3" fontId="6" fillId="3" borderId="1" applyAlignment="1" applyProtection="1" pivotButton="0" quotePrefix="0" xfId="0">
      <alignment horizontal="center" vertical="center"/>
      <protection locked="0" hidden="0"/>
    </xf>
    <xf numFmtId="9" fontId="6" fillId="3" borderId="1" applyAlignment="1" applyProtection="1" pivotButton="0" quotePrefix="0" xfId="0">
      <alignment horizontal="center" vertical="center"/>
      <protection locked="0" hidden="0"/>
    </xf>
    <xf numFmtId="0" fontId="16" fillId="5" borderId="7" applyAlignment="1" pivotButton="0" quotePrefix="0" xfId="0">
      <alignment horizontal="left" vertical="center" indent="1"/>
    </xf>
    <xf numFmtId="0" fontId="0" fillId="5" borderId="7" pivotButton="0" quotePrefix="0" xfId="0"/>
    <xf numFmtId="167" fontId="6" fillId="3" borderId="1" applyAlignment="1" applyProtection="1" pivotButton="0" quotePrefix="0" xfId="0">
      <alignment horizontal="right" vertical="center"/>
      <protection locked="0" hidden="0"/>
    </xf>
    <xf numFmtId="0" fontId="6" fillId="4" borderId="1" applyAlignment="1" pivotButton="0" quotePrefix="0" xfId="0">
      <alignment horizontal="center" vertical="center"/>
    </xf>
    <xf numFmtId="0" fontId="10" fillId="0" borderId="1" applyAlignment="1" pivotButton="0" quotePrefix="0" xfId="0">
      <alignment horizontal="left" vertical="center" wrapText="1"/>
    </xf>
    <xf numFmtId="0" fontId="10" fillId="3" borderId="1" applyAlignment="1" applyProtection="1" pivotButton="0" quotePrefix="0" xfId="0">
      <alignment horizontal="center" vertical="center"/>
      <protection locked="0" hidden="0"/>
    </xf>
    <xf numFmtId="0" fontId="10" fillId="3" borderId="1" applyAlignment="1" applyProtection="1" pivotButton="0" quotePrefix="0" xfId="0">
      <alignment horizontal="left" vertical="center"/>
      <protection locked="0" hidden="0"/>
    </xf>
    <xf numFmtId="167" fontId="10" fillId="3" borderId="1" applyAlignment="1" applyProtection="1" pivotButton="0" quotePrefix="0" xfId="0">
      <alignment horizontal="right" vertical="center"/>
      <protection locked="0" hidden="0"/>
    </xf>
    <xf numFmtId="4" fontId="10" fillId="3" borderId="1" applyAlignment="1" applyProtection="1" pivotButton="0" quotePrefix="0" xfId="0">
      <alignment horizontal="right" vertical="center"/>
      <protection locked="0" hidden="0"/>
    </xf>
    <xf numFmtId="0" fontId="10" fillId="3" borderId="1" applyAlignment="1" applyProtection="1" pivotButton="0" quotePrefix="0" xfId="0">
      <alignment horizontal="left" vertical="center"/>
      <protection locked="0" hidden="0"/>
    </xf>
    <xf numFmtId="4" fontId="6" fillId="3" borderId="1" applyAlignment="1" applyProtection="1" pivotButton="0" quotePrefix="0" xfId="0">
      <alignment horizontal="right" vertical="center"/>
      <protection locked="0" hidden="0"/>
    </xf>
    <xf numFmtId="0" fontId="14" fillId="3" borderId="1" applyAlignment="1" applyProtection="1" pivotButton="0" quotePrefix="0" xfId="0">
      <alignment horizontal="center" vertical="center"/>
      <protection locked="0" hidden="0"/>
    </xf>
    <xf numFmtId="167" fontId="6" fillId="3" borderId="1" applyAlignment="1" applyProtection="1" pivotButton="0" quotePrefix="0" xfId="0">
      <alignment horizontal="center" vertical="center"/>
      <protection locked="0" hidden="0"/>
    </xf>
    <xf numFmtId="3" fontId="6" fillId="4" borderId="1" applyAlignment="1" pivotButton="0" quotePrefix="0" xfId="0">
      <alignment horizontal="center" vertical="center"/>
    </xf>
    <xf numFmtId="166" fontId="6" fillId="3" borderId="1" applyAlignment="1" applyProtection="1" pivotButton="0" quotePrefix="0" xfId="0">
      <alignment horizontal="center" vertical="center"/>
      <protection locked="0" hidden="0"/>
    </xf>
    <xf numFmtId="166" fontId="6" fillId="4" borderId="1" applyAlignment="1" pivotButton="0" quotePrefix="0" xfId="0">
      <alignment horizontal="center" vertical="center"/>
    </xf>
    <xf numFmtId="164" fontId="10" fillId="3" borderId="1" applyAlignment="1" applyProtection="1" pivotButton="0" quotePrefix="0" xfId="0">
      <alignment horizontal="center" vertical="center"/>
      <protection locked="0" hidden="0"/>
    </xf>
    <xf numFmtId="168" fontId="10" fillId="3" borderId="1" applyAlignment="1" applyProtection="1" pivotButton="0" quotePrefix="0" xfId="0">
      <alignment horizontal="center" vertical="center"/>
      <protection locked="0" hidden="0"/>
    </xf>
    <xf numFmtId="168" fontId="6" fillId="3" borderId="1" applyAlignment="1" applyProtection="1" pivotButton="0" quotePrefix="0" xfId="0">
      <alignment horizontal="center" vertical="center"/>
      <protection locked="0" hidden="0"/>
    </xf>
    <xf numFmtId="168" fontId="17" fillId="4" borderId="8" applyAlignment="1" pivotButton="0" quotePrefix="0" xfId="0">
      <alignment horizontal="center" vertical="center"/>
    </xf>
    <xf numFmtId="4" fontId="13" fillId="4" borderId="1" applyAlignment="1" pivotButton="0" quotePrefix="0" xfId="0">
      <alignment horizontal="right" vertical="center"/>
    </xf>
    <xf numFmtId="2" fontId="6" fillId="3" borderId="1" applyAlignment="1" applyProtection="1" pivotButton="0" quotePrefix="0" xfId="0">
      <alignment horizontal="center" vertical="center"/>
      <protection locked="0" hidden="0"/>
    </xf>
    <xf numFmtId="164" fontId="6" fillId="4" borderId="1" applyAlignment="1" pivotButton="0" quotePrefix="0" xfId="0">
      <alignment horizontal="center" vertical="center"/>
    </xf>
    <xf numFmtId="9" fontId="17" fillId="4" borderId="8" applyAlignment="1" pivotButton="0" quotePrefix="0" xfId="0">
      <alignment horizontal="center" vertical="center"/>
    </xf>
    <xf numFmtId="9" fontId="19" fillId="2" borderId="0" applyAlignment="1" pivotButton="0" quotePrefix="0" xfId="0">
      <alignment horizontal="left" vertical="top" indent="1"/>
    </xf>
    <xf numFmtId="3" fontId="19" fillId="2" borderId="0" applyAlignment="1" pivotButton="0" quotePrefix="0" xfId="0">
      <alignment horizontal="left" vertical="top" indent="1"/>
    </xf>
    <xf numFmtId="0" fontId="13" fillId="0" borderId="0" applyAlignment="1" pivotButton="0" quotePrefix="0" xfId="0">
      <alignment horizontal="left" vertical="center"/>
    </xf>
    <xf numFmtId="4" fontId="6" fillId="3" borderId="1" applyAlignment="1" applyProtection="1" pivotButton="0" quotePrefix="0" xfId="0">
      <alignment horizontal="center" vertical="center"/>
      <protection locked="0" hidden="0"/>
    </xf>
  </cellXfs>
  <cellStyles count="1">
    <cellStyle name="Normal" xfId="0" builtinId="0" hidden="0"/>
  </cellStyles>
  <dxfs count="10">
    <dxf>
      <font>
        <name val="Inter"/>
        <b val="1"/>
        <color rgb="002E7D5B"/>
        <sz val="9"/>
      </font>
    </dxf>
    <dxf>
      <font>
        <name val="Inter"/>
        <b val="1"/>
        <color rgb="00B3341F"/>
        <sz val="9"/>
      </font>
    </dxf>
    <dxf>
      <fill>
        <patternFill patternType="solid">
          <fgColor rgb="00FBE6E2"/>
        </patternFill>
      </fill>
    </dxf>
    <dxf>
      <font>
        <name val="Inter"/>
        <b val="1"/>
        <color rgb="00C98A0E"/>
        <sz val="9"/>
      </font>
    </dxf>
    <dxf>
      <font>
        <name val="Inter"/>
        <b val="1"/>
        <color rgb="000D3C61"/>
        <sz val="9"/>
      </font>
    </dxf>
    <dxf>
      <font>
        <name val="Inter"/>
        <b val="1"/>
        <color rgb="003480BC"/>
        <sz val="9"/>
      </font>
    </dxf>
    <dxf>
      <font>
        <name val="Inter"/>
        <b val="1"/>
        <color rgb="008E98A2"/>
        <sz val="9"/>
      </font>
    </dxf>
    <dxf>
      <font>
        <name val="Inter"/>
        <b val="1"/>
        <color rgb="00B3341F"/>
        <sz val="8.5"/>
      </font>
      <fill>
        <patternFill patternType="solid">
          <fgColor rgb="00FBE6E2"/>
        </patternFill>
      </fill>
    </dxf>
    <dxf>
      <fill>
        <patternFill patternType="solid">
          <fgColor rgb="00FDF3DC"/>
        </patternFill>
      </fill>
    </dxf>
    <dxf>
      <fill>
        <patternFill patternType="solid">
          <fgColor rgb="00E4F1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drawings/_rels/drawing1.xml.rels><Relationships xmlns="http://schemas.openxmlformats.org/package/2006/relationships"><Relationship Type="http://schemas.openxmlformats.org/officeDocument/2006/relationships/image" Target="/xl/media/image1.png" Id="rId1"/><Relationship Id="rId2" Type="http://schemas.openxmlformats.org/officeDocument/2006/relationships/hyperlink" Target="https://www.mastt.com/" TargetMode="External"/></Relationships>
</file>

<file path=xl/drawings/_rels/drawing10.xml.rels><Relationships xmlns="http://schemas.openxmlformats.org/package/2006/relationships"><Relationship Type="http://schemas.openxmlformats.org/officeDocument/2006/relationships/image" Target="/xl/media/image10.png" Id="rId1"/><Relationship Id="rId2" Type="http://schemas.openxmlformats.org/officeDocument/2006/relationships/hyperlink" Target="https://www.mastt.com/" TargetMode="External"/></Relationships>
</file>

<file path=xl/drawings/_rels/drawing11.xml.rels><Relationships xmlns="http://schemas.openxmlformats.org/package/2006/relationships"><Relationship Type="http://schemas.openxmlformats.org/officeDocument/2006/relationships/image" Target="/xl/media/image11.png" Id="rId1"/><Relationship Id="rId2" Type="http://schemas.openxmlformats.org/officeDocument/2006/relationships/hyperlink" Target="https://www.mastt.com/" TargetMode="External"/></Relationships>
</file>

<file path=xl/drawings/_rels/drawing2.xml.rels><Relationships xmlns="http://schemas.openxmlformats.org/package/2006/relationships"><Relationship Type="http://schemas.openxmlformats.org/officeDocument/2006/relationships/image" Target="/xl/media/image2.png" Id="rId1"/><Relationship Id="rId2" Type="http://schemas.openxmlformats.org/officeDocument/2006/relationships/hyperlink" Target="https://www.mastt.com/" TargetMode="External"/></Relationships>
</file>

<file path=xl/drawings/_rels/drawing3.xml.rels><Relationships xmlns="http://schemas.openxmlformats.org/package/2006/relationships"><Relationship Type="http://schemas.openxmlformats.org/officeDocument/2006/relationships/image" Target="/xl/media/image3.png" Id="rId1"/><Relationship Id="rId2" Type="http://schemas.openxmlformats.org/officeDocument/2006/relationships/hyperlink" Target="https://www.mastt.com/" TargetMode="External"/></Relationships>
</file>

<file path=xl/drawings/_rels/drawing4.xml.rels><Relationships xmlns="http://schemas.openxmlformats.org/package/2006/relationships"><Relationship Type="http://schemas.openxmlformats.org/officeDocument/2006/relationships/image" Target="/xl/media/image4.png" Id="rId1"/><Relationship Id="rId2" Type="http://schemas.openxmlformats.org/officeDocument/2006/relationships/hyperlink" Target="https://www.mastt.com/" TargetMode="External"/></Relationships>
</file>

<file path=xl/drawings/_rels/drawing5.xml.rels><Relationships xmlns="http://schemas.openxmlformats.org/package/2006/relationships"><Relationship Type="http://schemas.openxmlformats.org/officeDocument/2006/relationships/image" Target="/xl/media/image5.png" Id="rId1"/><Relationship Id="rId2" Type="http://schemas.openxmlformats.org/officeDocument/2006/relationships/hyperlink" Target="https://www.mastt.com/" TargetMode="External"/></Relationships>
</file>

<file path=xl/drawings/_rels/drawing6.xml.rels><Relationships xmlns="http://schemas.openxmlformats.org/package/2006/relationships"><Relationship Type="http://schemas.openxmlformats.org/officeDocument/2006/relationships/image" Target="/xl/media/image6.png" Id="rId1"/><Relationship Id="rId2" Type="http://schemas.openxmlformats.org/officeDocument/2006/relationships/hyperlink" Target="https://www.mastt.com/" TargetMode="External"/></Relationships>
</file>

<file path=xl/drawings/_rels/drawing7.xml.rels><Relationships xmlns="http://schemas.openxmlformats.org/package/2006/relationships"><Relationship Type="http://schemas.openxmlformats.org/officeDocument/2006/relationships/image" Target="/xl/media/image7.png" Id="rId1"/><Relationship Id="rId2" Type="http://schemas.openxmlformats.org/officeDocument/2006/relationships/hyperlink" Target="https://www.mastt.com/" TargetMode="External"/></Relationships>
</file>

<file path=xl/drawings/_rels/drawing8.xml.rels><Relationships xmlns="http://schemas.openxmlformats.org/package/2006/relationships"><Relationship Type="http://schemas.openxmlformats.org/officeDocument/2006/relationships/image" Target="/xl/media/image8.png" Id="rId1"/><Relationship Id="rId2" Type="http://schemas.openxmlformats.org/officeDocument/2006/relationships/hyperlink" Target="https://www.mastt.com/" TargetMode="External"/></Relationships>
</file>

<file path=xl/drawings/_rels/drawing9.xml.rels><Relationships xmlns="http://schemas.openxmlformats.org/package/2006/relationships"><Relationship Type="http://schemas.openxmlformats.org/officeDocument/2006/relationships/image" Target="/xl/media/image9.png" Id="rId1"/><Relationship Id="rId2" Type="http://schemas.openxmlformats.org/officeDocument/2006/relationships/hyperlink" Target="https://www.mastt.com/" TargetMode="External"/></Relationships>
</file>

<file path=xl/drawings/drawing1.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10.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11.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7.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8.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9.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1.xml" Id="rId3"/></Relationships>
</file>

<file path=xl/worksheets/_rels/sheet10.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10.xml" Id="rId3"/></Relationships>
</file>

<file path=xl/worksheets/_rels/sheet11.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11.xml" Id="rId3"/></Relationships>
</file>

<file path=xl/worksheets/_rels/sheet2.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2.xml" Id="rId3"/></Relationships>
</file>

<file path=xl/worksheets/_rels/sheet3.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3.xml" Id="rId3"/></Relationships>
</file>

<file path=xl/worksheets/_rels/sheet4.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4.xml" Id="rId3"/></Relationships>
</file>

<file path=xl/worksheets/_rels/sheet5.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5.xml" Id="rId3"/></Relationships>
</file>

<file path=xl/worksheets/_rels/sheet6.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6.xml" Id="rId3"/></Relationships>
</file>

<file path=xl/worksheets/_rels/sheet7.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7.xml" Id="rId3"/></Relationships>
</file>

<file path=xl/worksheets/_rels/sheet8.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8.xml" Id="rId3"/></Relationships>
</file>

<file path=xl/worksheets/_rels/sheet9.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9.xml" Id="rId3"/></Relationships>
</file>

<file path=xl/worksheets/sheet1.xml><?xml version="1.0" encoding="utf-8"?>
<worksheet xmlns="http://schemas.openxmlformats.org/spreadsheetml/2006/main">
  <sheetPr>
    <outlinePr summaryBelow="1" summaryRight="1"/>
    <pageSetUpPr fitToPage="1"/>
  </sheetPr>
  <dimension ref="A2:H35"/>
  <sheetViews>
    <sheetView showGridLines="0" zoomScale="100" workbookViewId="0">
      <selection activeCell="A1" sqref="A1"/>
    </sheetView>
  </sheetViews>
  <sheetFormatPr baseColWidth="8" defaultRowHeight="15"/>
  <cols>
    <col width="2.5" customWidth="1" min="1" max="1"/>
    <col width="18" customWidth="1" min="2" max="2"/>
    <col width="22" customWidth="1" min="3" max="3"/>
    <col width="22" customWidth="1" min="4" max="4"/>
    <col width="18" customWidth="1" min="5" max="5"/>
    <col width="16" customWidth="1" min="6" max="6"/>
    <col width="16" customWidth="1" min="7" max="7"/>
    <col width="2.5" customWidth="1" min="8" max="8"/>
  </cols>
  <sheetData>
    <row r="1" ht="3.75" customHeight="1"/>
    <row r="2" ht="27.75" customHeight="1">
      <c r="A2" s="1" t="inlineStr">
        <is>
          <t xml:space="preserve"> </t>
        </is>
      </c>
      <c r="B2" s="2" t="n"/>
      <c r="C2" s="2" t="n"/>
      <c r="D2" s="3" t="inlineStr">
        <is>
          <t>Construction Bid / Tender Submission Template</t>
        </is>
      </c>
    </row>
    <row r="3" ht="12.75" customHeight="1">
      <c r="A3" s="2" t="n"/>
      <c r="B3" s="2" t="n"/>
      <c r="C3" s="2" t="n"/>
      <c r="D3" s="4" t="inlineStr">
        <is>
          <t>Global template  ·  jurisdiction-neutral  ·  form of tender, priced schedules and compliance</t>
        </is>
      </c>
    </row>
    <row r="4" ht="6" customHeight="1"/>
    <row r="5" ht="3" customHeight="1"/>
    <row r="6" ht="6.75" customHeight="1"/>
    <row r="7" ht="19.5" customHeight="1">
      <c r="B7" s="5" t="inlineStr">
        <is>
          <t>PROJECT DETAILS</t>
        </is>
      </c>
    </row>
    <row r="9" ht="19.5" customHeight="1">
      <c r="B9" s="6" t="inlineStr">
        <is>
          <t>PROJECT NAME</t>
        </is>
      </c>
      <c r="C9" s="7" t="inlineStr">
        <is>
          <t>e.g. Northbank Health Precinct — Stage 2</t>
        </is>
      </c>
      <c r="E9" s="6" t="inlineStr">
        <is>
          <t>ROLE</t>
        </is>
      </c>
      <c r="F9" s="8" t="inlineStr">
        <is>
          <t>Bidder / Main Contractor</t>
        </is>
      </c>
    </row>
    <row r="10" ht="19.5" customHeight="1">
      <c r="B10" s="6" t="inlineStr">
        <is>
          <t>PROJECT NUMBER</t>
        </is>
      </c>
      <c r="C10" s="8" t="n"/>
      <c r="E10" s="6" t="inlineStr">
        <is>
          <t>BID DUE DATE</t>
        </is>
      </c>
      <c r="F10" s="9" t="n">
        <v>46325</v>
      </c>
    </row>
    <row r="11" ht="19.5" customHeight="1">
      <c r="B11" s="6" t="inlineStr">
        <is>
          <t>CLIENT</t>
        </is>
      </c>
      <c r="C11" s="8" t="n"/>
      <c r="E11" s="6" t="inlineStr">
        <is>
          <t>REVISION</t>
        </is>
      </c>
      <c r="F11" s="8" t="inlineStr">
        <is>
          <t>A</t>
        </is>
      </c>
    </row>
    <row r="12" ht="19.5" customHeight="1">
      <c r="B12" s="6" t="inlineStr">
        <is>
          <t>CONTRACTOR</t>
        </is>
      </c>
      <c r="C12" s="8" t="n"/>
      <c r="E12" s="6" t="inlineStr">
        <is>
          <t>CURRENCY</t>
        </is>
      </c>
      <c r="F12" s="8" t="inlineStr">
        <is>
          <t>AUD</t>
        </is>
      </c>
    </row>
    <row r="13" ht="19.5" customHeight="1">
      <c r="B13" s="6" t="inlineStr">
        <is>
          <t>PACKAGE / TRADE</t>
        </is>
      </c>
      <c r="C13" s="8" t="n"/>
      <c r="E13" s="6" t="inlineStr">
        <is>
          <t>BID VALIDITY (DAYS)</t>
        </is>
      </c>
      <c r="F13" s="10" t="n">
        <v>90</v>
      </c>
    </row>
    <row r="14" ht="19.5" customHeight="1">
      <c r="B14" s="6" t="inlineStr">
        <is>
          <t>PREPARED BY</t>
        </is>
      </c>
      <c r="C14" s="8" t="n"/>
    </row>
    <row r="16" ht="19.5" customHeight="1">
      <c r="B16" s="5" t="inlineStr">
        <is>
          <t>HOW TO USE THIS TEMPLATE</t>
        </is>
      </c>
    </row>
    <row r="17" ht="25.5" customHeight="1">
      <c r="B17" s="11" t="inlineStr">
        <is>
          <t>1.  Complete the Cover fields, then open Lists and set the tax rate, the mark-up percentages, the construction duration and the bid due date. Every priced sheet reads those settings, so the whole bid reprices from one place.</t>
        </is>
      </c>
    </row>
    <row r="18" ht="25.5" customHeight="1">
      <c r="B18" s="11" t="inlineStr">
        <is>
          <t>2.  Price the trade sections first. On Schedule of Prices, enter quantity and rate against each line; the Amount, the section subtotals and the grand total calculate themselves. Add rows inside a section block so the subtotals keep working.</t>
        </is>
      </c>
    </row>
    <row r="19" ht="25.5" customHeight="1">
      <c r="B19" s="11" t="inlineStr">
        <is>
          <t>3.  Price Preliminaries &amp; General next. Time-related items multiply Duration (weeks) by Rate per week, with the duration defaulting from Lists — change the programme and the prelims reprice.</t>
        </is>
      </c>
    </row>
    <row r="20" ht="25.5" customHeight="1">
      <c r="B20" s="11" t="inlineStr">
        <is>
          <t>4.  Record every provisional sum, prime cost item and allowance on Provisional Sums &amp; Allowances, with the date by which the client must instruct. Attendance and profit is added automatically.</t>
        </is>
      </c>
    </row>
    <row r="21" ht="25.5" customHeight="1">
      <c r="B21" s="11" t="inlineStr">
        <is>
          <t>5.  Offer alternates and value-engineering options on Alternates &amp; Value Engineering. They are shown separately and are never added to the Total Bid Price until the client marks them Accepted.</t>
        </is>
      </c>
    </row>
    <row r="22" ht="25.5" customHeight="1">
      <c r="B22" s="11" t="inlineStr">
        <is>
          <t>6.  Set the mark-up cascade on Lists — site overheads, head office overheads, margin, risk and contingency. Bid Summary applies them in sequence and shows the Bid Price excluding tax, the tax and the Total Bid Price including tax.</t>
        </is>
      </c>
    </row>
    <row r="23" ht="25.5" customHeight="1">
      <c r="B23" s="11" t="inlineStr">
        <is>
          <t>7.  Write your qualifications, exclusions and assumptions before you submit. Anything not priced must be stated there in commercial language, not buried in an email.</t>
        </is>
      </c>
    </row>
    <row r="24" ht="25.5" customHeight="1">
      <c r="B24" s="11" t="inlineStr">
        <is>
          <t>8.  Work through Bid Compliance Checklist last and clear every required item. Delete every row marked EXAMPLE — delete before use, and the example rates on Preliminaries and Unit Rate Schedule, before issuing the bid.</t>
        </is>
      </c>
    </row>
    <row r="26" ht="19.5" customHeight="1">
      <c r="B26" s="5" t="inlineStr">
        <is>
          <t>REVISION HISTORY</t>
        </is>
      </c>
    </row>
    <row r="27" ht="19.5" customHeight="1">
      <c r="B27" s="12" t="inlineStr">
        <is>
          <t>Rev</t>
        </is>
      </c>
      <c r="C27" s="12" t="inlineStr">
        <is>
          <t>Date</t>
        </is>
      </c>
      <c r="D27" s="12" t="inlineStr">
        <is>
          <t>Description of Change</t>
        </is>
      </c>
      <c r="E27" s="13" t="n"/>
      <c r="F27" s="12" t="inlineStr">
        <is>
          <t>Prepared By</t>
        </is>
      </c>
      <c r="G27" s="12" t="inlineStr">
        <is>
          <t>Approved By</t>
        </is>
      </c>
    </row>
    <row r="28" ht="18" customHeight="1">
      <c r="B28" s="14" t="inlineStr">
        <is>
          <t>A</t>
        </is>
      </c>
      <c r="C28" s="15" t="n"/>
      <c r="D28" s="16" t="inlineStr">
        <is>
          <t>Initial issue for project use</t>
        </is>
      </c>
      <c r="E28" s="16" t="n"/>
      <c r="F28" s="16" t="n"/>
      <c r="G28" s="16" t="n"/>
    </row>
    <row r="29" ht="18" customHeight="1">
      <c r="B29" s="14" t="n"/>
      <c r="C29" s="15" t="n"/>
      <c r="D29" s="16" t="n"/>
      <c r="E29" s="16" t="n"/>
      <c r="F29" s="16" t="n"/>
      <c r="G29" s="16" t="n"/>
    </row>
    <row r="30" ht="18" customHeight="1">
      <c r="B30" s="14" t="n"/>
      <c r="C30" s="15" t="n"/>
      <c r="D30" s="16" t="n"/>
      <c r="E30" s="16" t="n"/>
      <c r="F30" s="16" t="n"/>
      <c r="G30" s="16" t="n"/>
    </row>
    <row r="31" ht="18" customHeight="1">
      <c r="B31" s="14" t="n"/>
      <c r="C31" s="15" t="n"/>
      <c r="D31" s="16" t="n"/>
      <c r="E31" s="16" t="n"/>
      <c r="F31" s="16" t="n"/>
      <c r="G31" s="16" t="n"/>
    </row>
    <row r="32" ht="18" customHeight="1">
      <c r="B32" s="14" t="n"/>
      <c r="C32" s="15" t="n"/>
      <c r="D32" s="16" t="n"/>
      <c r="E32" s="16" t="n"/>
      <c r="F32" s="16" t="n"/>
      <c r="G32" s="16" t="n"/>
    </row>
    <row r="33" ht="18" customHeight="1">
      <c r="B33" s="14" t="n"/>
      <c r="C33" s="15" t="n"/>
      <c r="D33" s="16" t="n"/>
      <c r="E33" s="16" t="n"/>
      <c r="F33" s="16" t="n"/>
      <c r="G33" s="16" t="n"/>
    </row>
    <row r="34">
      <c r="B34" s="17" t="inlineStr">
        <is>
          <t>Currency is a code only — this template never prints a currency symbol, so it works in any jurisdiction. Say "tax" wherever your local sales tax, VAT or GST applies; set the rate once on Lists.</t>
        </is>
      </c>
    </row>
    <row r="35" ht="12.75" customHeight="1">
      <c r="A35" s="18" t="inlineStr">
        <is>
          <t>Visit mastt.com</t>
        </is>
      </c>
      <c r="B35" s="19" t="n"/>
      <c r="C35" s="19" t="n"/>
      <c r="D35" s="19" t="n"/>
      <c r="E35" s="19" t="n"/>
      <c r="F35" s="19" t="n"/>
      <c r="G35" s="19" t="n"/>
      <c r="H35" s="19" t="n"/>
    </row>
  </sheetData>
  <sheetProtection selectLockedCells="0" selectUnlockedCells="0" sheet="1" objects="0" insertRows="0" insertHyperlinks="1" autoFilter="0" scenarios="0" formatColumns="0" deleteColumns="1" insertColumns="0" pivotTables="1" deleteRows="0" formatCells="0" formatRows="0" sort="0"/>
  <mergeCells count="30">
    <mergeCell ref="F11:G11"/>
    <mergeCell ref="F10:G10"/>
    <mergeCell ref="B17:G17"/>
    <mergeCell ref="B23:G23"/>
    <mergeCell ref="C14:D14"/>
    <mergeCell ref="D31:E31"/>
    <mergeCell ref="B19:G19"/>
    <mergeCell ref="B34:G34"/>
    <mergeCell ref="F12:G12"/>
    <mergeCell ref="C10:D10"/>
    <mergeCell ref="D2:H2"/>
    <mergeCell ref="D27:E27"/>
    <mergeCell ref="D32:E32"/>
    <mergeCell ref="C9:D9"/>
    <mergeCell ref="B24:G24"/>
    <mergeCell ref="C12:D12"/>
    <mergeCell ref="B20:G20"/>
    <mergeCell ref="C11:D11"/>
    <mergeCell ref="D28:E28"/>
    <mergeCell ref="F13:G13"/>
    <mergeCell ref="F9:G9"/>
    <mergeCell ref="D3:H3"/>
    <mergeCell ref="D30:E30"/>
    <mergeCell ref="A35:H35"/>
    <mergeCell ref="B22:G22"/>
    <mergeCell ref="D33:E33"/>
    <mergeCell ref="D29:E29"/>
    <mergeCell ref="C13:D13"/>
    <mergeCell ref="B18:G18"/>
    <mergeCell ref="B21:G21"/>
  </mergeCells>
  <hyperlinks>
    <hyperlink xmlns:r="http://schemas.openxmlformats.org/officeDocument/2006/relationships" ref="A2" r:id="rId1"/>
    <hyperlink xmlns:r="http://schemas.openxmlformats.org/officeDocument/2006/relationships" ref="A35" r:id="rId2"/>
  </hyperlinks>
  <pageMargins left="0.3" right="0.3" top="0.4" bottom="0.4" header="0.2" footer="0.2"/>
  <pageSetup orientation="portrait" paperSize="9" fitToHeight="0" fitToWidth="1"/>
  <drawing xmlns:r="http://schemas.openxmlformats.org/officeDocument/2006/relationships" r:id="rId3"/>
</worksheet>
</file>

<file path=xl/worksheets/sheet10.xml><?xml version="1.0" encoding="utf-8"?>
<worksheet xmlns="http://schemas.openxmlformats.org/spreadsheetml/2006/main">
  <sheetPr>
    <outlinePr summaryBelow="1" summaryRight="1"/>
    <pageSetUpPr fitToPage="1"/>
  </sheetPr>
  <dimension ref="A2:Q50"/>
  <sheetViews>
    <sheetView showGridLines="0" zoomScale="100" workbookViewId="0">
      <pane xSplit="1" ySplit="28" topLeftCell="B29" activePane="bottomRight" state="frozen"/>
      <selection pane="topRight"/>
      <selection pane="bottomLeft"/>
      <selection pane="bottomRight" activeCell="A1" sqref="A1"/>
    </sheetView>
  </sheetViews>
  <sheetFormatPr baseColWidth="8" defaultRowHeight="15"/>
  <cols>
    <col width="2.5" customWidth="1" min="1" max="1"/>
    <col width="34" customWidth="1" min="2" max="2"/>
    <col width="15" customWidth="1" min="3" max="3"/>
    <col width="24" customWidth="1" min="4" max="4"/>
    <col width="22" customWidth="1" min="5" max="5"/>
    <col width="14" customWidth="1" min="6" max="6"/>
    <col width="20" customWidth="1" min="7" max="7"/>
    <col width="18" customWidth="1" min="8" max="8"/>
    <col width="20" customWidth="1" min="9" max="9"/>
    <col width="18" customWidth="1" min="10" max="10"/>
    <col width="26" customWidth="1" min="11" max="11"/>
    <col width="14" customWidth="1" min="12" max="12"/>
    <col width="22" customWidth="1" min="13" max="13"/>
    <col width="24" customWidth="1" min="14" max="14"/>
    <col width="16" customWidth="1" min="15" max="15"/>
    <col width="18" customWidth="1" min="16" max="16"/>
    <col width="2.5" customWidth="1" min="17" max="17"/>
  </cols>
  <sheetData>
    <row r="1" ht="3.75" customHeight="1"/>
    <row r="2" ht="27.75" customHeight="1">
      <c r="A2" s="1" t="inlineStr">
        <is>
          <t xml:space="preserve"> </t>
        </is>
      </c>
      <c r="B2" s="2" t="n"/>
      <c r="C2" s="3" t="inlineStr">
        <is>
          <t>Construction Bid / Tender Submission Template</t>
        </is>
      </c>
    </row>
    <row r="3" ht="12.75" customHeight="1">
      <c r="A3" s="2" t="n"/>
      <c r="B3" s="2" t="n"/>
      <c r="C3" s="4" t="inlineStr">
        <is>
          <t>Lists  ·  settings that reprice the bid, and every drop-down source</t>
        </is>
      </c>
    </row>
    <row r="4" ht="6" customHeight="1"/>
    <row r="6" ht="19.5" customHeight="1">
      <c r="B6" s="5" t="inlineStr">
        <is>
          <t>SETTINGS — CHANGE A VALUE HERE AND THE WHOLE BID REPRICES</t>
        </is>
      </c>
    </row>
    <row r="7" ht="26" customHeight="1">
      <c r="B7" s="17" t="inlineStr">
        <is>
          <t>These cells are registered as workbook defined names, so every sheet reads them. Percentages are entered as percentages (5% not 0.05 when typed with the % sign).</t>
        </is>
      </c>
    </row>
    <row r="9" ht="27" customHeight="1">
      <c r="B9" s="78" t="inlineStr">
        <is>
          <t>Tax %</t>
        </is>
      </c>
      <c r="C9" s="66" t="n">
        <v>0.1</v>
      </c>
      <c r="D9" s="17" t="inlineStr">
        <is>
          <t>Generic, jurisdiction-neutral tax rate — your VAT, GST or sales tax. Applied once, to the Bid Price excluding tax, on Bid Summary.</t>
        </is>
      </c>
    </row>
    <row r="10" ht="27" customHeight="1">
      <c r="B10" s="78" t="inlineStr">
        <is>
          <t>Site Overheads %</t>
        </is>
      </c>
      <c r="C10" s="66" t="n">
        <v>0.03</v>
      </c>
      <c r="D10" s="17" t="inlineStr">
        <is>
          <t>Site-based indirect cost not captured in Preliminaries, applied to the Net Construction Cost. Set to 0 if all site overhead is priced in Preliminaries.</t>
        </is>
      </c>
    </row>
    <row r="11" ht="27" customHeight="1">
      <c r="B11" s="78" t="inlineStr">
        <is>
          <t>Site Overheads — lump sum override</t>
        </is>
      </c>
      <c r="C11" s="79" t="n"/>
      <c r="D11" s="17" t="inlineStr">
        <is>
          <t>Leave blank to use the percentage above. Enter a value here to price site overheads as a fixed lump sum instead.</t>
        </is>
      </c>
    </row>
    <row r="12" ht="27" customHeight="1">
      <c r="B12" s="78" t="inlineStr">
        <is>
          <t>Head Office Overheads %</t>
        </is>
      </c>
      <c r="C12" s="66" t="n">
        <v>0.045</v>
      </c>
      <c r="D12" s="17" t="inlineStr">
        <is>
          <t>Corporate overhead recovery, applied to Net Construction Cost plus site overheads.</t>
        </is>
      </c>
    </row>
    <row r="13" ht="27" customHeight="1">
      <c r="B13" s="78" t="inlineStr">
        <is>
          <t>Margin / Profit %</t>
        </is>
      </c>
      <c r="C13" s="66" t="n">
        <v>0.06</v>
      </c>
      <c r="D13" s="17" t="inlineStr">
        <is>
          <t>The margin you intend to earn, applied after overheads. This is the number the bid/no-bid decision usually turns on.</t>
        </is>
      </c>
    </row>
    <row r="14" ht="27" customHeight="1">
      <c r="B14" s="78" t="inlineStr">
        <is>
          <t>Risk &amp; Contingency %</t>
        </is>
      </c>
      <c r="C14" s="66" t="n">
        <v>0.025</v>
      </c>
      <c r="D14" s="17" t="inlineStr">
        <is>
          <t>The bidder's own risk allowance for priced but uncertain scope. It is NOT the client's contingency and NOT a provisional sum.</t>
        </is>
      </c>
    </row>
    <row r="15" ht="27" customHeight="1">
      <c r="B15" s="78" t="inlineStr">
        <is>
          <t>Attendance &amp; Profit on PS / PC %</t>
        </is>
      </c>
      <c r="C15" s="66" t="n">
        <v>0.1</v>
      </c>
      <c r="D15" s="17" t="inlineStr">
        <is>
          <t>Added to provisional sums and prime cost items to cover attendance, coordination, overhead and profit on work you do not self-perform.</t>
        </is>
      </c>
    </row>
    <row r="16" ht="27" customHeight="1">
      <c r="B16" s="78" t="inlineStr">
        <is>
          <t>Construction Duration (weeks)</t>
        </is>
      </c>
      <c r="C16" s="50" t="n">
        <v>52</v>
      </c>
      <c r="D16" s="17" t="inlineStr">
        <is>
          <t>The programme you are bidding. Time-related preliminaries multiply by this, so changing it reprices the prelims and the proposed completion date.</t>
        </is>
      </c>
    </row>
    <row r="17" ht="27" customHeight="1">
      <c r="B17" s="78" t="inlineStr">
        <is>
          <t>Bid Due Date (from Cover)</t>
        </is>
      </c>
      <c r="C17" s="74">
        <f>IF(Proj_BidDue="","",Proj_BidDue)</f>
        <v/>
      </c>
      <c r="D17" s="17" t="inlineStr">
        <is>
          <t>Read-only — set the date on the Cover sheet. The compliance checklist counts down to it.</t>
        </is>
      </c>
    </row>
    <row r="18" ht="27" customHeight="1">
      <c r="B18" s="78" t="inlineStr">
        <is>
          <t>Bid Security (% of Total Bid Price)</t>
        </is>
      </c>
      <c r="C18" s="66" t="n">
        <v>0.05</v>
      </c>
      <c r="D18" s="17" t="inlineStr">
        <is>
          <t>Typical bid security / bid bond requirement. Bid Summary calculates the amount; check the tender documents for the required form and value.</t>
        </is>
      </c>
    </row>
    <row r="19" ht="27" customHeight="1">
      <c r="B19" s="78" t="inlineStr">
        <is>
          <t>Daywork mark-up — Labour %</t>
        </is>
      </c>
      <c r="C19" s="66" t="n">
        <v>0.2</v>
      </c>
      <c r="D19" s="17" t="inlineStr">
        <is>
          <t>Mark-up on net labour cost used to build the all-in rates on Unit Rate Schedule.</t>
        </is>
      </c>
    </row>
    <row r="20" ht="27" customHeight="1">
      <c r="B20" s="78" t="inlineStr">
        <is>
          <t>Daywork mark-up — Plant %</t>
        </is>
      </c>
      <c r="C20" s="66" t="n">
        <v>0.15</v>
      </c>
      <c r="D20" s="17" t="inlineStr">
        <is>
          <t>Mark-up on net plant cost used to build the all-in rates on Unit Rate Schedule.</t>
        </is>
      </c>
    </row>
    <row r="21" ht="27" customHeight="1">
      <c r="B21" s="78" t="inlineStr">
        <is>
          <t>Daywork mark-up — Material / Sub %</t>
        </is>
      </c>
      <c r="C21" s="66" t="n">
        <v>0.12</v>
      </c>
      <c r="D21" s="17" t="inlineStr">
        <is>
          <t>Mark-up on net material and subcontract cost used to build the all-in rates on Unit Rate Schedule.</t>
        </is>
      </c>
    </row>
    <row r="22" ht="27" customHeight="1">
      <c r="B22" s="78" t="inlineStr">
        <is>
          <t>Overtime multiplier — Tier 1</t>
        </is>
      </c>
      <c r="C22" s="73" t="n">
        <v>1.5</v>
      </c>
      <c r="D22" s="17" t="inlineStr">
        <is>
          <t>First overtime band (commonly the first few hours beyond ordinary time, or Saturday). Applied to the all-in normal-time labour rate.</t>
        </is>
      </c>
    </row>
    <row r="23" ht="27" customHeight="1">
      <c r="B23" s="78" t="inlineStr">
        <is>
          <t>Overtime multiplier — Tier 2</t>
        </is>
      </c>
      <c r="C23" s="73" t="n">
        <v>2</v>
      </c>
      <c r="D23" s="17" t="inlineStr">
        <is>
          <t>Second overtime band (commonly Sundays, public holidays or hours beyond Tier 1).</t>
        </is>
      </c>
    </row>
    <row r="26" ht="19.5" customHeight="1">
      <c r="B26" s="5" t="inlineStr">
        <is>
          <t>DROP-DOWN SOURCE LISTS</t>
        </is>
      </c>
    </row>
    <row r="27" ht="26" customHeight="1">
      <c r="B27" s="17" t="inlineStr">
        <is>
          <t>To add an option, type it in the first empty cell INSIDE a list — the validation ranges are fixed to 20 rows, so do not add beyond the last row of the block.</t>
        </is>
      </c>
    </row>
    <row r="28" ht="30" customHeight="1">
      <c r="B28" s="29" t="inlineStr">
        <is>
          <t>Trade Section</t>
        </is>
      </c>
      <c r="C28" s="29" t="inlineStr">
        <is>
          <t>Unit</t>
        </is>
      </c>
      <c r="D28" s="29" t="inlineStr">
        <is>
          <t>Yes / No</t>
        </is>
      </c>
      <c r="E28" s="29" t="inlineStr">
        <is>
          <t>Allowance Type</t>
        </is>
      </c>
      <c r="F28" s="29" t="inlineStr">
        <is>
          <t>Add / Deduct</t>
        </is>
      </c>
      <c r="G28" s="29" t="inlineStr">
        <is>
          <t>Client Decision</t>
        </is>
      </c>
      <c r="H28" s="29" t="inlineStr">
        <is>
          <t>Compliance Status</t>
        </is>
      </c>
      <c r="I28" s="29" t="inlineStr">
        <is>
          <t>Preliminaries Type</t>
        </is>
      </c>
      <c r="J28" s="29" t="inlineStr">
        <is>
          <t>Register Type</t>
        </is>
      </c>
      <c r="K28" s="29" t="inlineStr">
        <is>
          <t>Qualification Category</t>
        </is>
      </c>
      <c r="L28" s="29" t="inlineStr">
        <is>
          <t>Risk Rating</t>
        </is>
      </c>
      <c r="M28" s="29" t="inlineStr">
        <is>
          <t>Submission Format</t>
        </is>
      </c>
      <c r="N28" s="29" t="inlineStr">
        <is>
          <t>Trade / Labour Category</t>
        </is>
      </c>
      <c r="O28" s="29" t="inlineStr">
        <is>
          <t>Plant Hire Basis</t>
        </is>
      </c>
      <c r="P28" s="29" t="inlineStr">
        <is>
          <t>Quote Status</t>
        </is>
      </c>
    </row>
    <row r="29">
      <c r="B29" s="49" t="inlineStr">
        <is>
          <t>Preliminaries reference</t>
        </is>
      </c>
      <c r="C29" s="49" t="inlineStr">
        <is>
          <t>Item</t>
        </is>
      </c>
      <c r="D29" s="49" t="inlineStr">
        <is>
          <t>Yes</t>
        </is>
      </c>
      <c r="E29" s="49" t="inlineStr">
        <is>
          <t>Provisional Sum</t>
        </is>
      </c>
      <c r="F29" s="49" t="inlineStr">
        <is>
          <t>Add</t>
        </is>
      </c>
      <c r="G29" s="49" t="inlineStr">
        <is>
          <t>Not Submitted</t>
        </is>
      </c>
      <c r="H29" s="49" t="inlineStr">
        <is>
          <t>Not Started</t>
        </is>
      </c>
      <c r="I29" s="49" t="inlineStr">
        <is>
          <t>Time-Related</t>
        </is>
      </c>
      <c r="J29" s="49" t="inlineStr">
        <is>
          <t>Qualification</t>
        </is>
      </c>
      <c r="K29" s="49" t="inlineStr">
        <is>
          <t>Scope</t>
        </is>
      </c>
      <c r="L29" s="49" t="inlineStr">
        <is>
          <t>Low</t>
        </is>
      </c>
      <c r="M29" s="49" t="inlineStr">
        <is>
          <t>Electronic — portal</t>
        </is>
      </c>
      <c r="N29" s="49" t="inlineStr">
        <is>
          <t>Site Management</t>
        </is>
      </c>
      <c r="O29" s="49" t="inlineStr">
        <is>
          <t>Hour</t>
        </is>
      </c>
      <c r="P29" s="49" t="inlineStr">
        <is>
          <t>Yes — firm</t>
        </is>
      </c>
    </row>
    <row r="30">
      <c r="B30" s="49" t="inlineStr">
        <is>
          <t>Demolition &amp; Site Preparation</t>
        </is>
      </c>
      <c r="C30" s="49" t="inlineStr">
        <is>
          <t>Sum</t>
        </is>
      </c>
      <c r="D30" s="49" t="inlineStr">
        <is>
          <t>No</t>
        </is>
      </c>
      <c r="E30" s="49" t="inlineStr">
        <is>
          <t>Prime Cost Item</t>
        </is>
      </c>
      <c r="F30" s="49" t="inlineStr">
        <is>
          <t>Deduct</t>
        </is>
      </c>
      <c r="G30" s="49" t="inlineStr">
        <is>
          <t>Under Review</t>
        </is>
      </c>
      <c r="H30" s="49" t="inlineStr">
        <is>
          <t>In Progress</t>
        </is>
      </c>
      <c r="I30" s="49" t="inlineStr">
        <is>
          <t>Fixed / One-Off</t>
        </is>
      </c>
      <c r="J30" s="49" t="inlineStr">
        <is>
          <t>Exclusion</t>
        </is>
      </c>
      <c r="K30" s="49" t="inlineStr">
        <is>
          <t>Programme &amp; Access</t>
        </is>
      </c>
      <c r="L30" s="49" t="inlineStr">
        <is>
          <t>Medium</t>
        </is>
      </c>
      <c r="M30" s="49" t="inlineStr">
        <is>
          <t>Electronic — email</t>
        </is>
      </c>
      <c r="N30" s="49" t="inlineStr">
        <is>
          <t>General Labourer</t>
        </is>
      </c>
      <c r="O30" s="49" t="inlineStr">
        <is>
          <t>Day</t>
        </is>
      </c>
      <c r="P30" s="49" t="inlineStr">
        <is>
          <t>Yes — budget</t>
        </is>
      </c>
    </row>
    <row r="31">
      <c r="B31" s="49" t="inlineStr">
        <is>
          <t>Earthworks</t>
        </is>
      </c>
      <c r="C31" s="49" t="inlineStr">
        <is>
          <t>m</t>
        </is>
      </c>
      <c r="D31" s="49" t="n"/>
      <c r="E31" s="49" t="inlineStr">
        <is>
          <t>Allowance</t>
        </is>
      </c>
      <c r="F31" s="49" t="n"/>
      <c r="G31" s="49" t="inlineStr">
        <is>
          <t>Accepted</t>
        </is>
      </c>
      <c r="H31" s="49" t="inlineStr">
        <is>
          <t>Draft for Review</t>
        </is>
      </c>
      <c r="I31" s="49" t="n"/>
      <c r="J31" s="49" t="inlineStr">
        <is>
          <t>Assumption</t>
        </is>
      </c>
      <c r="K31" s="49" t="inlineStr">
        <is>
          <t>Design &amp; Documentation</t>
        </is>
      </c>
      <c r="L31" s="49" t="inlineStr">
        <is>
          <t>High</t>
        </is>
      </c>
      <c r="M31" s="49" t="inlineStr">
        <is>
          <t>Hard copy</t>
        </is>
      </c>
      <c r="N31" s="49" t="inlineStr">
        <is>
          <t>Carpenter</t>
        </is>
      </c>
      <c r="O31" s="49" t="inlineStr">
        <is>
          <t>Week</t>
        </is>
      </c>
      <c r="P31" s="49" t="inlineStr">
        <is>
          <t>No</t>
        </is>
      </c>
    </row>
    <row r="32">
      <c r="B32" s="49" t="inlineStr">
        <is>
          <t>Piling &amp; Foundations</t>
        </is>
      </c>
      <c r="C32" s="49" t="inlineStr">
        <is>
          <t>m²</t>
        </is>
      </c>
      <c r="D32" s="49" t="n"/>
      <c r="E32" s="49" t="inlineStr">
        <is>
          <t>Client Contingency</t>
        </is>
      </c>
      <c r="F32" s="49" t="n"/>
      <c r="G32" s="49" t="inlineStr">
        <is>
          <t>Rejected</t>
        </is>
      </c>
      <c r="H32" s="49" t="inlineStr">
        <is>
          <t>Complete</t>
        </is>
      </c>
      <c r="I32" s="49" t="n"/>
      <c r="J32" s="49" t="n"/>
      <c r="K32" s="49" t="inlineStr">
        <is>
          <t>Site Conditions</t>
        </is>
      </c>
      <c r="L32" s="49" t="inlineStr">
        <is>
          <t>Critical</t>
        </is>
      </c>
      <c r="M32" s="49" t="inlineStr">
        <is>
          <t>Electronic and hard copy</t>
        </is>
      </c>
      <c r="N32" s="49" t="inlineStr">
        <is>
          <t>Steel Fixer</t>
        </is>
      </c>
      <c r="O32" s="49" t="inlineStr">
        <is>
          <t>Month</t>
        </is>
      </c>
      <c r="P32" s="49" t="n"/>
    </row>
    <row r="33">
      <c r="B33" s="49" t="inlineStr">
        <is>
          <t>Concrete Structure</t>
        </is>
      </c>
      <c r="C33" s="49" t="inlineStr">
        <is>
          <t>m³</t>
        </is>
      </c>
      <c r="D33" s="49" t="n"/>
      <c r="E33" s="49" t="n"/>
      <c r="F33" s="49" t="n"/>
      <c r="G33" s="49" t="inlineStr">
        <is>
          <t>Withdrawn</t>
        </is>
      </c>
      <c r="H33" s="49" t="inlineStr">
        <is>
          <t>Not Applicable</t>
        </is>
      </c>
      <c r="I33" s="49" t="n"/>
      <c r="J33" s="49" t="n"/>
      <c r="K33" s="49" t="inlineStr">
        <is>
          <t>Commercial &amp; Payment</t>
        </is>
      </c>
      <c r="L33" s="49" t="n"/>
      <c r="M33" s="49" t="n"/>
      <c r="N33" s="49" t="inlineStr">
        <is>
          <t>Concreter</t>
        </is>
      </c>
      <c r="O33" s="49" t="n"/>
      <c r="P33" s="49" t="n"/>
    </row>
    <row r="34">
      <c r="B34" s="49" t="inlineStr">
        <is>
          <t>Structural Steel</t>
        </is>
      </c>
      <c r="C34" s="49" t="inlineStr">
        <is>
          <t>kg</t>
        </is>
      </c>
      <c r="D34" s="49" t="n"/>
      <c r="E34" s="49" t="n"/>
      <c r="F34" s="49" t="n"/>
      <c r="G34" s="49" t="n"/>
      <c r="H34" s="49" t="n"/>
      <c r="I34" s="49" t="n"/>
      <c r="J34" s="49" t="n"/>
      <c r="K34" s="49" t="inlineStr">
        <is>
          <t>Risk &amp; Liability</t>
        </is>
      </c>
      <c r="L34" s="49" t="n"/>
      <c r="M34" s="49" t="n"/>
      <c r="N34" s="49" t="inlineStr">
        <is>
          <t>Formworker</t>
        </is>
      </c>
      <c r="O34" s="49" t="n"/>
      <c r="P34" s="49" t="n"/>
    </row>
    <row r="35">
      <c r="B35" s="49" t="inlineStr">
        <is>
          <t>Masonry</t>
        </is>
      </c>
      <c r="C35" s="49" t="inlineStr">
        <is>
          <t>t</t>
        </is>
      </c>
      <c r="D35" s="49" t="n"/>
      <c r="E35" s="49" t="n"/>
      <c r="F35" s="49" t="n"/>
      <c r="G35" s="49" t="n"/>
      <c r="H35" s="49" t="n"/>
      <c r="I35" s="49" t="n"/>
      <c r="J35" s="49" t="n"/>
      <c r="K35" s="49" t="inlineStr">
        <is>
          <t>Statutory &amp; Approvals</t>
        </is>
      </c>
      <c r="L35" s="49" t="n"/>
      <c r="M35" s="49" t="n"/>
      <c r="N35" s="49" t="inlineStr">
        <is>
          <t>Structural Steel Erector</t>
        </is>
      </c>
      <c r="O35" s="49" t="n"/>
      <c r="P35" s="49" t="n"/>
    </row>
    <row r="36">
      <c r="B36" s="49" t="inlineStr">
        <is>
          <t>Roofing &amp; Waterproofing</t>
        </is>
      </c>
      <c r="C36" s="49" t="inlineStr">
        <is>
          <t>No.</t>
        </is>
      </c>
      <c r="D36" s="49" t="n"/>
      <c r="E36" s="49" t="n"/>
      <c r="F36" s="49" t="n"/>
      <c r="G36" s="49" t="n"/>
      <c r="H36" s="49" t="n"/>
      <c r="I36" s="49" t="n"/>
      <c r="J36" s="49" t="n"/>
      <c r="K36" s="49" t="inlineStr">
        <is>
          <t>Utilities &amp; Authorities</t>
        </is>
      </c>
      <c r="L36" s="49" t="n"/>
      <c r="M36" s="49" t="n"/>
      <c r="N36" s="49" t="inlineStr">
        <is>
          <t>Bricklayer</t>
        </is>
      </c>
      <c r="O36" s="49" t="n"/>
      <c r="P36" s="49" t="n"/>
    </row>
    <row r="37">
      <c r="B37" s="49" t="inlineStr">
        <is>
          <t>Façade &amp; Windows</t>
        </is>
      </c>
      <c r="C37" s="49" t="inlineStr">
        <is>
          <t>Ea</t>
        </is>
      </c>
      <c r="D37" s="49" t="n"/>
      <c r="E37" s="49" t="n"/>
      <c r="F37" s="49" t="n"/>
      <c r="G37" s="49" t="n"/>
      <c r="H37" s="49" t="n"/>
      <c r="I37" s="49" t="n"/>
      <c r="J37" s="49" t="n"/>
      <c r="K37" s="49" t="inlineStr">
        <is>
          <t>Industrial Relations</t>
        </is>
      </c>
      <c r="L37" s="49" t="n"/>
      <c r="M37" s="49" t="n"/>
      <c r="N37" s="49" t="inlineStr">
        <is>
          <t>Roof Plumber</t>
        </is>
      </c>
      <c r="O37" s="49" t="n"/>
      <c r="P37" s="49" t="n"/>
    </row>
    <row r="38">
      <c r="B38" s="49" t="inlineStr">
        <is>
          <t>Internal Walls &amp; Partitions</t>
        </is>
      </c>
      <c r="C38" s="49" t="inlineStr">
        <is>
          <t>Set</t>
        </is>
      </c>
      <c r="D38" s="49" t="n"/>
      <c r="E38" s="49" t="n"/>
      <c r="F38" s="49" t="n"/>
      <c r="G38" s="49" t="n"/>
      <c r="H38" s="49" t="n"/>
      <c r="I38" s="49" t="n"/>
      <c r="J38" s="49" t="n"/>
      <c r="K38" s="49" t="inlineStr">
        <is>
          <t>Escalation &amp; Currency</t>
        </is>
      </c>
      <c r="L38" s="49" t="n"/>
      <c r="M38" s="49" t="n"/>
      <c r="N38" s="49" t="inlineStr">
        <is>
          <t>Façade Installer</t>
        </is>
      </c>
      <c r="O38" s="49" t="n"/>
      <c r="P38" s="49" t="n"/>
    </row>
    <row r="39">
      <c r="B39" s="49" t="inlineStr">
        <is>
          <t>Doors &amp; Hardware</t>
        </is>
      </c>
      <c r="C39" s="49" t="inlineStr">
        <is>
          <t>Lot</t>
        </is>
      </c>
      <c r="D39" s="49" t="n"/>
      <c r="E39" s="49" t="n"/>
      <c r="F39" s="49" t="n"/>
      <c r="G39" s="49" t="n"/>
      <c r="H39" s="49" t="n"/>
      <c r="I39" s="49" t="n"/>
      <c r="J39" s="49" t="n"/>
      <c r="K39" s="49" t="inlineStr">
        <is>
          <t>Insurance &amp; Security</t>
        </is>
      </c>
      <c r="L39" s="49" t="n"/>
      <c r="M39" s="49" t="n"/>
      <c r="N39" s="49" t="inlineStr">
        <is>
          <t>Plasterer</t>
        </is>
      </c>
      <c r="O39" s="49" t="n"/>
      <c r="P39" s="49" t="n"/>
    </row>
    <row r="40">
      <c r="B40" s="49" t="inlineStr">
        <is>
          <t>Finishes</t>
        </is>
      </c>
      <c r="C40" s="49" t="inlineStr">
        <is>
          <t>Pair</t>
        </is>
      </c>
      <c r="D40" s="49" t="n"/>
      <c r="E40" s="49" t="n"/>
      <c r="F40" s="49" t="n"/>
      <c r="G40" s="49" t="n"/>
      <c r="H40" s="49" t="n"/>
      <c r="I40" s="49" t="n"/>
      <c r="J40" s="49" t="n"/>
      <c r="K40" s="49" t="inlineStr">
        <is>
          <t>Testing &amp; Commissioning</t>
        </is>
      </c>
      <c r="L40" s="49" t="n"/>
      <c r="M40" s="49" t="n"/>
      <c r="N40" s="49" t="inlineStr">
        <is>
          <t>Painter</t>
        </is>
      </c>
      <c r="O40" s="49" t="n"/>
      <c r="P40" s="49" t="n"/>
    </row>
    <row r="41">
      <c r="B41" s="49" t="inlineStr">
        <is>
          <t>Joinery &amp; Fitout</t>
        </is>
      </c>
      <c r="C41" s="49" t="inlineStr">
        <is>
          <t>hr</t>
        </is>
      </c>
      <c r="D41" s="49" t="n"/>
      <c r="E41" s="49" t="n"/>
      <c r="F41" s="49" t="n"/>
      <c r="G41" s="49" t="n"/>
      <c r="H41" s="49" t="n"/>
      <c r="I41" s="49" t="n"/>
      <c r="J41" s="49" t="n"/>
      <c r="K41" s="49" t="n"/>
      <c r="L41" s="49" t="n"/>
      <c r="M41" s="49" t="n"/>
      <c r="N41" s="49" t="inlineStr">
        <is>
          <t>Tiler</t>
        </is>
      </c>
      <c r="O41" s="49" t="n"/>
      <c r="P41" s="49" t="n"/>
    </row>
    <row r="42">
      <c r="B42" s="49" t="inlineStr">
        <is>
          <t>Mechanical Services</t>
        </is>
      </c>
      <c r="C42" s="49" t="inlineStr">
        <is>
          <t>day</t>
        </is>
      </c>
      <c r="D42" s="49" t="n"/>
      <c r="E42" s="49" t="n"/>
      <c r="F42" s="49" t="n"/>
      <c r="G42" s="49" t="n"/>
      <c r="H42" s="49" t="n"/>
      <c r="I42" s="49" t="n"/>
      <c r="J42" s="49" t="n"/>
      <c r="K42" s="49" t="n"/>
      <c r="L42" s="49" t="n"/>
      <c r="M42" s="49" t="n"/>
      <c r="N42" s="49" t="inlineStr">
        <is>
          <t>Joiner</t>
        </is>
      </c>
      <c r="O42" s="49" t="n"/>
      <c r="P42" s="49" t="n"/>
    </row>
    <row r="43">
      <c r="B43" s="49" t="inlineStr">
        <is>
          <t>Electrical Services</t>
        </is>
      </c>
      <c r="C43" s="49" t="inlineStr">
        <is>
          <t>week</t>
        </is>
      </c>
      <c r="D43" s="49" t="n"/>
      <c r="E43" s="49" t="n"/>
      <c r="F43" s="49" t="n"/>
      <c r="G43" s="49" t="n"/>
      <c r="H43" s="49" t="n"/>
      <c r="I43" s="49" t="n"/>
      <c r="J43" s="49" t="n"/>
      <c r="K43" s="49" t="n"/>
      <c r="L43" s="49" t="n"/>
      <c r="M43" s="49" t="n"/>
      <c r="N43" s="49" t="inlineStr">
        <is>
          <t>Mechanical Fitter</t>
        </is>
      </c>
      <c r="O43" s="49" t="n"/>
      <c r="P43" s="49" t="n"/>
    </row>
    <row r="44">
      <c r="B44" s="49" t="inlineStr">
        <is>
          <t>Hydraulic Services</t>
        </is>
      </c>
      <c r="C44" s="49" t="inlineStr">
        <is>
          <t>month</t>
        </is>
      </c>
      <c r="D44" s="49" t="n"/>
      <c r="E44" s="49" t="n"/>
      <c r="F44" s="49" t="n"/>
      <c r="G44" s="49" t="n"/>
      <c r="H44" s="49" t="n"/>
      <c r="I44" s="49" t="n"/>
      <c r="J44" s="49" t="n"/>
      <c r="K44" s="49" t="n"/>
      <c r="L44" s="49" t="n"/>
      <c r="M44" s="49" t="n"/>
      <c r="N44" s="49" t="inlineStr">
        <is>
          <t>Electrician</t>
        </is>
      </c>
      <c r="O44" s="49" t="n"/>
      <c r="P44" s="49" t="n"/>
    </row>
    <row r="45">
      <c r="B45" s="49" t="inlineStr">
        <is>
          <t>Fire Services</t>
        </is>
      </c>
      <c r="C45" s="49" t="inlineStr">
        <is>
          <t>L</t>
        </is>
      </c>
      <c r="D45" s="49" t="n"/>
      <c r="E45" s="49" t="n"/>
      <c r="F45" s="49" t="n"/>
      <c r="G45" s="49" t="n"/>
      <c r="H45" s="49" t="n"/>
      <c r="I45" s="49" t="n"/>
      <c r="J45" s="49" t="n"/>
      <c r="K45" s="49" t="n"/>
      <c r="L45" s="49" t="n"/>
      <c r="M45" s="49" t="n"/>
      <c r="N45" s="49" t="inlineStr">
        <is>
          <t>Plumber</t>
        </is>
      </c>
      <c r="O45" s="49" t="n"/>
      <c r="P45" s="49" t="n"/>
    </row>
    <row r="46">
      <c r="B46" s="49" t="inlineStr">
        <is>
          <t>Vertical Transportation</t>
        </is>
      </c>
      <c r="C46" s="49" t="inlineStr">
        <is>
          <t>kL</t>
        </is>
      </c>
      <c r="D46" s="49" t="n"/>
      <c r="E46" s="49" t="n"/>
      <c r="F46" s="49" t="n"/>
      <c r="G46" s="49" t="n"/>
      <c r="H46" s="49" t="n"/>
      <c r="I46" s="49" t="n"/>
      <c r="J46" s="49" t="n"/>
      <c r="K46" s="49" t="n"/>
      <c r="L46" s="49" t="n"/>
      <c r="M46" s="49" t="n"/>
      <c r="N46" s="49" t="inlineStr">
        <is>
          <t>Fire Technician</t>
        </is>
      </c>
      <c r="O46" s="49" t="n"/>
      <c r="P46" s="49" t="n"/>
    </row>
    <row r="47">
      <c r="B47" s="49" t="inlineStr">
        <is>
          <t>External Works &amp; Landscaping</t>
        </is>
      </c>
      <c r="C47" s="49" t="inlineStr">
        <is>
          <t>LM</t>
        </is>
      </c>
      <c r="D47" s="49" t="n"/>
      <c r="E47" s="49" t="n"/>
      <c r="F47" s="49" t="n"/>
      <c r="G47" s="49" t="n"/>
      <c r="H47" s="49" t="n"/>
      <c r="I47" s="49" t="n"/>
      <c r="J47" s="49" t="n"/>
      <c r="K47" s="49" t="n"/>
      <c r="L47" s="49" t="n"/>
      <c r="M47" s="49" t="n"/>
      <c r="N47" s="49" t="inlineStr">
        <is>
          <t>Rigger / Crane Crew</t>
        </is>
      </c>
      <c r="O47" s="49" t="n"/>
      <c r="P47" s="49" t="n"/>
    </row>
    <row r="48">
      <c r="B48" s="49" t="inlineStr">
        <is>
          <t>Commissioning &amp; Handover</t>
        </is>
      </c>
      <c r="C48" s="49" t="inlineStr">
        <is>
          <t>%</t>
        </is>
      </c>
      <c r="D48" s="49" t="n"/>
      <c r="E48" s="49" t="n"/>
      <c r="F48" s="49" t="n"/>
      <c r="G48" s="49" t="n"/>
      <c r="H48" s="49" t="n"/>
      <c r="I48" s="49" t="n"/>
      <c r="J48" s="49" t="n"/>
      <c r="K48" s="49" t="n"/>
      <c r="L48" s="49" t="n"/>
      <c r="M48" s="49" t="n"/>
      <c r="N48" s="49" t="inlineStr">
        <is>
          <t>Traffic Controller</t>
        </is>
      </c>
      <c r="O48" s="49" t="n"/>
      <c r="P48" s="49" t="n"/>
    </row>
    <row r="50" ht="12.75" customHeight="1">
      <c r="A50" s="18" t="inlineStr">
        <is>
          <t>Visit mastt.com</t>
        </is>
      </c>
      <c r="B50" s="19" t="n"/>
      <c r="C50" s="19" t="n"/>
      <c r="D50" s="19" t="n"/>
      <c r="E50" s="19" t="n"/>
      <c r="F50" s="19" t="n"/>
      <c r="G50" s="19" t="n"/>
      <c r="H50" s="19" t="n"/>
      <c r="I50" s="19" t="n"/>
      <c r="J50" s="19" t="n"/>
      <c r="K50" s="19" t="n"/>
      <c r="L50" s="19" t="n"/>
      <c r="M50" s="19" t="n"/>
      <c r="N50" s="19" t="n"/>
      <c r="O50" s="19" t="n"/>
      <c r="P50" s="19" t="n"/>
      <c r="Q50" s="19" t="n"/>
    </row>
  </sheetData>
  <sheetProtection selectLockedCells="0" selectUnlockedCells="0" sheet="1" objects="0" insertRows="0" insertHyperlinks="1" autoFilter="0" scenarios="0" formatColumns="0" deleteColumns="1" insertColumns="0" pivotTables="1" deleteRows="0" formatCells="0" formatRows="0" sort="0"/>
  <mergeCells count="20">
    <mergeCell ref="D18:J18"/>
    <mergeCell ref="D9:J9"/>
    <mergeCell ref="D12:J12"/>
    <mergeCell ref="D15:J15"/>
    <mergeCell ref="D23:J23"/>
    <mergeCell ref="D14:J14"/>
    <mergeCell ref="C2:Q2"/>
    <mergeCell ref="D20:J20"/>
    <mergeCell ref="D10:J10"/>
    <mergeCell ref="D19:J19"/>
    <mergeCell ref="D22:J22"/>
    <mergeCell ref="A50:Q50"/>
    <mergeCell ref="D21:J21"/>
    <mergeCell ref="D13:J13"/>
    <mergeCell ref="D11:J11"/>
    <mergeCell ref="C3:Q3"/>
    <mergeCell ref="B7:J7"/>
    <mergeCell ref="D17:J17"/>
    <mergeCell ref="D16:J16"/>
    <mergeCell ref="B27:J27"/>
  </mergeCells>
  <hyperlinks>
    <hyperlink xmlns:r="http://schemas.openxmlformats.org/officeDocument/2006/relationships" ref="A2" r:id="rId1"/>
    <hyperlink xmlns:r="http://schemas.openxmlformats.org/officeDocument/2006/relationships" ref="A50" r:id="rId2"/>
  </hyperlinks>
  <pageMargins left="0.3" right="0.3" top="0.4" bottom="0.4" header="0.2" footer="0.2"/>
  <pageSetup orientation="landscape" paperSize="9" fitToHeight="0" fitToWidth="1"/>
  <drawing xmlns:r="http://schemas.openxmlformats.org/officeDocument/2006/relationships" r:id="rId3"/>
</worksheet>
</file>

<file path=xl/worksheets/sheet11.xml><?xml version="1.0" encoding="utf-8"?>
<worksheet xmlns="http://schemas.openxmlformats.org/spreadsheetml/2006/main">
  <sheetPr>
    <outlinePr summaryBelow="1" summaryRight="1"/>
    <pageSetUpPr fitToPage="1"/>
  </sheetPr>
  <dimension ref="A2:H52"/>
  <sheetViews>
    <sheetView showGridLines="0" zoomScale="100" workbookViewId="0">
      <selection activeCell="A1" sqref="A1"/>
    </sheetView>
  </sheetViews>
  <sheetFormatPr baseColWidth="8" defaultRowHeight="15"/>
  <cols>
    <col width="2.5" customWidth="1" min="1" max="1"/>
    <col width="20" customWidth="1" min="2" max="2"/>
    <col width="22" customWidth="1" min="3" max="3"/>
    <col width="22" customWidth="1" min="4" max="4"/>
    <col width="22" customWidth="1" min="5" max="5"/>
    <col width="22" customWidth="1" min="6" max="6"/>
    <col width="22" customWidth="1" min="7" max="7"/>
    <col width="2.5" customWidth="1" min="8" max="8"/>
  </cols>
  <sheetData>
    <row r="1" ht="3.75" customHeight="1"/>
    <row r="2" ht="27.75" customHeight="1">
      <c r="A2" s="1" t="inlineStr">
        <is>
          <t xml:space="preserve"> </t>
        </is>
      </c>
      <c r="B2" s="2" t="n"/>
      <c r="C2" s="2" t="n"/>
      <c r="D2" s="3" t="inlineStr">
        <is>
          <t>Construction Bid / Tender Submission Template</t>
        </is>
      </c>
    </row>
    <row r="3" ht="12.75" customHeight="1">
      <c r="A3" s="2" t="n"/>
      <c r="B3" s="2" t="n"/>
      <c r="C3" s="2" t="n"/>
      <c r="D3" s="4" t="inlineStr">
        <is>
          <t>Notes &amp; Assumptions  ·  read before issuing this template</t>
        </is>
      </c>
    </row>
    <row r="4" ht="6" customHeight="1"/>
    <row r="6" ht="19.5" customHeight="1">
      <c r="B6" s="5" t="inlineStr">
        <is>
          <t>HOW THE MARK-UP CASCADE WORKS</t>
        </is>
      </c>
    </row>
    <row r="7" ht="62.5" customHeight="1">
      <c r="B7" s="11" t="inlineStr">
        <is>
          <t>The Bid Summary builds the price in one direction only: cost first, then mark-ups, then tax. Trade sections, preliminaries, provisional sums, prime cost items and allowances add up to the Net Construction Cost. Site overheads are applied to that figure; head office overheads to the net cost plus site overheads; margin to the running total after overheads; and risk and contingency to the running total after margin. Tax is applied last, to the Bid Price excluding tax.</t>
        </is>
      </c>
    </row>
    <row r="8" ht="62.5" customHeight="1">
      <c r="B8" s="11" t="inlineStr">
        <is>
          <t>Each mark-up compounds on the one before it, which is why the total effect is slightly greater than the sum of the percentages. That is deliberate — it reflects the fact that you carry overhead and margin on the overhead you have already added. If your organisation prices mark-ups on the net cost only, change the four mark-up formulas on the Bid Summary so that each one references the Net Construction Cost cell rather than the running total, and say so in your internal bid record.</t>
        </is>
      </c>
    </row>
    <row r="9" ht="37.5" customHeight="1">
      <c r="B9" s="11" t="inlineStr">
        <is>
          <t>Every percentage lives on the Lists sheet and is registered as a defined name, so you never edit a mark-up inside a formula. Change Margin_Pct once and the margin line, the Bid Price excluding tax, the tax line, the Total Bid Price, the bid security amount and the alternates-inclusive price all move together.</t>
        </is>
      </c>
    </row>
    <row r="10" ht="37.5" customHeight="1">
      <c r="B10" s="11" t="inlineStr">
        <is>
          <t>Site overheads can be priced either way. Leave the lump sum override on Lists blank to use the percentage; enter a value and the percentage is ignored and the lump sum is used instead. The Bid Summary shows which basis is in force.</t>
        </is>
      </c>
    </row>
    <row r="12" ht="19.5" customHeight="1">
      <c r="B12" s="5" t="inlineStr">
        <is>
          <t>PROVISIONAL SUMS, PRIME COST ITEMS, ALLOWANCES AND CONTINGENCY</t>
        </is>
      </c>
    </row>
    <row r="13" ht="62.5" customHeight="1">
      <c r="B13" s="11" t="inlineStr">
        <is>
          <t>These four are constantly confused, and the confusion is expensive. A provisional sum is a sum of money included in the contract for work that is not yet defined; it is expended only on the client's instruction, measured or valued when the work is defined, and adjusted up or down at final account. A prime cost item is a supply-only rate for an item whose make and model has not been selected; the installation is priced in the trade sections and only the supply rate adjusts.</t>
        </is>
      </c>
    </row>
    <row r="14" ht="62.5" customHeight="1">
      <c r="B14" s="11" t="inlineStr">
        <is>
          <t>An allowance is your own estimate of a quantity or cost that will be measured as the work proceeds — rock excavation, contaminated spoil, authority charges. It stays in the price but reconciles against measured fact. Contingency is different again: the client's contingency is a sum held in the contract sum for the client's own use, while the bidder's risk and contingency percentage in the mark-up cascade is your allowance for the risks you have priced but cannot pin down. Never present them as the same money.</t>
        </is>
      </c>
    </row>
    <row r="15" ht="37.5" customHeight="1">
      <c r="B15" s="11" t="inlineStr">
        <is>
          <t>Attendance and profit is added to provisional sums and prime cost items because you carry the coordination, supervision, general attendance and commercial risk on work you do not self-perform. The default rate is set once on Lists and applied to every line, with a per-line override where a particular package warrants it.</t>
        </is>
      </c>
    </row>
    <row r="16" ht="37.5" customHeight="1">
      <c r="B16" s="11" t="inlineStr">
        <is>
          <t>The date by which the client must instruct matters as much as the money. A provisional sum instructed late is a programme event before it is a cost event; record the consequence on the Allowances sheet so that the conversation happens before the date passes, not after.</t>
        </is>
      </c>
    </row>
    <row r="18" ht="19.5" customHeight="1">
      <c r="B18" s="5" t="inlineStr">
        <is>
          <t>WRITING QUALIFICATIONS THAT HOLD UP COMMERCIALLY</t>
        </is>
      </c>
    </row>
    <row r="19" ht="62.5" customHeight="1">
      <c r="B19" s="11" t="inlineStr">
        <is>
          <t>A qualification exists so that a risk you have not priced sits with the party that can control it. To do that it has to be specific enough to be accepted, negotiated or rejected. "Subject to reasonable site access" is not a qualification; it is a hope. "Priced on uninterrupted access to the whole of the site from the date of possession; staged or restricted access will be repriced and an extension of time sought" is a qualification, because an evaluator can price it, argue it, or strike it out.</t>
        </is>
      </c>
    </row>
    <row r="20" ht="37.5" customHeight="1">
      <c r="B20" s="11" t="inlineStr">
        <is>
          <t>Keep the three registers separate and deliberate. A qualification changes the terms; an exclusion removes scope or cost from the price; an assumption records a fact the price depends on. Mixing them makes the bid look either evasive or careless, and both readings cost you.</t>
        </is>
      </c>
    </row>
    <row r="21" ht="50" customHeight="1">
      <c r="B21" s="11" t="inlineStr">
        <is>
          <t>Flag every departure from the tender documents. Most evaluation processes require departures to be listed separately, and many reserve the right to set aside a bid that qualifies the conditions of contract without saying so. Burying a qualification in a covering letter, an email or a footnote is the fastest route to a non-conforming bid.</t>
        </is>
      </c>
    </row>
    <row r="22" ht="25" customHeight="1">
      <c r="B22" s="11" t="inlineStr">
        <is>
          <t>Finally, price the risk you decide to keep. If you delete a qualification during negotiation, the risk comes back to you — put it in the risk and contingency percentage before you agree, not after.</t>
        </is>
      </c>
    </row>
    <row r="24" ht="19.5" customHeight="1">
      <c r="B24" s="5" t="inlineStr">
        <is>
          <t>BID / NO-BID DISCIPLINE</t>
        </is>
      </c>
    </row>
    <row r="25" ht="62.5" customHeight="1">
      <c r="B25" s="11" t="inlineStr">
        <is>
          <t>The most profitable decision in tendering is usually the decision not to bid. Test the opportunity before you spend estimating hours on it: is the scope documented well enough to price; can you resource it alongside the work you already hold; are the conditions of contract, the liability caps and the damages regime ones you can accept; is the client's funding and decision-making credible; and is the field small enough that a considered bid has a real chance.</t>
        </is>
      </c>
    </row>
    <row r="26" ht="37.5" customHeight="1">
      <c r="B26" s="11" t="inlineStr">
        <is>
          <t>Set the margin honestly and early, then hold it. A bid submitted at a margin you would not accept in negotiation is a bid you have already lost money on. Where you need to be sharp, be sharp on cost — scope, method, procurement and programme — not on the mark-up cascade.</t>
        </is>
      </c>
    </row>
    <row r="27" ht="37.5" customHeight="1">
      <c r="B27" s="11" t="inlineStr">
        <is>
          <t>Record the settlement decisions. The gap between the estimator's build-up and the number that was submitted is the single most valuable piece of information you will have if the project is won, and the first thing you will wish you had written down if it goes wrong.</t>
        </is>
      </c>
    </row>
    <row r="28" ht="25" customHeight="1">
      <c r="B28" s="11" t="inlineStr">
        <is>
          <t>Close the compliance checklist before the pricing is final. Bids are lost far more often on a missing certificate, an unacknowledged addendum or a late portal upload than on a percentage point of margin.</t>
        </is>
      </c>
    </row>
    <row r="30" ht="19.5" customHeight="1">
      <c r="B30" s="5" t="inlineStr">
        <is>
          <t>FAMILIES OF CONDITIONS OF CONTRACT AND HOW THE TERMINOLOGY DIFFERS</t>
        </is>
      </c>
    </row>
    <row r="31" ht="75" customHeight="1">
      <c r="B31" s="11" t="inlineStr">
        <is>
          <t>This template deliberately says "the Conditions of Contract" rather than naming a standard form, because the same commercial ideas appear under different names in every jurisdiction. The main families you will meet are the FIDIC suite used widely on international and development-bank funded work; the NEC suite used in the United Kingdom and increasingly elsewhere; the AIA documents used in the United States; JCT used in the United Kingdom building market; and the AS family used in Australia. Bespoke and government-amended forms sit on top of all of them.</t>
        </is>
      </c>
    </row>
    <row r="32" ht="75" customHeight="1">
      <c r="B32" s="11" t="inlineStr">
        <is>
          <t>The vocabulary shifts as you move between them. What one form calls the Engineer another calls the Project Manager, the Architect, the Contract Administrator or the Superintendent. Practical Completion, Substantial Completion and Taking-Over describe broadly the same milestone. Variations, Change Orders, Compensation Events and Instructions all describe a change to the work, but the entitlement, the notice period and the valuation rules behind them are not the same. Liquidated Damages and Delay Damages likewise differ in cap, in trigger and in whether they are the sole remedy.</t>
        </is>
      </c>
    </row>
    <row r="33" ht="50" customHeight="1">
      <c r="B33" s="11" t="inlineStr">
        <is>
          <t>Two practical consequences for a bid. First, price the mechanism, not the label: read how change is valued, how time is claimed, when notices are due and what happens if you miss one. Second, when you qualify a term, quote the clause reference from the actual tender documents rather than the term you are used to — an evaluator matching your qualification against a different form will otherwise reject it as irrelevant.</t>
        </is>
      </c>
    </row>
    <row r="35" ht="19.5" customHeight="1">
      <c r="B35" s="5" t="inlineStr">
        <is>
          <t>TAX TREATMENT</t>
        </is>
      </c>
    </row>
    <row r="36" ht="37.5" customHeight="1">
      <c r="B36" s="11" t="inlineStr">
        <is>
          <t>The template uses the neutral word "tax" for whatever sales tax, value added tax or goods and services tax applies where the work is performed. Set the rate once on the Lists sheet; it is applied a single time, to the Bid Price excluding tax, on the Bid Summary.</t>
        </is>
      </c>
    </row>
    <row r="37" ht="37.5" customHeight="1">
      <c r="B37" s="11" t="inlineStr">
        <is>
          <t>Price every trade line, preliminary, provisional sum, allowance and unit rate exclusive of tax. Applying tax at line level and again at summary level is the most common arithmetic error in a bid, and it always favours the client.</t>
        </is>
      </c>
    </row>
    <row r="38" ht="50" customHeight="1">
      <c r="B38" s="11" t="inlineStr">
        <is>
          <t>Where the tender documents ask for a price excluding tax, quote the Bid Price excluding tax and say so on the form of tender. Where a reverse-charge, withholding or exemption regime applies, or where the works cross a tax border, set the rate to zero and record the treatment as a qualification rather than adjusting individual rates.</t>
        </is>
      </c>
    </row>
    <row r="39" ht="37.5" customHeight="1">
      <c r="B39" s="11" t="inlineStr">
        <is>
          <t>Currency is a code on the Cover sheet, never a symbol in a cell format, so the workbook reads correctly in any jurisdiction. Where any part of your price is exposed to an exchange rate, qualify it — the Escalation &amp; Currency category on the qualifications register exists for exactly that.</t>
        </is>
      </c>
    </row>
    <row r="41" ht="19.5" customHeight="1">
      <c r="B41" s="5" t="inlineStr">
        <is>
          <t>USING AND ISSUING THIS WORKBOOK</t>
        </is>
      </c>
    </row>
    <row r="42" ht="50" customHeight="1">
      <c r="B42" s="11" t="inlineStr">
        <is>
          <t>Rows and cells shaded off-white are yours to complete. Tinted cells are calculated and are locked; do not type over them. Every sheet is protected without a password, so if you need to restructure a sheet you can unprotect it — but re-check the subtotal formulas afterwards, particularly the SUMIF ranges on the Schedule of Prices.</t>
        </is>
      </c>
    </row>
    <row r="43" ht="37.5" customHeight="1">
      <c r="B43" s="11" t="inlineStr">
        <is>
          <t>Add rows inside a section block rather than after the subtotal row, so the SUMIF ranges keep covering them. Always pick the Section from the drop-down; a section name that has been typed rather than selected will not be picked up by its subtotal.</t>
        </is>
      </c>
    </row>
    <row r="44" ht="37.5" customHeight="1">
      <c r="B44" s="11" t="inlineStr">
        <is>
          <t>Delete every row marked EXAMPLE — delete before use, and replace every rate shown in grey italics on the Preliminaries and Unit Rate Schedule sheets, before the bid is issued. The example values exist to show the formulas working, not to be submitted.</t>
        </is>
      </c>
    </row>
    <row r="45" ht="37.5" customHeight="1">
      <c r="B45" s="11" t="inlineStr">
        <is>
          <t>Keep one workbook per bid revision. Record each revision on the Cover sheet, and keep the superseded file — the ability to show what changed between revision A and revision C, and why, is worth more in a post-tender negotiation than any single number in this workbook.</t>
        </is>
      </c>
    </row>
    <row r="47" ht="19.5" customHeight="1">
      <c r="B47" s="5" t="inlineStr">
        <is>
          <t>DISCLAIMER</t>
        </is>
      </c>
    </row>
    <row r="48" ht="50" customHeight="1">
      <c r="B48" s="11" t="inlineStr">
        <is>
          <t>This template is provided by Mastt as a general project controls tool. It is not legal, tax, accounting or professional advice, and it is not a substitute for the tender documents or the Conditions of Contract applying to your project. Terminology, statutory requirements, tax treatment and tendering rules vary by jurisdiction and by contract.</t>
        </is>
      </c>
    </row>
    <row r="49" ht="50" customHeight="1">
      <c r="B49" s="11" t="inlineStr">
        <is>
          <t>You are responsible for verifying that the structure, the formulas, the mark-ups and the wording of any qualification, exclusion or assumption suit your project, your organisation and the law that applies to it, and for obtaining your own professional advice before submitting a bid. Mastt accepts no liability for any loss arising from use of this template.</t>
        </is>
      </c>
    </row>
    <row r="52" ht="12.75" customHeight="1">
      <c r="A52" s="18" t="inlineStr">
        <is>
          <t>Visit mastt.com</t>
        </is>
      </c>
      <c r="B52" s="19" t="n"/>
      <c r="C52" s="19" t="n"/>
      <c r="D52" s="19" t="n"/>
      <c r="E52" s="19" t="n"/>
      <c r="F52" s="19" t="n"/>
      <c r="G52" s="19" t="n"/>
      <c r="H52" s="19" t="n"/>
    </row>
  </sheetData>
  <sheetProtection selectLockedCells="0" selectUnlockedCells="0" sheet="1" objects="0" insertRows="0" insertHyperlinks="1" autoFilter="0" scenarios="0" formatColumns="0" deleteColumns="1" insertColumns="0" pivotTables="1" deleteRows="0" formatCells="0" formatRows="0" sort="0"/>
  <mergeCells count="32">
    <mergeCell ref="B42:G42"/>
    <mergeCell ref="B14:G14"/>
    <mergeCell ref="B8:G8"/>
    <mergeCell ref="B13:G13"/>
    <mergeCell ref="B44:G44"/>
    <mergeCell ref="B38:G38"/>
    <mergeCell ref="B19:G19"/>
    <mergeCell ref="B10:G10"/>
    <mergeCell ref="B28:G28"/>
    <mergeCell ref="B37:G37"/>
    <mergeCell ref="D2:H2"/>
    <mergeCell ref="B9:G9"/>
    <mergeCell ref="B49:G49"/>
    <mergeCell ref="B15:G15"/>
    <mergeCell ref="B33:G33"/>
    <mergeCell ref="B20:G20"/>
    <mergeCell ref="B36:G36"/>
    <mergeCell ref="B45:G45"/>
    <mergeCell ref="B32:G32"/>
    <mergeCell ref="B26:G26"/>
    <mergeCell ref="B7:G7"/>
    <mergeCell ref="B25:G25"/>
    <mergeCell ref="D3:H3"/>
    <mergeCell ref="B16:G16"/>
    <mergeCell ref="B22:G22"/>
    <mergeCell ref="B31:G31"/>
    <mergeCell ref="B27:G27"/>
    <mergeCell ref="A52:H52"/>
    <mergeCell ref="B43:G43"/>
    <mergeCell ref="B21:G21"/>
    <mergeCell ref="B48:G48"/>
    <mergeCell ref="B39:G39"/>
  </mergeCells>
  <hyperlinks>
    <hyperlink xmlns:r="http://schemas.openxmlformats.org/officeDocument/2006/relationships" ref="A2" r:id="rId1"/>
    <hyperlink xmlns:r="http://schemas.openxmlformats.org/officeDocument/2006/relationships" ref="A52" r:id="rId2"/>
  </hyperlinks>
  <pageMargins left="0.3" right="0.3" top="0.4" bottom="0.4" header="0.2" footer="0.2"/>
  <pageSetup orientation="portrait" paperSize="9" fitToHeight="0" fitToWidth="1"/>
  <drawing xmlns:r="http://schemas.openxmlformats.org/officeDocument/2006/relationships" r:id="rId3"/>
</worksheet>
</file>

<file path=xl/worksheets/sheet2.xml><?xml version="1.0" encoding="utf-8"?>
<worksheet xmlns="http://schemas.openxmlformats.org/spreadsheetml/2006/main">
  <sheetPr>
    <outlinePr summaryBelow="1" summaryRight="1"/>
    <pageSetUpPr fitToPage="1"/>
  </sheetPr>
  <dimension ref="A2:H81"/>
  <sheetViews>
    <sheetView showGridLines="0" zoomScale="100" workbookViewId="0">
      <selection activeCell="A1" sqref="A1"/>
    </sheetView>
  </sheetViews>
  <sheetFormatPr baseColWidth="8" defaultRowHeight="15"/>
  <cols>
    <col width="2.5" customWidth="1" min="1" max="1"/>
    <col width="31" customWidth="1" min="2" max="2"/>
    <col width="24" customWidth="1" min="3" max="3"/>
    <col width="15" customWidth="1" min="4" max="4"/>
    <col width="26" customWidth="1" min="5" max="5"/>
    <col width="20" customWidth="1" min="6" max="6"/>
    <col width="30" customWidth="1" min="7" max="7"/>
    <col width="2.5" customWidth="1" min="8" max="8"/>
  </cols>
  <sheetData>
    <row r="1" ht="3.75" customHeight="1"/>
    <row r="2" ht="27.75" customHeight="1">
      <c r="A2" s="1" t="inlineStr">
        <is>
          <t xml:space="preserve"> </t>
        </is>
      </c>
      <c r="B2" s="2" t="n"/>
      <c r="C2" s="2" t="n"/>
      <c r="D2" s="3" t="inlineStr">
        <is>
          <t>Construction Bid / Tender Submission Template</t>
        </is>
      </c>
    </row>
    <row r="3" ht="12.75" customHeight="1">
      <c r="A3" s="2" t="n"/>
      <c r="B3" s="2" t="n"/>
      <c r="C3" s="2" t="n"/>
      <c r="D3" s="4" t="inlineStr">
        <is>
          <t>Bid Summary  ·  form of tender, priced summary and the bidder's formal offer</t>
        </is>
      </c>
    </row>
    <row r="4" ht="6" customHeight="1"/>
    <row r="6" ht="15" customHeight="1">
      <c r="B6" s="20">
        <f>IF(Proj_Name="","Project: —  |  complete the Cover sheet","Project:  "&amp;Proj_Name&amp;IF(Proj_Number="",""," · "&amp;Proj_Number))</f>
        <v/>
      </c>
      <c r="E6" s="21" t="inlineStr">
        <is>
          <t>Shaded cells = your input.   Tinted cells = auto-calculated, do not type over them.</t>
        </is>
      </c>
    </row>
    <row r="8" ht="19.5" customHeight="1">
      <c r="B8" s="5" t="inlineStr">
        <is>
          <t>1.  BIDDER DETAILS  ·  BID REFERENCE</t>
        </is>
      </c>
    </row>
    <row r="9" ht="18" customHeight="1">
      <c r="B9" s="6" t="inlineStr">
        <is>
          <t>LEGAL ENTITY NAME</t>
        </is>
      </c>
      <c r="C9" s="16" t="n"/>
      <c r="E9" s="6" t="inlineStr">
        <is>
          <t>BID REFERENCE</t>
        </is>
      </c>
      <c r="F9" s="16" t="n"/>
    </row>
    <row r="10" ht="18" customHeight="1">
      <c r="B10" s="6" t="inlineStr">
        <is>
          <t>TRADING NAME (IF DIFFERENT)</t>
        </is>
      </c>
      <c r="C10" s="16" t="n"/>
      <c r="E10" s="6" t="inlineStr">
        <is>
          <t>BID DUE DATE</t>
        </is>
      </c>
      <c r="F10" s="22">
        <f>IF(Bid_Due_Date="","",Bid_Due_Date)</f>
        <v/>
      </c>
    </row>
    <row r="11" ht="18" customHeight="1">
      <c r="B11" s="6" t="inlineStr">
        <is>
          <t>COMPANY REGISTRATION NO.</t>
        </is>
      </c>
      <c r="C11" s="16" t="n"/>
      <c r="E11" s="6" t="inlineStr">
        <is>
          <t>BID REVISION</t>
        </is>
      </c>
      <c r="F11" s="23">
        <f>IF(Proj_Revision="","",Proj_Revision)</f>
        <v/>
      </c>
    </row>
    <row r="12" ht="18" customHeight="1">
      <c r="B12" s="6" t="inlineStr">
        <is>
          <t>CONTRACTOR LICENCE NO.</t>
        </is>
      </c>
      <c r="C12" s="16" t="n"/>
      <c r="E12" s="6" t="inlineStr">
        <is>
          <t>CURRENCY OF THIS BID</t>
        </is>
      </c>
      <c r="F12" s="23">
        <f>IF(Proj_Currency="","",Proj_Currency)</f>
        <v/>
      </c>
    </row>
    <row r="13" ht="18" customHeight="1">
      <c r="B13" s="6" t="inlineStr">
        <is>
          <t>REGISTERED ADDRESS</t>
        </is>
      </c>
      <c r="C13" s="16" t="n"/>
      <c r="E13" s="6" t="inlineStr">
        <is>
          <t>BID VALIDITY (DAYS)</t>
        </is>
      </c>
      <c r="F13" s="24">
        <f>IF(Proj_Validity="","",Proj_Validity)</f>
        <v/>
      </c>
    </row>
    <row r="14" ht="18" customHeight="1">
      <c r="B14" s="6" t="inlineStr">
        <is>
          <t>CONTACT NAME &amp; POSITION</t>
        </is>
      </c>
      <c r="C14" s="16" t="n"/>
      <c r="E14" s="6" t="inlineStr">
        <is>
          <t>DATE OF THIS BID</t>
        </is>
      </c>
      <c r="F14" s="25" t="n"/>
    </row>
    <row r="15" ht="18" customHeight="1">
      <c r="B15" s="6" t="inlineStr">
        <is>
          <t>EMAIL / TELEPHONE</t>
        </is>
      </c>
      <c r="C15" s="16" t="n"/>
      <c r="E15" s="6" t="inlineStr">
        <is>
          <t>BID PREPARED BY</t>
        </is>
      </c>
      <c r="F15" s="23">
        <f>IF(Proj_PreparedBy="","",Proj_PreparedBy)</f>
        <v/>
      </c>
    </row>
    <row r="17" ht="19.5" customHeight="1">
      <c r="B17" s="5" t="inlineStr">
        <is>
          <t>2.  PROJECT &amp; CLIENT</t>
        </is>
      </c>
    </row>
    <row r="18" ht="18" customHeight="1">
      <c r="B18" s="6" t="inlineStr">
        <is>
          <t>PROJECT</t>
        </is>
      </c>
      <c r="C18" s="23">
        <f>IF(Proj_Name="","",Proj_Name)</f>
        <v/>
      </c>
      <c r="E18" s="6" t="inlineStr">
        <is>
          <t>CLIENT</t>
        </is>
      </c>
      <c r="F18" s="23">
        <f>IF(Proj_Client="","",Proj_Client)</f>
        <v/>
      </c>
    </row>
    <row r="19" ht="18" customHeight="1">
      <c r="B19" s="6" t="inlineStr">
        <is>
          <t>PROJECT NUMBER</t>
        </is>
      </c>
      <c r="C19" s="23">
        <f>IF(Proj_Number="","",Proj_Number)</f>
        <v/>
      </c>
      <c r="E19" s="6" t="inlineStr">
        <is>
          <t>PACKAGE / TRADE</t>
        </is>
      </c>
      <c r="F19" s="23">
        <f>IF(Proj_Package="","",Proj_Package)</f>
        <v/>
      </c>
    </row>
    <row r="20" ht="18" customHeight="1">
      <c r="B20" s="6" t="inlineStr">
        <is>
          <t>SCOPE OF THIS BID (SUMMARY)</t>
        </is>
      </c>
      <c r="C20" s="16" t="n"/>
    </row>
    <row r="22" ht="19.5" customHeight="1">
      <c r="B22" s="5" t="inlineStr">
        <is>
          <t>3.  FORM OF TENDER  ·  THE BIDDER'S OFFER</t>
        </is>
      </c>
    </row>
    <row r="23" ht="22" customHeight="1">
      <c r="B23" s="26" t="inlineStr">
        <is>
          <t>Having examined the tender documents, the Conditions of Contract, the drawings, the specification, the schedules and every addendum acknowledged in the Bid Compliance Checklist, we the undersigned offer to execute, complete and remedy defects in the whole of the works described in those documents for the Total Bid Price stated below, or such other sum as may be determined in accordance with the Conditions of Contract.
We agree to be bound by this bid for the validity period stated above, running from the bid due date, and undertake to enter into a formal contract and to provide the required security and insurances within the time stated in the tender documents. This offer is made subject only to the qualifications, exclusions and assumptions recorded in this workbook, and to the alternates offered, which form no part of the Total Bid Price unless accepted in writing.</t>
        </is>
      </c>
      <c r="C23" s="27" t="n"/>
      <c r="D23" s="27" t="n"/>
      <c r="E23" s="27" t="n"/>
      <c r="F23" s="27" t="n"/>
      <c r="G23" s="27" t="n"/>
    </row>
    <row r="24" ht="22" customHeight="1">
      <c r="B24" s="27" t="n"/>
      <c r="C24" s="27" t="n"/>
      <c r="D24" s="27" t="n"/>
      <c r="E24" s="27" t="n"/>
      <c r="F24" s="27" t="n"/>
      <c r="G24" s="27" t="n"/>
    </row>
    <row r="25" ht="22" customHeight="1">
      <c r="B25" s="27" t="n"/>
      <c r="C25" s="27" t="n"/>
      <c r="D25" s="27" t="n"/>
      <c r="E25" s="27" t="n"/>
      <c r="F25" s="27" t="n"/>
      <c r="G25" s="27" t="n"/>
    </row>
    <row r="26" ht="22" customHeight="1">
      <c r="B26" s="27" t="n"/>
      <c r="C26" s="27" t="n"/>
      <c r="D26" s="27" t="n"/>
      <c r="E26" s="27" t="n"/>
      <c r="F26" s="27" t="n"/>
      <c r="G26" s="27" t="n"/>
    </row>
    <row r="28" ht="19.5" customHeight="1">
      <c r="B28" s="5" t="inlineStr">
        <is>
          <t>4.  PRICED SUMMARY OF THE BID</t>
        </is>
      </c>
    </row>
    <row r="29" ht="28" customHeight="1">
      <c r="B29" s="28" t="inlineStr">
        <is>
          <t>Description</t>
        </is>
      </c>
      <c r="C29" s="29" t="n"/>
      <c r="D29" s="29" t="inlineStr">
        <is>
          <t>Basis</t>
        </is>
      </c>
      <c r="E29" s="29" t="inlineStr">
        <is>
          <t>Rate / Applied To</t>
        </is>
      </c>
      <c r="F29" s="30">
        <f>"Amount ("&amp;IF(Proj_Currency="","Currency",Proj_Currency)&amp;")"</f>
        <v/>
      </c>
      <c r="G29" s="29" t="inlineStr">
        <is>
          <t>Source</t>
        </is>
      </c>
    </row>
    <row r="30" ht="17" customHeight="1">
      <c r="B30" s="31" t="inlineStr">
        <is>
          <t>Trade Sections (Schedule of Prices)</t>
        </is>
      </c>
      <c r="C30" s="32" t="n"/>
      <c r="D30" s="33" t="inlineStr">
        <is>
          <t>Measured</t>
        </is>
      </c>
      <c r="E30" s="33" t="inlineStr">
        <is>
          <t>—</t>
        </is>
      </c>
      <c r="F30" s="34">
        <f>ROUND('Schedule of Prices'!$H$136,2)</f>
        <v/>
      </c>
      <c r="G30" s="35" t="inlineStr">
        <is>
          <t>Schedule of Prices</t>
        </is>
      </c>
    </row>
    <row r="31" ht="17" customHeight="1">
      <c r="B31" s="31" t="inlineStr">
        <is>
          <t>Preliminaries &amp; General</t>
        </is>
      </c>
      <c r="C31" s="32" t="n"/>
      <c r="D31" s="33" t="inlineStr">
        <is>
          <t>Time + fixed</t>
        </is>
      </c>
      <c r="E31" s="33" t="inlineStr">
        <is>
          <t>—</t>
        </is>
      </c>
      <c r="F31" s="34">
        <f>ROUND('Preliminaries &amp; General'!$I$61,2)</f>
        <v/>
      </c>
      <c r="G31" s="35" t="inlineStr">
        <is>
          <t>Preliminaries &amp; General</t>
        </is>
      </c>
    </row>
    <row r="32" ht="17" customHeight="1">
      <c r="B32" s="31" t="inlineStr">
        <is>
          <t>Provisional Sums &amp; Allowances</t>
        </is>
      </c>
      <c r="C32" s="32" t="n"/>
      <c r="D32" s="33" t="inlineStr">
        <is>
          <t>Instructed sums</t>
        </is>
      </c>
      <c r="E32" s="33">
        <f>TEXT(Attend_Pct,"0.0%")&amp;" att. &amp; profit"</f>
        <v/>
      </c>
      <c r="F32" s="34">
        <f>ROUND('Provisional Sums &amp; Allowances'!$I$30-'Provisional Sums &amp; Allowances'!$I$27,2)</f>
        <v/>
      </c>
      <c r="G32" s="35" t="inlineStr">
        <is>
          <t>Allowances sheet</t>
        </is>
      </c>
    </row>
    <row r="33" ht="17" customHeight="1">
      <c r="B33" s="31" t="inlineStr">
        <is>
          <t>Prime Cost Items</t>
        </is>
      </c>
      <c r="C33" s="32" t="n"/>
      <c r="D33" s="33" t="inlineStr">
        <is>
          <t>Instructed sums</t>
        </is>
      </c>
      <c r="E33" s="33">
        <f>TEXT(Attend_Pct,"0.0%")&amp;" att. &amp; profit"</f>
        <v/>
      </c>
      <c r="F33" s="34">
        <f>ROUND('Provisional Sums &amp; Allowances'!$I$27,2)</f>
        <v/>
      </c>
      <c r="G33" s="35" t="inlineStr">
        <is>
          <t>Allowances sheet</t>
        </is>
      </c>
    </row>
    <row r="34" ht="20" customHeight="1">
      <c r="B34" s="36" t="inlineStr">
        <is>
          <t>NET CONSTRUCTION COST</t>
        </is>
      </c>
      <c r="C34" s="37" t="n"/>
      <c r="D34" s="38" t="inlineStr">
        <is>
          <t>Subtotal</t>
        </is>
      </c>
      <c r="E34" s="38" t="inlineStr">
        <is>
          <t>—</t>
        </is>
      </c>
      <c r="F34" s="39">
        <f>ROUND(SUM($F$30:$F$33),2)</f>
        <v/>
      </c>
      <c r="G34" s="40" t="inlineStr">
        <is>
          <t>Lines 1 to 4 above</t>
        </is>
      </c>
    </row>
    <row r="35" ht="17" customHeight="1">
      <c r="B35" s="31" t="inlineStr">
        <is>
          <t>Site Overheads</t>
        </is>
      </c>
      <c r="C35" s="32" t="n"/>
      <c r="D35" s="33" t="inlineStr">
        <is>
          <t>Mark-up</t>
        </is>
      </c>
      <c r="E35" s="33">
        <f>IF(SiteOH_Lump="",TEXT(SiteOH_Pct,"0.0%"),"Lump sum")</f>
        <v/>
      </c>
      <c r="F35" s="34">
        <f>IF(SiteOH_Lump="",ROUND($F$34*SiteOH_Pct,2),ROUND(SiteOH_Lump,2))</f>
        <v/>
      </c>
      <c r="G35" s="35" t="inlineStr">
        <is>
          <t>Applied to net cost</t>
        </is>
      </c>
    </row>
    <row r="36" ht="17" customHeight="1">
      <c r="B36" s="31" t="inlineStr">
        <is>
          <t>Head Office Overheads</t>
        </is>
      </c>
      <c r="C36" s="32" t="n"/>
      <c r="D36" s="33" t="inlineStr">
        <is>
          <t>Mark-up</t>
        </is>
      </c>
      <c r="E36" s="33">
        <f>TEXT(HeadOffice_Pct,"0.0%")</f>
        <v/>
      </c>
      <c r="F36" s="34">
        <f>ROUND(($F$34+$F$35)*HeadOffice_Pct,2)</f>
        <v/>
      </c>
      <c r="G36" s="35" t="inlineStr">
        <is>
          <t>On net cost + site overheads</t>
        </is>
      </c>
    </row>
    <row r="37" ht="17" customHeight="1">
      <c r="B37" s="31" t="inlineStr">
        <is>
          <t>Margin / Profit</t>
        </is>
      </c>
      <c r="C37" s="32" t="n"/>
      <c r="D37" s="33" t="inlineStr">
        <is>
          <t>Mark-up</t>
        </is>
      </c>
      <c r="E37" s="33">
        <f>TEXT(Margin_Pct,"0.0%")</f>
        <v/>
      </c>
      <c r="F37" s="34">
        <f>ROUND(($F$34+$F$35+$F$36)*Margin_Pct,2)</f>
        <v/>
      </c>
      <c r="G37" s="35" t="inlineStr">
        <is>
          <t>On running total after overheads</t>
        </is>
      </c>
    </row>
    <row r="38" ht="17" customHeight="1">
      <c r="B38" s="31" t="inlineStr">
        <is>
          <t>Risk &amp; Contingency</t>
        </is>
      </c>
      <c r="C38" s="32" t="n"/>
      <c r="D38" s="33" t="inlineStr">
        <is>
          <t>Mark-up</t>
        </is>
      </c>
      <c r="E38" s="33">
        <f>TEXT(Contingency_Pct,"0.0%")</f>
        <v/>
      </c>
      <c r="F38" s="34">
        <f>ROUND(($F$34+$F$35+$F$36+$F$37)*Contingency_Pct,2)</f>
        <v/>
      </c>
      <c r="G38" s="35" t="inlineStr">
        <is>
          <t>The bidder's own risk allowance</t>
        </is>
      </c>
    </row>
    <row r="39" ht="20" customHeight="1">
      <c r="B39" s="36" t="inlineStr">
        <is>
          <t>BID PRICE EXCLUDING TAX</t>
        </is>
      </c>
      <c r="C39" s="37" t="n"/>
      <c r="D39" s="38" t="inlineStr">
        <is>
          <t>Subtotal</t>
        </is>
      </c>
      <c r="E39" s="38" t="inlineStr">
        <is>
          <t>—</t>
        </is>
      </c>
      <c r="F39" s="39">
        <f>ROUND($F$34+SUM($F$35:$F$38),2)</f>
        <v/>
      </c>
      <c r="G39" s="40" t="inlineStr">
        <is>
          <t>Net cost + the mark-up cascade</t>
        </is>
      </c>
    </row>
    <row r="40" ht="17" customHeight="1">
      <c r="B40" s="31" t="inlineStr">
        <is>
          <t>Tax</t>
        </is>
      </c>
      <c r="C40" s="32" t="n"/>
      <c r="D40" s="33" t="inlineStr">
        <is>
          <t>Statutory</t>
        </is>
      </c>
      <c r="E40" s="33">
        <f>TEXT(Tax_Rate,"0.0%")</f>
        <v/>
      </c>
      <c r="F40" s="34">
        <f>ROUND($F$39*Tax_Rate,2)</f>
        <v/>
      </c>
      <c r="G40" s="35" t="inlineStr">
        <is>
          <t>Rate set on the Lists sheet</t>
        </is>
      </c>
    </row>
    <row r="41" ht="24" customHeight="1">
      <c r="B41" s="41" t="inlineStr">
        <is>
          <t>TOTAL BID PRICE INCLUDING TAX</t>
        </is>
      </c>
      <c r="C41" s="42" t="n"/>
      <c r="D41" s="43" t="inlineStr">
        <is>
          <t>Offer</t>
        </is>
      </c>
      <c r="E41" s="43" t="inlineStr">
        <is>
          <t>—</t>
        </is>
      </c>
      <c r="F41" s="44">
        <f>ROUND($F$39+$F$40,2)</f>
        <v/>
      </c>
      <c r="G41" s="40" t="inlineStr">
        <is>
          <t>The sum offered above</t>
        </is>
      </c>
    </row>
    <row r="43" ht="18" customHeight="1">
      <c r="B43" s="6" t="inlineStr">
        <is>
          <t>TOTAL BID PRICE IN WORDS</t>
        </is>
      </c>
      <c r="C43" s="16" t="n"/>
    </row>
    <row r="44" ht="26" customHeight="1">
      <c r="B44" s="17" t="inlineStr">
        <is>
          <t>Write the amount in words in the bid currency and state whether it includes tax. Where the words and the figures differ, most tender rules treat the words as governing — check them before you sign.</t>
        </is>
      </c>
    </row>
    <row r="46" ht="15" customHeight="1">
      <c r="B46" s="45" t="inlineStr">
        <is>
          <t>TOTAL BID PRICE (INCLUDING TAX)</t>
        </is>
      </c>
      <c r="C46" s="2" t="n"/>
      <c r="D46" s="2" t="n"/>
      <c r="E46" s="45" t="inlineStr">
        <is>
          <t>BID PRICE (EXCLUDING TAX)</t>
        </is>
      </c>
      <c r="F46" s="2" t="n"/>
      <c r="G46" s="2" t="n"/>
    </row>
    <row r="47" ht="26" customHeight="1">
      <c r="B47" s="46">
        <f>$F$41</f>
        <v/>
      </c>
      <c r="C47" s="2" t="n"/>
      <c r="D47" s="2" t="n"/>
      <c r="E47" s="46">
        <f>$F$39</f>
        <v/>
      </c>
      <c r="F47" s="2" t="n"/>
      <c r="G47" s="2" t="n"/>
    </row>
    <row r="49" ht="19.5" customHeight="1">
      <c r="B49" s="5" t="inlineStr">
        <is>
          <t>5.  BID CONDITIONS &amp; COMMITMENTS</t>
        </is>
      </c>
    </row>
    <row r="50" ht="18" customHeight="1">
      <c r="B50" s="6" t="inlineStr">
        <is>
          <t>BID VALIDITY (DAYS FROM BID DUE DATE)</t>
        </is>
      </c>
      <c r="C50" s="24">
        <f>IF(Proj_Validity="","",Proj_Validity)</f>
        <v/>
      </c>
      <c r="E50" s="6" t="inlineStr">
        <is>
          <t>BID SECURITY REQUIRED (Y/N)</t>
        </is>
      </c>
      <c r="F50" s="16" t="n"/>
    </row>
    <row r="51" ht="18" customHeight="1">
      <c r="B51" s="6" t="inlineStr">
        <is>
          <t>BID SECURITY — FORM OFFERED</t>
        </is>
      </c>
      <c r="C51" s="16" t="n"/>
      <c r="E51" s="6" t="inlineStr">
        <is>
          <t>BID SECURITY AMOUNT</t>
        </is>
      </c>
      <c r="F51" s="47">
        <f>IF($F$41=0,"",ROUND($F$41*BidSecurity_Pct,2))</f>
        <v/>
      </c>
    </row>
    <row r="52" ht="18" customHeight="1">
      <c r="B52" s="6" t="inlineStr">
        <is>
          <t>PROGRAMME DURATION (WEEKS)</t>
        </is>
      </c>
      <c r="C52" s="24">
        <f>Proj_Duration_Wks</f>
        <v/>
      </c>
      <c r="E52" s="6" t="inlineStr">
        <is>
          <t>DURATION (CALENDAR DAYS)</t>
        </is>
      </c>
      <c r="F52" s="24">
        <f>Proj_Duration_Wks*7</f>
        <v/>
      </c>
    </row>
    <row r="53" ht="18" customHeight="1">
      <c r="B53" s="6" t="inlineStr">
        <is>
          <t>PROPOSED DATE OF SITE POSSESSION</t>
        </is>
      </c>
      <c r="C53" s="25" t="n"/>
      <c r="E53" s="6" t="inlineStr">
        <is>
          <t>PROPOSED COMPLETION DATE</t>
        </is>
      </c>
      <c r="F53" s="22">
        <f>IF($C$53="","",$C$53+Proj_Duration_Wks*7)</f>
        <v/>
      </c>
    </row>
    <row r="54" ht="18" customHeight="1">
      <c r="B54" s="6" t="inlineStr">
        <is>
          <t>NON-WORKING DAYS ALLOWED</t>
        </is>
      </c>
      <c r="C54" s="48" t="n"/>
      <c r="E54" s="6" t="inlineStr">
        <is>
          <t>DEFECTS / NOTIFICATION PERIOD</t>
        </is>
      </c>
      <c r="F54" s="16" t="n"/>
    </row>
    <row r="55" ht="18" customHeight="1">
      <c r="B55" s="6" t="inlineStr">
        <is>
          <t>BASIS OF THE PROGRAMME OFFERED</t>
        </is>
      </c>
      <c r="C55" s="16" t="n"/>
    </row>
    <row r="57" ht="19.5" customHeight="1">
      <c r="B57" s="5" t="inlineStr">
        <is>
          <t>6.  KEY PERSONNEL COMMITTED TO THIS PROJECT</t>
        </is>
      </c>
    </row>
    <row r="58" ht="26" customHeight="1">
      <c r="B58" s="28" t="inlineStr">
        <is>
          <t>Role</t>
        </is>
      </c>
      <c r="C58" s="28" t="inlineStr">
        <is>
          <t>Name</t>
        </is>
      </c>
      <c r="D58" s="28" t="inlineStr">
        <is>
          <t>Relevant Experience (summary)</t>
        </is>
      </c>
      <c r="E58" s="29" t="n"/>
      <c r="F58" s="29" t="inlineStr">
        <is>
          <t>Years in Role</t>
        </is>
      </c>
      <c r="G58" s="29" t="inlineStr">
        <is>
          <t>Committed to This Project</t>
        </is>
      </c>
    </row>
    <row r="59" ht="17" customHeight="1">
      <c r="B59" s="49" t="inlineStr">
        <is>
          <t>Project Director</t>
        </is>
      </c>
      <c r="C59" s="16" t="n"/>
      <c r="D59" s="16" t="n"/>
      <c r="E59" s="16" t="n"/>
      <c r="F59" s="50" t="n"/>
      <c r="G59" s="51" t="n"/>
    </row>
    <row r="60" ht="17" customHeight="1">
      <c r="B60" s="49" t="inlineStr">
        <is>
          <t>Project Manager</t>
        </is>
      </c>
      <c r="C60" s="16" t="n"/>
      <c r="D60" s="16" t="n"/>
      <c r="E60" s="16" t="n"/>
      <c r="F60" s="50" t="n"/>
      <c r="G60" s="51" t="n"/>
    </row>
    <row r="61" ht="17" customHeight="1">
      <c r="B61" s="49" t="inlineStr">
        <is>
          <t>Site Manager</t>
        </is>
      </c>
      <c r="C61" s="16" t="n"/>
      <c r="D61" s="16" t="n"/>
      <c r="E61" s="16" t="n"/>
      <c r="F61" s="50" t="n"/>
      <c r="G61" s="51" t="n"/>
    </row>
    <row r="62" ht="17" customHeight="1">
      <c r="B62" s="49" t="inlineStr">
        <is>
          <t>Commercial / Contracts Manager</t>
        </is>
      </c>
      <c r="C62" s="16" t="n"/>
      <c r="D62" s="16" t="n"/>
      <c r="E62" s="16" t="n"/>
      <c r="F62" s="50" t="n"/>
      <c r="G62" s="51" t="n"/>
    </row>
    <row r="63" ht="17" customHeight="1">
      <c r="B63" s="49" t="inlineStr">
        <is>
          <t>HSE Manager</t>
        </is>
      </c>
      <c r="C63" s="16" t="n"/>
      <c r="D63" s="16" t="n"/>
      <c r="E63" s="16" t="n"/>
      <c r="F63" s="50" t="n"/>
      <c r="G63" s="51" t="n"/>
    </row>
    <row r="64" ht="17" customHeight="1">
      <c r="B64" s="49" t="inlineStr">
        <is>
          <t>Quality &amp; Commissioning Manager</t>
        </is>
      </c>
      <c r="C64" s="16" t="n"/>
      <c r="D64" s="16" t="n"/>
      <c r="E64" s="16" t="n"/>
      <c r="F64" s="50" t="n"/>
      <c r="G64" s="51" t="n"/>
    </row>
    <row r="66" ht="19.5" customHeight="1">
      <c r="B66" s="5" t="inlineStr">
        <is>
          <t>7.  ALTERNATES &amp; VALUE ENGINEERING — SUMMARY</t>
        </is>
      </c>
    </row>
    <row r="67" ht="26" customHeight="1">
      <c r="B67" s="28" t="inlineStr">
        <is>
          <t>Alternates Offered</t>
        </is>
      </c>
      <c r="C67" s="29" t="n"/>
      <c r="D67" s="29" t="inlineStr">
        <is>
          <t>Basis</t>
        </is>
      </c>
      <c r="E67" s="29" t="inlineStr">
        <is>
          <t>Time Effect</t>
        </is>
      </c>
      <c r="F67" s="30">
        <f>"Amount ("&amp;IF(Proj_Currency="","Currency",Proj_Currency)&amp;")"</f>
        <v/>
      </c>
      <c r="G67" s="29" t="inlineStr">
        <is>
          <t>Source</t>
        </is>
      </c>
    </row>
    <row r="68" ht="17" customHeight="1">
      <c r="B68" s="31" t="inlineStr">
        <is>
          <t>Total of all ADD alternates offered</t>
        </is>
      </c>
      <c r="C68" s="32" t="n"/>
      <c r="D68" s="33" t="inlineStr">
        <is>
          <t>Excl. tax</t>
        </is>
      </c>
      <c r="E68" s="33" t="inlineStr">
        <is>
          <t>—</t>
        </is>
      </c>
      <c r="F68" s="34">
        <f>ROUND('Alternates &amp; Value Engineering'!$D$22,2)</f>
        <v/>
      </c>
      <c r="G68" s="35" t="inlineStr">
        <is>
          <t>Alternates sheet</t>
        </is>
      </c>
    </row>
    <row r="69" ht="17" customHeight="1">
      <c r="B69" s="31" t="inlineStr">
        <is>
          <t>Total of all DEDUCT alternates offered</t>
        </is>
      </c>
      <c r="C69" s="32" t="n"/>
      <c r="D69" s="33" t="inlineStr">
        <is>
          <t>Excl. tax</t>
        </is>
      </c>
      <c r="E69" s="33" t="inlineStr">
        <is>
          <t>—</t>
        </is>
      </c>
      <c r="F69" s="34">
        <f>ROUND('Alternates &amp; Value Engineering'!$D$23,2)</f>
        <v/>
      </c>
      <c r="G69" s="35" t="inlineStr">
        <is>
          <t>Alternates sheet</t>
        </is>
      </c>
    </row>
    <row r="70" ht="17" customHeight="1">
      <c r="B70" s="31" t="inlineStr">
        <is>
          <t>Net effect of alternates ACCEPTED by the client</t>
        </is>
      </c>
      <c r="C70" s="32" t="n"/>
      <c r="D70" s="33" t="inlineStr">
        <is>
          <t>Excl. tax</t>
        </is>
      </c>
      <c r="E70" s="33">
        <f>IF('Alternates &amp; Value Engineering'!$F$24=0,"—",TEXT('Alternates &amp; Value Engineering'!$F$24,"+0;-0")&amp;" days")</f>
        <v/>
      </c>
      <c r="F70" s="34">
        <f>ROUND('Alternates &amp; Value Engineering'!$K$24,2)</f>
        <v/>
      </c>
      <c r="G70" s="35" t="inlineStr">
        <is>
          <t>Accepted lines only</t>
        </is>
      </c>
    </row>
    <row r="71" ht="20" customHeight="1">
      <c r="B71" s="36" t="inlineStr">
        <is>
          <t>BID PRICE INCL. TAX IF ALTERNATES ACCEPTED</t>
        </is>
      </c>
      <c r="C71" s="37" t="n"/>
      <c r="D71" s="38" t="inlineStr">
        <is>
          <t>Offer</t>
        </is>
      </c>
      <c r="E71" s="38" t="inlineStr">
        <is>
          <t>—</t>
        </is>
      </c>
      <c r="F71" s="39">
        <f>ROUND($F$41+'Alternates &amp; Value Engineering'!$K$24*(1+Tax_Rate),2)</f>
        <v/>
      </c>
      <c r="G71" s="40" t="inlineStr">
        <is>
          <t>Total bid price + accepted alternates</t>
        </is>
      </c>
    </row>
    <row r="72" ht="28" customHeight="1">
      <c r="B72" s="17" t="inlineStr">
        <is>
          <t>Alternates are NOT included in the Total Bid Price above. They are offered as separately priced options and take effect only when the client accepts them in writing; mark an option Accepted on the Alternates sheet and this line, and only this line, moves.</t>
        </is>
      </c>
    </row>
    <row r="74" ht="19.5" customHeight="1">
      <c r="B74" s="5" t="inlineStr">
        <is>
          <t>8.  SIGNATURE  ·  AUTHORISED REPRESENTATIVE OF THE BIDDER</t>
        </is>
      </c>
    </row>
    <row r="75" ht="26" customHeight="1">
      <c r="B75" s="17" t="inlineStr">
        <is>
          <t>Signed by a person authorised to bind the bidding entity. An unsigned form of tender, or one signed without authority, is the most common single cause of a bid being ruled non-conforming.</t>
        </is>
      </c>
    </row>
    <row r="76" ht="18" customHeight="1">
      <c r="B76" s="6" t="inlineStr">
        <is>
          <t>SIGNED</t>
        </is>
      </c>
      <c r="C76" s="16" t="n"/>
      <c r="E76" s="6" t="inlineStr">
        <is>
          <t>NAME IN FULL</t>
        </is>
      </c>
      <c r="F76" s="16" t="n"/>
    </row>
    <row r="77" ht="18" customHeight="1">
      <c r="B77" s="6" t="inlineStr">
        <is>
          <t>POSITION HELD</t>
        </is>
      </c>
      <c r="C77" s="16" t="n"/>
      <c r="E77" s="6" t="inlineStr">
        <is>
          <t>DATE OF SIGNATURE</t>
        </is>
      </c>
      <c r="F77" s="25" t="n"/>
    </row>
    <row r="78" ht="18" customHeight="1">
      <c r="B78" s="6" t="inlineStr">
        <is>
          <t>FOR AND ON BEHALF OF</t>
        </is>
      </c>
      <c r="C78" s="23">
        <f>IF($C$9="","",$C$9)</f>
        <v/>
      </c>
      <c r="E78" s="6" t="inlineStr">
        <is>
          <t>WITNESS (IF REQUIRED)</t>
        </is>
      </c>
      <c r="F78" s="16" t="n"/>
    </row>
    <row r="79" ht="34" customHeight="1">
      <c r="B79" s="6" t="inlineStr">
        <is>
          <t>COMPANY SEAL / STAMP</t>
        </is>
      </c>
      <c r="C79" s="16" t="n"/>
    </row>
    <row r="81" ht="12.75" customHeight="1">
      <c r="A81" s="18" t="inlineStr">
        <is>
          <t>Visit mastt.com</t>
        </is>
      </c>
      <c r="B81" s="19" t="n"/>
      <c r="C81" s="19" t="n"/>
      <c r="D81" s="19" t="n"/>
      <c r="E81" s="19" t="n"/>
      <c r="F81" s="19" t="n"/>
      <c r="G81" s="19" t="n"/>
      <c r="H81" s="19" t="n"/>
    </row>
  </sheetData>
  <sheetProtection selectLockedCells="0" selectUnlockedCells="0" sheet="1" objects="0" insertRows="0" insertHyperlinks="1" autoFilter="0" scenarios="0" formatColumns="0" deleteColumns="1" insertColumns="0" pivotTables="1" deleteRows="0" formatCells="0" formatRows="0" sort="0"/>
  <mergeCells count="76">
    <mergeCell ref="C77:D77"/>
    <mergeCell ref="F11:G11"/>
    <mergeCell ref="D60:E60"/>
    <mergeCell ref="F78:G78"/>
    <mergeCell ref="F10:G10"/>
    <mergeCell ref="C15:D15"/>
    <mergeCell ref="F54:G54"/>
    <mergeCell ref="D63:E63"/>
    <mergeCell ref="F19:G19"/>
    <mergeCell ref="C14:D14"/>
    <mergeCell ref="B31:C31"/>
    <mergeCell ref="B44:G44"/>
    <mergeCell ref="B71:C71"/>
    <mergeCell ref="E6:G6"/>
    <mergeCell ref="C79:G79"/>
    <mergeCell ref="B39:C39"/>
    <mergeCell ref="E46:G46"/>
    <mergeCell ref="B70:C70"/>
    <mergeCell ref="F12:G12"/>
    <mergeCell ref="C20:G20"/>
    <mergeCell ref="C10:D10"/>
    <mergeCell ref="C54:D54"/>
    <mergeCell ref="F15:G15"/>
    <mergeCell ref="D2:H2"/>
    <mergeCell ref="F51:G51"/>
    <mergeCell ref="B67:C67"/>
    <mergeCell ref="F18:G18"/>
    <mergeCell ref="C53:D53"/>
    <mergeCell ref="C50:D50"/>
    <mergeCell ref="F76:G76"/>
    <mergeCell ref="D61:E61"/>
    <mergeCell ref="C55:G55"/>
    <mergeCell ref="C9:D9"/>
    <mergeCell ref="F50:G50"/>
    <mergeCell ref="B6:D6"/>
    <mergeCell ref="B69:C69"/>
    <mergeCell ref="C12:D12"/>
    <mergeCell ref="B38:C38"/>
    <mergeCell ref="C43:G43"/>
    <mergeCell ref="B29:C29"/>
    <mergeCell ref="C11:D11"/>
    <mergeCell ref="B34:C34"/>
    <mergeCell ref="B37:C37"/>
    <mergeCell ref="C51:D51"/>
    <mergeCell ref="E47:G47"/>
    <mergeCell ref="C76:D76"/>
    <mergeCell ref="D62:E62"/>
    <mergeCell ref="B23:G26"/>
    <mergeCell ref="C52:D52"/>
    <mergeCell ref="F13:G13"/>
    <mergeCell ref="B40:C40"/>
    <mergeCell ref="D58:E58"/>
    <mergeCell ref="B75:G75"/>
    <mergeCell ref="B47:D47"/>
    <mergeCell ref="F9:G9"/>
    <mergeCell ref="D3:H3"/>
    <mergeCell ref="F52:G52"/>
    <mergeCell ref="B72:G72"/>
    <mergeCell ref="F77:G77"/>
    <mergeCell ref="B30:C30"/>
    <mergeCell ref="B68:C68"/>
    <mergeCell ref="B33:C33"/>
    <mergeCell ref="D64:E64"/>
    <mergeCell ref="B46:D46"/>
    <mergeCell ref="A81:H81"/>
    <mergeCell ref="C19:D19"/>
    <mergeCell ref="B36:C36"/>
    <mergeCell ref="B32:C32"/>
    <mergeCell ref="C13:D13"/>
    <mergeCell ref="F14:G14"/>
    <mergeCell ref="C18:D18"/>
    <mergeCell ref="B41:C41"/>
    <mergeCell ref="C78:D78"/>
    <mergeCell ref="B35:C35"/>
    <mergeCell ref="D59:E59"/>
    <mergeCell ref="F53:G53"/>
  </mergeCells>
  <dataValidations count="2">
    <dataValidation sqref="F50" showDropDown="0" showInputMessage="0" showErrorMessage="1" allowBlank="1" errorTitle="Invalid entry" error="Choose a value from the drop-down list." type="list">
      <formula1>Lists!$D$29:$D$48</formula1>
    </dataValidation>
    <dataValidation sqref="C51" showDropDown="0" showInputMessage="0" showErrorMessage="1" allowBlank="1" errorTitle="Invalid entry" error="Choose a value from the drop-down list." type="list">
      <formula1>"Bank Guarantee,Insurance Bond,Surety Bond,Bid Bond,Cash Deposit,Parent Company Guarantee,Not Required"</formula1>
    </dataValidation>
  </dataValidations>
  <hyperlinks>
    <hyperlink xmlns:r="http://schemas.openxmlformats.org/officeDocument/2006/relationships" ref="A2" r:id="rId1"/>
    <hyperlink xmlns:r="http://schemas.openxmlformats.org/officeDocument/2006/relationships" ref="A81" r:id="rId2"/>
  </hyperlinks>
  <pageMargins left="0.3" right="0.3" top="0.4" bottom="0.4" header="0.2" footer="0.2"/>
  <pageSetup orientation="portrait" paperSize="9" fitToHeight="0" fitToWidth="1"/>
  <rowBreaks count="1" manualBreakCount="1">
    <brk id="65" min="0" max="16383" man="1"/>
  </rowBreaks>
  <drawing xmlns:r="http://schemas.openxmlformats.org/officeDocument/2006/relationships" r:id="rId3"/>
</worksheet>
</file>

<file path=xl/worksheets/sheet3.xml><?xml version="1.0" encoding="utf-8"?>
<worksheet xmlns="http://schemas.openxmlformats.org/spreadsheetml/2006/main">
  <sheetPr>
    <outlinePr summaryBelow="1" summaryRight="1"/>
    <pageSetUpPr fitToPage="1"/>
  </sheetPr>
  <dimension ref="A2:R142"/>
  <sheetViews>
    <sheetView showGridLines="0" zoomScale="100" workbookViewId="0">
      <pane xSplit="3" ySplit="8" topLeftCell="D9" activePane="bottomRight" state="frozen"/>
      <selection pane="topRight"/>
      <selection pane="bottomLeft"/>
      <selection pane="bottomRight" activeCell="A1" sqref="A1"/>
    </sheetView>
  </sheetViews>
  <sheetFormatPr baseColWidth="8" defaultRowHeight="15"/>
  <cols>
    <col width="11" customWidth="1" min="1" max="1"/>
    <col width="26" customWidth="1" min="2" max="2"/>
    <col width="22" customWidth="1" min="3" max="3"/>
    <col width="58" customWidth="1" min="4" max="4"/>
    <col width="8" customWidth="1" min="5" max="5"/>
    <col width="11" customWidth="1" min="6" max="6"/>
    <col width="12" customWidth="1" min="7" max="7"/>
    <col width="15" customWidth="1" min="8" max="8"/>
    <col width="12" customWidth="1" min="9" max="9"/>
    <col width="11" customWidth="1" min="10" max="10"/>
    <col width="12" customWidth="1" min="11" max="11"/>
    <col width="12" customWidth="1" min="12" max="12"/>
    <col width="11" customWidth="1" min="13" max="13"/>
    <col width="24" customWidth="1" min="14" max="14"/>
    <col width="13" customWidth="1" min="15" max="15"/>
    <col width="13" customWidth="1" min="16" max="16"/>
    <col width="30" customWidth="1" min="17" max="17"/>
    <col width="26" customWidth="1" min="18" max="18"/>
  </cols>
  <sheetData>
    <row r="1" ht="3.75" customHeight="1"/>
    <row r="2" ht="27.75" customHeight="1">
      <c r="A2" s="1" t="inlineStr">
        <is>
          <t xml:space="preserve"> </t>
        </is>
      </c>
      <c r="B2" s="2" t="n"/>
      <c r="C2" s="3" t="inlineStr">
        <is>
          <t>Construction Bid / Tender Submission Template</t>
        </is>
      </c>
    </row>
    <row r="3" ht="12.75" customHeight="1">
      <c r="A3" s="2" t="n"/>
      <c r="B3" s="2" t="n"/>
      <c r="C3" s="4" t="inlineStr">
        <is>
          <t>Schedule of Prices  ·  the priced bill, organised by trade section with live subtotals</t>
        </is>
      </c>
    </row>
    <row r="4" ht="6" customHeight="1"/>
    <row r="7" ht="15" customHeight="1">
      <c r="A7" s="20">
        <f>IF(Proj_Name="","Project: —  |  complete the Cover sheet","Project:  "&amp;Proj_Name&amp;IF(Proj_Number="",""," · "&amp;Proj_Number))</f>
        <v/>
      </c>
      <c r="L7" s="21" t="inlineStr">
        <is>
          <t>Shaded cells = your input.   Tinted cells = auto-calculated, do not type over them.</t>
        </is>
      </c>
    </row>
    <row r="8" ht="34" customHeight="1">
      <c r="A8" s="29" t="inlineStr">
        <is>
          <t>Item No.</t>
        </is>
      </c>
      <c r="B8" s="29" t="inlineStr">
        <is>
          <t>Section</t>
        </is>
      </c>
      <c r="C8" s="29" t="inlineStr">
        <is>
          <t>Sub-section</t>
        </is>
      </c>
      <c r="D8" s="29" t="inlineStr">
        <is>
          <t>Description</t>
        </is>
      </c>
      <c r="E8" s="29" t="inlineStr">
        <is>
          <t>Unit</t>
        </is>
      </c>
      <c r="F8" s="29" t="inlineStr">
        <is>
          <t>Quantity</t>
        </is>
      </c>
      <c r="G8" s="29">
        <f>"Rate ("&amp;IF(Proj_Currency="","Currency",Proj_Currency)&amp;")"</f>
        <v/>
      </c>
      <c r="H8" s="29">
        <f>"Amount ("&amp;IF(Proj_Currency="","Currency",Proj_Currency)&amp;")"</f>
        <v/>
      </c>
      <c r="I8" s="29">
        <f>"Labour ("&amp;IF(Proj_Currency="","Currency",Proj_Currency)&amp;")"</f>
        <v/>
      </c>
      <c r="J8" s="29">
        <f>"Plant ("&amp;IF(Proj_Currency="","Currency",Proj_Currency)&amp;")"</f>
        <v/>
      </c>
      <c r="K8" s="29">
        <f>"Material ("&amp;IF(Proj_Currency="","Currency",Proj_Currency)&amp;")"</f>
        <v/>
      </c>
      <c r="L8" s="29">
        <f>"Subcontract ("&amp;IF(Proj_Currency="","Currency",Proj_Currency)&amp;")"</f>
        <v/>
      </c>
      <c r="M8" s="29" t="inlineStr">
        <is>
          <t>Split Check</t>
        </is>
      </c>
      <c r="N8" s="29" t="inlineStr">
        <is>
          <t>Supplier / Subcontractor</t>
        </is>
      </c>
      <c r="O8" s="29" t="inlineStr">
        <is>
          <t>Quote Ref</t>
        </is>
      </c>
      <c r="P8" s="29" t="inlineStr">
        <is>
          <t>Quote Received (Y/N)</t>
        </is>
      </c>
      <c r="Q8" s="29" t="inlineStr">
        <is>
          <t>Risk Note</t>
        </is>
      </c>
      <c r="R8" s="29" t="inlineStr">
        <is>
          <t>Notes</t>
        </is>
      </c>
    </row>
    <row r="9" ht="16" customHeight="1">
      <c r="A9" s="52" t="inlineStr">
        <is>
          <t>PRELIMINARIES REFERENCE</t>
        </is>
      </c>
      <c r="B9" s="53" t="n"/>
      <c r="C9" s="53" t="n"/>
      <c r="D9" s="53" t="n"/>
      <c r="E9" s="53" t="n"/>
      <c r="F9" s="53" t="n"/>
      <c r="G9" s="53" t="n"/>
      <c r="H9" s="53" t="n"/>
      <c r="I9" s="53" t="n"/>
      <c r="J9" s="53" t="n"/>
      <c r="K9" s="53" t="n"/>
      <c r="L9" s="53" t="n"/>
      <c r="M9" s="53" t="n"/>
      <c r="N9" s="53" t="n"/>
      <c r="O9" s="53" t="n"/>
      <c r="P9" s="53" t="n"/>
      <c r="Q9" s="53" t="n"/>
      <c r="R9" s="53" t="n"/>
    </row>
    <row r="10">
      <c r="A10" s="14" t="inlineStr">
        <is>
          <t>SOP-PG</t>
        </is>
      </c>
      <c r="B10" s="49" t="inlineStr">
        <is>
          <t>Preliminaries reference</t>
        </is>
      </c>
      <c r="C10" s="16" t="inlineStr">
        <is>
          <t>Carried forward</t>
        </is>
      </c>
      <c r="D10" s="31" t="inlineStr">
        <is>
          <t>Preliminaries &amp; General — total carried from the Preliminaries &amp; General sheet</t>
        </is>
      </c>
      <c r="E10" s="14" t="inlineStr">
        <is>
          <t>Item</t>
        </is>
      </c>
      <c r="F10" s="54" t="n">
        <v>1</v>
      </c>
      <c r="G10" s="34">
        <f>'Preliminaries &amp; General'!$I$61</f>
        <v/>
      </c>
      <c r="H10" s="34">
        <f>'Preliminaries &amp; General'!$I$61</f>
        <v/>
      </c>
      <c r="I10" s="34" t="n"/>
      <c r="J10" s="34" t="n"/>
      <c r="K10" s="34" t="n"/>
      <c r="L10" s="34" t="n"/>
      <c r="M10" s="55">
        <f>""</f>
        <v/>
      </c>
      <c r="N10" s="55" t="n"/>
      <c r="O10" s="55" t="n"/>
      <c r="P10" s="55" t="n"/>
      <c r="Q10" s="56" t="inlineStr">
        <is>
          <t>Memorandum only — carried from Preliminaries &amp; General</t>
        </is>
      </c>
      <c r="R10" s="56" t="inlineStr">
        <is>
          <t>Excluded from the Trade Sections subtotal so it is not counted twice</t>
        </is>
      </c>
    </row>
    <row r="11">
      <c r="A11" s="37" t="n"/>
      <c r="B11" s="37" t="n"/>
      <c r="C11" s="37" t="n"/>
      <c r="D11" s="36" t="inlineStr">
        <is>
          <t>SECTION SUBTOTAL — Preliminaries reference</t>
        </is>
      </c>
      <c r="E11" s="37" t="n"/>
      <c r="F11" s="37" t="n"/>
      <c r="G11" s="37" t="n"/>
      <c r="H11" s="39">
        <f>ROUND(SUMIF($B$9:$B$134,"Preliminaries reference",$H$9:$H$134),2)</f>
        <v/>
      </c>
      <c r="I11" s="37" t="n"/>
      <c r="J11" s="37" t="n"/>
      <c r="K11" s="37" t="n"/>
      <c r="L11" s="37" t="n"/>
      <c r="M11" s="37" t="n"/>
      <c r="N11" s="37" t="n"/>
      <c r="O11" s="37" t="n"/>
      <c r="P11" s="37" t="n"/>
      <c r="Q11" s="37" t="n"/>
      <c r="R11" s="37" t="n"/>
    </row>
    <row r="12" ht="16" customHeight="1">
      <c r="A12" s="52" t="inlineStr">
        <is>
          <t>DEMOLITION &amp; SITE PREPARATION</t>
        </is>
      </c>
      <c r="B12" s="53" t="n"/>
      <c r="C12" s="53" t="n"/>
      <c r="D12" s="53" t="n"/>
      <c r="E12" s="53" t="n"/>
      <c r="F12" s="53" t="n"/>
      <c r="G12" s="53" t="n"/>
      <c r="H12" s="53" t="n"/>
      <c r="I12" s="53" t="n"/>
      <c r="J12" s="53" t="n"/>
      <c r="K12" s="53" t="n"/>
      <c r="L12" s="53" t="n"/>
      <c r="M12" s="53" t="n"/>
      <c r="N12" s="53" t="n"/>
      <c r="O12" s="53" t="n"/>
      <c r="P12" s="53" t="n"/>
      <c r="Q12" s="53" t="n"/>
      <c r="R12" s="53" t="n"/>
    </row>
    <row r="13">
      <c r="A13" s="57" t="inlineStr">
        <is>
          <t>SOP-005</t>
        </is>
      </c>
      <c r="B13" s="58" t="inlineStr">
        <is>
          <t>Demolition &amp; Site Preparation</t>
        </is>
      </c>
      <c r="C13" s="58" t="inlineStr">
        <is>
          <t>Structures</t>
        </is>
      </c>
      <c r="D13" s="58" t="inlineStr">
        <is>
          <t>Demolish existing single-storey structures, disconnect and cap services, remove from site</t>
        </is>
      </c>
      <c r="E13" s="57" t="inlineStr">
        <is>
          <t>Item</t>
        </is>
      </c>
      <c r="F13" s="59" t="n">
        <v>1</v>
      </c>
      <c r="G13" s="60" t="n">
        <v>185000</v>
      </c>
      <c r="H13" s="34">
        <f>IF(OR($F13="",$G13=""),"",ROUND($F13*$G13,2))</f>
        <v/>
      </c>
      <c r="I13" s="60" t="n">
        <v>0</v>
      </c>
      <c r="J13" s="60" t="n">
        <v>0</v>
      </c>
      <c r="K13" s="60" t="n">
        <v>0</v>
      </c>
      <c r="L13" s="60" t="n">
        <v>185000</v>
      </c>
      <c r="M13" s="55">
        <f>IF(COUNT($I13:$L13)=0,"",IF(NOT(ISNUMBER($H13)),"",IF(ROUND(SUM($I13:$L13)-$H13,2)=0,"OK","CHECK")))</f>
        <v/>
      </c>
      <c r="N13" s="58" t="inlineStr">
        <is>
          <t>Metro Demolition Group</t>
        </is>
      </c>
      <c r="O13" s="57" t="inlineStr">
        <is>
          <t>Q-1041</t>
        </is>
      </c>
      <c r="P13" s="57" t="inlineStr">
        <is>
          <t>Yes — firm</t>
        </is>
      </c>
      <c r="Q13" s="58" t="inlineStr">
        <is>
          <t>Hazardous material survey assumed complete and clear</t>
        </is>
      </c>
      <c r="R13" s="61" t="inlineStr">
        <is>
          <t>EXAMPLE — delete before use</t>
        </is>
      </c>
    </row>
    <row r="14">
      <c r="A14" s="57" t="inlineStr">
        <is>
          <t>SOP-006</t>
        </is>
      </c>
      <c r="B14" s="58" t="inlineStr">
        <is>
          <t>Demolition &amp; Site Preparation</t>
        </is>
      </c>
      <c r="C14" s="58" t="inlineStr">
        <is>
          <t>Site clearance</t>
        </is>
      </c>
      <c r="D14" s="58" t="inlineStr">
        <is>
          <t>Clear and grub site, strip topsoil 150 mm and stockpile on site for reuse</t>
        </is>
      </c>
      <c r="E14" s="57" t="inlineStr">
        <is>
          <t>m²</t>
        </is>
      </c>
      <c r="F14" s="59" t="n">
        <v>9800</v>
      </c>
      <c r="G14" s="60" t="n">
        <v>6.4</v>
      </c>
      <c r="H14" s="34">
        <f>IF(OR($F14="",$G14=""),"",ROUND($F14*$G14,2))</f>
        <v/>
      </c>
      <c r="I14" s="62" t="n"/>
      <c r="J14" s="62" t="n"/>
      <c r="K14" s="62" t="n"/>
      <c r="L14" s="62" t="n"/>
      <c r="M14" s="55">
        <f>IF(COUNT($I14:$L14)=0,"",IF(NOT(ISNUMBER($H14)),"",IF(ROUND(SUM($I14:$L14)-$H14,2)=0,"OK","CHECK")))</f>
        <v/>
      </c>
      <c r="N14" s="58" t="inlineStr">
        <is>
          <t>Metro Demolition Group</t>
        </is>
      </c>
      <c r="O14" s="57" t="inlineStr">
        <is>
          <t>Q-1041</t>
        </is>
      </c>
      <c r="P14" s="57" t="inlineStr">
        <is>
          <t>Yes — firm</t>
        </is>
      </c>
      <c r="Q14" s="58" t="inlineStr"/>
      <c r="R14" s="61" t="inlineStr">
        <is>
          <t>EXAMPLE — delete before use</t>
        </is>
      </c>
    </row>
    <row r="15">
      <c r="A15" s="14" t="n"/>
      <c r="B15" s="49" t="n"/>
      <c r="C15" s="16" t="n"/>
      <c r="D15" s="16" t="n"/>
      <c r="E15" s="14" t="n"/>
      <c r="F15" s="54" t="n"/>
      <c r="G15" s="62" t="n"/>
      <c r="H15" s="34">
        <f>IF(OR($F15="",$G15=""),"",ROUND($F15*$G15,2))</f>
        <v/>
      </c>
      <c r="I15" s="62" t="n"/>
      <c r="J15" s="62" t="n"/>
      <c r="K15" s="62" t="n"/>
      <c r="L15" s="62" t="n"/>
      <c r="M15" s="55">
        <f>IF(COUNT($I15:$L15)=0,"",IF(NOT(ISNUMBER($H15)),"",IF(ROUND(SUM($I15:$L15)-$H15,2)=0,"OK","CHECK")))</f>
        <v/>
      </c>
      <c r="N15" s="49" t="n"/>
      <c r="O15" s="63" t="n"/>
      <c r="P15" s="63" t="n"/>
      <c r="Q15" s="49" t="n"/>
      <c r="R15" s="49" t="n"/>
    </row>
    <row r="16">
      <c r="A16" s="14" t="n"/>
      <c r="B16" s="49" t="n"/>
      <c r="C16" s="16" t="n"/>
      <c r="D16" s="16" t="n"/>
      <c r="E16" s="14" t="n"/>
      <c r="F16" s="54" t="n"/>
      <c r="G16" s="62" t="n"/>
      <c r="H16" s="34">
        <f>IF(OR($F16="",$G16=""),"",ROUND($F16*$G16,2))</f>
        <v/>
      </c>
      <c r="I16" s="62" t="n"/>
      <c r="J16" s="62" t="n"/>
      <c r="K16" s="62" t="n"/>
      <c r="L16" s="62" t="n"/>
      <c r="M16" s="55">
        <f>IF(COUNT($I16:$L16)=0,"",IF(NOT(ISNUMBER($H16)),"",IF(ROUND(SUM($I16:$L16)-$H16,2)=0,"OK","CHECK")))</f>
        <v/>
      </c>
      <c r="N16" s="49" t="n"/>
      <c r="O16" s="63" t="n"/>
      <c r="P16" s="63" t="n"/>
      <c r="Q16" s="49" t="n"/>
      <c r="R16" s="49" t="n"/>
    </row>
    <row r="17">
      <c r="A17" s="14" t="n"/>
      <c r="B17" s="49" t="n"/>
      <c r="C17" s="16" t="n"/>
      <c r="D17" s="16" t="n"/>
      <c r="E17" s="14" t="n"/>
      <c r="F17" s="54" t="n"/>
      <c r="G17" s="62" t="n"/>
      <c r="H17" s="34">
        <f>IF(OR($F17="",$G17=""),"",ROUND($F17*$G17,2))</f>
        <v/>
      </c>
      <c r="I17" s="62" t="n"/>
      <c r="J17" s="62" t="n"/>
      <c r="K17" s="62" t="n"/>
      <c r="L17" s="62" t="n"/>
      <c r="M17" s="55">
        <f>IF(COUNT($I17:$L17)=0,"",IF(NOT(ISNUMBER($H17)),"",IF(ROUND(SUM($I17:$L17)-$H17,2)=0,"OK","CHECK")))</f>
        <v/>
      </c>
      <c r="N17" s="49" t="n"/>
      <c r="O17" s="63" t="n"/>
      <c r="P17" s="63" t="n"/>
      <c r="Q17" s="49" t="n"/>
      <c r="R17" s="49" t="n"/>
    </row>
    <row r="18">
      <c r="A18" s="37" t="n"/>
      <c r="B18" s="37" t="n"/>
      <c r="C18" s="37" t="n"/>
      <c r="D18" s="36" t="inlineStr">
        <is>
          <t>SECTION SUBTOTAL — Demolition &amp; Site Preparation</t>
        </is>
      </c>
      <c r="E18" s="37" t="n"/>
      <c r="F18" s="37" t="n"/>
      <c r="G18" s="37" t="n"/>
      <c r="H18" s="39">
        <f>ROUND(SUMIF($B$9:$B$134,"Demolition &amp; Site Preparation",$H$9:$H$134),2)</f>
        <v/>
      </c>
      <c r="I18" s="37" t="n"/>
      <c r="J18" s="37" t="n"/>
      <c r="K18" s="37" t="n"/>
      <c r="L18" s="37" t="n"/>
      <c r="M18" s="37" t="n"/>
      <c r="N18" s="37" t="n"/>
      <c r="O18" s="37" t="n"/>
      <c r="P18" s="37" t="n"/>
      <c r="Q18" s="37" t="n"/>
      <c r="R18" s="37" t="n"/>
    </row>
    <row r="19" ht="16" customHeight="1">
      <c r="A19" s="52" t="inlineStr">
        <is>
          <t>EARTHWORKS</t>
        </is>
      </c>
      <c r="B19" s="53" t="n"/>
      <c r="C19" s="53" t="n"/>
      <c r="D19" s="53" t="n"/>
      <c r="E19" s="53" t="n"/>
      <c r="F19" s="53" t="n"/>
      <c r="G19" s="53" t="n"/>
      <c r="H19" s="53" t="n"/>
      <c r="I19" s="53" t="n"/>
      <c r="J19" s="53" t="n"/>
      <c r="K19" s="53" t="n"/>
      <c r="L19" s="53" t="n"/>
      <c r="M19" s="53" t="n"/>
      <c r="N19" s="53" t="n"/>
      <c r="O19" s="53" t="n"/>
      <c r="P19" s="53" t="n"/>
      <c r="Q19" s="53" t="n"/>
      <c r="R19" s="53" t="n"/>
    </row>
    <row r="20">
      <c r="A20" s="57" t="inlineStr">
        <is>
          <t>SOP-012</t>
        </is>
      </c>
      <c r="B20" s="58" t="inlineStr">
        <is>
          <t>Earthworks</t>
        </is>
      </c>
      <c r="C20" s="58" t="inlineStr">
        <is>
          <t>Bulk excavation</t>
        </is>
      </c>
      <c r="D20" s="58" t="inlineStr">
        <is>
          <t>Bulk excavation in ordinary material to reduced level, including haul to on-site stockpile</t>
        </is>
      </c>
      <c r="E20" s="57" t="inlineStr">
        <is>
          <t>m³</t>
        </is>
      </c>
      <c r="F20" s="59" t="n">
        <v>14500</v>
      </c>
      <c r="G20" s="60" t="n">
        <v>22.5</v>
      </c>
      <c r="H20" s="34">
        <f>IF(OR($F20="",$G20=""),"",ROUND($F20*$G20,2))</f>
        <v/>
      </c>
      <c r="I20" s="60" t="n">
        <v>48000</v>
      </c>
      <c r="J20" s="60" t="n">
        <v>214250</v>
      </c>
      <c r="K20" s="60" t="n">
        <v>0</v>
      </c>
      <c r="L20" s="60" t="n">
        <v>64000</v>
      </c>
      <c r="M20" s="55">
        <f>IF(COUNT($I20:$L20)=0,"",IF(NOT(ISNUMBER($H20)),"",IF(ROUND(SUM($I20:$L20)-$H20,2)=0,"OK","CHECK")))</f>
        <v/>
      </c>
      <c r="N20" s="58" t="inlineStr">
        <is>
          <t>Groundline Civil</t>
        </is>
      </c>
      <c r="O20" s="57" t="inlineStr">
        <is>
          <t>Q-1102</t>
        </is>
      </c>
      <c r="P20" s="57" t="inlineStr">
        <is>
          <t>Yes — firm</t>
        </is>
      </c>
      <c r="Q20" s="58" t="inlineStr">
        <is>
          <t>Rock, contaminated or unsuitable material excluded — see Qualifications</t>
        </is>
      </c>
      <c r="R20" s="61" t="inlineStr">
        <is>
          <t>EXAMPLE — delete before use</t>
        </is>
      </c>
    </row>
    <row r="21">
      <c r="A21" s="57" t="inlineStr">
        <is>
          <t>SOP-013</t>
        </is>
      </c>
      <c r="B21" s="58" t="inlineStr">
        <is>
          <t>Earthworks</t>
        </is>
      </c>
      <c r="C21" s="58" t="inlineStr">
        <is>
          <t>Filling</t>
        </is>
      </c>
      <c r="D21" s="58" t="inlineStr">
        <is>
          <t>Import, place and compact engineered fill in 300 mm layers to specified density</t>
        </is>
      </c>
      <c r="E21" s="57" t="inlineStr">
        <is>
          <t>m³</t>
        </is>
      </c>
      <c r="F21" s="59" t="n">
        <v>3600</v>
      </c>
      <c r="G21" s="60" t="n">
        <v>46</v>
      </c>
      <c r="H21" s="34">
        <f>IF(OR($F21="",$G21=""),"",ROUND($F21*$G21,2))</f>
        <v/>
      </c>
      <c r="I21" s="62" t="n"/>
      <c r="J21" s="62" t="n"/>
      <c r="K21" s="62" t="n"/>
      <c r="L21" s="62" t="n"/>
      <c r="M21" s="55">
        <f>IF(COUNT($I21:$L21)=0,"",IF(NOT(ISNUMBER($H21)),"",IF(ROUND(SUM($I21:$L21)-$H21,2)=0,"OK","CHECK")))</f>
        <v/>
      </c>
      <c r="N21" s="58" t="inlineStr">
        <is>
          <t>Groundline Civil</t>
        </is>
      </c>
      <c r="O21" s="57" t="inlineStr">
        <is>
          <t>Q-1102</t>
        </is>
      </c>
      <c r="P21" s="57" t="inlineStr">
        <is>
          <t>Yes — budget</t>
        </is>
      </c>
      <c r="Q21" s="58" t="inlineStr"/>
      <c r="R21" s="61" t="inlineStr">
        <is>
          <t>EXAMPLE — delete before use</t>
        </is>
      </c>
    </row>
    <row r="22">
      <c r="A22" s="14" t="n"/>
      <c r="B22" s="49" t="n"/>
      <c r="C22" s="16" t="n"/>
      <c r="D22" s="16" t="n"/>
      <c r="E22" s="14" t="n"/>
      <c r="F22" s="54" t="n"/>
      <c r="G22" s="62" t="n"/>
      <c r="H22" s="34">
        <f>IF(OR($F22="",$G22=""),"",ROUND($F22*$G22,2))</f>
        <v/>
      </c>
      <c r="I22" s="62" t="n"/>
      <c r="J22" s="62" t="n"/>
      <c r="K22" s="62" t="n"/>
      <c r="L22" s="62" t="n"/>
      <c r="M22" s="55">
        <f>IF(COUNT($I22:$L22)=0,"",IF(NOT(ISNUMBER($H22)),"",IF(ROUND(SUM($I22:$L22)-$H22,2)=0,"OK","CHECK")))</f>
        <v/>
      </c>
      <c r="N22" s="49" t="n"/>
      <c r="O22" s="63" t="n"/>
      <c r="P22" s="63" t="n"/>
      <c r="Q22" s="49" t="n"/>
      <c r="R22" s="49" t="n"/>
    </row>
    <row r="23">
      <c r="A23" s="14" t="n"/>
      <c r="B23" s="49" t="n"/>
      <c r="C23" s="16" t="n"/>
      <c r="D23" s="16" t="n"/>
      <c r="E23" s="14" t="n"/>
      <c r="F23" s="54" t="n"/>
      <c r="G23" s="62" t="n"/>
      <c r="H23" s="34">
        <f>IF(OR($F23="",$G23=""),"",ROUND($F23*$G23,2))</f>
        <v/>
      </c>
      <c r="I23" s="62" t="n"/>
      <c r="J23" s="62" t="n"/>
      <c r="K23" s="62" t="n"/>
      <c r="L23" s="62" t="n"/>
      <c r="M23" s="55">
        <f>IF(COUNT($I23:$L23)=0,"",IF(NOT(ISNUMBER($H23)),"",IF(ROUND(SUM($I23:$L23)-$H23,2)=0,"OK","CHECK")))</f>
        <v/>
      </c>
      <c r="N23" s="49" t="n"/>
      <c r="O23" s="63" t="n"/>
      <c r="P23" s="63" t="n"/>
      <c r="Q23" s="49" t="n"/>
      <c r="R23" s="49" t="n"/>
    </row>
    <row r="24">
      <c r="A24" s="14" t="n"/>
      <c r="B24" s="49" t="n"/>
      <c r="C24" s="16" t="n"/>
      <c r="D24" s="16" t="n"/>
      <c r="E24" s="14" t="n"/>
      <c r="F24" s="54" t="n"/>
      <c r="G24" s="62" t="n"/>
      <c r="H24" s="34">
        <f>IF(OR($F24="",$G24=""),"",ROUND($F24*$G24,2))</f>
        <v/>
      </c>
      <c r="I24" s="62" t="n"/>
      <c r="J24" s="62" t="n"/>
      <c r="K24" s="62" t="n"/>
      <c r="L24" s="62" t="n"/>
      <c r="M24" s="55">
        <f>IF(COUNT($I24:$L24)=0,"",IF(NOT(ISNUMBER($H24)),"",IF(ROUND(SUM($I24:$L24)-$H24,2)=0,"OK","CHECK")))</f>
        <v/>
      </c>
      <c r="N24" s="49" t="n"/>
      <c r="O24" s="63" t="n"/>
      <c r="P24" s="63" t="n"/>
      <c r="Q24" s="49" t="n"/>
      <c r="R24" s="49" t="n"/>
    </row>
    <row r="25">
      <c r="A25" s="37" t="n"/>
      <c r="B25" s="37" t="n"/>
      <c r="C25" s="37" t="n"/>
      <c r="D25" s="36" t="inlineStr">
        <is>
          <t>SECTION SUBTOTAL — Earthworks</t>
        </is>
      </c>
      <c r="E25" s="37" t="n"/>
      <c r="F25" s="37" t="n"/>
      <c r="G25" s="37" t="n"/>
      <c r="H25" s="39">
        <f>ROUND(SUMIF($B$9:$B$134,"Earthworks",$H$9:$H$134),2)</f>
        <v/>
      </c>
      <c r="I25" s="37" t="n"/>
      <c r="J25" s="37" t="n"/>
      <c r="K25" s="37" t="n"/>
      <c r="L25" s="37" t="n"/>
      <c r="M25" s="37" t="n"/>
      <c r="N25" s="37" t="n"/>
      <c r="O25" s="37" t="n"/>
      <c r="P25" s="37" t="n"/>
      <c r="Q25" s="37" t="n"/>
      <c r="R25" s="37" t="n"/>
    </row>
    <row r="26" ht="16" customHeight="1">
      <c r="A26" s="52" t="inlineStr">
        <is>
          <t>PILING &amp; FOUNDATIONS</t>
        </is>
      </c>
      <c r="B26" s="53" t="n"/>
      <c r="C26" s="53" t="n"/>
      <c r="D26" s="53" t="n"/>
      <c r="E26" s="53" t="n"/>
      <c r="F26" s="53" t="n"/>
      <c r="G26" s="53" t="n"/>
      <c r="H26" s="53" t="n"/>
      <c r="I26" s="53" t="n"/>
      <c r="J26" s="53" t="n"/>
      <c r="K26" s="53" t="n"/>
      <c r="L26" s="53" t="n"/>
      <c r="M26" s="53" t="n"/>
      <c r="N26" s="53" t="n"/>
      <c r="O26" s="53" t="n"/>
      <c r="P26" s="53" t="n"/>
      <c r="Q26" s="53" t="n"/>
      <c r="R26" s="53" t="n"/>
    </row>
    <row r="27">
      <c r="A27" s="57" t="inlineStr">
        <is>
          <t>SOP-019</t>
        </is>
      </c>
      <c r="B27" s="58" t="inlineStr">
        <is>
          <t>Piling &amp; Foundations</t>
        </is>
      </c>
      <c r="C27" s="58" t="inlineStr">
        <is>
          <t>Bored piles</t>
        </is>
      </c>
      <c r="D27" s="58" t="inlineStr">
        <is>
          <t>Supply and install 600 mm dia. CFA piles to average 18 m depth, including cut-down and disposal</t>
        </is>
      </c>
      <c r="E27" s="57" t="inlineStr">
        <is>
          <t>m</t>
        </is>
      </c>
      <c r="F27" s="59" t="n">
        <v>4200</v>
      </c>
      <c r="G27" s="60" t="n">
        <v>168</v>
      </c>
      <c r="H27" s="34">
        <f>IF(OR($F27="",$G27=""),"",ROUND($F27*$G27,2))</f>
        <v/>
      </c>
      <c r="I27" s="62" t="n"/>
      <c r="J27" s="62" t="n"/>
      <c r="K27" s="62" t="n"/>
      <c r="L27" s="62" t="n"/>
      <c r="M27" s="55">
        <f>IF(COUNT($I27:$L27)=0,"",IF(NOT(ISNUMBER($H27)),"",IF(ROUND(SUM($I27:$L27)-$H27,2)=0,"OK","CHECK")))</f>
        <v/>
      </c>
      <c r="N27" s="58" t="inlineStr">
        <is>
          <t>Deepset Piling</t>
        </is>
      </c>
      <c r="O27" s="57" t="inlineStr">
        <is>
          <t>Q-1188</t>
        </is>
      </c>
      <c r="P27" s="57" t="inlineStr">
        <is>
          <t>Yes — firm</t>
        </is>
      </c>
      <c r="Q27" s="58" t="inlineStr">
        <is>
          <t>Depths based on the geotechnical report issued with the tender documents</t>
        </is>
      </c>
      <c r="R27" s="61" t="inlineStr">
        <is>
          <t>EXAMPLE — delete before use</t>
        </is>
      </c>
    </row>
    <row r="28">
      <c r="A28" s="14" t="n"/>
      <c r="B28" s="49" t="n"/>
      <c r="C28" s="16" t="n"/>
      <c r="D28" s="16" t="n"/>
      <c r="E28" s="14" t="n"/>
      <c r="F28" s="54" t="n"/>
      <c r="G28" s="62" t="n"/>
      <c r="H28" s="34">
        <f>IF(OR($F28="",$G28=""),"",ROUND($F28*$G28,2))</f>
        <v/>
      </c>
      <c r="I28" s="62" t="n"/>
      <c r="J28" s="62" t="n"/>
      <c r="K28" s="62" t="n"/>
      <c r="L28" s="62" t="n"/>
      <c r="M28" s="55">
        <f>IF(COUNT($I28:$L28)=0,"",IF(NOT(ISNUMBER($H28)),"",IF(ROUND(SUM($I28:$L28)-$H28,2)=0,"OK","CHECK")))</f>
        <v/>
      </c>
      <c r="N28" s="49" t="n"/>
      <c r="O28" s="63" t="n"/>
      <c r="P28" s="63" t="n"/>
      <c r="Q28" s="49" t="n"/>
      <c r="R28" s="49" t="n"/>
    </row>
    <row r="29">
      <c r="A29" s="14" t="n"/>
      <c r="B29" s="49" t="n"/>
      <c r="C29" s="16" t="n"/>
      <c r="D29" s="16" t="n"/>
      <c r="E29" s="14" t="n"/>
      <c r="F29" s="54" t="n"/>
      <c r="G29" s="62" t="n"/>
      <c r="H29" s="34">
        <f>IF(OR($F29="",$G29=""),"",ROUND($F29*$G29,2))</f>
        <v/>
      </c>
      <c r="I29" s="62" t="n"/>
      <c r="J29" s="62" t="n"/>
      <c r="K29" s="62" t="n"/>
      <c r="L29" s="62" t="n"/>
      <c r="M29" s="55">
        <f>IF(COUNT($I29:$L29)=0,"",IF(NOT(ISNUMBER($H29)),"",IF(ROUND(SUM($I29:$L29)-$H29,2)=0,"OK","CHECK")))</f>
        <v/>
      </c>
      <c r="N29" s="49" t="n"/>
      <c r="O29" s="63" t="n"/>
      <c r="P29" s="63" t="n"/>
      <c r="Q29" s="49" t="n"/>
      <c r="R29" s="49" t="n"/>
    </row>
    <row r="30">
      <c r="A30" s="14" t="n"/>
      <c r="B30" s="49" t="n"/>
      <c r="C30" s="16" t="n"/>
      <c r="D30" s="16" t="n"/>
      <c r="E30" s="14" t="n"/>
      <c r="F30" s="54" t="n"/>
      <c r="G30" s="62" t="n"/>
      <c r="H30" s="34">
        <f>IF(OR($F30="",$G30=""),"",ROUND($F30*$G30,2))</f>
        <v/>
      </c>
      <c r="I30" s="62" t="n"/>
      <c r="J30" s="62" t="n"/>
      <c r="K30" s="62" t="n"/>
      <c r="L30" s="62" t="n"/>
      <c r="M30" s="55">
        <f>IF(COUNT($I30:$L30)=0,"",IF(NOT(ISNUMBER($H30)),"",IF(ROUND(SUM($I30:$L30)-$H30,2)=0,"OK","CHECK")))</f>
        <v/>
      </c>
      <c r="N30" s="49" t="n"/>
      <c r="O30" s="63" t="n"/>
      <c r="P30" s="63" t="n"/>
      <c r="Q30" s="49" t="n"/>
      <c r="R30" s="49" t="n"/>
    </row>
    <row r="31">
      <c r="A31" s="37" t="n"/>
      <c r="B31" s="37" t="n"/>
      <c r="C31" s="37" t="n"/>
      <c r="D31" s="36" t="inlineStr">
        <is>
          <t>SECTION SUBTOTAL — Piling &amp; Foundations</t>
        </is>
      </c>
      <c r="E31" s="37" t="n"/>
      <c r="F31" s="37" t="n"/>
      <c r="G31" s="37" t="n"/>
      <c r="H31" s="39">
        <f>ROUND(SUMIF($B$9:$B$134,"Piling &amp; Foundations",$H$9:$H$134),2)</f>
        <v/>
      </c>
      <c r="I31" s="37" t="n"/>
      <c r="J31" s="37" t="n"/>
      <c r="K31" s="37" t="n"/>
      <c r="L31" s="37" t="n"/>
      <c r="M31" s="37" t="n"/>
      <c r="N31" s="37" t="n"/>
      <c r="O31" s="37" t="n"/>
      <c r="P31" s="37" t="n"/>
      <c r="Q31" s="37" t="n"/>
      <c r="R31" s="37" t="n"/>
    </row>
    <row r="32" ht="16" customHeight="1">
      <c r="A32" s="52" t="inlineStr">
        <is>
          <t>CONCRETE STRUCTURE</t>
        </is>
      </c>
      <c r="B32" s="53" t="n"/>
      <c r="C32" s="53" t="n"/>
      <c r="D32" s="53" t="n"/>
      <c r="E32" s="53" t="n"/>
      <c r="F32" s="53" t="n"/>
      <c r="G32" s="53" t="n"/>
      <c r="H32" s="53" t="n"/>
      <c r="I32" s="53" t="n"/>
      <c r="J32" s="53" t="n"/>
      <c r="K32" s="53" t="n"/>
      <c r="L32" s="53" t="n"/>
      <c r="M32" s="53" t="n"/>
      <c r="N32" s="53" t="n"/>
      <c r="O32" s="53" t="n"/>
      <c r="P32" s="53" t="n"/>
      <c r="Q32" s="53" t="n"/>
      <c r="R32" s="53" t="n"/>
    </row>
    <row r="33">
      <c r="A33" s="57" t="inlineStr">
        <is>
          <t>SOP-025</t>
        </is>
      </c>
      <c r="B33" s="58" t="inlineStr">
        <is>
          <t>Concrete Structure</t>
        </is>
      </c>
      <c r="C33" s="58" t="inlineStr">
        <is>
          <t>Substructure</t>
        </is>
      </c>
      <c r="D33" s="58" t="inlineStr">
        <is>
          <t>Reinforced concrete pile caps and ground beams, 40 MPa, including formwork and reinforcement</t>
        </is>
      </c>
      <c r="E33" s="57" t="inlineStr">
        <is>
          <t>m³</t>
        </is>
      </c>
      <c r="F33" s="59" t="n">
        <v>640</v>
      </c>
      <c r="G33" s="60" t="n">
        <v>985</v>
      </c>
      <c r="H33" s="34">
        <f>IF(OR($F33="",$G33=""),"",ROUND($F33*$G33,2))</f>
        <v/>
      </c>
      <c r="I33" s="62" t="n"/>
      <c r="J33" s="62" t="n"/>
      <c r="K33" s="62" t="n"/>
      <c r="L33" s="62" t="n"/>
      <c r="M33" s="55">
        <f>IF(COUNT($I33:$L33)=0,"",IF(NOT(ISNUMBER($H33)),"",IF(ROUND(SUM($I33:$L33)-$H33,2)=0,"OK","CHECK")))</f>
        <v/>
      </c>
      <c r="N33" s="58" t="inlineStr">
        <is>
          <t>Formcrete Structures</t>
        </is>
      </c>
      <c r="O33" s="57" t="inlineStr">
        <is>
          <t>Q-1205</t>
        </is>
      </c>
      <c r="P33" s="57" t="inlineStr">
        <is>
          <t>Yes — firm</t>
        </is>
      </c>
      <c r="Q33" s="58" t="inlineStr"/>
      <c r="R33" s="61" t="inlineStr">
        <is>
          <t>EXAMPLE — delete before use</t>
        </is>
      </c>
    </row>
    <row r="34">
      <c r="A34" s="57" t="inlineStr">
        <is>
          <t>SOP-026</t>
        </is>
      </c>
      <c r="B34" s="58" t="inlineStr">
        <is>
          <t>Concrete Structure</t>
        </is>
      </c>
      <c r="C34" s="58" t="inlineStr">
        <is>
          <t>Suspended slabs</t>
        </is>
      </c>
      <c r="D34" s="58" t="inlineStr">
        <is>
          <t>Post-tensioned suspended slabs, 250 mm, including formwork, reinforcement and PT installation</t>
        </is>
      </c>
      <c r="E34" s="57" t="inlineStr">
        <is>
          <t>m²</t>
        </is>
      </c>
      <c r="F34" s="59" t="n">
        <v>12400</v>
      </c>
      <c r="G34" s="60" t="n">
        <v>268</v>
      </c>
      <c r="H34" s="34">
        <f>IF(OR($F34="",$G34=""),"",ROUND($F34*$G34,2))</f>
        <v/>
      </c>
      <c r="I34" s="62" t="n"/>
      <c r="J34" s="62" t="n"/>
      <c r="K34" s="62" t="n"/>
      <c r="L34" s="62" t="n"/>
      <c r="M34" s="55">
        <f>IF(COUNT($I34:$L34)=0,"",IF(NOT(ISNUMBER($H34)),"",IF(ROUND(SUM($I34:$L34)-$H34,2)=0,"OK","CHECK")))</f>
        <v/>
      </c>
      <c r="N34" s="58" t="inlineStr">
        <is>
          <t>Formcrete Structures</t>
        </is>
      </c>
      <c r="O34" s="57" t="inlineStr">
        <is>
          <t>Q-1205</t>
        </is>
      </c>
      <c r="P34" s="57" t="inlineStr">
        <is>
          <t>Yes — firm</t>
        </is>
      </c>
      <c r="Q34" s="58" t="inlineStr"/>
      <c r="R34" s="61" t="inlineStr">
        <is>
          <t>EXAMPLE — delete before use</t>
        </is>
      </c>
    </row>
    <row r="35">
      <c r="A35" s="57" t="inlineStr">
        <is>
          <t>SOP-027</t>
        </is>
      </c>
      <c r="B35" s="58" t="inlineStr">
        <is>
          <t>Concrete Structure</t>
        </is>
      </c>
      <c r="C35" s="58" t="inlineStr">
        <is>
          <t>Cores &amp; walls</t>
        </is>
      </c>
      <c r="D35" s="58" t="inlineStr">
        <is>
          <t>Reinforced concrete core walls, jump-form system, 50 MPa, including all reinforcement</t>
        </is>
      </c>
      <c r="E35" s="57" t="inlineStr">
        <is>
          <t>m³</t>
        </is>
      </c>
      <c r="F35" s="59" t="n">
        <v>1850</v>
      </c>
      <c r="G35" s="60" t="n">
        <v>1120</v>
      </c>
      <c r="H35" s="34">
        <f>IF(OR($F35="",$G35=""),"",ROUND($F35*$G35,2))</f>
        <v/>
      </c>
      <c r="I35" s="62" t="n"/>
      <c r="J35" s="62" t="n"/>
      <c r="K35" s="62" t="n"/>
      <c r="L35" s="62" t="n"/>
      <c r="M35" s="55">
        <f>IF(COUNT($I35:$L35)=0,"",IF(NOT(ISNUMBER($H35)),"",IF(ROUND(SUM($I35:$L35)-$H35,2)=0,"OK","CHECK")))</f>
        <v/>
      </c>
      <c r="N35" s="58" t="inlineStr">
        <is>
          <t>Formcrete Structures</t>
        </is>
      </c>
      <c r="O35" s="57" t="inlineStr">
        <is>
          <t>Q-1205</t>
        </is>
      </c>
      <c r="P35" s="57" t="inlineStr">
        <is>
          <t>Yes — budget</t>
        </is>
      </c>
      <c r="Q35" s="58" t="inlineStr">
        <is>
          <t>Jump-form cycle assumes uninterrupted crane availability</t>
        </is>
      </c>
      <c r="R35" s="61" t="inlineStr">
        <is>
          <t>EXAMPLE — delete before use</t>
        </is>
      </c>
    </row>
    <row r="36">
      <c r="A36" s="14" t="n"/>
      <c r="B36" s="49" t="n"/>
      <c r="C36" s="16" t="n"/>
      <c r="D36" s="16" t="n"/>
      <c r="E36" s="14" t="n"/>
      <c r="F36" s="54" t="n"/>
      <c r="G36" s="62" t="n"/>
      <c r="H36" s="34">
        <f>IF(OR($F36="",$G36=""),"",ROUND($F36*$G36,2))</f>
        <v/>
      </c>
      <c r="I36" s="62" t="n"/>
      <c r="J36" s="62" t="n"/>
      <c r="K36" s="62" t="n"/>
      <c r="L36" s="62" t="n"/>
      <c r="M36" s="55">
        <f>IF(COUNT($I36:$L36)=0,"",IF(NOT(ISNUMBER($H36)),"",IF(ROUND(SUM($I36:$L36)-$H36,2)=0,"OK","CHECK")))</f>
        <v/>
      </c>
      <c r="N36" s="49" t="n"/>
      <c r="O36" s="63" t="n"/>
      <c r="P36" s="63" t="n"/>
      <c r="Q36" s="49" t="n"/>
      <c r="R36" s="49" t="n"/>
    </row>
    <row r="37">
      <c r="A37" s="14" t="n"/>
      <c r="B37" s="49" t="n"/>
      <c r="C37" s="16" t="n"/>
      <c r="D37" s="16" t="n"/>
      <c r="E37" s="14" t="n"/>
      <c r="F37" s="54" t="n"/>
      <c r="G37" s="62" t="n"/>
      <c r="H37" s="34">
        <f>IF(OR($F37="",$G37=""),"",ROUND($F37*$G37,2))</f>
        <v/>
      </c>
      <c r="I37" s="62" t="n"/>
      <c r="J37" s="62" t="n"/>
      <c r="K37" s="62" t="n"/>
      <c r="L37" s="62" t="n"/>
      <c r="M37" s="55">
        <f>IF(COUNT($I37:$L37)=0,"",IF(NOT(ISNUMBER($H37)),"",IF(ROUND(SUM($I37:$L37)-$H37,2)=0,"OK","CHECK")))</f>
        <v/>
      </c>
      <c r="N37" s="49" t="n"/>
      <c r="O37" s="63" t="n"/>
      <c r="P37" s="63" t="n"/>
      <c r="Q37" s="49" t="n"/>
      <c r="R37" s="49" t="n"/>
    </row>
    <row r="38">
      <c r="A38" s="14" t="n"/>
      <c r="B38" s="49" t="n"/>
      <c r="C38" s="16" t="n"/>
      <c r="D38" s="16" t="n"/>
      <c r="E38" s="14" t="n"/>
      <c r="F38" s="54" t="n"/>
      <c r="G38" s="62" t="n"/>
      <c r="H38" s="34">
        <f>IF(OR($F38="",$G38=""),"",ROUND($F38*$G38,2))</f>
        <v/>
      </c>
      <c r="I38" s="62" t="n"/>
      <c r="J38" s="62" t="n"/>
      <c r="K38" s="62" t="n"/>
      <c r="L38" s="62" t="n"/>
      <c r="M38" s="55">
        <f>IF(COUNT($I38:$L38)=0,"",IF(NOT(ISNUMBER($H38)),"",IF(ROUND(SUM($I38:$L38)-$H38,2)=0,"OK","CHECK")))</f>
        <v/>
      </c>
      <c r="N38" s="49" t="n"/>
      <c r="O38" s="63" t="n"/>
      <c r="P38" s="63" t="n"/>
      <c r="Q38" s="49" t="n"/>
      <c r="R38" s="49" t="n"/>
    </row>
    <row r="39">
      <c r="A39" s="37" t="n"/>
      <c r="B39" s="37" t="n"/>
      <c r="C39" s="37" t="n"/>
      <c r="D39" s="36" t="inlineStr">
        <is>
          <t>SECTION SUBTOTAL — Concrete Structure</t>
        </is>
      </c>
      <c r="E39" s="37" t="n"/>
      <c r="F39" s="37" t="n"/>
      <c r="G39" s="37" t="n"/>
      <c r="H39" s="39">
        <f>ROUND(SUMIF($B$9:$B$134,"Concrete Structure",$H$9:$H$134),2)</f>
        <v/>
      </c>
      <c r="I39" s="37" t="n"/>
      <c r="J39" s="37" t="n"/>
      <c r="K39" s="37" t="n"/>
      <c r="L39" s="37" t="n"/>
      <c r="M39" s="37" t="n"/>
      <c r="N39" s="37" t="n"/>
      <c r="O39" s="37" t="n"/>
      <c r="P39" s="37" t="n"/>
      <c r="Q39" s="37" t="n"/>
      <c r="R39" s="37" t="n"/>
    </row>
    <row r="40" ht="16" customHeight="1">
      <c r="A40" s="52" t="inlineStr">
        <is>
          <t>STRUCTURAL STEEL</t>
        </is>
      </c>
      <c r="B40" s="53" t="n"/>
      <c r="C40" s="53" t="n"/>
      <c r="D40" s="53" t="n"/>
      <c r="E40" s="53" t="n"/>
      <c r="F40" s="53" t="n"/>
      <c r="G40" s="53" t="n"/>
      <c r="H40" s="53" t="n"/>
      <c r="I40" s="53" t="n"/>
      <c r="J40" s="53" t="n"/>
      <c r="K40" s="53" t="n"/>
      <c r="L40" s="53" t="n"/>
      <c r="M40" s="53" t="n"/>
      <c r="N40" s="53" t="n"/>
      <c r="O40" s="53" t="n"/>
      <c r="P40" s="53" t="n"/>
      <c r="Q40" s="53" t="n"/>
      <c r="R40" s="53" t="n"/>
    </row>
    <row r="41">
      <c r="A41" s="57" t="inlineStr">
        <is>
          <t>SOP-033</t>
        </is>
      </c>
      <c r="B41" s="58" t="inlineStr">
        <is>
          <t>Structural Steel</t>
        </is>
      </c>
      <c r="C41" s="58" t="inlineStr">
        <is>
          <t>Framing</t>
        </is>
      </c>
      <c r="D41" s="58" t="inlineStr">
        <is>
          <t>Supply, fabricate and erect structural steel framing, grade S355, shop primed</t>
        </is>
      </c>
      <c r="E41" s="57" t="inlineStr">
        <is>
          <t>t</t>
        </is>
      </c>
      <c r="F41" s="59" t="n">
        <v>380</v>
      </c>
      <c r="G41" s="60" t="n">
        <v>4850</v>
      </c>
      <c r="H41" s="34">
        <f>IF(OR($F41="",$G41=""),"",ROUND($F41*$G41,2))</f>
        <v/>
      </c>
      <c r="I41" s="60" t="n">
        <v>312000</v>
      </c>
      <c r="J41" s="60" t="n">
        <v>148000</v>
      </c>
      <c r="K41" s="60" t="n">
        <v>1383000</v>
      </c>
      <c r="L41" s="60" t="n">
        <v>0</v>
      </c>
      <c r="M41" s="55">
        <f>IF(COUNT($I41:$L41)=0,"",IF(NOT(ISNUMBER($H41)),"",IF(ROUND(SUM($I41:$L41)-$H41,2)=0,"OK","CHECK")))</f>
        <v/>
      </c>
      <c r="N41" s="58" t="inlineStr">
        <is>
          <t>Meridian Steel Fabricators</t>
        </is>
      </c>
      <c r="O41" s="57" t="inlineStr">
        <is>
          <t>Q-1240</t>
        </is>
      </c>
      <c r="P41" s="57" t="inlineStr">
        <is>
          <t>Yes — firm</t>
        </is>
      </c>
      <c r="Q41" s="58" t="inlineStr">
        <is>
          <t>Steel price held for 60 days from the bid due date</t>
        </is>
      </c>
      <c r="R41" s="61" t="inlineStr">
        <is>
          <t>EXAMPLE — delete before use</t>
        </is>
      </c>
    </row>
    <row r="42">
      <c r="A42" s="57" t="inlineStr">
        <is>
          <t>SOP-034</t>
        </is>
      </c>
      <c r="B42" s="58" t="inlineStr">
        <is>
          <t>Structural Steel</t>
        </is>
      </c>
      <c r="C42" s="58" t="inlineStr">
        <is>
          <t>Metal deck</t>
        </is>
      </c>
      <c r="D42" s="58" t="inlineStr">
        <is>
          <t>Supply and install composite metal deck with edge form and shear studs</t>
        </is>
      </c>
      <c r="E42" s="57" t="inlineStr">
        <is>
          <t>m²</t>
        </is>
      </c>
      <c r="F42" s="59" t="n">
        <v>9600</v>
      </c>
      <c r="G42" s="60" t="n">
        <v>78</v>
      </c>
      <c r="H42" s="34">
        <f>IF(OR($F42="",$G42=""),"",ROUND($F42*$G42,2))</f>
        <v/>
      </c>
      <c r="I42" s="62" t="n"/>
      <c r="J42" s="62" t="n"/>
      <c r="K42" s="62" t="n"/>
      <c r="L42" s="62" t="n"/>
      <c r="M42" s="55">
        <f>IF(COUNT($I42:$L42)=0,"",IF(NOT(ISNUMBER($H42)),"",IF(ROUND(SUM($I42:$L42)-$H42,2)=0,"OK","CHECK")))</f>
        <v/>
      </c>
      <c r="N42" s="58" t="inlineStr">
        <is>
          <t>Meridian Steel Fabricators</t>
        </is>
      </c>
      <c r="O42" s="57" t="inlineStr">
        <is>
          <t>Q-1240</t>
        </is>
      </c>
      <c r="P42" s="57" t="inlineStr">
        <is>
          <t>Yes — firm</t>
        </is>
      </c>
      <c r="Q42" s="58" t="inlineStr"/>
      <c r="R42" s="61" t="inlineStr">
        <is>
          <t>EXAMPLE — delete before use</t>
        </is>
      </c>
    </row>
    <row r="43">
      <c r="A43" s="14" t="n"/>
      <c r="B43" s="49" t="n"/>
      <c r="C43" s="16" t="n"/>
      <c r="D43" s="16" t="n"/>
      <c r="E43" s="14" t="n"/>
      <c r="F43" s="54" t="n"/>
      <c r="G43" s="62" t="n"/>
      <c r="H43" s="34">
        <f>IF(OR($F43="",$G43=""),"",ROUND($F43*$G43,2))</f>
        <v/>
      </c>
      <c r="I43" s="62" t="n"/>
      <c r="J43" s="62" t="n"/>
      <c r="K43" s="62" t="n"/>
      <c r="L43" s="62" t="n"/>
      <c r="M43" s="55">
        <f>IF(COUNT($I43:$L43)=0,"",IF(NOT(ISNUMBER($H43)),"",IF(ROUND(SUM($I43:$L43)-$H43,2)=0,"OK","CHECK")))</f>
        <v/>
      </c>
      <c r="N43" s="49" t="n"/>
      <c r="O43" s="63" t="n"/>
      <c r="P43" s="63" t="n"/>
      <c r="Q43" s="49" t="n"/>
      <c r="R43" s="49" t="n"/>
    </row>
    <row r="44">
      <c r="A44" s="14" t="n"/>
      <c r="B44" s="49" t="n"/>
      <c r="C44" s="16" t="n"/>
      <c r="D44" s="16" t="n"/>
      <c r="E44" s="14" t="n"/>
      <c r="F44" s="54" t="n"/>
      <c r="G44" s="62" t="n"/>
      <c r="H44" s="34">
        <f>IF(OR($F44="",$G44=""),"",ROUND($F44*$G44,2))</f>
        <v/>
      </c>
      <c r="I44" s="62" t="n"/>
      <c r="J44" s="62" t="n"/>
      <c r="K44" s="62" t="n"/>
      <c r="L44" s="62" t="n"/>
      <c r="M44" s="55">
        <f>IF(COUNT($I44:$L44)=0,"",IF(NOT(ISNUMBER($H44)),"",IF(ROUND(SUM($I44:$L44)-$H44,2)=0,"OK","CHECK")))</f>
        <v/>
      </c>
      <c r="N44" s="49" t="n"/>
      <c r="O44" s="63" t="n"/>
      <c r="P44" s="63" t="n"/>
      <c r="Q44" s="49" t="n"/>
      <c r="R44" s="49" t="n"/>
    </row>
    <row r="45">
      <c r="A45" s="14" t="n"/>
      <c r="B45" s="49" t="n"/>
      <c r="C45" s="16" t="n"/>
      <c r="D45" s="16" t="n"/>
      <c r="E45" s="14" t="n"/>
      <c r="F45" s="54" t="n"/>
      <c r="G45" s="62" t="n"/>
      <c r="H45" s="34">
        <f>IF(OR($F45="",$G45=""),"",ROUND($F45*$G45,2))</f>
        <v/>
      </c>
      <c r="I45" s="62" t="n"/>
      <c r="J45" s="62" t="n"/>
      <c r="K45" s="62" t="n"/>
      <c r="L45" s="62" t="n"/>
      <c r="M45" s="55">
        <f>IF(COUNT($I45:$L45)=0,"",IF(NOT(ISNUMBER($H45)),"",IF(ROUND(SUM($I45:$L45)-$H45,2)=0,"OK","CHECK")))</f>
        <v/>
      </c>
      <c r="N45" s="49" t="n"/>
      <c r="O45" s="63" t="n"/>
      <c r="P45" s="63" t="n"/>
      <c r="Q45" s="49" t="n"/>
      <c r="R45" s="49" t="n"/>
    </row>
    <row r="46">
      <c r="A46" s="37" t="n"/>
      <c r="B46" s="37" t="n"/>
      <c r="C46" s="37" t="n"/>
      <c r="D46" s="36" t="inlineStr">
        <is>
          <t>SECTION SUBTOTAL — Structural Steel</t>
        </is>
      </c>
      <c r="E46" s="37" t="n"/>
      <c r="F46" s="37" t="n"/>
      <c r="G46" s="37" t="n"/>
      <c r="H46" s="39">
        <f>ROUND(SUMIF($B$9:$B$134,"Structural Steel",$H$9:$H$134),2)</f>
        <v/>
      </c>
      <c r="I46" s="37" t="n"/>
      <c r="J46" s="37" t="n"/>
      <c r="K46" s="37" t="n"/>
      <c r="L46" s="37" t="n"/>
      <c r="M46" s="37" t="n"/>
      <c r="N46" s="37" t="n"/>
      <c r="O46" s="37" t="n"/>
      <c r="P46" s="37" t="n"/>
      <c r="Q46" s="37" t="n"/>
      <c r="R46" s="37" t="n"/>
    </row>
    <row r="47" ht="16" customHeight="1">
      <c r="A47" s="52" t="inlineStr">
        <is>
          <t>MASONRY</t>
        </is>
      </c>
      <c r="B47" s="53" t="n"/>
      <c r="C47" s="53" t="n"/>
      <c r="D47" s="53" t="n"/>
      <c r="E47" s="53" t="n"/>
      <c r="F47" s="53" t="n"/>
      <c r="G47" s="53" t="n"/>
      <c r="H47" s="53" t="n"/>
      <c r="I47" s="53" t="n"/>
      <c r="J47" s="53" t="n"/>
      <c r="K47" s="53" t="n"/>
      <c r="L47" s="53" t="n"/>
      <c r="M47" s="53" t="n"/>
      <c r="N47" s="53" t="n"/>
      <c r="O47" s="53" t="n"/>
      <c r="P47" s="53" t="n"/>
      <c r="Q47" s="53" t="n"/>
      <c r="R47" s="53" t="n"/>
    </row>
    <row r="48">
      <c r="A48" s="57" t="inlineStr">
        <is>
          <t>SOP-040</t>
        </is>
      </c>
      <c r="B48" s="58" t="inlineStr">
        <is>
          <t>Masonry</t>
        </is>
      </c>
      <c r="C48" s="58" t="inlineStr">
        <is>
          <t>Blockwork</t>
        </is>
      </c>
      <c r="D48" s="58" t="inlineStr">
        <is>
          <t>190 mm hollow concrete blockwork to fire-rated shafts, including reinforcement and core fill</t>
        </is>
      </c>
      <c r="E48" s="57" t="inlineStr">
        <is>
          <t>m²</t>
        </is>
      </c>
      <c r="F48" s="59" t="n">
        <v>2450</v>
      </c>
      <c r="G48" s="60" t="n">
        <v>168</v>
      </c>
      <c r="H48" s="34">
        <f>IF(OR($F48="",$G48=""),"",ROUND($F48*$G48,2))</f>
        <v/>
      </c>
      <c r="I48" s="62" t="n"/>
      <c r="J48" s="62" t="n"/>
      <c r="K48" s="62" t="n"/>
      <c r="L48" s="62" t="n"/>
      <c r="M48" s="55">
        <f>IF(COUNT($I48:$L48)=0,"",IF(NOT(ISNUMBER($H48)),"",IF(ROUND(SUM($I48:$L48)-$H48,2)=0,"OK","CHECK")))</f>
        <v/>
      </c>
      <c r="N48" s="58" t="inlineStr">
        <is>
          <t>Cityblock Masonry</t>
        </is>
      </c>
      <c r="O48" s="57" t="inlineStr">
        <is>
          <t>Q-1266</t>
        </is>
      </c>
      <c r="P48" s="57" t="inlineStr">
        <is>
          <t>Yes — budget</t>
        </is>
      </c>
      <c r="Q48" s="58" t="inlineStr"/>
      <c r="R48" s="61" t="inlineStr">
        <is>
          <t>EXAMPLE — delete before use</t>
        </is>
      </c>
    </row>
    <row r="49">
      <c r="A49" s="14" t="n"/>
      <c r="B49" s="49" t="n"/>
      <c r="C49" s="16" t="n"/>
      <c r="D49" s="16" t="n"/>
      <c r="E49" s="14" t="n"/>
      <c r="F49" s="54" t="n"/>
      <c r="G49" s="62" t="n"/>
      <c r="H49" s="34">
        <f>IF(OR($F49="",$G49=""),"",ROUND($F49*$G49,2))</f>
        <v/>
      </c>
      <c r="I49" s="62" t="n"/>
      <c r="J49" s="62" t="n"/>
      <c r="K49" s="62" t="n"/>
      <c r="L49" s="62" t="n"/>
      <c r="M49" s="55">
        <f>IF(COUNT($I49:$L49)=0,"",IF(NOT(ISNUMBER($H49)),"",IF(ROUND(SUM($I49:$L49)-$H49,2)=0,"OK","CHECK")))</f>
        <v/>
      </c>
      <c r="N49" s="49" t="n"/>
      <c r="O49" s="63" t="n"/>
      <c r="P49" s="63" t="n"/>
      <c r="Q49" s="49" t="n"/>
      <c r="R49" s="49" t="n"/>
    </row>
    <row r="50">
      <c r="A50" s="14" t="n"/>
      <c r="B50" s="49" t="n"/>
      <c r="C50" s="16" t="n"/>
      <c r="D50" s="16" t="n"/>
      <c r="E50" s="14" t="n"/>
      <c r="F50" s="54" t="n"/>
      <c r="G50" s="62" t="n"/>
      <c r="H50" s="34">
        <f>IF(OR($F50="",$G50=""),"",ROUND($F50*$G50,2))</f>
        <v/>
      </c>
      <c r="I50" s="62" t="n"/>
      <c r="J50" s="62" t="n"/>
      <c r="K50" s="62" t="n"/>
      <c r="L50" s="62" t="n"/>
      <c r="M50" s="55">
        <f>IF(COUNT($I50:$L50)=0,"",IF(NOT(ISNUMBER($H50)),"",IF(ROUND(SUM($I50:$L50)-$H50,2)=0,"OK","CHECK")))</f>
        <v/>
      </c>
      <c r="N50" s="49" t="n"/>
      <c r="O50" s="63" t="n"/>
      <c r="P50" s="63" t="n"/>
      <c r="Q50" s="49" t="n"/>
      <c r="R50" s="49" t="n"/>
    </row>
    <row r="51">
      <c r="A51" s="14" t="n"/>
      <c r="B51" s="49" t="n"/>
      <c r="C51" s="16" t="n"/>
      <c r="D51" s="16" t="n"/>
      <c r="E51" s="14" t="n"/>
      <c r="F51" s="54" t="n"/>
      <c r="G51" s="62" t="n"/>
      <c r="H51" s="34">
        <f>IF(OR($F51="",$G51=""),"",ROUND($F51*$G51,2))</f>
        <v/>
      </c>
      <c r="I51" s="62" t="n"/>
      <c r="J51" s="62" t="n"/>
      <c r="K51" s="62" t="n"/>
      <c r="L51" s="62" t="n"/>
      <c r="M51" s="55">
        <f>IF(COUNT($I51:$L51)=0,"",IF(NOT(ISNUMBER($H51)),"",IF(ROUND(SUM($I51:$L51)-$H51,2)=0,"OK","CHECK")))</f>
        <v/>
      </c>
      <c r="N51" s="49" t="n"/>
      <c r="O51" s="63" t="n"/>
      <c r="P51" s="63" t="n"/>
      <c r="Q51" s="49" t="n"/>
      <c r="R51" s="49" t="n"/>
    </row>
    <row r="52">
      <c r="A52" s="37" t="n"/>
      <c r="B52" s="37" t="n"/>
      <c r="C52" s="37" t="n"/>
      <c r="D52" s="36" t="inlineStr">
        <is>
          <t>SECTION SUBTOTAL — Masonry</t>
        </is>
      </c>
      <c r="E52" s="37" t="n"/>
      <c r="F52" s="37" t="n"/>
      <c r="G52" s="37" t="n"/>
      <c r="H52" s="39">
        <f>ROUND(SUMIF($B$9:$B$134,"Masonry",$H$9:$H$134),2)</f>
        <v/>
      </c>
      <c r="I52" s="37" t="n"/>
      <c r="J52" s="37" t="n"/>
      <c r="K52" s="37" t="n"/>
      <c r="L52" s="37" t="n"/>
      <c r="M52" s="37" t="n"/>
      <c r="N52" s="37" t="n"/>
      <c r="O52" s="37" t="n"/>
      <c r="P52" s="37" t="n"/>
      <c r="Q52" s="37" t="n"/>
      <c r="R52" s="37" t="n"/>
    </row>
    <row r="53" ht="16" customHeight="1">
      <c r="A53" s="52" t="inlineStr">
        <is>
          <t>ROOFING &amp; WATERPROOFING</t>
        </is>
      </c>
      <c r="B53" s="53" t="n"/>
      <c r="C53" s="53" t="n"/>
      <c r="D53" s="53" t="n"/>
      <c r="E53" s="53" t="n"/>
      <c r="F53" s="53" t="n"/>
      <c r="G53" s="53" t="n"/>
      <c r="H53" s="53" t="n"/>
      <c r="I53" s="53" t="n"/>
      <c r="J53" s="53" t="n"/>
      <c r="K53" s="53" t="n"/>
      <c r="L53" s="53" t="n"/>
      <c r="M53" s="53" t="n"/>
      <c r="N53" s="53" t="n"/>
      <c r="O53" s="53" t="n"/>
      <c r="P53" s="53" t="n"/>
      <c r="Q53" s="53" t="n"/>
      <c r="R53" s="53" t="n"/>
    </row>
    <row r="54">
      <c r="A54" s="57" t="inlineStr">
        <is>
          <t>SOP-046</t>
        </is>
      </c>
      <c r="B54" s="58" t="inlineStr">
        <is>
          <t>Roofing &amp; Waterproofing</t>
        </is>
      </c>
      <c r="C54" s="58" t="inlineStr">
        <is>
          <t>Roof membrane</t>
        </is>
      </c>
      <c r="D54" s="58" t="inlineStr">
        <is>
          <t>Single-ply membrane roofing on tapered insulation, including flashings and terminations</t>
        </is>
      </c>
      <c r="E54" s="57" t="inlineStr">
        <is>
          <t>m²</t>
        </is>
      </c>
      <c r="F54" s="59" t="n">
        <v>4800</v>
      </c>
      <c r="G54" s="60" t="n">
        <v>172</v>
      </c>
      <c r="H54" s="34">
        <f>IF(OR($F54="",$G54=""),"",ROUND($F54*$G54,2))</f>
        <v/>
      </c>
      <c r="I54" s="62" t="n"/>
      <c r="J54" s="62" t="n"/>
      <c r="K54" s="62" t="n"/>
      <c r="L54" s="62" t="n"/>
      <c r="M54" s="55">
        <f>IF(COUNT($I54:$L54)=0,"",IF(NOT(ISNUMBER($H54)),"",IF(ROUND(SUM($I54:$L54)-$H54,2)=0,"OK","CHECK")))</f>
        <v/>
      </c>
      <c r="N54" s="58" t="inlineStr">
        <is>
          <t>Apex Waterproofing</t>
        </is>
      </c>
      <c r="O54" s="57" t="inlineStr">
        <is>
          <t>Q-1301</t>
        </is>
      </c>
      <c r="P54" s="57" t="inlineStr">
        <is>
          <t>Yes — firm</t>
        </is>
      </c>
      <c r="Q54" s="58" t="inlineStr">
        <is>
          <t>Manufacturer warranty subject to their inspection regime</t>
        </is>
      </c>
      <c r="R54" s="61" t="inlineStr">
        <is>
          <t>EXAMPLE — delete before use</t>
        </is>
      </c>
    </row>
    <row r="55">
      <c r="A55" s="14" t="n"/>
      <c r="B55" s="49" t="n"/>
      <c r="C55" s="16" t="n"/>
      <c r="D55" s="16" t="n"/>
      <c r="E55" s="14" t="n"/>
      <c r="F55" s="54" t="n"/>
      <c r="G55" s="62" t="n"/>
      <c r="H55" s="34">
        <f>IF(OR($F55="",$G55=""),"",ROUND($F55*$G55,2))</f>
        <v/>
      </c>
      <c r="I55" s="62" t="n"/>
      <c r="J55" s="62" t="n"/>
      <c r="K55" s="62" t="n"/>
      <c r="L55" s="62" t="n"/>
      <c r="M55" s="55">
        <f>IF(COUNT($I55:$L55)=0,"",IF(NOT(ISNUMBER($H55)),"",IF(ROUND(SUM($I55:$L55)-$H55,2)=0,"OK","CHECK")))</f>
        <v/>
      </c>
      <c r="N55" s="49" t="n"/>
      <c r="O55" s="63" t="n"/>
      <c r="P55" s="63" t="n"/>
      <c r="Q55" s="49" t="n"/>
      <c r="R55" s="49" t="n"/>
    </row>
    <row r="56">
      <c r="A56" s="14" t="n"/>
      <c r="B56" s="49" t="n"/>
      <c r="C56" s="16" t="n"/>
      <c r="D56" s="16" t="n"/>
      <c r="E56" s="14" t="n"/>
      <c r="F56" s="54" t="n"/>
      <c r="G56" s="62" t="n"/>
      <c r="H56" s="34">
        <f>IF(OR($F56="",$G56=""),"",ROUND($F56*$G56,2))</f>
        <v/>
      </c>
      <c r="I56" s="62" t="n"/>
      <c r="J56" s="62" t="n"/>
      <c r="K56" s="62" t="n"/>
      <c r="L56" s="62" t="n"/>
      <c r="M56" s="55">
        <f>IF(COUNT($I56:$L56)=0,"",IF(NOT(ISNUMBER($H56)),"",IF(ROUND(SUM($I56:$L56)-$H56,2)=0,"OK","CHECK")))</f>
        <v/>
      </c>
      <c r="N56" s="49" t="n"/>
      <c r="O56" s="63" t="n"/>
      <c r="P56" s="63" t="n"/>
      <c r="Q56" s="49" t="n"/>
      <c r="R56" s="49" t="n"/>
    </row>
    <row r="57">
      <c r="A57" s="14" t="n"/>
      <c r="B57" s="49" t="n"/>
      <c r="C57" s="16" t="n"/>
      <c r="D57" s="16" t="n"/>
      <c r="E57" s="14" t="n"/>
      <c r="F57" s="54" t="n"/>
      <c r="G57" s="62" t="n"/>
      <c r="H57" s="34">
        <f>IF(OR($F57="",$G57=""),"",ROUND($F57*$G57,2))</f>
        <v/>
      </c>
      <c r="I57" s="62" t="n"/>
      <c r="J57" s="62" t="n"/>
      <c r="K57" s="62" t="n"/>
      <c r="L57" s="62" t="n"/>
      <c r="M57" s="55">
        <f>IF(COUNT($I57:$L57)=0,"",IF(NOT(ISNUMBER($H57)),"",IF(ROUND(SUM($I57:$L57)-$H57,2)=0,"OK","CHECK")))</f>
        <v/>
      </c>
      <c r="N57" s="49" t="n"/>
      <c r="O57" s="63" t="n"/>
      <c r="P57" s="63" t="n"/>
      <c r="Q57" s="49" t="n"/>
      <c r="R57" s="49" t="n"/>
    </row>
    <row r="58">
      <c r="A58" s="37" t="n"/>
      <c r="B58" s="37" t="n"/>
      <c r="C58" s="37" t="n"/>
      <c r="D58" s="36" t="inlineStr">
        <is>
          <t>SECTION SUBTOTAL — Roofing &amp; Waterproofing</t>
        </is>
      </c>
      <c r="E58" s="37" t="n"/>
      <c r="F58" s="37" t="n"/>
      <c r="G58" s="37" t="n"/>
      <c r="H58" s="39">
        <f>ROUND(SUMIF($B$9:$B$134,"Roofing &amp; Waterproofing",$H$9:$H$134),2)</f>
        <v/>
      </c>
      <c r="I58" s="37" t="n"/>
      <c r="J58" s="37" t="n"/>
      <c r="K58" s="37" t="n"/>
      <c r="L58" s="37" t="n"/>
      <c r="M58" s="37" t="n"/>
      <c r="N58" s="37" t="n"/>
      <c r="O58" s="37" t="n"/>
      <c r="P58" s="37" t="n"/>
      <c r="Q58" s="37" t="n"/>
      <c r="R58" s="37" t="n"/>
    </row>
    <row r="59" ht="16" customHeight="1">
      <c r="A59" s="52" t="inlineStr">
        <is>
          <t>FAÇADE &amp; WINDOWS</t>
        </is>
      </c>
      <c r="B59" s="53" t="n"/>
      <c r="C59" s="53" t="n"/>
      <c r="D59" s="53" t="n"/>
      <c r="E59" s="53" t="n"/>
      <c r="F59" s="53" t="n"/>
      <c r="G59" s="53" t="n"/>
      <c r="H59" s="53" t="n"/>
      <c r="I59" s="53" t="n"/>
      <c r="J59" s="53" t="n"/>
      <c r="K59" s="53" t="n"/>
      <c r="L59" s="53" t="n"/>
      <c r="M59" s="53" t="n"/>
      <c r="N59" s="53" t="n"/>
      <c r="O59" s="53" t="n"/>
      <c r="P59" s="53" t="n"/>
      <c r="Q59" s="53" t="n"/>
      <c r="R59" s="53" t="n"/>
    </row>
    <row r="60">
      <c r="A60" s="57" t="inlineStr">
        <is>
          <t>SOP-052</t>
        </is>
      </c>
      <c r="B60" s="58" t="inlineStr">
        <is>
          <t>Façade &amp; Windows</t>
        </is>
      </c>
      <c r="C60" s="58" t="inlineStr">
        <is>
          <t>Curtain wall</t>
        </is>
      </c>
      <c r="D60" s="58" t="inlineStr">
        <is>
          <t>Unitised curtain wall system, double-glazed low-E units, including brackets and fire stopping</t>
        </is>
      </c>
      <c r="E60" s="57" t="inlineStr">
        <is>
          <t>m²</t>
        </is>
      </c>
      <c r="F60" s="59" t="n">
        <v>6200</v>
      </c>
      <c r="G60" s="60" t="n">
        <v>1180</v>
      </c>
      <c r="H60" s="34">
        <f>IF(OR($F60="",$G60=""),"",ROUND($F60*$G60,2))</f>
        <v/>
      </c>
      <c r="I60" s="62" t="n"/>
      <c r="J60" s="62" t="n"/>
      <c r="K60" s="62" t="n"/>
      <c r="L60" s="62" t="n"/>
      <c r="M60" s="55">
        <f>IF(COUNT($I60:$L60)=0,"",IF(NOT(ISNUMBER($H60)),"",IF(ROUND(SUM($I60:$L60)-$H60,2)=0,"OK","CHECK")))</f>
        <v/>
      </c>
      <c r="N60" s="58" t="inlineStr">
        <is>
          <t>Vertex Façade Systems</t>
        </is>
      </c>
      <c r="O60" s="57" t="inlineStr">
        <is>
          <t>Q-1355</t>
        </is>
      </c>
      <c r="P60" s="57" t="inlineStr">
        <is>
          <t>Yes — firm</t>
        </is>
      </c>
      <c r="Q60" s="58" t="inlineStr">
        <is>
          <t>Imported components — exchange rate qualification applies</t>
        </is>
      </c>
      <c r="R60" s="61" t="inlineStr">
        <is>
          <t>EXAMPLE — delete before use</t>
        </is>
      </c>
    </row>
    <row r="61">
      <c r="A61" s="57" t="inlineStr">
        <is>
          <t>SOP-053</t>
        </is>
      </c>
      <c r="B61" s="58" t="inlineStr">
        <is>
          <t>Façade &amp; Windows</t>
        </is>
      </c>
      <c r="C61" s="58" t="inlineStr">
        <is>
          <t>Windows</t>
        </is>
      </c>
      <c r="D61" s="58" t="inlineStr">
        <is>
          <t>Aluminium framed windows and glazed doors to podium, thermally broken</t>
        </is>
      </c>
      <c r="E61" s="57" t="inlineStr">
        <is>
          <t>m²</t>
        </is>
      </c>
      <c r="F61" s="59" t="n">
        <v>780</v>
      </c>
      <c r="G61" s="60" t="n">
        <v>890</v>
      </c>
      <c r="H61" s="34">
        <f>IF(OR($F61="",$G61=""),"",ROUND($F61*$G61,2))</f>
        <v/>
      </c>
      <c r="I61" s="62" t="n"/>
      <c r="J61" s="62" t="n"/>
      <c r="K61" s="62" t="n"/>
      <c r="L61" s="62" t="n"/>
      <c r="M61" s="55">
        <f>IF(COUNT($I61:$L61)=0,"",IF(NOT(ISNUMBER($H61)),"",IF(ROUND(SUM($I61:$L61)-$H61,2)=0,"OK","CHECK")))</f>
        <v/>
      </c>
      <c r="N61" s="58" t="inlineStr">
        <is>
          <t>Vertex Façade Systems</t>
        </is>
      </c>
      <c r="O61" s="57" t="inlineStr">
        <is>
          <t>Q-1355</t>
        </is>
      </c>
      <c r="P61" s="57" t="inlineStr">
        <is>
          <t>Yes — budget</t>
        </is>
      </c>
      <c r="Q61" s="58" t="inlineStr"/>
      <c r="R61" s="61" t="inlineStr">
        <is>
          <t>EXAMPLE — delete before use</t>
        </is>
      </c>
    </row>
    <row r="62">
      <c r="A62" s="14" t="n"/>
      <c r="B62" s="49" t="n"/>
      <c r="C62" s="16" t="n"/>
      <c r="D62" s="16" t="n"/>
      <c r="E62" s="14" t="n"/>
      <c r="F62" s="54" t="n"/>
      <c r="G62" s="62" t="n"/>
      <c r="H62" s="34">
        <f>IF(OR($F62="",$G62=""),"",ROUND($F62*$G62,2))</f>
        <v/>
      </c>
      <c r="I62" s="62" t="n"/>
      <c r="J62" s="62" t="n"/>
      <c r="K62" s="62" t="n"/>
      <c r="L62" s="62" t="n"/>
      <c r="M62" s="55">
        <f>IF(COUNT($I62:$L62)=0,"",IF(NOT(ISNUMBER($H62)),"",IF(ROUND(SUM($I62:$L62)-$H62,2)=0,"OK","CHECK")))</f>
        <v/>
      </c>
      <c r="N62" s="49" t="n"/>
      <c r="O62" s="63" t="n"/>
      <c r="P62" s="63" t="n"/>
      <c r="Q62" s="49" t="n"/>
      <c r="R62" s="49" t="n"/>
    </row>
    <row r="63">
      <c r="A63" s="14" t="n"/>
      <c r="B63" s="49" t="n"/>
      <c r="C63" s="16" t="n"/>
      <c r="D63" s="16" t="n"/>
      <c r="E63" s="14" t="n"/>
      <c r="F63" s="54" t="n"/>
      <c r="G63" s="62" t="n"/>
      <c r="H63" s="34">
        <f>IF(OR($F63="",$G63=""),"",ROUND($F63*$G63,2))</f>
        <v/>
      </c>
      <c r="I63" s="62" t="n"/>
      <c r="J63" s="62" t="n"/>
      <c r="K63" s="62" t="n"/>
      <c r="L63" s="62" t="n"/>
      <c r="M63" s="55">
        <f>IF(COUNT($I63:$L63)=0,"",IF(NOT(ISNUMBER($H63)),"",IF(ROUND(SUM($I63:$L63)-$H63,2)=0,"OK","CHECK")))</f>
        <v/>
      </c>
      <c r="N63" s="49" t="n"/>
      <c r="O63" s="63" t="n"/>
      <c r="P63" s="63" t="n"/>
      <c r="Q63" s="49" t="n"/>
      <c r="R63" s="49" t="n"/>
    </row>
    <row r="64">
      <c r="A64" s="14" t="n"/>
      <c r="B64" s="49" t="n"/>
      <c r="C64" s="16" t="n"/>
      <c r="D64" s="16" t="n"/>
      <c r="E64" s="14" t="n"/>
      <c r="F64" s="54" t="n"/>
      <c r="G64" s="62" t="n"/>
      <c r="H64" s="34">
        <f>IF(OR($F64="",$G64=""),"",ROUND($F64*$G64,2))</f>
        <v/>
      </c>
      <c r="I64" s="62" t="n"/>
      <c r="J64" s="62" t="n"/>
      <c r="K64" s="62" t="n"/>
      <c r="L64" s="62" t="n"/>
      <c r="M64" s="55">
        <f>IF(COUNT($I64:$L64)=0,"",IF(NOT(ISNUMBER($H64)),"",IF(ROUND(SUM($I64:$L64)-$H64,2)=0,"OK","CHECK")))</f>
        <v/>
      </c>
      <c r="N64" s="49" t="n"/>
      <c r="O64" s="63" t="n"/>
      <c r="P64" s="63" t="n"/>
      <c r="Q64" s="49" t="n"/>
      <c r="R64" s="49" t="n"/>
    </row>
    <row r="65">
      <c r="A65" s="37" t="n"/>
      <c r="B65" s="37" t="n"/>
      <c r="C65" s="37" t="n"/>
      <c r="D65" s="36" t="inlineStr">
        <is>
          <t>SECTION SUBTOTAL — Façade &amp; Windows</t>
        </is>
      </c>
      <c r="E65" s="37" t="n"/>
      <c r="F65" s="37" t="n"/>
      <c r="G65" s="37" t="n"/>
      <c r="H65" s="39">
        <f>ROUND(SUMIF($B$9:$B$134,"Façade &amp; Windows",$H$9:$H$134),2)</f>
        <v/>
      </c>
      <c r="I65" s="37" t="n"/>
      <c r="J65" s="37" t="n"/>
      <c r="K65" s="37" t="n"/>
      <c r="L65" s="37" t="n"/>
      <c r="M65" s="37" t="n"/>
      <c r="N65" s="37" t="n"/>
      <c r="O65" s="37" t="n"/>
      <c r="P65" s="37" t="n"/>
      <c r="Q65" s="37" t="n"/>
      <c r="R65" s="37" t="n"/>
    </row>
    <row r="66" ht="16" customHeight="1">
      <c r="A66" s="52" t="inlineStr">
        <is>
          <t>INTERNAL WALLS &amp; PARTITIONS</t>
        </is>
      </c>
      <c r="B66" s="53" t="n"/>
      <c r="C66" s="53" t="n"/>
      <c r="D66" s="53" t="n"/>
      <c r="E66" s="53" t="n"/>
      <c r="F66" s="53" t="n"/>
      <c r="G66" s="53" t="n"/>
      <c r="H66" s="53" t="n"/>
      <c r="I66" s="53" t="n"/>
      <c r="J66" s="53" t="n"/>
      <c r="K66" s="53" t="n"/>
      <c r="L66" s="53" t="n"/>
      <c r="M66" s="53" t="n"/>
      <c r="N66" s="53" t="n"/>
      <c r="O66" s="53" t="n"/>
      <c r="P66" s="53" t="n"/>
      <c r="Q66" s="53" t="n"/>
      <c r="R66" s="53" t="n"/>
    </row>
    <row r="67">
      <c r="A67" s="57" t="inlineStr">
        <is>
          <t>SOP-059</t>
        </is>
      </c>
      <c r="B67" s="58" t="inlineStr">
        <is>
          <t>Internal Walls &amp; Partitions</t>
        </is>
      </c>
      <c r="C67" s="58" t="inlineStr">
        <is>
          <t>Partitions</t>
        </is>
      </c>
      <c r="D67" s="58" t="inlineStr">
        <is>
          <t>Steel stud and plasterboard partitions, 92 mm, one-hour fire rated, lined both faces</t>
        </is>
      </c>
      <c r="E67" s="57" t="inlineStr">
        <is>
          <t>m²</t>
        </is>
      </c>
      <c r="F67" s="59" t="n">
        <v>11800</v>
      </c>
      <c r="G67" s="60" t="n">
        <v>96</v>
      </c>
      <c r="H67" s="34">
        <f>IF(OR($F67="",$G67=""),"",ROUND($F67*$G67,2))</f>
        <v/>
      </c>
      <c r="I67" s="62" t="n"/>
      <c r="J67" s="62" t="n"/>
      <c r="K67" s="62" t="n"/>
      <c r="L67" s="62" t="n"/>
      <c r="M67" s="55">
        <f>IF(COUNT($I67:$L67)=0,"",IF(NOT(ISNUMBER($H67)),"",IF(ROUND(SUM($I67:$L67)-$H67,2)=0,"OK","CHECK")))</f>
        <v/>
      </c>
      <c r="N67" s="58" t="inlineStr">
        <is>
          <t>Interior Systems Co.</t>
        </is>
      </c>
      <c r="O67" s="57" t="inlineStr">
        <is>
          <t>Q-1402</t>
        </is>
      </c>
      <c r="P67" s="57" t="inlineStr">
        <is>
          <t>Yes — firm</t>
        </is>
      </c>
      <c r="Q67" s="58" t="inlineStr"/>
      <c r="R67" s="61" t="inlineStr">
        <is>
          <t>EXAMPLE — delete before use</t>
        </is>
      </c>
    </row>
    <row r="68">
      <c r="A68" s="14" t="n"/>
      <c r="B68" s="49" t="n"/>
      <c r="C68" s="16" t="n"/>
      <c r="D68" s="16" t="n"/>
      <c r="E68" s="14" t="n"/>
      <c r="F68" s="54" t="n"/>
      <c r="G68" s="62" t="n"/>
      <c r="H68" s="34">
        <f>IF(OR($F68="",$G68=""),"",ROUND($F68*$G68,2))</f>
        <v/>
      </c>
      <c r="I68" s="62" t="n"/>
      <c r="J68" s="62" t="n"/>
      <c r="K68" s="62" t="n"/>
      <c r="L68" s="62" t="n"/>
      <c r="M68" s="55">
        <f>IF(COUNT($I68:$L68)=0,"",IF(NOT(ISNUMBER($H68)),"",IF(ROUND(SUM($I68:$L68)-$H68,2)=0,"OK","CHECK")))</f>
        <v/>
      </c>
      <c r="N68" s="49" t="n"/>
      <c r="O68" s="63" t="n"/>
      <c r="P68" s="63" t="n"/>
      <c r="Q68" s="49" t="n"/>
      <c r="R68" s="49" t="n"/>
    </row>
    <row r="69">
      <c r="A69" s="14" t="n"/>
      <c r="B69" s="49" t="n"/>
      <c r="C69" s="16" t="n"/>
      <c r="D69" s="16" t="n"/>
      <c r="E69" s="14" t="n"/>
      <c r="F69" s="54" t="n"/>
      <c r="G69" s="62" t="n"/>
      <c r="H69" s="34">
        <f>IF(OR($F69="",$G69=""),"",ROUND($F69*$G69,2))</f>
        <v/>
      </c>
      <c r="I69" s="62" t="n"/>
      <c r="J69" s="62" t="n"/>
      <c r="K69" s="62" t="n"/>
      <c r="L69" s="62" t="n"/>
      <c r="M69" s="55">
        <f>IF(COUNT($I69:$L69)=0,"",IF(NOT(ISNUMBER($H69)),"",IF(ROUND(SUM($I69:$L69)-$H69,2)=0,"OK","CHECK")))</f>
        <v/>
      </c>
      <c r="N69" s="49" t="n"/>
      <c r="O69" s="63" t="n"/>
      <c r="P69" s="63" t="n"/>
      <c r="Q69" s="49" t="n"/>
      <c r="R69" s="49" t="n"/>
    </row>
    <row r="70">
      <c r="A70" s="14" t="n"/>
      <c r="B70" s="49" t="n"/>
      <c r="C70" s="16" t="n"/>
      <c r="D70" s="16" t="n"/>
      <c r="E70" s="14" t="n"/>
      <c r="F70" s="54" t="n"/>
      <c r="G70" s="62" t="n"/>
      <c r="H70" s="34">
        <f>IF(OR($F70="",$G70=""),"",ROUND($F70*$G70,2))</f>
        <v/>
      </c>
      <c r="I70" s="62" t="n"/>
      <c r="J70" s="62" t="n"/>
      <c r="K70" s="62" t="n"/>
      <c r="L70" s="62" t="n"/>
      <c r="M70" s="55">
        <f>IF(COUNT($I70:$L70)=0,"",IF(NOT(ISNUMBER($H70)),"",IF(ROUND(SUM($I70:$L70)-$H70,2)=0,"OK","CHECK")))</f>
        <v/>
      </c>
      <c r="N70" s="49" t="n"/>
      <c r="O70" s="63" t="n"/>
      <c r="P70" s="63" t="n"/>
      <c r="Q70" s="49" t="n"/>
      <c r="R70" s="49" t="n"/>
    </row>
    <row r="71">
      <c r="A71" s="37" t="n"/>
      <c r="B71" s="37" t="n"/>
      <c r="C71" s="37" t="n"/>
      <c r="D71" s="36" t="inlineStr">
        <is>
          <t>SECTION SUBTOTAL — Internal Walls &amp; Partitions</t>
        </is>
      </c>
      <c r="E71" s="37" t="n"/>
      <c r="F71" s="37" t="n"/>
      <c r="G71" s="37" t="n"/>
      <c r="H71" s="39">
        <f>ROUND(SUMIF($B$9:$B$134,"Internal Walls &amp; Partitions",$H$9:$H$134),2)</f>
        <v/>
      </c>
      <c r="I71" s="37" t="n"/>
      <c r="J71" s="37" t="n"/>
      <c r="K71" s="37" t="n"/>
      <c r="L71" s="37" t="n"/>
      <c r="M71" s="37" t="n"/>
      <c r="N71" s="37" t="n"/>
      <c r="O71" s="37" t="n"/>
      <c r="P71" s="37" t="n"/>
      <c r="Q71" s="37" t="n"/>
      <c r="R71" s="37" t="n"/>
    </row>
    <row r="72" ht="16" customHeight="1">
      <c r="A72" s="52" t="inlineStr">
        <is>
          <t>DOORS &amp; HARDWARE</t>
        </is>
      </c>
      <c r="B72" s="53" t="n"/>
      <c r="C72" s="53" t="n"/>
      <c r="D72" s="53" t="n"/>
      <c r="E72" s="53" t="n"/>
      <c r="F72" s="53" t="n"/>
      <c r="G72" s="53" t="n"/>
      <c r="H72" s="53" t="n"/>
      <c r="I72" s="53" t="n"/>
      <c r="J72" s="53" t="n"/>
      <c r="K72" s="53" t="n"/>
      <c r="L72" s="53" t="n"/>
      <c r="M72" s="53" t="n"/>
      <c r="N72" s="53" t="n"/>
      <c r="O72" s="53" t="n"/>
      <c r="P72" s="53" t="n"/>
      <c r="Q72" s="53" t="n"/>
      <c r="R72" s="53" t="n"/>
    </row>
    <row r="73">
      <c r="A73" s="57" t="inlineStr">
        <is>
          <t>SOP-065</t>
        </is>
      </c>
      <c r="B73" s="58" t="inlineStr">
        <is>
          <t>Doors &amp; Hardware</t>
        </is>
      </c>
      <c r="C73" s="58" t="inlineStr">
        <is>
          <t>Door sets</t>
        </is>
      </c>
      <c r="D73" s="58" t="inlineStr">
        <is>
          <t>Solid core timber door sets, painted, including frame, hardware set and fire tagging</t>
        </is>
      </c>
      <c r="E73" s="57" t="inlineStr">
        <is>
          <t>No.</t>
        </is>
      </c>
      <c r="F73" s="59" t="n">
        <v>420</v>
      </c>
      <c r="G73" s="60" t="n">
        <v>1150</v>
      </c>
      <c r="H73" s="34">
        <f>IF(OR($F73="",$G73=""),"",ROUND($F73*$G73,2))</f>
        <v/>
      </c>
      <c r="I73" s="62" t="n"/>
      <c r="J73" s="62" t="n"/>
      <c r="K73" s="62" t="n"/>
      <c r="L73" s="62" t="n"/>
      <c r="M73" s="55">
        <f>IF(COUNT($I73:$L73)=0,"",IF(NOT(ISNUMBER($H73)),"",IF(ROUND(SUM($I73:$L73)-$H73,2)=0,"OK","CHECK")))</f>
        <v/>
      </c>
      <c r="N73" s="58" t="inlineStr">
        <is>
          <t>Portal Doors &amp; Hardware</t>
        </is>
      </c>
      <c r="O73" s="57" t="inlineStr">
        <is>
          <t>Q-1428</t>
        </is>
      </c>
      <c r="P73" s="57" t="inlineStr">
        <is>
          <t>Yes — firm</t>
        </is>
      </c>
      <c r="Q73" s="58" t="inlineStr">
        <is>
          <t>Hardware schedule assumed as issued at tender</t>
        </is>
      </c>
      <c r="R73" s="61" t="inlineStr">
        <is>
          <t>EXAMPLE — delete before use</t>
        </is>
      </c>
    </row>
    <row r="74">
      <c r="A74" s="14" t="n"/>
      <c r="B74" s="49" t="n"/>
      <c r="C74" s="16" t="n"/>
      <c r="D74" s="16" t="n"/>
      <c r="E74" s="14" t="n"/>
      <c r="F74" s="54" t="n"/>
      <c r="G74" s="62" t="n"/>
      <c r="H74" s="34">
        <f>IF(OR($F74="",$G74=""),"",ROUND($F74*$G74,2))</f>
        <v/>
      </c>
      <c r="I74" s="62" t="n"/>
      <c r="J74" s="62" t="n"/>
      <c r="K74" s="62" t="n"/>
      <c r="L74" s="62" t="n"/>
      <c r="M74" s="55">
        <f>IF(COUNT($I74:$L74)=0,"",IF(NOT(ISNUMBER($H74)),"",IF(ROUND(SUM($I74:$L74)-$H74,2)=0,"OK","CHECK")))</f>
        <v/>
      </c>
      <c r="N74" s="49" t="n"/>
      <c r="O74" s="63" t="n"/>
      <c r="P74" s="63" t="n"/>
      <c r="Q74" s="49" t="n"/>
      <c r="R74" s="49" t="n"/>
    </row>
    <row r="75">
      <c r="A75" s="14" t="n"/>
      <c r="B75" s="49" t="n"/>
      <c r="C75" s="16" t="n"/>
      <c r="D75" s="16" t="n"/>
      <c r="E75" s="14" t="n"/>
      <c r="F75" s="54" t="n"/>
      <c r="G75" s="62" t="n"/>
      <c r="H75" s="34">
        <f>IF(OR($F75="",$G75=""),"",ROUND($F75*$G75,2))</f>
        <v/>
      </c>
      <c r="I75" s="62" t="n"/>
      <c r="J75" s="62" t="n"/>
      <c r="K75" s="62" t="n"/>
      <c r="L75" s="62" t="n"/>
      <c r="M75" s="55">
        <f>IF(COUNT($I75:$L75)=0,"",IF(NOT(ISNUMBER($H75)),"",IF(ROUND(SUM($I75:$L75)-$H75,2)=0,"OK","CHECK")))</f>
        <v/>
      </c>
      <c r="N75" s="49" t="n"/>
      <c r="O75" s="63" t="n"/>
      <c r="P75" s="63" t="n"/>
      <c r="Q75" s="49" t="n"/>
      <c r="R75" s="49" t="n"/>
    </row>
    <row r="76">
      <c r="A76" s="14" t="n"/>
      <c r="B76" s="49" t="n"/>
      <c r="C76" s="16" t="n"/>
      <c r="D76" s="16" t="n"/>
      <c r="E76" s="14" t="n"/>
      <c r="F76" s="54" t="n"/>
      <c r="G76" s="62" t="n"/>
      <c r="H76" s="34">
        <f>IF(OR($F76="",$G76=""),"",ROUND($F76*$G76,2))</f>
        <v/>
      </c>
      <c r="I76" s="62" t="n"/>
      <c r="J76" s="62" t="n"/>
      <c r="K76" s="62" t="n"/>
      <c r="L76" s="62" t="n"/>
      <c r="M76" s="55">
        <f>IF(COUNT($I76:$L76)=0,"",IF(NOT(ISNUMBER($H76)),"",IF(ROUND(SUM($I76:$L76)-$H76,2)=0,"OK","CHECK")))</f>
        <v/>
      </c>
      <c r="N76" s="49" t="n"/>
      <c r="O76" s="63" t="n"/>
      <c r="P76" s="63" t="n"/>
      <c r="Q76" s="49" t="n"/>
      <c r="R76" s="49" t="n"/>
    </row>
    <row r="77">
      <c r="A77" s="37" t="n"/>
      <c r="B77" s="37" t="n"/>
      <c r="C77" s="37" t="n"/>
      <c r="D77" s="36" t="inlineStr">
        <is>
          <t>SECTION SUBTOTAL — Doors &amp; Hardware</t>
        </is>
      </c>
      <c r="E77" s="37" t="n"/>
      <c r="F77" s="37" t="n"/>
      <c r="G77" s="37" t="n"/>
      <c r="H77" s="39">
        <f>ROUND(SUMIF($B$9:$B$134,"Doors &amp; Hardware",$H$9:$H$134),2)</f>
        <v/>
      </c>
      <c r="I77" s="37" t="n"/>
      <c r="J77" s="37" t="n"/>
      <c r="K77" s="37" t="n"/>
      <c r="L77" s="37" t="n"/>
      <c r="M77" s="37" t="n"/>
      <c r="N77" s="37" t="n"/>
      <c r="O77" s="37" t="n"/>
      <c r="P77" s="37" t="n"/>
      <c r="Q77" s="37" t="n"/>
      <c r="R77" s="37" t="n"/>
    </row>
    <row r="78" ht="16" customHeight="1">
      <c r="A78" s="52" t="inlineStr">
        <is>
          <t>FINISHES</t>
        </is>
      </c>
      <c r="B78" s="53" t="n"/>
      <c r="C78" s="53" t="n"/>
      <c r="D78" s="53" t="n"/>
      <c r="E78" s="53" t="n"/>
      <c r="F78" s="53" t="n"/>
      <c r="G78" s="53" t="n"/>
      <c r="H78" s="53" t="n"/>
      <c r="I78" s="53" t="n"/>
      <c r="J78" s="53" t="n"/>
      <c r="K78" s="53" t="n"/>
      <c r="L78" s="53" t="n"/>
      <c r="M78" s="53" t="n"/>
      <c r="N78" s="53" t="n"/>
      <c r="O78" s="53" t="n"/>
      <c r="P78" s="53" t="n"/>
      <c r="Q78" s="53" t="n"/>
      <c r="R78" s="53" t="n"/>
    </row>
    <row r="79">
      <c r="A79" s="57" t="inlineStr">
        <is>
          <t>SOP-071</t>
        </is>
      </c>
      <c r="B79" s="58" t="inlineStr">
        <is>
          <t>Finishes</t>
        </is>
      </c>
      <c r="C79" s="58" t="inlineStr">
        <is>
          <t>Floor finishes</t>
        </is>
      </c>
      <c r="D79" s="58" t="inlineStr">
        <is>
          <t>Porcelain floor tiling to public areas, including screed, adhesive and grout</t>
        </is>
      </c>
      <c r="E79" s="57" t="inlineStr">
        <is>
          <t>m²</t>
        </is>
      </c>
      <c r="F79" s="59" t="n">
        <v>3100</v>
      </c>
      <c r="G79" s="60" t="n">
        <v>148</v>
      </c>
      <c r="H79" s="34">
        <f>IF(OR($F79="",$G79=""),"",ROUND($F79*$G79,2))</f>
        <v/>
      </c>
      <c r="I79" s="62" t="n"/>
      <c r="J79" s="62" t="n"/>
      <c r="K79" s="62" t="n"/>
      <c r="L79" s="62" t="n"/>
      <c r="M79" s="55">
        <f>IF(COUNT($I79:$L79)=0,"",IF(NOT(ISNUMBER($H79)),"",IF(ROUND(SUM($I79:$L79)-$H79,2)=0,"OK","CHECK")))</f>
        <v/>
      </c>
      <c r="N79" s="58" t="inlineStr">
        <is>
          <t>Lumina Surfaces</t>
        </is>
      </c>
      <c r="O79" s="57" t="inlineStr">
        <is>
          <t>Q-1466</t>
        </is>
      </c>
      <c r="P79" s="57" t="inlineStr">
        <is>
          <t>Yes — budget</t>
        </is>
      </c>
      <c r="Q79" s="58" t="inlineStr"/>
      <c r="R79" s="61" t="inlineStr">
        <is>
          <t>EXAMPLE — delete before use</t>
        </is>
      </c>
    </row>
    <row r="80">
      <c r="A80" s="57" t="inlineStr">
        <is>
          <t>SOP-072</t>
        </is>
      </c>
      <c r="B80" s="58" t="inlineStr">
        <is>
          <t>Finishes</t>
        </is>
      </c>
      <c r="C80" s="58" t="inlineStr">
        <is>
          <t>Painting</t>
        </is>
      </c>
      <c r="D80" s="58" t="inlineStr">
        <is>
          <t>Painting to internal walls and ceilings, two coats over sealer</t>
        </is>
      </c>
      <c r="E80" s="57" t="inlineStr">
        <is>
          <t>m²</t>
        </is>
      </c>
      <c r="F80" s="59" t="n">
        <v>42000</v>
      </c>
      <c r="G80" s="60" t="n">
        <v>18.5</v>
      </c>
      <c r="H80" s="34">
        <f>IF(OR($F80="",$G80=""),"",ROUND($F80*$G80,2))</f>
        <v/>
      </c>
      <c r="I80" s="62" t="n"/>
      <c r="J80" s="62" t="n"/>
      <c r="K80" s="62" t="n"/>
      <c r="L80" s="62" t="n"/>
      <c r="M80" s="55">
        <f>IF(COUNT($I80:$L80)=0,"",IF(NOT(ISNUMBER($H80)),"",IF(ROUND(SUM($I80:$L80)-$H80,2)=0,"OK","CHECK")))</f>
        <v/>
      </c>
      <c r="N80" s="58" t="inlineStr">
        <is>
          <t>Spectrum Painting</t>
        </is>
      </c>
      <c r="O80" s="57" t="inlineStr">
        <is>
          <t>Q-1470</t>
        </is>
      </c>
      <c r="P80" s="57" t="inlineStr">
        <is>
          <t>Yes — firm</t>
        </is>
      </c>
      <c r="Q80" s="58" t="inlineStr"/>
      <c r="R80" s="61" t="inlineStr">
        <is>
          <t>EXAMPLE — delete before use</t>
        </is>
      </c>
    </row>
    <row r="81">
      <c r="A81" s="14" t="n"/>
      <c r="B81" s="49" t="n"/>
      <c r="C81" s="16" t="n"/>
      <c r="D81" s="16" t="n"/>
      <c r="E81" s="14" t="n"/>
      <c r="F81" s="54" t="n"/>
      <c r="G81" s="62" t="n"/>
      <c r="H81" s="34">
        <f>IF(OR($F81="",$G81=""),"",ROUND($F81*$G81,2))</f>
        <v/>
      </c>
      <c r="I81" s="62" t="n"/>
      <c r="J81" s="62" t="n"/>
      <c r="K81" s="62" t="n"/>
      <c r="L81" s="62" t="n"/>
      <c r="M81" s="55">
        <f>IF(COUNT($I81:$L81)=0,"",IF(NOT(ISNUMBER($H81)),"",IF(ROUND(SUM($I81:$L81)-$H81,2)=0,"OK","CHECK")))</f>
        <v/>
      </c>
      <c r="N81" s="49" t="n"/>
      <c r="O81" s="63" t="n"/>
      <c r="P81" s="63" t="n"/>
      <c r="Q81" s="49" t="n"/>
      <c r="R81" s="49" t="n"/>
    </row>
    <row r="82">
      <c r="A82" s="14" t="n"/>
      <c r="B82" s="49" t="n"/>
      <c r="C82" s="16" t="n"/>
      <c r="D82" s="16" t="n"/>
      <c r="E82" s="14" t="n"/>
      <c r="F82" s="54" t="n"/>
      <c r="G82" s="62" t="n"/>
      <c r="H82" s="34">
        <f>IF(OR($F82="",$G82=""),"",ROUND($F82*$G82,2))</f>
        <v/>
      </c>
      <c r="I82" s="62" t="n"/>
      <c r="J82" s="62" t="n"/>
      <c r="K82" s="62" t="n"/>
      <c r="L82" s="62" t="n"/>
      <c r="M82" s="55">
        <f>IF(COUNT($I82:$L82)=0,"",IF(NOT(ISNUMBER($H82)),"",IF(ROUND(SUM($I82:$L82)-$H82,2)=0,"OK","CHECK")))</f>
        <v/>
      </c>
      <c r="N82" s="49" t="n"/>
      <c r="O82" s="63" t="n"/>
      <c r="P82" s="63" t="n"/>
      <c r="Q82" s="49" t="n"/>
      <c r="R82" s="49" t="n"/>
    </row>
    <row r="83">
      <c r="A83" s="14" t="n"/>
      <c r="B83" s="49" t="n"/>
      <c r="C83" s="16" t="n"/>
      <c r="D83" s="16" t="n"/>
      <c r="E83" s="14" t="n"/>
      <c r="F83" s="54" t="n"/>
      <c r="G83" s="62" t="n"/>
      <c r="H83" s="34">
        <f>IF(OR($F83="",$G83=""),"",ROUND($F83*$G83,2))</f>
        <v/>
      </c>
      <c r="I83" s="62" t="n"/>
      <c r="J83" s="62" t="n"/>
      <c r="K83" s="62" t="n"/>
      <c r="L83" s="62" t="n"/>
      <c r="M83" s="55">
        <f>IF(COUNT($I83:$L83)=0,"",IF(NOT(ISNUMBER($H83)),"",IF(ROUND(SUM($I83:$L83)-$H83,2)=0,"OK","CHECK")))</f>
        <v/>
      </c>
      <c r="N83" s="49" t="n"/>
      <c r="O83" s="63" t="n"/>
      <c r="P83" s="63" t="n"/>
      <c r="Q83" s="49" t="n"/>
      <c r="R83" s="49" t="n"/>
    </row>
    <row r="84">
      <c r="A84" s="37" t="n"/>
      <c r="B84" s="37" t="n"/>
      <c r="C84" s="37" t="n"/>
      <c r="D84" s="36" t="inlineStr">
        <is>
          <t>SECTION SUBTOTAL — Finishes</t>
        </is>
      </c>
      <c r="E84" s="37" t="n"/>
      <c r="F84" s="37" t="n"/>
      <c r="G84" s="37" t="n"/>
      <c r="H84" s="39">
        <f>ROUND(SUMIF($B$9:$B$134,"Finishes",$H$9:$H$134),2)</f>
        <v/>
      </c>
      <c r="I84" s="37" t="n"/>
      <c r="J84" s="37" t="n"/>
      <c r="K84" s="37" t="n"/>
      <c r="L84" s="37" t="n"/>
      <c r="M84" s="37" t="n"/>
      <c r="N84" s="37" t="n"/>
      <c r="O84" s="37" t="n"/>
      <c r="P84" s="37" t="n"/>
      <c r="Q84" s="37" t="n"/>
      <c r="R84" s="37" t="n"/>
    </row>
    <row r="85" ht="16" customHeight="1">
      <c r="A85" s="52" t="inlineStr">
        <is>
          <t>JOINERY &amp; FITOUT</t>
        </is>
      </c>
      <c r="B85" s="53" t="n"/>
      <c r="C85" s="53" t="n"/>
      <c r="D85" s="53" t="n"/>
      <c r="E85" s="53" t="n"/>
      <c r="F85" s="53" t="n"/>
      <c r="G85" s="53" t="n"/>
      <c r="H85" s="53" t="n"/>
      <c r="I85" s="53" t="n"/>
      <c r="J85" s="53" t="n"/>
      <c r="K85" s="53" t="n"/>
      <c r="L85" s="53" t="n"/>
      <c r="M85" s="53" t="n"/>
      <c r="N85" s="53" t="n"/>
      <c r="O85" s="53" t="n"/>
      <c r="P85" s="53" t="n"/>
      <c r="Q85" s="53" t="n"/>
      <c r="R85" s="53" t="n"/>
    </row>
    <row r="86">
      <c r="A86" s="57" t="inlineStr">
        <is>
          <t>SOP-078</t>
        </is>
      </c>
      <c r="B86" s="58" t="inlineStr">
        <is>
          <t>Joinery &amp; Fitout</t>
        </is>
      </c>
      <c r="C86" s="58" t="inlineStr">
        <is>
          <t>Joinery</t>
        </is>
      </c>
      <c r="D86" s="58" t="inlineStr">
        <is>
          <t>Reception desk and back-of-house joinery, laminate and solid surface, installed</t>
        </is>
      </c>
      <c r="E86" s="57" t="inlineStr">
        <is>
          <t>Item</t>
        </is>
      </c>
      <c r="F86" s="59" t="n">
        <v>1</v>
      </c>
      <c r="G86" s="60" t="n">
        <v>96000</v>
      </c>
      <c r="H86" s="34">
        <f>IF(OR($F86="",$G86=""),"",ROUND($F86*$G86,2))</f>
        <v/>
      </c>
      <c r="I86" s="62" t="n"/>
      <c r="J86" s="62" t="n"/>
      <c r="K86" s="62" t="n"/>
      <c r="L86" s="62" t="n"/>
      <c r="M86" s="55">
        <f>IF(COUNT($I86:$L86)=0,"",IF(NOT(ISNUMBER($H86)),"",IF(ROUND(SUM($I86:$L86)-$H86,2)=0,"OK","CHECK")))</f>
        <v/>
      </c>
      <c r="N86" s="58" t="inlineStr">
        <is>
          <t>Crafted Joinery Works</t>
        </is>
      </c>
      <c r="O86" s="57" t="inlineStr">
        <is>
          <t>Q-1490</t>
        </is>
      </c>
      <c r="P86" s="57" t="inlineStr">
        <is>
          <t>No</t>
        </is>
      </c>
      <c r="Q86" s="58" t="inlineStr">
        <is>
          <t>Budget only — no firm quote held at bid close</t>
        </is>
      </c>
      <c r="R86" s="61" t="inlineStr">
        <is>
          <t>EXAMPLE — delete before use</t>
        </is>
      </c>
    </row>
    <row r="87">
      <c r="A87" s="14" t="n"/>
      <c r="B87" s="49" t="n"/>
      <c r="C87" s="16" t="n"/>
      <c r="D87" s="16" t="n"/>
      <c r="E87" s="14" t="n"/>
      <c r="F87" s="54" t="n"/>
      <c r="G87" s="62" t="n"/>
      <c r="H87" s="34">
        <f>IF(OR($F87="",$G87=""),"",ROUND($F87*$G87,2))</f>
        <v/>
      </c>
      <c r="I87" s="62" t="n"/>
      <c r="J87" s="62" t="n"/>
      <c r="K87" s="62" t="n"/>
      <c r="L87" s="62" t="n"/>
      <c r="M87" s="55">
        <f>IF(COUNT($I87:$L87)=0,"",IF(NOT(ISNUMBER($H87)),"",IF(ROUND(SUM($I87:$L87)-$H87,2)=0,"OK","CHECK")))</f>
        <v/>
      </c>
      <c r="N87" s="49" t="n"/>
      <c r="O87" s="63" t="n"/>
      <c r="P87" s="63" t="n"/>
      <c r="Q87" s="49" t="n"/>
      <c r="R87" s="49" t="n"/>
    </row>
    <row r="88">
      <c r="A88" s="14" t="n"/>
      <c r="B88" s="49" t="n"/>
      <c r="C88" s="16" t="n"/>
      <c r="D88" s="16" t="n"/>
      <c r="E88" s="14" t="n"/>
      <c r="F88" s="54" t="n"/>
      <c r="G88" s="62" t="n"/>
      <c r="H88" s="34">
        <f>IF(OR($F88="",$G88=""),"",ROUND($F88*$G88,2))</f>
        <v/>
      </c>
      <c r="I88" s="62" t="n"/>
      <c r="J88" s="62" t="n"/>
      <c r="K88" s="62" t="n"/>
      <c r="L88" s="62" t="n"/>
      <c r="M88" s="55">
        <f>IF(COUNT($I88:$L88)=0,"",IF(NOT(ISNUMBER($H88)),"",IF(ROUND(SUM($I88:$L88)-$H88,2)=0,"OK","CHECK")))</f>
        <v/>
      </c>
      <c r="N88" s="49" t="n"/>
      <c r="O88" s="63" t="n"/>
      <c r="P88" s="63" t="n"/>
      <c r="Q88" s="49" t="n"/>
      <c r="R88" s="49" t="n"/>
    </row>
    <row r="89">
      <c r="A89" s="14" t="n"/>
      <c r="B89" s="49" t="n"/>
      <c r="C89" s="16" t="n"/>
      <c r="D89" s="16" t="n"/>
      <c r="E89" s="14" t="n"/>
      <c r="F89" s="54" t="n"/>
      <c r="G89" s="62" t="n"/>
      <c r="H89" s="34">
        <f>IF(OR($F89="",$G89=""),"",ROUND($F89*$G89,2))</f>
        <v/>
      </c>
      <c r="I89" s="62" t="n"/>
      <c r="J89" s="62" t="n"/>
      <c r="K89" s="62" t="n"/>
      <c r="L89" s="62" t="n"/>
      <c r="M89" s="55">
        <f>IF(COUNT($I89:$L89)=0,"",IF(NOT(ISNUMBER($H89)),"",IF(ROUND(SUM($I89:$L89)-$H89,2)=0,"OK","CHECK")))</f>
        <v/>
      </c>
      <c r="N89" s="49" t="n"/>
      <c r="O89" s="63" t="n"/>
      <c r="P89" s="63" t="n"/>
      <c r="Q89" s="49" t="n"/>
      <c r="R89" s="49" t="n"/>
    </row>
    <row r="90">
      <c r="A90" s="37" t="n"/>
      <c r="B90" s="37" t="n"/>
      <c r="C90" s="37" t="n"/>
      <c r="D90" s="36" t="inlineStr">
        <is>
          <t>SECTION SUBTOTAL — Joinery &amp; Fitout</t>
        </is>
      </c>
      <c r="E90" s="37" t="n"/>
      <c r="F90" s="37" t="n"/>
      <c r="G90" s="37" t="n"/>
      <c r="H90" s="39">
        <f>ROUND(SUMIF($B$9:$B$134,"Joinery &amp; Fitout",$H$9:$H$134),2)</f>
        <v/>
      </c>
      <c r="I90" s="37" t="n"/>
      <c r="J90" s="37" t="n"/>
      <c r="K90" s="37" t="n"/>
      <c r="L90" s="37" t="n"/>
      <c r="M90" s="37" t="n"/>
      <c r="N90" s="37" t="n"/>
      <c r="O90" s="37" t="n"/>
      <c r="P90" s="37" t="n"/>
      <c r="Q90" s="37" t="n"/>
      <c r="R90" s="37" t="n"/>
    </row>
    <row r="91" ht="16" customHeight="1">
      <c r="A91" s="52" t="inlineStr">
        <is>
          <t>MECHANICAL SERVICES</t>
        </is>
      </c>
      <c r="B91" s="53" t="n"/>
      <c r="C91" s="53" t="n"/>
      <c r="D91" s="53" t="n"/>
      <c r="E91" s="53" t="n"/>
      <c r="F91" s="53" t="n"/>
      <c r="G91" s="53" t="n"/>
      <c r="H91" s="53" t="n"/>
      <c r="I91" s="53" t="n"/>
      <c r="J91" s="53" t="n"/>
      <c r="K91" s="53" t="n"/>
      <c r="L91" s="53" t="n"/>
      <c r="M91" s="53" t="n"/>
      <c r="N91" s="53" t="n"/>
      <c r="O91" s="53" t="n"/>
      <c r="P91" s="53" t="n"/>
      <c r="Q91" s="53" t="n"/>
      <c r="R91" s="53" t="n"/>
    </row>
    <row r="92">
      <c r="A92" s="57" t="inlineStr">
        <is>
          <t>SOP-084</t>
        </is>
      </c>
      <c r="B92" s="58" t="inlineStr">
        <is>
          <t>Mechanical Services</t>
        </is>
      </c>
      <c r="C92" s="58" t="inlineStr">
        <is>
          <t>Air systems</t>
        </is>
      </c>
      <c r="D92" s="58" t="inlineStr">
        <is>
          <t>Air handling plant, ductwork and terminal units — complete installation, tested and commissioned</t>
        </is>
      </c>
      <c r="E92" s="57" t="inlineStr">
        <is>
          <t>Item</t>
        </is>
      </c>
      <c r="F92" s="59" t="n">
        <v>1</v>
      </c>
      <c r="G92" s="60" t="n">
        <v>4850000</v>
      </c>
      <c r="H92" s="34">
        <f>IF(OR($F92="",$G92=""),"",ROUND($F92*$G92,2))</f>
        <v/>
      </c>
      <c r="I92" s="62" t="n"/>
      <c r="J92" s="62" t="n"/>
      <c r="K92" s="62" t="n"/>
      <c r="L92" s="62" t="n"/>
      <c r="M92" s="55">
        <f>IF(COUNT($I92:$L92)=0,"",IF(NOT(ISNUMBER($H92)),"",IF(ROUND(SUM($I92:$L92)-$H92,2)=0,"OK","CHECK")))</f>
        <v/>
      </c>
      <c r="N92" s="58" t="inlineStr">
        <is>
          <t>Thermaflow Mechanical</t>
        </is>
      </c>
      <c r="O92" s="57" t="inlineStr">
        <is>
          <t>Q-1512</t>
        </is>
      </c>
      <c r="P92" s="57" t="inlineStr">
        <is>
          <t>Yes — firm</t>
        </is>
      </c>
      <c r="Q92" s="58" t="inlineStr"/>
      <c r="R92" s="61" t="inlineStr">
        <is>
          <t>EXAMPLE — delete before use</t>
        </is>
      </c>
    </row>
    <row r="93">
      <c r="A93" s="57" t="inlineStr">
        <is>
          <t>SOP-085</t>
        </is>
      </c>
      <c r="B93" s="58" t="inlineStr">
        <is>
          <t>Mechanical Services</t>
        </is>
      </c>
      <c r="C93" s="58" t="inlineStr">
        <is>
          <t>Chilled water</t>
        </is>
      </c>
      <c r="D93" s="58" t="inlineStr">
        <is>
          <t>Chilled water reticulation including pipework, valves, insulation and pumps</t>
        </is>
      </c>
      <c r="E93" s="57" t="inlineStr">
        <is>
          <t>Item</t>
        </is>
      </c>
      <c r="F93" s="59" t="n">
        <v>1</v>
      </c>
      <c r="G93" s="60" t="n">
        <v>1420000</v>
      </c>
      <c r="H93" s="34">
        <f>IF(OR($F93="",$G93=""),"",ROUND($F93*$G93,2))</f>
        <v/>
      </c>
      <c r="I93" s="62" t="n"/>
      <c r="J93" s="62" t="n"/>
      <c r="K93" s="62" t="n"/>
      <c r="L93" s="62" t="n"/>
      <c r="M93" s="55">
        <f>IF(COUNT($I93:$L93)=0,"",IF(NOT(ISNUMBER($H93)),"",IF(ROUND(SUM($I93:$L93)-$H93,2)=0,"OK","CHECK")))</f>
        <v/>
      </c>
      <c r="N93" s="58" t="inlineStr">
        <is>
          <t>Thermaflow Mechanical</t>
        </is>
      </c>
      <c r="O93" s="57" t="inlineStr">
        <is>
          <t>Q-1512</t>
        </is>
      </c>
      <c r="P93" s="57" t="inlineStr">
        <is>
          <t>Yes — firm</t>
        </is>
      </c>
      <c r="Q93" s="58" t="inlineStr"/>
      <c r="R93" s="61" t="inlineStr">
        <is>
          <t>EXAMPLE — delete before use</t>
        </is>
      </c>
    </row>
    <row r="94">
      <c r="A94" s="14" t="n"/>
      <c r="B94" s="49" t="n"/>
      <c r="C94" s="16" t="n"/>
      <c r="D94" s="16" t="n"/>
      <c r="E94" s="14" t="n"/>
      <c r="F94" s="54" t="n"/>
      <c r="G94" s="62" t="n"/>
      <c r="H94" s="34">
        <f>IF(OR($F94="",$G94=""),"",ROUND($F94*$G94,2))</f>
        <v/>
      </c>
      <c r="I94" s="62" t="n"/>
      <c r="J94" s="62" t="n"/>
      <c r="K94" s="62" t="n"/>
      <c r="L94" s="62" t="n"/>
      <c r="M94" s="55">
        <f>IF(COUNT($I94:$L94)=0,"",IF(NOT(ISNUMBER($H94)),"",IF(ROUND(SUM($I94:$L94)-$H94,2)=0,"OK","CHECK")))</f>
        <v/>
      </c>
      <c r="N94" s="49" t="n"/>
      <c r="O94" s="63" t="n"/>
      <c r="P94" s="63" t="n"/>
      <c r="Q94" s="49" t="n"/>
      <c r="R94" s="49" t="n"/>
    </row>
    <row r="95">
      <c r="A95" s="14" t="n"/>
      <c r="B95" s="49" t="n"/>
      <c r="C95" s="16" t="n"/>
      <c r="D95" s="16" t="n"/>
      <c r="E95" s="14" t="n"/>
      <c r="F95" s="54" t="n"/>
      <c r="G95" s="62" t="n"/>
      <c r="H95" s="34">
        <f>IF(OR($F95="",$G95=""),"",ROUND($F95*$G95,2))</f>
        <v/>
      </c>
      <c r="I95" s="62" t="n"/>
      <c r="J95" s="62" t="n"/>
      <c r="K95" s="62" t="n"/>
      <c r="L95" s="62" t="n"/>
      <c r="M95" s="55">
        <f>IF(COUNT($I95:$L95)=0,"",IF(NOT(ISNUMBER($H95)),"",IF(ROUND(SUM($I95:$L95)-$H95,2)=0,"OK","CHECK")))</f>
        <v/>
      </c>
      <c r="N95" s="49" t="n"/>
      <c r="O95" s="63" t="n"/>
      <c r="P95" s="63" t="n"/>
      <c r="Q95" s="49" t="n"/>
      <c r="R95" s="49" t="n"/>
    </row>
    <row r="96">
      <c r="A96" s="14" t="n"/>
      <c r="B96" s="49" t="n"/>
      <c r="C96" s="16" t="n"/>
      <c r="D96" s="16" t="n"/>
      <c r="E96" s="14" t="n"/>
      <c r="F96" s="54" t="n"/>
      <c r="G96" s="62" t="n"/>
      <c r="H96" s="34">
        <f>IF(OR($F96="",$G96=""),"",ROUND($F96*$G96,2))</f>
        <v/>
      </c>
      <c r="I96" s="62" t="n"/>
      <c r="J96" s="62" t="n"/>
      <c r="K96" s="62" t="n"/>
      <c r="L96" s="62" t="n"/>
      <c r="M96" s="55">
        <f>IF(COUNT($I96:$L96)=0,"",IF(NOT(ISNUMBER($H96)),"",IF(ROUND(SUM($I96:$L96)-$H96,2)=0,"OK","CHECK")))</f>
        <v/>
      </c>
      <c r="N96" s="49" t="n"/>
      <c r="O96" s="63" t="n"/>
      <c r="P96" s="63" t="n"/>
      <c r="Q96" s="49" t="n"/>
      <c r="R96" s="49" t="n"/>
    </row>
    <row r="97">
      <c r="A97" s="37" t="n"/>
      <c r="B97" s="37" t="n"/>
      <c r="C97" s="37" t="n"/>
      <c r="D97" s="36" t="inlineStr">
        <is>
          <t>SECTION SUBTOTAL — Mechanical Services</t>
        </is>
      </c>
      <c r="E97" s="37" t="n"/>
      <c r="F97" s="37" t="n"/>
      <c r="G97" s="37" t="n"/>
      <c r="H97" s="39">
        <f>ROUND(SUMIF($B$9:$B$134,"Mechanical Services",$H$9:$H$134),2)</f>
        <v/>
      </c>
      <c r="I97" s="37" t="n"/>
      <c r="J97" s="37" t="n"/>
      <c r="K97" s="37" t="n"/>
      <c r="L97" s="37" t="n"/>
      <c r="M97" s="37" t="n"/>
      <c r="N97" s="37" t="n"/>
      <c r="O97" s="37" t="n"/>
      <c r="P97" s="37" t="n"/>
      <c r="Q97" s="37" t="n"/>
      <c r="R97" s="37" t="n"/>
    </row>
    <row r="98" ht="16" customHeight="1">
      <c r="A98" s="52" t="inlineStr">
        <is>
          <t>ELECTRICAL SERVICES</t>
        </is>
      </c>
      <c r="B98" s="53" t="n"/>
      <c r="C98" s="53" t="n"/>
      <c r="D98" s="53" t="n"/>
      <c r="E98" s="53" t="n"/>
      <c r="F98" s="53" t="n"/>
      <c r="G98" s="53" t="n"/>
      <c r="H98" s="53" t="n"/>
      <c r="I98" s="53" t="n"/>
      <c r="J98" s="53" t="n"/>
      <c r="K98" s="53" t="n"/>
      <c r="L98" s="53" t="n"/>
      <c r="M98" s="53" t="n"/>
      <c r="N98" s="53" t="n"/>
      <c r="O98" s="53" t="n"/>
      <c r="P98" s="53" t="n"/>
      <c r="Q98" s="53" t="n"/>
      <c r="R98" s="53" t="n"/>
    </row>
    <row r="99">
      <c r="A99" s="57" t="inlineStr">
        <is>
          <t>SOP-091</t>
        </is>
      </c>
      <c r="B99" s="58" t="inlineStr">
        <is>
          <t>Electrical Services</t>
        </is>
      </c>
      <c r="C99" s="58" t="inlineStr">
        <is>
          <t>Distribution</t>
        </is>
      </c>
      <c r="D99" s="58" t="inlineStr">
        <is>
          <t>Main switchboard, distribution boards and submains — supply, install and test</t>
        </is>
      </c>
      <c r="E99" s="57" t="inlineStr">
        <is>
          <t>Item</t>
        </is>
      </c>
      <c r="F99" s="59" t="n">
        <v>1</v>
      </c>
      <c r="G99" s="60" t="n">
        <v>1680000</v>
      </c>
      <c r="H99" s="34">
        <f>IF(OR($F99="",$G99=""),"",ROUND($F99*$G99,2))</f>
        <v/>
      </c>
      <c r="I99" s="62" t="n"/>
      <c r="J99" s="62" t="n"/>
      <c r="K99" s="62" t="n"/>
      <c r="L99" s="62" t="n"/>
      <c r="M99" s="55">
        <f>IF(COUNT($I99:$L99)=0,"",IF(NOT(ISNUMBER($H99)),"",IF(ROUND(SUM($I99:$L99)-$H99,2)=0,"OK","CHECK")))</f>
        <v/>
      </c>
      <c r="N99" s="58" t="inlineStr">
        <is>
          <t>Circuitline Electrical</t>
        </is>
      </c>
      <c r="O99" s="57" t="inlineStr">
        <is>
          <t>Q-1544</t>
        </is>
      </c>
      <c r="P99" s="57" t="inlineStr">
        <is>
          <t>Yes — firm</t>
        </is>
      </c>
      <c r="Q99" s="58" t="inlineStr">
        <is>
          <t>Switchboard lead time is 20 weeks from approved shop drawings</t>
        </is>
      </c>
      <c r="R99" s="61" t="inlineStr">
        <is>
          <t>EXAMPLE — delete before use</t>
        </is>
      </c>
    </row>
    <row r="100">
      <c r="A100" s="57" t="inlineStr">
        <is>
          <t>SOP-092</t>
        </is>
      </c>
      <c r="B100" s="58" t="inlineStr">
        <is>
          <t>Electrical Services</t>
        </is>
      </c>
      <c r="C100" s="58" t="inlineStr">
        <is>
          <t>Light &amp; power</t>
        </is>
      </c>
      <c r="D100" s="58" t="inlineStr">
        <is>
          <t>Lighting, power and controls to all levels, including luminaires and final circuits</t>
        </is>
      </c>
      <c r="E100" s="57" t="inlineStr">
        <is>
          <t>m²</t>
        </is>
      </c>
      <c r="F100" s="59" t="n">
        <v>24500</v>
      </c>
      <c r="G100" s="60" t="n">
        <v>118</v>
      </c>
      <c r="H100" s="34">
        <f>IF(OR($F100="",$G100=""),"",ROUND($F100*$G100,2))</f>
        <v/>
      </c>
      <c r="I100" s="62" t="n"/>
      <c r="J100" s="62" t="n"/>
      <c r="K100" s="62" t="n"/>
      <c r="L100" s="62" t="n"/>
      <c r="M100" s="55">
        <f>IF(COUNT($I100:$L100)=0,"",IF(NOT(ISNUMBER($H100)),"",IF(ROUND(SUM($I100:$L100)-$H100,2)=0,"OK","CHECK")))</f>
        <v/>
      </c>
      <c r="N100" s="58" t="inlineStr">
        <is>
          <t>Circuitline Electrical</t>
        </is>
      </c>
      <c r="O100" s="57" t="inlineStr">
        <is>
          <t>Q-1544</t>
        </is>
      </c>
      <c r="P100" s="57" t="inlineStr">
        <is>
          <t>Yes — firm</t>
        </is>
      </c>
      <c r="Q100" s="58" t="inlineStr"/>
      <c r="R100" s="61" t="inlineStr">
        <is>
          <t>EXAMPLE — delete before use</t>
        </is>
      </c>
    </row>
    <row r="101">
      <c r="A101" s="14" t="n"/>
      <c r="B101" s="49" t="n"/>
      <c r="C101" s="16" t="n"/>
      <c r="D101" s="16" t="n"/>
      <c r="E101" s="14" t="n"/>
      <c r="F101" s="54" t="n"/>
      <c r="G101" s="62" t="n"/>
      <c r="H101" s="34">
        <f>IF(OR($F101="",$G101=""),"",ROUND($F101*$G101,2))</f>
        <v/>
      </c>
      <c r="I101" s="62" t="n"/>
      <c r="J101" s="62" t="n"/>
      <c r="K101" s="62" t="n"/>
      <c r="L101" s="62" t="n"/>
      <c r="M101" s="55">
        <f>IF(COUNT($I101:$L101)=0,"",IF(NOT(ISNUMBER($H101)),"",IF(ROUND(SUM($I101:$L101)-$H101,2)=0,"OK","CHECK")))</f>
        <v/>
      </c>
      <c r="N101" s="49" t="n"/>
      <c r="O101" s="63" t="n"/>
      <c r="P101" s="63" t="n"/>
      <c r="Q101" s="49" t="n"/>
      <c r="R101" s="49" t="n"/>
    </row>
    <row r="102">
      <c r="A102" s="14" t="n"/>
      <c r="B102" s="49" t="n"/>
      <c r="C102" s="16" t="n"/>
      <c r="D102" s="16" t="n"/>
      <c r="E102" s="14" t="n"/>
      <c r="F102" s="54" t="n"/>
      <c r="G102" s="62" t="n"/>
      <c r="H102" s="34">
        <f>IF(OR($F102="",$G102=""),"",ROUND($F102*$G102,2))</f>
        <v/>
      </c>
      <c r="I102" s="62" t="n"/>
      <c r="J102" s="62" t="n"/>
      <c r="K102" s="62" t="n"/>
      <c r="L102" s="62" t="n"/>
      <c r="M102" s="55">
        <f>IF(COUNT($I102:$L102)=0,"",IF(NOT(ISNUMBER($H102)),"",IF(ROUND(SUM($I102:$L102)-$H102,2)=0,"OK","CHECK")))</f>
        <v/>
      </c>
      <c r="N102" s="49" t="n"/>
      <c r="O102" s="63" t="n"/>
      <c r="P102" s="63" t="n"/>
      <c r="Q102" s="49" t="n"/>
      <c r="R102" s="49" t="n"/>
    </row>
    <row r="103">
      <c r="A103" s="14" t="n"/>
      <c r="B103" s="49" t="n"/>
      <c r="C103" s="16" t="n"/>
      <c r="D103" s="16" t="n"/>
      <c r="E103" s="14" t="n"/>
      <c r="F103" s="54" t="n"/>
      <c r="G103" s="62" t="n"/>
      <c r="H103" s="34">
        <f>IF(OR($F103="",$G103=""),"",ROUND($F103*$G103,2))</f>
        <v/>
      </c>
      <c r="I103" s="62" t="n"/>
      <c r="J103" s="62" t="n"/>
      <c r="K103" s="62" t="n"/>
      <c r="L103" s="62" t="n"/>
      <c r="M103" s="55">
        <f>IF(COUNT($I103:$L103)=0,"",IF(NOT(ISNUMBER($H103)),"",IF(ROUND(SUM($I103:$L103)-$H103,2)=0,"OK","CHECK")))</f>
        <v/>
      </c>
      <c r="N103" s="49" t="n"/>
      <c r="O103" s="63" t="n"/>
      <c r="P103" s="63" t="n"/>
      <c r="Q103" s="49" t="n"/>
      <c r="R103" s="49" t="n"/>
    </row>
    <row r="104">
      <c r="A104" s="37" t="n"/>
      <c r="B104" s="37" t="n"/>
      <c r="C104" s="37" t="n"/>
      <c r="D104" s="36" t="inlineStr">
        <is>
          <t>SECTION SUBTOTAL — Electrical Services</t>
        </is>
      </c>
      <c r="E104" s="37" t="n"/>
      <c r="F104" s="37" t="n"/>
      <c r="G104" s="37" t="n"/>
      <c r="H104" s="39">
        <f>ROUND(SUMIF($B$9:$B$134,"Electrical Services",$H$9:$H$134),2)</f>
        <v/>
      </c>
      <c r="I104" s="37" t="n"/>
      <c r="J104" s="37" t="n"/>
      <c r="K104" s="37" t="n"/>
      <c r="L104" s="37" t="n"/>
      <c r="M104" s="37" t="n"/>
      <c r="N104" s="37" t="n"/>
      <c r="O104" s="37" t="n"/>
      <c r="P104" s="37" t="n"/>
      <c r="Q104" s="37" t="n"/>
      <c r="R104" s="37" t="n"/>
    </row>
    <row r="105" ht="16" customHeight="1">
      <c r="A105" s="52" t="inlineStr">
        <is>
          <t>HYDRAULIC SERVICES</t>
        </is>
      </c>
      <c r="B105" s="53" t="n"/>
      <c r="C105" s="53" t="n"/>
      <c r="D105" s="53" t="n"/>
      <c r="E105" s="53" t="n"/>
      <c r="F105" s="53" t="n"/>
      <c r="G105" s="53" t="n"/>
      <c r="H105" s="53" t="n"/>
      <c r="I105" s="53" t="n"/>
      <c r="J105" s="53" t="n"/>
      <c r="K105" s="53" t="n"/>
      <c r="L105" s="53" t="n"/>
      <c r="M105" s="53" t="n"/>
      <c r="N105" s="53" t="n"/>
      <c r="O105" s="53" t="n"/>
      <c r="P105" s="53" t="n"/>
      <c r="Q105" s="53" t="n"/>
      <c r="R105" s="53" t="n"/>
    </row>
    <row r="106">
      <c r="A106" s="57" t="inlineStr">
        <is>
          <t>SOP-098</t>
        </is>
      </c>
      <c r="B106" s="58" t="inlineStr">
        <is>
          <t>Hydraulic Services</t>
        </is>
      </c>
      <c r="C106" s="58" t="inlineStr">
        <is>
          <t>Hydraulics</t>
        </is>
      </c>
      <c r="D106" s="58" t="inlineStr">
        <is>
          <t>Sanitary drainage, cold and heated water reticulation, and fixtures — complete installation</t>
        </is>
      </c>
      <c r="E106" s="57" t="inlineStr">
        <is>
          <t>Item</t>
        </is>
      </c>
      <c r="F106" s="59" t="n">
        <v>1</v>
      </c>
      <c r="G106" s="60" t="n">
        <v>1960000</v>
      </c>
      <c r="H106" s="34">
        <f>IF(OR($F106="",$G106=""),"",ROUND($F106*$G106,2))</f>
        <v/>
      </c>
      <c r="I106" s="62" t="n"/>
      <c r="J106" s="62" t="n"/>
      <c r="K106" s="62" t="n"/>
      <c r="L106" s="62" t="n"/>
      <c r="M106" s="55">
        <f>IF(COUNT($I106:$L106)=0,"",IF(NOT(ISNUMBER($H106)),"",IF(ROUND(SUM($I106:$L106)-$H106,2)=0,"OK","CHECK")))</f>
        <v/>
      </c>
      <c r="N106" s="58" t="inlineStr">
        <is>
          <t>Aquaflow Plumbing</t>
        </is>
      </c>
      <c r="O106" s="57" t="inlineStr">
        <is>
          <t>Q-1571</t>
        </is>
      </c>
      <c r="P106" s="57" t="inlineStr">
        <is>
          <t>Yes — budget</t>
        </is>
      </c>
      <c r="Q106" s="58" t="inlineStr"/>
      <c r="R106" s="61" t="inlineStr">
        <is>
          <t>EXAMPLE — delete before use</t>
        </is>
      </c>
    </row>
    <row r="107">
      <c r="A107" s="14" t="n"/>
      <c r="B107" s="49" t="n"/>
      <c r="C107" s="16" t="n"/>
      <c r="D107" s="16" t="n"/>
      <c r="E107" s="14" t="n"/>
      <c r="F107" s="54" t="n"/>
      <c r="G107" s="62" t="n"/>
      <c r="H107" s="34">
        <f>IF(OR($F107="",$G107=""),"",ROUND($F107*$G107,2))</f>
        <v/>
      </c>
      <c r="I107" s="62" t="n"/>
      <c r="J107" s="62" t="n"/>
      <c r="K107" s="62" t="n"/>
      <c r="L107" s="62" t="n"/>
      <c r="M107" s="55">
        <f>IF(COUNT($I107:$L107)=0,"",IF(NOT(ISNUMBER($H107)),"",IF(ROUND(SUM($I107:$L107)-$H107,2)=0,"OK","CHECK")))</f>
        <v/>
      </c>
      <c r="N107" s="49" t="n"/>
      <c r="O107" s="63" t="n"/>
      <c r="P107" s="63" t="n"/>
      <c r="Q107" s="49" t="n"/>
      <c r="R107" s="49" t="n"/>
    </row>
    <row r="108">
      <c r="A108" s="14" t="n"/>
      <c r="B108" s="49" t="n"/>
      <c r="C108" s="16" t="n"/>
      <c r="D108" s="16" t="n"/>
      <c r="E108" s="14" t="n"/>
      <c r="F108" s="54" t="n"/>
      <c r="G108" s="62" t="n"/>
      <c r="H108" s="34">
        <f>IF(OR($F108="",$G108=""),"",ROUND($F108*$G108,2))</f>
        <v/>
      </c>
      <c r="I108" s="62" t="n"/>
      <c r="J108" s="62" t="n"/>
      <c r="K108" s="62" t="n"/>
      <c r="L108" s="62" t="n"/>
      <c r="M108" s="55">
        <f>IF(COUNT($I108:$L108)=0,"",IF(NOT(ISNUMBER($H108)),"",IF(ROUND(SUM($I108:$L108)-$H108,2)=0,"OK","CHECK")))</f>
        <v/>
      </c>
      <c r="N108" s="49" t="n"/>
      <c r="O108" s="63" t="n"/>
      <c r="P108" s="63" t="n"/>
      <c r="Q108" s="49" t="n"/>
      <c r="R108" s="49" t="n"/>
    </row>
    <row r="109">
      <c r="A109" s="14" t="n"/>
      <c r="B109" s="49" t="n"/>
      <c r="C109" s="16" t="n"/>
      <c r="D109" s="16" t="n"/>
      <c r="E109" s="14" t="n"/>
      <c r="F109" s="54" t="n"/>
      <c r="G109" s="62" t="n"/>
      <c r="H109" s="34">
        <f>IF(OR($F109="",$G109=""),"",ROUND($F109*$G109,2))</f>
        <v/>
      </c>
      <c r="I109" s="62" t="n"/>
      <c r="J109" s="62" t="n"/>
      <c r="K109" s="62" t="n"/>
      <c r="L109" s="62" t="n"/>
      <c r="M109" s="55">
        <f>IF(COUNT($I109:$L109)=0,"",IF(NOT(ISNUMBER($H109)),"",IF(ROUND(SUM($I109:$L109)-$H109,2)=0,"OK","CHECK")))</f>
        <v/>
      </c>
      <c r="N109" s="49" t="n"/>
      <c r="O109" s="63" t="n"/>
      <c r="P109" s="63" t="n"/>
      <c r="Q109" s="49" t="n"/>
      <c r="R109" s="49" t="n"/>
    </row>
    <row r="110">
      <c r="A110" s="37" t="n"/>
      <c r="B110" s="37" t="n"/>
      <c r="C110" s="37" t="n"/>
      <c r="D110" s="36" t="inlineStr">
        <is>
          <t>SECTION SUBTOTAL — Hydraulic Services</t>
        </is>
      </c>
      <c r="E110" s="37" t="n"/>
      <c r="F110" s="37" t="n"/>
      <c r="G110" s="37" t="n"/>
      <c r="H110" s="39">
        <f>ROUND(SUMIF($B$9:$B$134,"Hydraulic Services",$H$9:$H$134),2)</f>
        <v/>
      </c>
      <c r="I110" s="37" t="n"/>
      <c r="J110" s="37" t="n"/>
      <c r="K110" s="37" t="n"/>
      <c r="L110" s="37" t="n"/>
      <c r="M110" s="37" t="n"/>
      <c r="N110" s="37" t="n"/>
      <c r="O110" s="37" t="n"/>
      <c r="P110" s="37" t="n"/>
      <c r="Q110" s="37" t="n"/>
      <c r="R110" s="37" t="n"/>
    </row>
    <row r="111" ht="16" customHeight="1">
      <c r="A111" s="52" t="inlineStr">
        <is>
          <t>FIRE SERVICES</t>
        </is>
      </c>
      <c r="B111" s="53" t="n"/>
      <c r="C111" s="53" t="n"/>
      <c r="D111" s="53" t="n"/>
      <c r="E111" s="53" t="n"/>
      <c r="F111" s="53" t="n"/>
      <c r="G111" s="53" t="n"/>
      <c r="H111" s="53" t="n"/>
      <c r="I111" s="53" t="n"/>
      <c r="J111" s="53" t="n"/>
      <c r="K111" s="53" t="n"/>
      <c r="L111" s="53" t="n"/>
      <c r="M111" s="53" t="n"/>
      <c r="N111" s="53" t="n"/>
      <c r="O111" s="53" t="n"/>
      <c r="P111" s="53" t="n"/>
      <c r="Q111" s="53" t="n"/>
      <c r="R111" s="53" t="n"/>
    </row>
    <row r="112">
      <c r="A112" s="57" t="inlineStr">
        <is>
          <t>SOP-104</t>
        </is>
      </c>
      <c r="B112" s="58" t="inlineStr">
        <is>
          <t>Fire Services</t>
        </is>
      </c>
      <c r="C112" s="58" t="inlineStr">
        <is>
          <t>Fire</t>
        </is>
      </c>
      <c r="D112" s="58" t="inlineStr">
        <is>
          <t>Sprinklers, hydrants, hose reels, detection and occupant warning — complete and certified</t>
        </is>
      </c>
      <c r="E112" s="57" t="inlineStr">
        <is>
          <t>Item</t>
        </is>
      </c>
      <c r="F112" s="59" t="n">
        <v>1</v>
      </c>
      <c r="G112" s="60" t="n">
        <v>2240000</v>
      </c>
      <c r="H112" s="34">
        <f>IF(OR($F112="",$G112=""),"",ROUND($F112*$G112,2))</f>
        <v/>
      </c>
      <c r="I112" s="62" t="n"/>
      <c r="J112" s="62" t="n"/>
      <c r="K112" s="62" t="n"/>
      <c r="L112" s="62" t="n"/>
      <c r="M112" s="55">
        <f>IF(COUNT($I112:$L112)=0,"",IF(NOT(ISNUMBER($H112)),"",IF(ROUND(SUM($I112:$L112)-$H112,2)=0,"OK","CHECK")))</f>
        <v/>
      </c>
      <c r="N112" s="58" t="inlineStr">
        <is>
          <t>Sentinel Fire Systems</t>
        </is>
      </c>
      <c r="O112" s="57" t="inlineStr">
        <is>
          <t>Q-1596</t>
        </is>
      </c>
      <c r="P112" s="57" t="inlineStr">
        <is>
          <t>Yes — firm</t>
        </is>
      </c>
      <c r="Q112" s="58" t="inlineStr"/>
      <c r="R112" s="61" t="inlineStr">
        <is>
          <t>EXAMPLE — delete before use</t>
        </is>
      </c>
    </row>
    <row r="113">
      <c r="A113" s="14" t="n"/>
      <c r="B113" s="49" t="n"/>
      <c r="C113" s="16" t="n"/>
      <c r="D113" s="16" t="n"/>
      <c r="E113" s="14" t="n"/>
      <c r="F113" s="54" t="n"/>
      <c r="G113" s="62" t="n"/>
      <c r="H113" s="34">
        <f>IF(OR($F113="",$G113=""),"",ROUND($F113*$G113,2))</f>
        <v/>
      </c>
      <c r="I113" s="62" t="n"/>
      <c r="J113" s="62" t="n"/>
      <c r="K113" s="62" t="n"/>
      <c r="L113" s="62" t="n"/>
      <c r="M113" s="55">
        <f>IF(COUNT($I113:$L113)=0,"",IF(NOT(ISNUMBER($H113)),"",IF(ROUND(SUM($I113:$L113)-$H113,2)=0,"OK","CHECK")))</f>
        <v/>
      </c>
      <c r="N113" s="49" t="n"/>
      <c r="O113" s="63" t="n"/>
      <c r="P113" s="63" t="n"/>
      <c r="Q113" s="49" t="n"/>
      <c r="R113" s="49" t="n"/>
    </row>
    <row r="114">
      <c r="A114" s="14" t="n"/>
      <c r="B114" s="49" t="n"/>
      <c r="C114" s="16" t="n"/>
      <c r="D114" s="16" t="n"/>
      <c r="E114" s="14" t="n"/>
      <c r="F114" s="54" t="n"/>
      <c r="G114" s="62" t="n"/>
      <c r="H114" s="34">
        <f>IF(OR($F114="",$G114=""),"",ROUND($F114*$G114,2))</f>
        <v/>
      </c>
      <c r="I114" s="62" t="n"/>
      <c r="J114" s="62" t="n"/>
      <c r="K114" s="62" t="n"/>
      <c r="L114" s="62" t="n"/>
      <c r="M114" s="55">
        <f>IF(COUNT($I114:$L114)=0,"",IF(NOT(ISNUMBER($H114)),"",IF(ROUND(SUM($I114:$L114)-$H114,2)=0,"OK","CHECK")))</f>
        <v/>
      </c>
      <c r="N114" s="49" t="n"/>
      <c r="O114" s="63" t="n"/>
      <c r="P114" s="63" t="n"/>
      <c r="Q114" s="49" t="n"/>
      <c r="R114" s="49" t="n"/>
    </row>
    <row r="115">
      <c r="A115" s="14" t="n"/>
      <c r="B115" s="49" t="n"/>
      <c r="C115" s="16" t="n"/>
      <c r="D115" s="16" t="n"/>
      <c r="E115" s="14" t="n"/>
      <c r="F115" s="54" t="n"/>
      <c r="G115" s="62" t="n"/>
      <c r="H115" s="34">
        <f>IF(OR($F115="",$G115=""),"",ROUND($F115*$G115,2))</f>
        <v/>
      </c>
      <c r="I115" s="62" t="n"/>
      <c r="J115" s="62" t="n"/>
      <c r="K115" s="62" t="n"/>
      <c r="L115" s="62" t="n"/>
      <c r="M115" s="55">
        <f>IF(COUNT($I115:$L115)=0,"",IF(NOT(ISNUMBER($H115)),"",IF(ROUND(SUM($I115:$L115)-$H115,2)=0,"OK","CHECK")))</f>
        <v/>
      </c>
      <c r="N115" s="49" t="n"/>
      <c r="O115" s="63" t="n"/>
      <c r="P115" s="63" t="n"/>
      <c r="Q115" s="49" t="n"/>
      <c r="R115" s="49" t="n"/>
    </row>
    <row r="116">
      <c r="A116" s="37" t="n"/>
      <c r="B116" s="37" t="n"/>
      <c r="C116" s="37" t="n"/>
      <c r="D116" s="36" t="inlineStr">
        <is>
          <t>SECTION SUBTOTAL — Fire Services</t>
        </is>
      </c>
      <c r="E116" s="37" t="n"/>
      <c r="F116" s="37" t="n"/>
      <c r="G116" s="37" t="n"/>
      <c r="H116" s="39">
        <f>ROUND(SUMIF($B$9:$B$134,"Fire Services",$H$9:$H$134),2)</f>
        <v/>
      </c>
      <c r="I116" s="37" t="n"/>
      <c r="J116" s="37" t="n"/>
      <c r="K116" s="37" t="n"/>
      <c r="L116" s="37" t="n"/>
      <c r="M116" s="37" t="n"/>
      <c r="N116" s="37" t="n"/>
      <c r="O116" s="37" t="n"/>
      <c r="P116" s="37" t="n"/>
      <c r="Q116" s="37" t="n"/>
      <c r="R116" s="37" t="n"/>
    </row>
    <row r="117" ht="16" customHeight="1">
      <c r="A117" s="52" t="inlineStr">
        <is>
          <t>VERTICAL TRANSPORTATION</t>
        </is>
      </c>
      <c r="B117" s="53" t="n"/>
      <c r="C117" s="53" t="n"/>
      <c r="D117" s="53" t="n"/>
      <c r="E117" s="53" t="n"/>
      <c r="F117" s="53" t="n"/>
      <c r="G117" s="53" t="n"/>
      <c r="H117" s="53" t="n"/>
      <c r="I117" s="53" t="n"/>
      <c r="J117" s="53" t="n"/>
      <c r="K117" s="53" t="n"/>
      <c r="L117" s="53" t="n"/>
      <c r="M117" s="53" t="n"/>
      <c r="N117" s="53" t="n"/>
      <c r="O117" s="53" t="n"/>
      <c r="P117" s="53" t="n"/>
      <c r="Q117" s="53" t="n"/>
      <c r="R117" s="53" t="n"/>
    </row>
    <row r="118">
      <c r="A118" s="57" t="inlineStr">
        <is>
          <t>SOP-110</t>
        </is>
      </c>
      <c r="B118" s="58" t="inlineStr">
        <is>
          <t>Vertical Transportation</t>
        </is>
      </c>
      <c r="C118" s="58" t="inlineStr">
        <is>
          <t>Lifts</t>
        </is>
      </c>
      <c r="D118" s="58" t="inlineStr">
        <is>
          <t>Passenger lifts, 1600 kg, 8 stops, 2.5 m/s — supply, install and commission</t>
        </is>
      </c>
      <c r="E118" s="57" t="inlineStr">
        <is>
          <t>No.</t>
        </is>
      </c>
      <c r="F118" s="59" t="n">
        <v>4</v>
      </c>
      <c r="G118" s="60" t="n">
        <v>385000</v>
      </c>
      <c r="H118" s="34">
        <f>IF(OR($F118="",$G118=""),"",ROUND($F118*$G118,2))</f>
        <v/>
      </c>
      <c r="I118" s="62" t="n"/>
      <c r="J118" s="62" t="n"/>
      <c r="K118" s="62" t="n"/>
      <c r="L118" s="62" t="n"/>
      <c r="M118" s="55">
        <f>IF(COUNT($I118:$L118)=0,"",IF(NOT(ISNUMBER($H118)),"",IF(ROUND(SUM($I118:$L118)-$H118,2)=0,"OK","CHECK")))</f>
        <v/>
      </c>
      <c r="N118" s="58" t="inlineStr">
        <is>
          <t>Ascent Lift Company</t>
        </is>
      </c>
      <c r="O118" s="57" t="inlineStr">
        <is>
          <t>Q-1620</t>
        </is>
      </c>
      <c r="P118" s="57" t="inlineStr">
        <is>
          <t>Yes — firm</t>
        </is>
      </c>
      <c r="Q118" s="58" t="inlineStr">
        <is>
          <t>Builder's work in connection priced in the concrete section</t>
        </is>
      </c>
      <c r="R118" s="61" t="inlineStr">
        <is>
          <t>EXAMPLE — delete before use</t>
        </is>
      </c>
    </row>
    <row r="119">
      <c r="A119" s="14" t="n"/>
      <c r="B119" s="49" t="n"/>
      <c r="C119" s="16" t="n"/>
      <c r="D119" s="16" t="n"/>
      <c r="E119" s="14" t="n"/>
      <c r="F119" s="54" t="n"/>
      <c r="G119" s="62" t="n"/>
      <c r="H119" s="34">
        <f>IF(OR($F119="",$G119=""),"",ROUND($F119*$G119,2))</f>
        <v/>
      </c>
      <c r="I119" s="62" t="n"/>
      <c r="J119" s="62" t="n"/>
      <c r="K119" s="62" t="n"/>
      <c r="L119" s="62" t="n"/>
      <c r="M119" s="55">
        <f>IF(COUNT($I119:$L119)=0,"",IF(NOT(ISNUMBER($H119)),"",IF(ROUND(SUM($I119:$L119)-$H119,2)=0,"OK","CHECK")))</f>
        <v/>
      </c>
      <c r="N119" s="49" t="n"/>
      <c r="O119" s="63" t="n"/>
      <c r="P119" s="63" t="n"/>
      <c r="Q119" s="49" t="n"/>
      <c r="R119" s="49" t="n"/>
    </row>
    <row r="120">
      <c r="A120" s="14" t="n"/>
      <c r="B120" s="49" t="n"/>
      <c r="C120" s="16" t="n"/>
      <c r="D120" s="16" t="n"/>
      <c r="E120" s="14" t="n"/>
      <c r="F120" s="54" t="n"/>
      <c r="G120" s="62" t="n"/>
      <c r="H120" s="34">
        <f>IF(OR($F120="",$G120=""),"",ROUND($F120*$G120,2))</f>
        <v/>
      </c>
      <c r="I120" s="62" t="n"/>
      <c r="J120" s="62" t="n"/>
      <c r="K120" s="62" t="n"/>
      <c r="L120" s="62" t="n"/>
      <c r="M120" s="55">
        <f>IF(COUNT($I120:$L120)=0,"",IF(NOT(ISNUMBER($H120)),"",IF(ROUND(SUM($I120:$L120)-$H120,2)=0,"OK","CHECK")))</f>
        <v/>
      </c>
      <c r="N120" s="49" t="n"/>
      <c r="O120" s="63" t="n"/>
      <c r="P120" s="63" t="n"/>
      <c r="Q120" s="49" t="n"/>
      <c r="R120" s="49" t="n"/>
    </row>
    <row r="121">
      <c r="A121" s="14" t="n"/>
      <c r="B121" s="49" t="n"/>
      <c r="C121" s="16" t="n"/>
      <c r="D121" s="16" t="n"/>
      <c r="E121" s="14" t="n"/>
      <c r="F121" s="54" t="n"/>
      <c r="G121" s="62" t="n"/>
      <c r="H121" s="34">
        <f>IF(OR($F121="",$G121=""),"",ROUND($F121*$G121,2))</f>
        <v/>
      </c>
      <c r="I121" s="62" t="n"/>
      <c r="J121" s="62" t="n"/>
      <c r="K121" s="62" t="n"/>
      <c r="L121" s="62" t="n"/>
      <c r="M121" s="55">
        <f>IF(COUNT($I121:$L121)=0,"",IF(NOT(ISNUMBER($H121)),"",IF(ROUND(SUM($I121:$L121)-$H121,2)=0,"OK","CHECK")))</f>
        <v/>
      </c>
      <c r="N121" s="49" t="n"/>
      <c r="O121" s="63" t="n"/>
      <c r="P121" s="63" t="n"/>
      <c r="Q121" s="49" t="n"/>
      <c r="R121" s="49" t="n"/>
    </row>
    <row r="122">
      <c r="A122" s="37" t="n"/>
      <c r="B122" s="37" t="n"/>
      <c r="C122" s="37" t="n"/>
      <c r="D122" s="36" t="inlineStr">
        <is>
          <t>SECTION SUBTOTAL — Vertical Transportation</t>
        </is>
      </c>
      <c r="E122" s="37" t="n"/>
      <c r="F122" s="37" t="n"/>
      <c r="G122" s="37" t="n"/>
      <c r="H122" s="39">
        <f>ROUND(SUMIF($B$9:$B$134,"Vertical Transportation",$H$9:$H$134),2)</f>
        <v/>
      </c>
      <c r="I122" s="37" t="n"/>
      <c r="J122" s="37" t="n"/>
      <c r="K122" s="37" t="n"/>
      <c r="L122" s="37" t="n"/>
      <c r="M122" s="37" t="n"/>
      <c r="N122" s="37" t="n"/>
      <c r="O122" s="37" t="n"/>
      <c r="P122" s="37" t="n"/>
      <c r="Q122" s="37" t="n"/>
      <c r="R122" s="37" t="n"/>
    </row>
    <row r="123" ht="16" customHeight="1">
      <c r="A123" s="52" t="inlineStr">
        <is>
          <t>EXTERNAL WORKS &amp; LANDSCAPING</t>
        </is>
      </c>
      <c r="B123" s="53" t="n"/>
      <c r="C123" s="53" t="n"/>
      <c r="D123" s="53" t="n"/>
      <c r="E123" s="53" t="n"/>
      <c r="F123" s="53" t="n"/>
      <c r="G123" s="53" t="n"/>
      <c r="H123" s="53" t="n"/>
      <c r="I123" s="53" t="n"/>
      <c r="J123" s="53" t="n"/>
      <c r="K123" s="53" t="n"/>
      <c r="L123" s="53" t="n"/>
      <c r="M123" s="53" t="n"/>
      <c r="N123" s="53" t="n"/>
      <c r="O123" s="53" t="n"/>
      <c r="P123" s="53" t="n"/>
      <c r="Q123" s="53" t="n"/>
      <c r="R123" s="53" t="n"/>
    </row>
    <row r="124">
      <c r="A124" s="57" t="inlineStr">
        <is>
          <t>SOP-116</t>
        </is>
      </c>
      <c r="B124" s="58" t="inlineStr">
        <is>
          <t>External Works &amp; Landscaping</t>
        </is>
      </c>
      <c r="C124" s="58" t="inlineStr">
        <is>
          <t>External works</t>
        </is>
      </c>
      <c r="D124" s="58" t="inlineStr">
        <is>
          <t>Pavements, kerbs, line marking, soft landscaping and irrigation to the site boundary</t>
        </is>
      </c>
      <c r="E124" s="57" t="inlineStr">
        <is>
          <t>Item</t>
        </is>
      </c>
      <c r="F124" s="59" t="n">
        <v>1</v>
      </c>
      <c r="G124" s="60" t="n">
        <v>640000</v>
      </c>
      <c r="H124" s="34">
        <f>IF(OR($F124="",$G124=""),"",ROUND($F124*$G124,2))</f>
        <v/>
      </c>
      <c r="I124" s="62" t="n"/>
      <c r="J124" s="62" t="n"/>
      <c r="K124" s="62" t="n"/>
      <c r="L124" s="62" t="n"/>
      <c r="M124" s="55">
        <f>IF(COUNT($I124:$L124)=0,"",IF(NOT(ISNUMBER($H124)),"",IF(ROUND(SUM($I124:$L124)-$H124,2)=0,"OK","CHECK")))</f>
        <v/>
      </c>
      <c r="N124" s="58" t="inlineStr">
        <is>
          <t>Groundline Civil</t>
        </is>
      </c>
      <c r="O124" s="57" t="inlineStr">
        <is>
          <t>Q-1102</t>
        </is>
      </c>
      <c r="P124" s="57" t="inlineStr">
        <is>
          <t>Yes — budget</t>
        </is>
      </c>
      <c r="Q124" s="58" t="inlineStr"/>
      <c r="R124" s="61" t="inlineStr">
        <is>
          <t>EXAMPLE — delete before use</t>
        </is>
      </c>
    </row>
    <row r="125">
      <c r="A125" s="14" t="n"/>
      <c r="B125" s="49" t="n"/>
      <c r="C125" s="16" t="n"/>
      <c r="D125" s="16" t="n"/>
      <c r="E125" s="14" t="n"/>
      <c r="F125" s="54" t="n"/>
      <c r="G125" s="62" t="n"/>
      <c r="H125" s="34">
        <f>IF(OR($F125="",$G125=""),"",ROUND($F125*$G125,2))</f>
        <v/>
      </c>
      <c r="I125" s="62" t="n"/>
      <c r="J125" s="62" t="n"/>
      <c r="K125" s="62" t="n"/>
      <c r="L125" s="62" t="n"/>
      <c r="M125" s="55">
        <f>IF(COUNT($I125:$L125)=0,"",IF(NOT(ISNUMBER($H125)),"",IF(ROUND(SUM($I125:$L125)-$H125,2)=0,"OK","CHECK")))</f>
        <v/>
      </c>
      <c r="N125" s="49" t="n"/>
      <c r="O125" s="63" t="n"/>
      <c r="P125" s="63" t="n"/>
      <c r="Q125" s="49" t="n"/>
      <c r="R125" s="49" t="n"/>
    </row>
    <row r="126">
      <c r="A126" s="14" t="n"/>
      <c r="B126" s="49" t="n"/>
      <c r="C126" s="16" t="n"/>
      <c r="D126" s="16" t="n"/>
      <c r="E126" s="14" t="n"/>
      <c r="F126" s="54" t="n"/>
      <c r="G126" s="62" t="n"/>
      <c r="H126" s="34">
        <f>IF(OR($F126="",$G126=""),"",ROUND($F126*$G126,2))</f>
        <v/>
      </c>
      <c r="I126" s="62" t="n"/>
      <c r="J126" s="62" t="n"/>
      <c r="K126" s="62" t="n"/>
      <c r="L126" s="62" t="n"/>
      <c r="M126" s="55">
        <f>IF(COUNT($I126:$L126)=0,"",IF(NOT(ISNUMBER($H126)),"",IF(ROUND(SUM($I126:$L126)-$H126,2)=0,"OK","CHECK")))</f>
        <v/>
      </c>
      <c r="N126" s="49" t="n"/>
      <c r="O126" s="63" t="n"/>
      <c r="P126" s="63" t="n"/>
      <c r="Q126" s="49" t="n"/>
      <c r="R126" s="49" t="n"/>
    </row>
    <row r="127">
      <c r="A127" s="14" t="n"/>
      <c r="B127" s="49" t="n"/>
      <c r="C127" s="16" t="n"/>
      <c r="D127" s="16" t="n"/>
      <c r="E127" s="14" t="n"/>
      <c r="F127" s="54" t="n"/>
      <c r="G127" s="62" t="n"/>
      <c r="H127" s="34">
        <f>IF(OR($F127="",$G127=""),"",ROUND($F127*$G127,2))</f>
        <v/>
      </c>
      <c r="I127" s="62" t="n"/>
      <c r="J127" s="62" t="n"/>
      <c r="K127" s="62" t="n"/>
      <c r="L127" s="62" t="n"/>
      <c r="M127" s="55">
        <f>IF(COUNT($I127:$L127)=0,"",IF(NOT(ISNUMBER($H127)),"",IF(ROUND(SUM($I127:$L127)-$H127,2)=0,"OK","CHECK")))</f>
        <v/>
      </c>
      <c r="N127" s="49" t="n"/>
      <c r="O127" s="63" t="n"/>
      <c r="P127" s="63" t="n"/>
      <c r="Q127" s="49" t="n"/>
      <c r="R127" s="49" t="n"/>
    </row>
    <row r="128">
      <c r="A128" s="37" t="n"/>
      <c r="B128" s="37" t="n"/>
      <c r="C128" s="37" t="n"/>
      <c r="D128" s="36" t="inlineStr">
        <is>
          <t>SECTION SUBTOTAL — External Works &amp; Landscaping</t>
        </is>
      </c>
      <c r="E128" s="37" t="n"/>
      <c r="F128" s="37" t="n"/>
      <c r="G128" s="37" t="n"/>
      <c r="H128" s="39">
        <f>ROUND(SUMIF($B$9:$B$134,"External Works &amp; Landscaping",$H$9:$H$134),2)</f>
        <v/>
      </c>
      <c r="I128" s="37" t="n"/>
      <c r="J128" s="37" t="n"/>
      <c r="K128" s="37" t="n"/>
      <c r="L128" s="37" t="n"/>
      <c r="M128" s="37" t="n"/>
      <c r="N128" s="37" t="n"/>
      <c r="O128" s="37" t="n"/>
      <c r="P128" s="37" t="n"/>
      <c r="Q128" s="37" t="n"/>
      <c r="R128" s="37" t="n"/>
    </row>
    <row r="129" ht="16" customHeight="1">
      <c r="A129" s="52" t="inlineStr">
        <is>
          <t>COMMISSIONING &amp; HANDOVER</t>
        </is>
      </c>
      <c r="B129" s="53" t="n"/>
      <c r="C129" s="53" t="n"/>
      <c r="D129" s="53" t="n"/>
      <c r="E129" s="53" t="n"/>
      <c r="F129" s="53" t="n"/>
      <c r="G129" s="53" t="n"/>
      <c r="H129" s="53" t="n"/>
      <c r="I129" s="53" t="n"/>
      <c r="J129" s="53" t="n"/>
      <c r="K129" s="53" t="n"/>
      <c r="L129" s="53" t="n"/>
      <c r="M129" s="53" t="n"/>
      <c r="N129" s="53" t="n"/>
      <c r="O129" s="53" t="n"/>
      <c r="P129" s="53" t="n"/>
      <c r="Q129" s="53" t="n"/>
      <c r="R129" s="53" t="n"/>
    </row>
    <row r="130">
      <c r="A130" s="57" t="inlineStr">
        <is>
          <t>SOP-122</t>
        </is>
      </c>
      <c r="B130" s="58" t="inlineStr">
        <is>
          <t>Commissioning &amp; Handover</t>
        </is>
      </c>
      <c r="C130" s="58" t="inlineStr">
        <is>
          <t>Handover</t>
        </is>
      </c>
      <c r="D130" s="58" t="inlineStr">
        <is>
          <t>Integrated commissioning, witness testing, O&amp;M manuals, as-built documentation and training</t>
        </is>
      </c>
      <c r="E130" s="57" t="inlineStr">
        <is>
          <t>Item</t>
        </is>
      </c>
      <c r="F130" s="59" t="n">
        <v>1</v>
      </c>
      <c r="G130" s="60" t="n">
        <v>285000</v>
      </c>
      <c r="H130" s="34">
        <f>IF(OR($F130="",$G130=""),"",ROUND($F130*$G130,2))</f>
        <v/>
      </c>
      <c r="I130" s="62" t="n"/>
      <c r="J130" s="62" t="n"/>
      <c r="K130" s="62" t="n"/>
      <c r="L130" s="62" t="n"/>
      <c r="M130" s="55">
        <f>IF(COUNT($I130:$L130)=0,"",IF(NOT(ISNUMBER($H130)),"",IF(ROUND(SUM($I130:$L130)-$H130,2)=0,"OK","CHECK")))</f>
        <v/>
      </c>
      <c r="N130" s="58" t="inlineStr"/>
      <c r="O130" s="57" t="inlineStr"/>
      <c r="P130" s="57" t="inlineStr">
        <is>
          <t>No</t>
        </is>
      </c>
      <c r="Q130" s="58" t="inlineStr">
        <is>
          <t>Priced in-house — see Preliminaries for the commissioning manager</t>
        </is>
      </c>
      <c r="R130" s="61" t="inlineStr">
        <is>
          <t>EXAMPLE — delete before use</t>
        </is>
      </c>
    </row>
    <row r="131">
      <c r="A131" s="14" t="n"/>
      <c r="B131" s="49" t="n"/>
      <c r="C131" s="16" t="n"/>
      <c r="D131" s="16" t="n"/>
      <c r="E131" s="14" t="n"/>
      <c r="F131" s="54" t="n"/>
      <c r="G131" s="62" t="n"/>
      <c r="H131" s="34">
        <f>IF(OR($F131="",$G131=""),"",ROUND($F131*$G131,2))</f>
        <v/>
      </c>
      <c r="I131" s="62" t="n"/>
      <c r="J131" s="62" t="n"/>
      <c r="K131" s="62" t="n"/>
      <c r="L131" s="62" t="n"/>
      <c r="M131" s="55">
        <f>IF(COUNT($I131:$L131)=0,"",IF(NOT(ISNUMBER($H131)),"",IF(ROUND(SUM($I131:$L131)-$H131,2)=0,"OK","CHECK")))</f>
        <v/>
      </c>
      <c r="N131" s="49" t="n"/>
      <c r="O131" s="63" t="n"/>
      <c r="P131" s="63" t="n"/>
      <c r="Q131" s="49" t="n"/>
      <c r="R131" s="49" t="n"/>
    </row>
    <row r="132">
      <c r="A132" s="14" t="n"/>
      <c r="B132" s="49" t="n"/>
      <c r="C132" s="16" t="n"/>
      <c r="D132" s="16" t="n"/>
      <c r="E132" s="14" t="n"/>
      <c r="F132" s="54" t="n"/>
      <c r="G132" s="62" t="n"/>
      <c r="H132" s="34">
        <f>IF(OR($F132="",$G132=""),"",ROUND($F132*$G132,2))</f>
        <v/>
      </c>
      <c r="I132" s="62" t="n"/>
      <c r="J132" s="62" t="n"/>
      <c r="K132" s="62" t="n"/>
      <c r="L132" s="62" t="n"/>
      <c r="M132" s="55">
        <f>IF(COUNT($I132:$L132)=0,"",IF(NOT(ISNUMBER($H132)),"",IF(ROUND(SUM($I132:$L132)-$H132,2)=0,"OK","CHECK")))</f>
        <v/>
      </c>
      <c r="N132" s="49" t="n"/>
      <c r="O132" s="63" t="n"/>
      <c r="P132" s="63" t="n"/>
      <c r="Q132" s="49" t="n"/>
      <c r="R132" s="49" t="n"/>
    </row>
    <row r="133">
      <c r="A133" s="14" t="n"/>
      <c r="B133" s="49" t="n"/>
      <c r="C133" s="16" t="n"/>
      <c r="D133" s="16" t="n"/>
      <c r="E133" s="14" t="n"/>
      <c r="F133" s="54" t="n"/>
      <c r="G133" s="62" t="n"/>
      <c r="H133" s="34">
        <f>IF(OR($F133="",$G133=""),"",ROUND($F133*$G133,2))</f>
        <v/>
      </c>
      <c r="I133" s="62" t="n"/>
      <c r="J133" s="62" t="n"/>
      <c r="K133" s="62" t="n"/>
      <c r="L133" s="62" t="n"/>
      <c r="M133" s="55">
        <f>IF(COUNT($I133:$L133)=0,"",IF(NOT(ISNUMBER($H133)),"",IF(ROUND(SUM($I133:$L133)-$H133,2)=0,"OK","CHECK")))</f>
        <v/>
      </c>
      <c r="N133" s="49" t="n"/>
      <c r="O133" s="63" t="n"/>
      <c r="P133" s="63" t="n"/>
      <c r="Q133" s="49" t="n"/>
      <c r="R133" s="49" t="n"/>
    </row>
    <row r="134">
      <c r="A134" s="37" t="n"/>
      <c r="B134" s="37" t="n"/>
      <c r="C134" s="37" t="n"/>
      <c r="D134" s="36" t="inlineStr">
        <is>
          <t>SECTION SUBTOTAL — Commissioning &amp; Handover</t>
        </is>
      </c>
      <c r="E134" s="37" t="n"/>
      <c r="F134" s="37" t="n"/>
      <c r="G134" s="37" t="n"/>
      <c r="H134" s="39">
        <f>ROUND(SUMIF($B$9:$B$134,"Commissioning &amp; Handover",$H$9:$H$134),2)</f>
        <v/>
      </c>
      <c r="I134" s="37" t="n"/>
      <c r="J134" s="37" t="n"/>
      <c r="K134" s="37" t="n"/>
      <c r="L134" s="37" t="n"/>
      <c r="M134" s="37" t="n"/>
      <c r="N134" s="37" t="n"/>
      <c r="O134" s="37" t="n"/>
      <c r="P134" s="37" t="n"/>
      <c r="Q134" s="37" t="n"/>
      <c r="R134" s="37" t="n"/>
    </row>
    <row r="136" ht="20" customHeight="1">
      <c r="A136" s="37" t="n"/>
      <c r="B136" s="37" t="n"/>
      <c r="C136" s="37" t="n"/>
      <c r="D136" s="36" t="inlineStr">
        <is>
          <t>TRADE SECTIONS SUBTOTAL  (all sections excluding Preliminaries)</t>
        </is>
      </c>
      <c r="E136" s="37" t="n"/>
      <c r="F136" s="37" t="n"/>
      <c r="G136" s="37" t="n"/>
      <c r="H136" s="39">
        <f>ROUND($H$18+$H$25+$H$31+$H$39+$H$46+$H$52+$H$58+$H$65+$H$71+$H$77+$H$84+$H$90+$H$97+$H$104+$H$110+$H$116+$H$122+$H$128+$H$134,2)</f>
        <v/>
      </c>
      <c r="I136" s="37" t="n"/>
      <c r="J136" s="37" t="n"/>
      <c r="K136" s="37" t="n"/>
      <c r="L136" s="37" t="n"/>
      <c r="M136" s="37" t="n"/>
      <c r="N136" s="37" t="n"/>
      <c r="O136" s="37" t="n"/>
      <c r="P136" s="37" t="n"/>
      <c r="Q136" s="37" t="n"/>
      <c r="R136" s="37" t="n"/>
    </row>
    <row r="137">
      <c r="A137" s="37" t="n"/>
      <c r="B137" s="37" t="n"/>
      <c r="C137" s="37" t="n"/>
      <c r="D137" s="36" t="inlineStr">
        <is>
          <t>PRELIMINARIES &amp; GENERAL  (carried from the Preliminaries &amp; General sheet)</t>
        </is>
      </c>
      <c r="E137" s="37" t="n"/>
      <c r="F137" s="37" t="n"/>
      <c r="G137" s="37" t="n"/>
      <c r="H137" s="39">
        <f>$H$11</f>
        <v/>
      </c>
      <c r="I137" s="37" t="n"/>
      <c r="J137" s="37" t="n"/>
      <c r="K137" s="37" t="n"/>
      <c r="L137" s="37" t="n"/>
      <c r="M137" s="37" t="n"/>
      <c r="N137" s="37" t="n"/>
      <c r="O137" s="37" t="n"/>
      <c r="P137" s="37" t="n"/>
      <c r="Q137" s="37" t="n"/>
      <c r="R137" s="37" t="n"/>
    </row>
    <row r="138" ht="22" customHeight="1">
      <c r="A138" s="37" t="n"/>
      <c r="B138" s="37" t="n"/>
      <c r="C138" s="37" t="n"/>
      <c r="D138" s="36" t="inlineStr">
        <is>
          <t>TOTAL — SCHEDULE OF PRICES</t>
        </is>
      </c>
      <c r="E138" s="37" t="n"/>
      <c r="F138" s="37" t="n"/>
      <c r="G138" s="37" t="n"/>
      <c r="H138" s="39">
        <f>ROUND($H$136+$H$137,2)</f>
        <v/>
      </c>
      <c r="I138" s="37" t="n"/>
      <c r="J138" s="37" t="n"/>
      <c r="K138" s="37" t="n"/>
      <c r="L138" s="37" t="n"/>
      <c r="M138" s="37" t="n"/>
      <c r="N138" s="37" t="n"/>
      <c r="O138" s="37" t="n"/>
      <c r="P138" s="37" t="n"/>
      <c r="Q138" s="37" t="n"/>
      <c r="R138" s="37" t="n"/>
    </row>
    <row r="140" ht="48" customHeight="1">
      <c r="A140" s="17" t="inlineStr">
        <is>
          <t>Section subtotals are SUMIF formulas over the Section column, so you can insert rows anywhere inside a section block and the subtotal, the trade total and the Bid Summary all follow. Always pick the Section from the drop-down — a typed section name will not be picked up. The Labour / Plant / Material / Subcontract split is optional; where you use it, Split Check confirms the four columns add back to the Amount. Only the Trade Sections subtotal carries to the Bid Summary — preliminaries are carried separately.</t>
        </is>
      </c>
    </row>
    <row r="142" ht="12.75" customHeight="1">
      <c r="A142" s="18" t="inlineStr">
        <is>
          <t>Visit mastt.com</t>
        </is>
      </c>
      <c r="B142" s="19" t="n"/>
      <c r="C142" s="19" t="n"/>
      <c r="D142" s="19" t="n"/>
      <c r="E142" s="19" t="n"/>
      <c r="F142" s="19" t="n"/>
      <c r="G142" s="19" t="n"/>
      <c r="H142" s="19" t="n"/>
      <c r="I142" s="19" t="n"/>
      <c r="J142" s="19" t="n"/>
      <c r="K142" s="19" t="n"/>
      <c r="L142" s="19" t="n"/>
      <c r="M142" s="19" t="n"/>
      <c r="N142" s="19" t="n"/>
      <c r="O142" s="19" t="n"/>
      <c r="P142" s="19" t="n"/>
      <c r="Q142" s="19" t="n"/>
      <c r="R142" s="19" t="n"/>
    </row>
  </sheetData>
  <sheetProtection selectLockedCells="0" selectUnlockedCells="0" sheet="1" objects="0" insertRows="0" insertHyperlinks="1" autoFilter="0" scenarios="0" formatColumns="0" deleteColumns="1" insertColumns="0" pivotTables="1" deleteRows="0" formatCells="0" formatRows="0" sort="0"/>
  <autoFilter ref="A8:R134"/>
  <mergeCells count="25">
    <mergeCell ref="A78:R78"/>
    <mergeCell ref="C2:R2"/>
    <mergeCell ref="A66:R66"/>
    <mergeCell ref="A105:R105"/>
    <mergeCell ref="A12:R12"/>
    <mergeCell ref="A26:R26"/>
    <mergeCell ref="A129:R129"/>
    <mergeCell ref="A47:R47"/>
    <mergeCell ref="C3:R3"/>
    <mergeCell ref="A85:R85"/>
    <mergeCell ref="A32:R32"/>
    <mergeCell ref="L7:R7"/>
    <mergeCell ref="A91:R91"/>
    <mergeCell ref="A140:R140"/>
    <mergeCell ref="A53:R53"/>
    <mergeCell ref="A72:R72"/>
    <mergeCell ref="A19:R19"/>
    <mergeCell ref="A117:R117"/>
    <mergeCell ref="A9:R9"/>
    <mergeCell ref="A111:R111"/>
    <mergeCell ref="A40:R40"/>
    <mergeCell ref="A59:R59"/>
    <mergeCell ref="A142:R142"/>
    <mergeCell ref="A98:R98"/>
    <mergeCell ref="A123:R123"/>
  </mergeCells>
  <conditionalFormatting sqref="M9:M134">
    <cfRule type="expression" priority="1" dxfId="0" stopIfTrue="0">
      <formula>$M9="OK"</formula>
    </cfRule>
    <cfRule type="expression" priority="2" dxfId="1" stopIfTrue="0">
      <formula>$M9="CHECK"</formula>
    </cfRule>
    <cfRule type="expression" priority="6" dxfId="2" stopIfTrue="0">
      <formula>$M9="CHECK"</formula>
    </cfRule>
  </conditionalFormatting>
  <conditionalFormatting sqref="P9:P134">
    <cfRule type="expression" priority="3" dxfId="0" stopIfTrue="0">
      <formula>$P9="Yes — firm"</formula>
    </cfRule>
    <cfRule type="expression" priority="4" dxfId="3" stopIfTrue="0">
      <formula>$P9="Yes — budget"</formula>
    </cfRule>
    <cfRule type="expression" priority="5" dxfId="1" stopIfTrue="0">
      <formula>$P9="No"</formula>
    </cfRule>
  </conditionalFormatting>
  <dataValidations count="4">
    <dataValidation sqref="B9:B134" showDropDown="0" showInputMessage="0" showErrorMessage="1" allowBlank="1" errorTitle="Invalid entry" error="Choose a value from the drop-down list." type="list">
      <formula1>Lists!$B$29:$B$48</formula1>
    </dataValidation>
    <dataValidation sqref="E9:E134" showDropDown="0" showInputMessage="0" showErrorMessage="1" allowBlank="1" errorTitle="Invalid entry" error="Choose a value from the drop-down list." type="list">
      <formula1>Lists!$C$29:$C$48</formula1>
    </dataValidation>
    <dataValidation sqref="P9:P134" showDropDown="0" showInputMessage="0" showErrorMessage="1" allowBlank="1" errorTitle="Invalid entry" error="Choose a value from the drop-down list." type="list">
      <formula1>Lists!$P$29:$P$48</formula1>
    </dataValidation>
    <dataValidation sqref="F9:G134" showDropDown="0" showInputMessage="0" showErrorMessage="1" allowBlank="1" errorTitle="Invalid entry" error="Enter a number." type="decimal" operator="greaterThanOrEqual">
      <formula1>0</formula1>
    </dataValidation>
  </dataValidations>
  <hyperlinks>
    <hyperlink xmlns:r="http://schemas.openxmlformats.org/officeDocument/2006/relationships" ref="A2" r:id="rId1"/>
    <hyperlink xmlns:r="http://schemas.openxmlformats.org/officeDocument/2006/relationships" ref="A142" r:id="rId2"/>
  </hyperlinks>
  <pageMargins left="0.3" right="0.3" top="0.4" bottom="0.4" header="0.2" footer="0.2"/>
  <pageSetup orientation="landscape" paperSize="9" fitToHeight="0" fitToWidth="1"/>
  <drawing xmlns:r="http://schemas.openxmlformats.org/officeDocument/2006/relationships" r:id="rId3"/>
</worksheet>
</file>

<file path=xl/worksheets/sheet4.xml><?xml version="1.0" encoding="utf-8"?>
<worksheet xmlns="http://schemas.openxmlformats.org/spreadsheetml/2006/main">
  <sheetPr>
    <outlinePr summaryBelow="1" summaryRight="1"/>
    <pageSetUpPr fitToPage="1"/>
  </sheetPr>
  <dimension ref="A2:K65"/>
  <sheetViews>
    <sheetView showGridLines="0" zoomScale="100" workbookViewId="0">
      <pane xSplit="2" ySplit="8" topLeftCell="C9" activePane="bottomRight" state="frozen"/>
      <selection pane="topRight"/>
      <selection pane="bottomLeft"/>
      <selection pane="bottomRight" activeCell="A1" sqref="A1"/>
    </sheetView>
  </sheetViews>
  <sheetFormatPr baseColWidth="8" defaultRowHeight="15"/>
  <cols>
    <col width="10" customWidth="1" min="1" max="1"/>
    <col width="17" customWidth="1" min="2" max="2"/>
    <col width="40" customWidth="1" min="3" max="3"/>
    <col width="34" customWidth="1" min="4" max="4"/>
    <col width="9" customWidth="1" min="5" max="5"/>
    <col width="12" customWidth="1" min="6" max="6"/>
    <col width="13" customWidth="1" min="7" max="7"/>
    <col width="14" customWidth="1" min="8" max="8"/>
    <col width="15" customWidth="1" min="9" max="9"/>
    <col width="10" customWidth="1" min="10" max="10"/>
    <col width="32" customWidth="1" min="11" max="11"/>
  </cols>
  <sheetData>
    <row r="1" ht="3.75" customHeight="1"/>
    <row r="2" ht="27.75" customHeight="1">
      <c r="A2" s="1" t="inlineStr">
        <is>
          <t xml:space="preserve"> </t>
        </is>
      </c>
      <c r="B2" s="2" t="n"/>
      <c r="C2" s="3" t="inlineStr">
        <is>
          <t>Construction Bid / Tender Submission Template</t>
        </is>
      </c>
    </row>
    <row r="3" ht="12.75" customHeight="1">
      <c r="A3" s="2" t="n"/>
      <c r="B3" s="2" t="n"/>
      <c r="C3" s="4" t="inlineStr">
        <is>
          <t>Preliminaries &amp; General  ·  time-related and fixed site costs, priced off the programme</t>
        </is>
      </c>
    </row>
    <row r="4" ht="6" customHeight="1"/>
    <row r="7" ht="15" customHeight="1">
      <c r="A7" s="20">
        <f>IF(Proj_Name="","Project: —  |  complete the Cover sheet","Project:  "&amp;Proj_Name&amp;IF(Proj_Number="",""," · "&amp;Proj_Number))</f>
        <v/>
      </c>
      <c r="E7" s="21" t="inlineStr">
        <is>
          <t>Shaded cells = your input.   Tinted cells = auto-calculated, do not type over them.</t>
        </is>
      </c>
    </row>
    <row r="8" ht="30" customHeight="1">
      <c r="A8" s="29" t="inlineStr">
        <is>
          <t>Item No.</t>
        </is>
      </c>
      <c r="B8" s="29" t="inlineStr">
        <is>
          <t>Type</t>
        </is>
      </c>
      <c r="C8" s="29" t="inlineStr">
        <is>
          <t>Preliminaries Item</t>
        </is>
      </c>
      <c r="D8" s="29" t="inlineStr">
        <is>
          <t>Basis / Assumption</t>
        </is>
      </c>
      <c r="E8" s="29" t="inlineStr">
        <is>
          <t>No. / Qty</t>
        </is>
      </c>
      <c r="F8" s="29" t="inlineStr">
        <is>
          <t>Duration Override (weeks)</t>
        </is>
      </c>
      <c r="G8" s="29" t="inlineStr">
        <is>
          <t>Duration Applied (weeks)</t>
        </is>
      </c>
      <c r="H8" s="29">
        <f>"Rate per Week / per Unit ("&amp;IF(Proj_Currency="","Currency",Proj_Currency)&amp;")"</f>
        <v/>
      </c>
      <c r="I8" s="29">
        <f>"Amount ("&amp;IF(Proj_Currency="","Currency",Proj_Currency)&amp;")"</f>
        <v/>
      </c>
      <c r="J8" s="29" t="inlineStr">
        <is>
          <t>Included (Y/N)</t>
        </is>
      </c>
      <c r="K8" s="29" t="inlineStr">
        <is>
          <t>Notes</t>
        </is>
      </c>
    </row>
    <row r="9" ht="16" customHeight="1">
      <c r="A9" s="52" t="inlineStr">
        <is>
          <t>TIME-RELATED PRELIMINARIES  ·  cost that runs for the duration of the works</t>
        </is>
      </c>
      <c r="B9" s="53" t="n"/>
      <c r="C9" s="53" t="n"/>
      <c r="D9" s="53" t="n"/>
      <c r="E9" s="53" t="n"/>
      <c r="F9" s="53" t="n"/>
      <c r="G9" s="53" t="n"/>
      <c r="H9" s="53" t="n"/>
      <c r="I9" s="53" t="n"/>
      <c r="J9" s="53" t="n"/>
      <c r="K9" s="53" t="n"/>
    </row>
    <row r="10">
      <c r="A10" s="14" t="inlineStr">
        <is>
          <t>PG-002</t>
        </is>
      </c>
      <c r="B10" s="49" t="inlineStr">
        <is>
          <t>Time-Related</t>
        </is>
      </c>
      <c r="C10" s="16" t="inlineStr">
        <is>
          <t>Project / construction manager</t>
        </is>
      </c>
      <c r="D10" s="49" t="inlineStr">
        <is>
          <t>1 No. full time for the construction period</t>
        </is>
      </c>
      <c r="E10" s="64" t="n">
        <v>1</v>
      </c>
      <c r="F10" s="50" t="n"/>
      <c r="G10" s="65">
        <f>IF($B10="Time-Related",IF($F10="",Proj_Duration_Wks,$F10),"")</f>
        <v/>
      </c>
      <c r="H10" s="60" t="n">
        <v>6800</v>
      </c>
      <c r="I10" s="34">
        <f>IF($J10="No",0,IF($B10="Time-Related",IF(OR($E10="",$H10="",$G10=""),"",ROUND($E10*$G10*$H10,2)),IF(OR($E10="",$H10=""),"",ROUND($E10*$H10,2))))</f>
        <v/>
      </c>
      <c r="J10" s="63" t="inlineStr">
        <is>
          <t>Yes</t>
        </is>
      </c>
      <c r="K10" s="61" t="inlineStr">
        <is>
          <t>EXAMPLE rate — replace with your own</t>
        </is>
      </c>
    </row>
    <row r="11">
      <c r="A11" s="14" t="inlineStr">
        <is>
          <t>PG-003</t>
        </is>
      </c>
      <c r="B11" s="49" t="inlineStr">
        <is>
          <t>Time-Related</t>
        </is>
      </c>
      <c r="C11" s="16" t="inlineStr">
        <is>
          <t>Site manager / superintendent</t>
        </is>
      </c>
      <c r="D11" s="49" t="inlineStr">
        <is>
          <t>1 No. full time</t>
        </is>
      </c>
      <c r="E11" s="64" t="n">
        <v>1</v>
      </c>
      <c r="F11" s="50" t="n"/>
      <c r="G11" s="65">
        <f>IF($B11="Time-Related",IF($F11="",Proj_Duration_Wks,$F11),"")</f>
        <v/>
      </c>
      <c r="H11" s="60" t="n">
        <v>5600</v>
      </c>
      <c r="I11" s="34">
        <f>IF($J11="No",0,IF($B11="Time-Related",IF(OR($E11="",$H11="",$G11=""),"",ROUND($E11*$G11*$H11,2)),IF(OR($E11="",$H11=""),"",ROUND($E11*$H11,2))))</f>
        <v/>
      </c>
      <c r="J11" s="63" t="inlineStr">
        <is>
          <t>Yes</t>
        </is>
      </c>
      <c r="K11" s="61" t="inlineStr">
        <is>
          <t>EXAMPLE rate — replace with your own</t>
        </is>
      </c>
    </row>
    <row r="12">
      <c r="A12" s="14" t="inlineStr">
        <is>
          <t>PG-004</t>
        </is>
      </c>
      <c r="B12" s="49" t="inlineStr">
        <is>
          <t>Time-Related</t>
        </is>
      </c>
      <c r="C12" s="16" t="inlineStr">
        <is>
          <t>Site engineers and setting-out staff</t>
        </is>
      </c>
      <c r="D12" s="49" t="inlineStr">
        <is>
          <t>2 No. full time</t>
        </is>
      </c>
      <c r="E12" s="64" t="n">
        <v>2</v>
      </c>
      <c r="F12" s="50" t="n"/>
      <c r="G12" s="65">
        <f>IF($B12="Time-Related",IF($F12="",Proj_Duration_Wks,$F12),"")</f>
        <v/>
      </c>
      <c r="H12" s="60" t="n">
        <v>4600</v>
      </c>
      <c r="I12" s="34">
        <f>IF($J12="No",0,IF($B12="Time-Related",IF(OR($E12="",$H12="",$G12=""),"",ROUND($E12*$G12*$H12,2)),IF(OR($E12="",$H12=""),"",ROUND($E12*$H12,2))))</f>
        <v/>
      </c>
      <c r="J12" s="63" t="inlineStr">
        <is>
          <t>Yes</t>
        </is>
      </c>
      <c r="K12" s="61" t="inlineStr">
        <is>
          <t>EXAMPLE rate — replace with your own</t>
        </is>
      </c>
    </row>
    <row r="13">
      <c r="A13" s="14" t="inlineStr">
        <is>
          <t>PG-005</t>
        </is>
      </c>
      <c r="B13" s="49" t="inlineStr">
        <is>
          <t>Time-Related</t>
        </is>
      </c>
      <c r="C13" s="16" t="inlineStr">
        <is>
          <t>Contract administration &amp; commercial staff</t>
        </is>
      </c>
      <c r="D13" s="49" t="inlineStr">
        <is>
          <t>Contracts administrator plus part-time QS</t>
        </is>
      </c>
      <c r="E13" s="64" t="n">
        <v>1.5</v>
      </c>
      <c r="F13" s="50" t="n"/>
      <c r="G13" s="65">
        <f>IF($B13="Time-Related",IF($F13="",Proj_Duration_Wks,$F13),"")</f>
        <v/>
      </c>
      <c r="H13" s="60" t="n">
        <v>4400</v>
      </c>
      <c r="I13" s="34">
        <f>IF($J13="No",0,IF($B13="Time-Related",IF(OR($E13="",$H13="",$G13=""),"",ROUND($E13*$G13*$H13,2)),IF(OR($E13="",$H13=""),"",ROUND($E13*$H13,2))))</f>
        <v/>
      </c>
      <c r="J13" s="63" t="inlineStr">
        <is>
          <t>Yes</t>
        </is>
      </c>
      <c r="K13" s="61" t="inlineStr">
        <is>
          <t>EXAMPLE rate — replace with your own</t>
        </is>
      </c>
    </row>
    <row r="14">
      <c r="A14" s="14" t="inlineStr">
        <is>
          <t>PG-006</t>
        </is>
      </c>
      <c r="B14" s="49" t="inlineStr">
        <is>
          <t>Time-Related</t>
        </is>
      </c>
      <c r="C14" s="16" t="inlineStr">
        <is>
          <t>Planner / scheduler</t>
        </is>
      </c>
      <c r="D14" s="49" t="inlineStr">
        <is>
          <t>0.5 No. — programme updates and progress reporting</t>
        </is>
      </c>
      <c r="E14" s="64" t="n">
        <v>0.5</v>
      </c>
      <c r="F14" s="50" t="n"/>
      <c r="G14" s="65">
        <f>IF($B14="Time-Related",IF($F14="",Proj_Duration_Wks,$F14),"")</f>
        <v/>
      </c>
      <c r="H14" s="60" t="n">
        <v>4800</v>
      </c>
      <c r="I14" s="34">
        <f>IF($J14="No",0,IF($B14="Time-Related",IF(OR($E14="",$H14="",$G14=""),"",ROUND($E14*$G14*$H14,2)),IF(OR($E14="",$H14=""),"",ROUND($E14*$H14,2))))</f>
        <v/>
      </c>
      <c r="J14" s="63" t="inlineStr">
        <is>
          <t>Yes</t>
        </is>
      </c>
      <c r="K14" s="61" t="inlineStr">
        <is>
          <t>EXAMPLE rate — replace with your own</t>
        </is>
      </c>
    </row>
    <row r="15">
      <c r="A15" s="14" t="inlineStr">
        <is>
          <t>PG-007</t>
        </is>
      </c>
      <c r="B15" s="49" t="inlineStr">
        <is>
          <t>Time-Related</t>
        </is>
      </c>
      <c r="C15" s="16" t="inlineStr">
        <is>
          <t>HSE manager and site safety resources</t>
        </is>
      </c>
      <c r="D15" s="49" t="inlineStr">
        <is>
          <t>1 No. plus inductions, toolbox talks and PPE stock</t>
        </is>
      </c>
      <c r="E15" s="64" t="n">
        <v>1</v>
      </c>
      <c r="F15" s="50" t="n"/>
      <c r="G15" s="65">
        <f>IF($B15="Time-Related",IF($F15="",Proj_Duration_Wks,$F15),"")</f>
        <v/>
      </c>
      <c r="H15" s="60" t="n">
        <v>4200</v>
      </c>
      <c r="I15" s="34">
        <f>IF($J15="No",0,IF($B15="Time-Related",IF(OR($E15="",$H15="",$G15=""),"",ROUND($E15*$G15*$H15,2)),IF(OR($E15="",$H15=""),"",ROUND($E15*$H15,2))))</f>
        <v/>
      </c>
      <c r="J15" s="63" t="inlineStr">
        <is>
          <t>Yes</t>
        </is>
      </c>
      <c r="K15" s="61" t="inlineStr">
        <is>
          <t>EXAMPLE rate — replace with your own</t>
        </is>
      </c>
    </row>
    <row r="16">
      <c r="A16" s="14" t="inlineStr">
        <is>
          <t>PG-008</t>
        </is>
      </c>
      <c r="B16" s="49" t="inlineStr">
        <is>
          <t>Time-Related</t>
        </is>
      </c>
      <c r="C16" s="16" t="inlineStr">
        <is>
          <t>Quality manager, ITPs and site testing</t>
        </is>
      </c>
      <c r="D16" s="49" t="inlineStr">
        <is>
          <t>0.5 No. plus independent testing allowance</t>
        </is>
      </c>
      <c r="E16" s="64" t="n">
        <v>0.5</v>
      </c>
      <c r="F16" s="50" t="n"/>
      <c r="G16" s="65">
        <f>IF($B16="Time-Related",IF($F16="",Proj_Duration_Wks,$F16),"")</f>
        <v/>
      </c>
      <c r="H16" s="60" t="n">
        <v>3900</v>
      </c>
      <c r="I16" s="34">
        <f>IF($J16="No",0,IF($B16="Time-Related",IF(OR($E16="",$H16="",$G16=""),"",ROUND($E16*$G16*$H16,2)),IF(OR($E16="",$H16=""),"",ROUND($E16*$H16,2))))</f>
        <v/>
      </c>
      <c r="J16" s="63" t="inlineStr">
        <is>
          <t>Yes</t>
        </is>
      </c>
      <c r="K16" s="61" t="inlineStr">
        <is>
          <t>EXAMPLE rate — replace with your own</t>
        </is>
      </c>
    </row>
    <row r="17">
      <c r="A17" s="14" t="inlineStr">
        <is>
          <t>PG-009</t>
        </is>
      </c>
      <c r="B17" s="49" t="inlineStr">
        <is>
          <t>Time-Related</t>
        </is>
      </c>
      <c r="C17" s="16" t="inlineStr">
        <is>
          <t>Environmental controls and monitoring</t>
        </is>
      </c>
      <c r="D17" s="49" t="inlineStr">
        <is>
          <t>Sediment control, dust, noise and vibration monitoring</t>
        </is>
      </c>
      <c r="E17" s="64" t="n">
        <v>1</v>
      </c>
      <c r="F17" s="50" t="n"/>
      <c r="G17" s="65">
        <f>IF($B17="Time-Related",IF($F17="",Proj_Duration_Wks,$F17),"")</f>
        <v/>
      </c>
      <c r="H17" s="60" t="n">
        <v>1400</v>
      </c>
      <c r="I17" s="34">
        <f>IF($J17="No",0,IF($B17="Time-Related",IF(OR($E17="",$H17="",$G17=""),"",ROUND($E17*$G17*$H17,2)),IF(OR($E17="",$H17=""),"",ROUND($E17*$H17,2))))</f>
        <v/>
      </c>
      <c r="J17" s="63" t="inlineStr">
        <is>
          <t>Yes</t>
        </is>
      </c>
      <c r="K17" s="61" t="inlineStr">
        <is>
          <t>EXAMPLE rate — replace with your own</t>
        </is>
      </c>
    </row>
    <row r="18">
      <c r="A18" s="14" t="inlineStr">
        <is>
          <t>PG-010</t>
        </is>
      </c>
      <c r="B18" s="49" t="inlineStr">
        <is>
          <t>Time-Related</t>
        </is>
      </c>
      <c r="C18" s="16" t="inlineStr">
        <is>
          <t>Site accommodation — offices and meeting rooms</t>
        </is>
      </c>
      <c r="D18" s="49" t="inlineStr">
        <is>
          <t>Site office complex, hire, fit-out and consumables</t>
        </is>
      </c>
      <c r="E18" s="64" t="n">
        <v>1</v>
      </c>
      <c r="F18" s="50" t="n"/>
      <c r="G18" s="65">
        <f>IF($B18="Time-Related",IF($F18="",Proj_Duration_Wks,$F18),"")</f>
        <v/>
      </c>
      <c r="H18" s="60" t="n">
        <v>3200</v>
      </c>
      <c r="I18" s="34">
        <f>IF($J18="No",0,IF($B18="Time-Related",IF(OR($E18="",$H18="",$G18=""),"",ROUND($E18*$G18*$H18,2)),IF(OR($E18="",$H18=""),"",ROUND($E18*$H18,2))))</f>
        <v/>
      </c>
      <c r="J18" s="63" t="inlineStr">
        <is>
          <t>Yes</t>
        </is>
      </c>
      <c r="K18" s="61" t="inlineStr">
        <is>
          <t>EXAMPLE rate — replace with your own</t>
        </is>
      </c>
    </row>
    <row r="19">
      <c r="A19" s="14" t="inlineStr">
        <is>
          <t>PG-011</t>
        </is>
      </c>
      <c r="B19" s="49" t="inlineStr">
        <is>
          <t>Time-Related</t>
        </is>
      </c>
      <c r="C19" s="16" t="inlineStr">
        <is>
          <t>Site amenities — crib, change and ablutions</t>
        </is>
      </c>
      <c r="D19" s="49" t="inlineStr">
        <is>
          <t>Sized for peak workforce</t>
        </is>
      </c>
      <c r="E19" s="64" t="n">
        <v>1</v>
      </c>
      <c r="F19" s="50" t="n"/>
      <c r="G19" s="65">
        <f>IF($B19="Time-Related",IF($F19="",Proj_Duration_Wks,$F19),"")</f>
        <v/>
      </c>
      <c r="H19" s="60" t="n">
        <v>1900</v>
      </c>
      <c r="I19" s="34">
        <f>IF($J19="No",0,IF($B19="Time-Related",IF(OR($E19="",$H19="",$G19=""),"",ROUND($E19*$G19*$H19,2)),IF(OR($E19="",$H19=""),"",ROUND($E19*$H19,2))))</f>
        <v/>
      </c>
      <c r="J19" s="63" t="inlineStr">
        <is>
          <t>Yes</t>
        </is>
      </c>
      <c r="K19" s="61" t="inlineStr">
        <is>
          <t>EXAMPLE rate — replace with your own</t>
        </is>
      </c>
    </row>
    <row r="20">
      <c r="A20" s="14" t="inlineStr">
        <is>
          <t>PG-012</t>
        </is>
      </c>
      <c r="B20" s="49" t="inlineStr">
        <is>
          <t>Time-Related</t>
        </is>
      </c>
      <c r="C20" s="16" t="inlineStr">
        <is>
          <t>Temporary services — power, water, sewer, gas</t>
        </is>
      </c>
      <c r="D20" s="49" t="inlineStr">
        <is>
          <t>Connection, consumption and standing charges</t>
        </is>
      </c>
      <c r="E20" s="64" t="n">
        <v>1</v>
      </c>
      <c r="F20" s="50" t="n"/>
      <c r="G20" s="65">
        <f>IF($B20="Time-Related",IF($F20="",Proj_Duration_Wks,$F20),"")</f>
        <v/>
      </c>
      <c r="H20" s="60" t="n">
        <v>2600</v>
      </c>
      <c r="I20" s="34">
        <f>IF($J20="No",0,IF($B20="Time-Related",IF(OR($E20="",$H20="",$G20=""),"",ROUND($E20*$G20*$H20,2)),IF(OR($E20="",$H20=""),"",ROUND($E20*$H20,2))))</f>
        <v/>
      </c>
      <c r="J20" s="63" t="inlineStr">
        <is>
          <t>Yes</t>
        </is>
      </c>
      <c r="K20" s="61" t="inlineStr">
        <is>
          <t>EXAMPLE rate — replace with your own</t>
        </is>
      </c>
    </row>
    <row r="21">
      <c r="A21" s="14" t="inlineStr">
        <is>
          <t>PG-013</t>
        </is>
      </c>
      <c r="B21" s="49" t="inlineStr">
        <is>
          <t>Time-Related</t>
        </is>
      </c>
      <c r="C21" s="16" t="inlineStr">
        <is>
          <t>IT, communications and site systems</t>
        </is>
      </c>
      <c r="D21" s="49" t="inlineStr">
        <is>
          <t>Data, telephony, site Wi-Fi, CCTV, document management licences</t>
        </is>
      </c>
      <c r="E21" s="64" t="n">
        <v>1</v>
      </c>
      <c r="F21" s="50" t="n"/>
      <c r="G21" s="65">
        <f>IF($B21="Time-Related",IF($F21="",Proj_Duration_Wks,$F21),"")</f>
        <v/>
      </c>
      <c r="H21" s="60" t="n">
        <v>1250</v>
      </c>
      <c r="I21" s="34">
        <f>IF($J21="No",0,IF($B21="Time-Related",IF(OR($E21="",$H21="",$G21=""),"",ROUND($E21*$G21*$H21,2)),IF(OR($E21="",$H21=""),"",ROUND($E21*$H21,2))))</f>
        <v/>
      </c>
      <c r="J21" s="63" t="inlineStr">
        <is>
          <t>Yes</t>
        </is>
      </c>
      <c r="K21" s="61" t="inlineStr">
        <is>
          <t>EXAMPLE rate — replace with your own</t>
        </is>
      </c>
    </row>
    <row r="22">
      <c r="A22" s="14" t="inlineStr">
        <is>
          <t>PG-014</t>
        </is>
      </c>
      <c r="B22" s="49" t="inlineStr">
        <is>
          <t>Time-Related</t>
        </is>
      </c>
      <c r="C22" s="16" t="inlineStr">
        <is>
          <t>Cranage and hoisting</t>
        </is>
      </c>
      <c r="D22" s="49" t="inlineStr">
        <is>
          <t>Tower crane hire, crew, power and maintenance</t>
        </is>
      </c>
      <c r="E22" s="64" t="n">
        <v>1</v>
      </c>
      <c r="F22" s="50" t="n"/>
      <c r="G22" s="65">
        <f>IF($B22="Time-Related",IF($F22="",Proj_Duration_Wks,$F22),"")</f>
        <v/>
      </c>
      <c r="H22" s="60" t="n">
        <v>12500</v>
      </c>
      <c r="I22" s="34">
        <f>IF($J22="No",0,IF($B22="Time-Related",IF(OR($E22="",$H22="",$G22=""),"",ROUND($E22*$G22*$H22,2)),IF(OR($E22="",$H22=""),"",ROUND($E22*$H22,2))))</f>
        <v/>
      </c>
      <c r="J22" s="63" t="inlineStr">
        <is>
          <t>Yes</t>
        </is>
      </c>
      <c r="K22" s="61" t="inlineStr">
        <is>
          <t>EXAMPLE rate — replace with your own</t>
        </is>
      </c>
    </row>
    <row r="23">
      <c r="A23" s="14" t="inlineStr">
        <is>
          <t>PG-015</t>
        </is>
      </c>
      <c r="B23" s="49" t="inlineStr">
        <is>
          <t>Time-Related</t>
        </is>
      </c>
      <c r="C23" s="16" t="inlineStr">
        <is>
          <t>Material and passenger hoists</t>
        </is>
      </c>
      <c r="D23" s="49" t="inlineStr">
        <is>
          <t>Hoist hire, operator and maintenance</t>
        </is>
      </c>
      <c r="E23" s="64" t="n">
        <v>1</v>
      </c>
      <c r="F23" s="50" t="n"/>
      <c r="G23" s="65">
        <f>IF($B23="Time-Related",IF($F23="",Proj_Duration_Wks,$F23),"")</f>
        <v/>
      </c>
      <c r="H23" s="60" t="n">
        <v>4800</v>
      </c>
      <c r="I23" s="34">
        <f>IF($J23="No",0,IF($B23="Time-Related",IF(OR($E23="",$H23="",$G23=""),"",ROUND($E23*$G23*$H23,2)),IF(OR($E23="",$H23=""),"",ROUND($E23*$H23,2))))</f>
        <v/>
      </c>
      <c r="J23" s="63" t="inlineStr">
        <is>
          <t>Yes</t>
        </is>
      </c>
      <c r="K23" s="61" t="inlineStr">
        <is>
          <t>EXAMPLE rate — replace with your own</t>
        </is>
      </c>
    </row>
    <row r="24">
      <c r="A24" s="14" t="inlineStr">
        <is>
          <t>PG-016</t>
        </is>
      </c>
      <c r="B24" s="49" t="inlineStr">
        <is>
          <t>Time-Related</t>
        </is>
      </c>
      <c r="C24" s="16" t="inlineStr">
        <is>
          <t>Scaffold, edge protection and access</t>
        </is>
      </c>
      <c r="D24" s="49" t="inlineStr">
        <is>
          <t>Hire, alteration, inspection and dismantle</t>
        </is>
      </c>
      <c r="E24" s="64" t="n">
        <v>1</v>
      </c>
      <c r="F24" s="50" t="n"/>
      <c r="G24" s="65">
        <f>IF($B24="Time-Related",IF($F24="",Proj_Duration_Wks,$F24),"")</f>
        <v/>
      </c>
      <c r="H24" s="60" t="n">
        <v>8600</v>
      </c>
      <c r="I24" s="34">
        <f>IF($J24="No",0,IF($B24="Time-Related",IF(OR($E24="",$H24="",$G24=""),"",ROUND($E24*$G24*$H24,2)),IF(OR($E24="",$H24=""),"",ROUND($E24*$H24,2))))</f>
        <v/>
      </c>
      <c r="J24" s="63" t="inlineStr">
        <is>
          <t>Yes</t>
        </is>
      </c>
      <c r="K24" s="61" t="inlineStr">
        <is>
          <t>EXAMPLE rate — replace with your own</t>
        </is>
      </c>
    </row>
    <row r="25">
      <c r="A25" s="14" t="inlineStr">
        <is>
          <t>PG-017</t>
        </is>
      </c>
      <c r="B25" s="49" t="inlineStr">
        <is>
          <t>Time-Related</t>
        </is>
      </c>
      <c r="C25" s="16" t="inlineStr">
        <is>
          <t>Site security and access control</t>
        </is>
      </c>
      <c r="D25" s="49" t="inlineStr">
        <is>
          <t>After-hours guarding, alarms and turnstiles</t>
        </is>
      </c>
      <c r="E25" s="64" t="n">
        <v>1</v>
      </c>
      <c r="F25" s="50" t="n"/>
      <c r="G25" s="65">
        <f>IF($B25="Time-Related",IF($F25="",Proj_Duration_Wks,$F25),"")</f>
        <v/>
      </c>
      <c r="H25" s="60" t="n">
        <v>3400</v>
      </c>
      <c r="I25" s="34">
        <f>IF($J25="No",0,IF($B25="Time-Related",IF(OR($E25="",$H25="",$G25=""),"",ROUND($E25*$G25*$H25,2)),IF(OR($E25="",$H25=""),"",ROUND($E25*$H25,2))))</f>
        <v/>
      </c>
      <c r="J25" s="63" t="inlineStr">
        <is>
          <t>Yes</t>
        </is>
      </c>
      <c r="K25" s="61" t="inlineStr">
        <is>
          <t>EXAMPLE rate — replace with your own</t>
        </is>
      </c>
    </row>
    <row r="26">
      <c r="A26" s="14" t="inlineStr">
        <is>
          <t>PG-018</t>
        </is>
      </c>
      <c r="B26" s="49" t="inlineStr">
        <is>
          <t>Time-Related</t>
        </is>
      </c>
      <c r="C26" s="16" t="inlineStr">
        <is>
          <t>Temporary works — propping, shoring, hoarding</t>
        </is>
      </c>
      <c r="D26" s="49" t="inlineStr">
        <is>
          <t>Design, supply, maintenance and adaptation</t>
        </is>
      </c>
      <c r="E26" s="64" t="n">
        <v>1</v>
      </c>
      <c r="F26" s="50" t="n"/>
      <c r="G26" s="65">
        <f>IF($B26="Time-Related",IF($F26="",Proj_Duration_Wks,$F26),"")</f>
        <v/>
      </c>
      <c r="H26" s="60" t="n">
        <v>2800</v>
      </c>
      <c r="I26" s="34">
        <f>IF($J26="No",0,IF($B26="Time-Related",IF(OR($E26="",$H26="",$G26=""),"",ROUND($E26*$G26*$H26,2)),IF(OR($E26="",$H26=""),"",ROUND($E26*$H26,2))))</f>
        <v/>
      </c>
      <c r="J26" s="63" t="inlineStr">
        <is>
          <t>Yes</t>
        </is>
      </c>
      <c r="K26" s="61" t="inlineStr">
        <is>
          <t>EXAMPLE rate — replace with your own</t>
        </is>
      </c>
    </row>
    <row r="27">
      <c r="A27" s="14" t="inlineStr">
        <is>
          <t>PG-019</t>
        </is>
      </c>
      <c r="B27" s="49" t="inlineStr">
        <is>
          <t>Time-Related</t>
        </is>
      </c>
      <c r="C27" s="16" t="inlineStr">
        <is>
          <t>Surveying and site setting-out</t>
        </is>
      </c>
      <c r="D27" s="49" t="inlineStr">
        <is>
          <t>Survey instruments, control network and as-built survey</t>
        </is>
      </c>
      <c r="E27" s="64" t="n">
        <v>1</v>
      </c>
      <c r="F27" s="50" t="n"/>
      <c r="G27" s="65">
        <f>IF($B27="Time-Related",IF($F27="",Proj_Duration_Wks,$F27),"")</f>
        <v/>
      </c>
      <c r="H27" s="60" t="n">
        <v>1600</v>
      </c>
      <c r="I27" s="34">
        <f>IF($J27="No",0,IF($B27="Time-Related",IF(OR($E27="",$H27="",$G27=""),"",ROUND($E27*$G27*$H27,2)),IF(OR($E27="",$H27=""),"",ROUND($E27*$H27,2))))</f>
        <v/>
      </c>
      <c r="J27" s="63" t="inlineStr">
        <is>
          <t>Yes</t>
        </is>
      </c>
      <c r="K27" s="61" t="inlineStr">
        <is>
          <t>EXAMPLE rate — replace with your own</t>
        </is>
      </c>
    </row>
    <row r="28">
      <c r="A28" s="14" t="inlineStr">
        <is>
          <t>PG-020</t>
        </is>
      </c>
      <c r="B28" s="49" t="inlineStr">
        <is>
          <t>Time-Related</t>
        </is>
      </c>
      <c r="C28" s="16" t="inlineStr">
        <is>
          <t>Site cleaning and waste management</t>
        </is>
      </c>
      <c r="D28" s="49" t="inlineStr">
        <is>
          <t>Progressive clean, bins, sorting and disposal</t>
        </is>
      </c>
      <c r="E28" s="64" t="n">
        <v>1</v>
      </c>
      <c r="F28" s="50" t="n"/>
      <c r="G28" s="65">
        <f>IF($B28="Time-Related",IF($F28="",Proj_Duration_Wks,$F28),"")</f>
        <v/>
      </c>
      <c r="H28" s="60" t="n">
        <v>3600</v>
      </c>
      <c r="I28" s="34">
        <f>IF($J28="No",0,IF($B28="Time-Related",IF(OR($E28="",$H28="",$G28=""),"",ROUND($E28*$G28*$H28,2)),IF(OR($E28="",$H28=""),"",ROUND($E28*$H28,2))))</f>
        <v/>
      </c>
      <c r="J28" s="63" t="inlineStr">
        <is>
          <t>Yes</t>
        </is>
      </c>
      <c r="K28" s="61" t="inlineStr">
        <is>
          <t>EXAMPLE rate — replace with your own</t>
        </is>
      </c>
    </row>
    <row r="29">
      <c r="A29" s="14" t="inlineStr">
        <is>
          <t>PG-021</t>
        </is>
      </c>
      <c r="B29" s="49" t="inlineStr">
        <is>
          <t>Time-Related</t>
        </is>
      </c>
      <c r="C29" s="16" t="inlineStr">
        <is>
          <t>Small plant, tools and consumables</t>
        </is>
      </c>
      <c r="D29" s="49" t="inlineStr">
        <is>
          <t>General site plant not priced in the trade rates</t>
        </is>
      </c>
      <c r="E29" s="64" t="n">
        <v>1</v>
      </c>
      <c r="F29" s="50" t="n"/>
      <c r="G29" s="65">
        <f>IF($B29="Time-Related",IF($F29="",Proj_Duration_Wks,$F29),"")</f>
        <v/>
      </c>
      <c r="H29" s="60" t="n">
        <v>2200</v>
      </c>
      <c r="I29" s="34">
        <f>IF($J29="No",0,IF($B29="Time-Related",IF(OR($E29="",$H29="",$G29=""),"",ROUND($E29*$G29*$H29,2)),IF(OR($E29="",$H29=""),"",ROUND($E29*$H29,2))))</f>
        <v/>
      </c>
      <c r="J29" s="63" t="inlineStr">
        <is>
          <t>Yes</t>
        </is>
      </c>
      <c r="K29" s="61" t="inlineStr">
        <is>
          <t>EXAMPLE rate — replace with your own</t>
        </is>
      </c>
    </row>
    <row r="30">
      <c r="A30" s="14" t="inlineStr">
        <is>
          <t>PG-022</t>
        </is>
      </c>
      <c r="B30" s="49" t="inlineStr">
        <is>
          <t>Time-Related</t>
        </is>
      </c>
      <c r="C30" s="16" t="inlineStr">
        <is>
          <t>Site vehicles, fuel and transport</t>
        </is>
      </c>
      <c r="D30" s="49" t="inlineStr">
        <is>
          <t>Utilities, deliveries and travel</t>
        </is>
      </c>
      <c r="E30" s="64" t="n">
        <v>1</v>
      </c>
      <c r="F30" s="50" t="n"/>
      <c r="G30" s="65">
        <f>IF($B30="Time-Related",IF($F30="",Proj_Duration_Wks,$F30),"")</f>
        <v/>
      </c>
      <c r="H30" s="60" t="n">
        <v>1450</v>
      </c>
      <c r="I30" s="34">
        <f>IF($J30="No",0,IF($B30="Time-Related",IF(OR($E30="",$H30="",$G30=""),"",ROUND($E30*$G30*$H30,2)),IF(OR($E30="",$H30=""),"",ROUND($E30*$H30,2))))</f>
        <v/>
      </c>
      <c r="J30" s="63" t="inlineStr">
        <is>
          <t>Yes</t>
        </is>
      </c>
      <c r="K30" s="61" t="inlineStr">
        <is>
          <t>EXAMPLE rate — replace with your own</t>
        </is>
      </c>
    </row>
    <row r="31">
      <c r="A31" s="14" t="inlineStr">
        <is>
          <t>PG-023</t>
        </is>
      </c>
      <c r="B31" s="49" t="inlineStr">
        <is>
          <t>Time-Related</t>
        </is>
      </c>
      <c r="C31" s="16" t="inlineStr">
        <is>
          <t>Traffic management and pedestrian control</t>
        </is>
      </c>
      <c r="D31" s="49" t="inlineStr">
        <is>
          <t>Plans, signage, barriers and traffic controllers</t>
        </is>
      </c>
      <c r="E31" s="64" t="n">
        <v>1</v>
      </c>
      <c r="F31" s="50" t="n"/>
      <c r="G31" s="65">
        <f>IF($B31="Time-Related",IF($F31="",Proj_Duration_Wks,$F31),"")</f>
        <v/>
      </c>
      <c r="H31" s="60" t="n">
        <v>3100</v>
      </c>
      <c r="I31" s="34">
        <f>IF($J31="No",0,IF($B31="Time-Related",IF(OR($E31="",$H31="",$G31=""),"",ROUND($E31*$G31*$H31,2)),IF(OR($E31="",$H31=""),"",ROUND($E31*$H31,2))))</f>
        <v/>
      </c>
      <c r="J31" s="63" t="inlineStr">
        <is>
          <t>Yes</t>
        </is>
      </c>
      <c r="K31" s="61" t="inlineStr">
        <is>
          <t>EXAMPLE rate — replace with your own</t>
        </is>
      </c>
    </row>
    <row r="32">
      <c r="A32" s="14" t="inlineStr">
        <is>
          <t>PG-024</t>
        </is>
      </c>
      <c r="B32" s="49" t="inlineStr">
        <is>
          <t>Time-Related</t>
        </is>
      </c>
      <c r="C32" s="16" t="inlineStr">
        <is>
          <t>Insurance — works, liability and plant</t>
        </is>
      </c>
      <c r="D32" s="49" t="inlineStr">
        <is>
          <t>Premiums apportioned across the construction period</t>
        </is>
      </c>
      <c r="E32" s="64" t="n">
        <v>1</v>
      </c>
      <c r="F32" s="50" t="n"/>
      <c r="G32" s="65">
        <f>IF($B32="Time-Related",IF($F32="",Proj_Duration_Wks,$F32),"")</f>
        <v/>
      </c>
      <c r="H32" s="60" t="n">
        <v>2400</v>
      </c>
      <c r="I32" s="34">
        <f>IF($J32="No",0,IF($B32="Time-Related",IF(OR($E32="",$H32="",$G32=""),"",ROUND($E32*$G32*$H32,2)),IF(OR($E32="",$H32=""),"",ROUND($E32*$H32,2))))</f>
        <v/>
      </c>
      <c r="J32" s="63" t="inlineStr">
        <is>
          <t>Yes</t>
        </is>
      </c>
      <c r="K32" s="61" t="inlineStr">
        <is>
          <t>EXAMPLE rate — replace with your own</t>
        </is>
      </c>
    </row>
    <row r="33">
      <c r="A33" s="14" t="inlineStr">
        <is>
          <t>PG-025</t>
        </is>
      </c>
      <c r="B33" s="49" t="inlineStr">
        <is>
          <t>Time-Related</t>
        </is>
      </c>
      <c r="C33" s="16" t="inlineStr">
        <is>
          <t>Bonds, guarantees and security</t>
        </is>
      </c>
      <c r="D33" s="49" t="inlineStr">
        <is>
          <t>Facility and issuing charges on performance security</t>
        </is>
      </c>
      <c r="E33" s="64" t="n">
        <v>1</v>
      </c>
      <c r="F33" s="50" t="n"/>
      <c r="G33" s="65">
        <f>IF($B33="Time-Related",IF($F33="",Proj_Duration_Wks,$F33),"")</f>
        <v/>
      </c>
      <c r="H33" s="60" t="n">
        <v>950</v>
      </c>
      <c r="I33" s="34">
        <f>IF($J33="No",0,IF($B33="Time-Related",IF(OR($E33="",$H33="",$G33=""),"",ROUND($E33*$G33*$H33,2)),IF(OR($E33="",$H33=""),"",ROUND($E33*$H33,2))))</f>
        <v/>
      </c>
      <c r="J33" s="63" t="inlineStr">
        <is>
          <t>Yes</t>
        </is>
      </c>
      <c r="K33" s="61" t="inlineStr">
        <is>
          <t>EXAMPLE rate — replace with your own</t>
        </is>
      </c>
    </row>
    <row r="34">
      <c r="A34" s="14" t="n"/>
      <c r="B34" s="49" t="n"/>
      <c r="C34" s="16" t="n"/>
      <c r="D34" s="49" t="n"/>
      <c r="E34" s="64" t="n"/>
      <c r="F34" s="50" t="n"/>
      <c r="G34" s="65">
        <f>IF($B34="Time-Related",IF($F34="",Proj_Duration_Wks,$F34),"")</f>
        <v/>
      </c>
      <c r="H34" s="62" t="n"/>
      <c r="I34" s="34">
        <f>IF($J34="No",0,IF($B34="Time-Related",IF(OR($E34="",$H34="",$G34=""),"",ROUND($E34*$G34*$H34,2)),IF(OR($E34="",$H34=""),"",ROUND($E34*$H34,2))))</f>
        <v/>
      </c>
      <c r="J34" s="63" t="n"/>
      <c r="K34" s="49" t="n"/>
    </row>
    <row r="35">
      <c r="A35" s="14" t="n"/>
      <c r="B35" s="49" t="n"/>
      <c r="C35" s="16" t="n"/>
      <c r="D35" s="49" t="n"/>
      <c r="E35" s="64" t="n"/>
      <c r="F35" s="50" t="n"/>
      <c r="G35" s="65">
        <f>IF($B35="Time-Related",IF($F35="",Proj_Duration_Wks,$F35),"")</f>
        <v/>
      </c>
      <c r="H35" s="62" t="n"/>
      <c r="I35" s="34">
        <f>IF($J35="No",0,IF($B35="Time-Related",IF(OR($E35="",$H35="",$G35=""),"",ROUND($E35*$G35*$H35,2)),IF(OR($E35="",$H35=""),"",ROUND($E35*$H35,2))))</f>
        <v/>
      </c>
      <c r="J35" s="63" t="n"/>
      <c r="K35" s="49" t="n"/>
    </row>
    <row r="36">
      <c r="A36" s="14" t="n"/>
      <c r="B36" s="49" t="n"/>
      <c r="C36" s="16" t="n"/>
      <c r="D36" s="49" t="n"/>
      <c r="E36" s="64" t="n"/>
      <c r="F36" s="50" t="n"/>
      <c r="G36" s="65">
        <f>IF($B36="Time-Related",IF($F36="",Proj_Duration_Wks,$F36),"")</f>
        <v/>
      </c>
      <c r="H36" s="62" t="n"/>
      <c r="I36" s="34">
        <f>IF($J36="No",0,IF($B36="Time-Related",IF(OR($E36="",$H36="",$G36=""),"",ROUND($E36*$G36*$H36,2)),IF(OR($E36="",$H36=""),"",ROUND($E36*$H36,2))))</f>
        <v/>
      </c>
      <c r="J36" s="63" t="n"/>
      <c r="K36" s="49" t="n"/>
    </row>
    <row r="37">
      <c r="A37" s="14" t="n"/>
      <c r="B37" s="49" t="n"/>
      <c r="C37" s="16" t="n"/>
      <c r="D37" s="49" t="n"/>
      <c r="E37" s="64" t="n"/>
      <c r="F37" s="50" t="n"/>
      <c r="G37" s="65">
        <f>IF($B37="Time-Related",IF($F37="",Proj_Duration_Wks,$F37),"")</f>
        <v/>
      </c>
      <c r="H37" s="62" t="n"/>
      <c r="I37" s="34">
        <f>IF($J37="No",0,IF($B37="Time-Related",IF(OR($E37="",$H37="",$G37=""),"",ROUND($E37*$G37*$H37,2)),IF(OR($E37="",$H37=""),"",ROUND($E37*$H37,2))))</f>
        <v/>
      </c>
      <c r="J37" s="63" t="n"/>
      <c r="K37" s="49" t="n"/>
    </row>
    <row r="38">
      <c r="A38" s="37" t="n"/>
      <c r="B38" s="37" t="n"/>
      <c r="C38" s="36" t="inlineStr">
        <is>
          <t>SUBTOTAL — TIME-RELATED PRELIMINARIES</t>
        </is>
      </c>
      <c r="D38" s="37" t="n"/>
      <c r="E38" s="37" t="n"/>
      <c r="F38" s="37" t="n"/>
      <c r="G38" s="37" t="n"/>
      <c r="H38" s="37" t="n"/>
      <c r="I38" s="39">
        <f>ROUND(SUMIF($B$10:$B$37,"Time-Related",$I$10:$I$37),2)</f>
        <v/>
      </c>
      <c r="J38" s="37" t="n"/>
      <c r="K38" s="37" t="n"/>
    </row>
    <row r="40" ht="16" customHeight="1">
      <c r="A40" s="52" t="inlineStr">
        <is>
          <t>FIXED / ONE-OFF PRELIMINARIES  ·  cost incurred once, independent of the programme</t>
        </is>
      </c>
      <c r="B40" s="53" t="n"/>
      <c r="C40" s="53" t="n"/>
      <c r="D40" s="53" t="n"/>
      <c r="E40" s="53" t="n"/>
      <c r="F40" s="53" t="n"/>
      <c r="G40" s="53" t="n"/>
      <c r="H40" s="53" t="n"/>
      <c r="I40" s="53" t="n"/>
      <c r="J40" s="53" t="n"/>
      <c r="K40" s="53" t="n"/>
    </row>
    <row r="41">
      <c r="A41" s="14" t="inlineStr">
        <is>
          <t>PG-033</t>
        </is>
      </c>
      <c r="B41" s="49" t="inlineStr">
        <is>
          <t>Fixed / One-Off</t>
        </is>
      </c>
      <c r="C41" s="16" t="inlineStr">
        <is>
          <t>Mobilisation and site establishment</t>
        </is>
      </c>
      <c r="D41" s="49" t="inlineStr">
        <is>
          <t>Set-up, delivery and installation of site facilities</t>
        </is>
      </c>
      <c r="E41" s="64" t="n">
        <v>1</v>
      </c>
      <c r="F41" s="50" t="n"/>
      <c r="G41" s="65">
        <f>IF($B41="Time-Related",IF($F41="",Proj_Duration_Wks,$F41),"")</f>
        <v/>
      </c>
      <c r="H41" s="60" t="n">
        <v>145000</v>
      </c>
      <c r="I41" s="34">
        <f>IF($J41="No",0,IF($B41="Time-Related",IF(OR($E41="",$H41="",$G41=""),"",ROUND($E41*$G41*$H41,2)),IF(OR($E41="",$H41=""),"",ROUND($E41*$H41,2))))</f>
        <v/>
      </c>
      <c r="J41" s="63" t="inlineStr">
        <is>
          <t>Yes</t>
        </is>
      </c>
      <c r="K41" s="61" t="inlineStr">
        <is>
          <t>EXAMPLE rate — replace with your own</t>
        </is>
      </c>
    </row>
    <row r="42">
      <c r="A42" s="14" t="inlineStr">
        <is>
          <t>PG-034</t>
        </is>
      </c>
      <c r="B42" s="49" t="inlineStr">
        <is>
          <t>Fixed / One-Off</t>
        </is>
      </c>
      <c r="C42" s="16" t="inlineStr">
        <is>
          <t>Demobilisation and site reinstatement</t>
        </is>
      </c>
      <c r="D42" s="49" t="inlineStr">
        <is>
          <t>Removal of facilities and making good</t>
        </is>
      </c>
      <c r="E42" s="64" t="n">
        <v>1</v>
      </c>
      <c r="F42" s="50" t="n"/>
      <c r="G42" s="65">
        <f>IF($B42="Time-Related",IF($F42="",Proj_Duration_Wks,$F42),"")</f>
        <v/>
      </c>
      <c r="H42" s="60" t="n">
        <v>62000</v>
      </c>
      <c r="I42" s="34">
        <f>IF($J42="No",0,IF($B42="Time-Related",IF(OR($E42="",$H42="",$G42=""),"",ROUND($E42*$G42*$H42,2)),IF(OR($E42="",$H42=""),"",ROUND($E42*$H42,2))))</f>
        <v/>
      </c>
      <c r="J42" s="63" t="inlineStr">
        <is>
          <t>Yes</t>
        </is>
      </c>
      <c r="K42" s="61" t="inlineStr">
        <is>
          <t>EXAMPLE rate — replace with your own</t>
        </is>
      </c>
    </row>
    <row r="43">
      <c r="A43" s="14" t="inlineStr">
        <is>
          <t>PG-035</t>
        </is>
      </c>
      <c r="B43" s="49" t="inlineStr">
        <is>
          <t>Fixed / One-Off</t>
        </is>
      </c>
      <c r="C43" s="16" t="inlineStr">
        <is>
          <t>Temporary works design and certification</t>
        </is>
      </c>
      <c r="D43" s="49" t="inlineStr">
        <is>
          <t>Independent design and certification packages</t>
        </is>
      </c>
      <c r="E43" s="64" t="n">
        <v>1</v>
      </c>
      <c r="F43" s="50" t="n"/>
      <c r="G43" s="65">
        <f>IF($B43="Time-Related",IF($F43="",Proj_Duration_Wks,$F43),"")</f>
        <v/>
      </c>
      <c r="H43" s="60" t="n">
        <v>48000</v>
      </c>
      <c r="I43" s="34">
        <f>IF($J43="No",0,IF($B43="Time-Related",IF(OR($E43="",$H43="",$G43=""),"",ROUND($E43*$G43*$H43,2)),IF(OR($E43="",$H43=""),"",ROUND($E43*$H43,2))))</f>
        <v/>
      </c>
      <c r="J43" s="63" t="inlineStr">
        <is>
          <t>Yes</t>
        </is>
      </c>
      <c r="K43" s="61" t="inlineStr">
        <is>
          <t>EXAMPLE rate — replace with your own</t>
        </is>
      </c>
    </row>
    <row r="44">
      <c r="A44" s="14" t="inlineStr">
        <is>
          <t>PG-036</t>
        </is>
      </c>
      <c r="B44" s="49" t="inlineStr">
        <is>
          <t>Fixed / One-Off</t>
        </is>
      </c>
      <c r="C44" s="16" t="inlineStr">
        <is>
          <t>Statutory approvals, permits and authority fees</t>
        </is>
      </c>
      <c r="D44" s="49" t="inlineStr">
        <is>
          <t>Permits, road-opening and authority inspection fees</t>
        </is>
      </c>
      <c r="E44" s="64" t="n">
        <v>1</v>
      </c>
      <c r="F44" s="50" t="n"/>
      <c r="G44" s="65">
        <f>IF($B44="Time-Related",IF($F44="",Proj_Duration_Wks,$F44),"")</f>
        <v/>
      </c>
      <c r="H44" s="60" t="n">
        <v>55000</v>
      </c>
      <c r="I44" s="34">
        <f>IF($J44="No",0,IF($B44="Time-Related",IF(OR($E44="",$H44="",$G44=""),"",ROUND($E44*$G44*$H44,2)),IF(OR($E44="",$H44=""),"",ROUND($E44*$H44,2))))</f>
        <v/>
      </c>
      <c r="J44" s="63" t="inlineStr">
        <is>
          <t>Yes</t>
        </is>
      </c>
      <c r="K44" s="61" t="inlineStr">
        <is>
          <t>EXAMPLE rate — replace with your own</t>
        </is>
      </c>
    </row>
    <row r="45">
      <c r="A45" s="14" t="inlineStr">
        <is>
          <t>PG-037</t>
        </is>
      </c>
      <c r="B45" s="49" t="inlineStr">
        <is>
          <t>Fixed / One-Off</t>
        </is>
      </c>
      <c r="C45" s="16" t="inlineStr">
        <is>
          <t>Site signage, hoarding graphics and photography</t>
        </is>
      </c>
      <c r="D45" s="49" t="inlineStr">
        <is>
          <t>Project signage, branding and progress photography</t>
        </is>
      </c>
      <c r="E45" s="64" t="n">
        <v>1</v>
      </c>
      <c r="F45" s="50" t="n"/>
      <c r="G45" s="65">
        <f>IF($B45="Time-Related",IF($F45="",Proj_Duration_Wks,$F45),"")</f>
        <v/>
      </c>
      <c r="H45" s="60" t="n">
        <v>26000</v>
      </c>
      <c r="I45" s="34">
        <f>IF($J45="No",0,IF($B45="Time-Related",IF(OR($E45="",$H45="",$G45=""),"",ROUND($E45*$G45*$H45,2)),IF(OR($E45="",$H45=""),"",ROUND($E45*$H45,2))))</f>
        <v/>
      </c>
      <c r="J45" s="63" t="inlineStr">
        <is>
          <t>Yes</t>
        </is>
      </c>
      <c r="K45" s="61" t="inlineStr">
        <is>
          <t>EXAMPLE rate — replace with your own</t>
        </is>
      </c>
    </row>
    <row r="46">
      <c r="A46" s="14" t="inlineStr">
        <is>
          <t>PG-038</t>
        </is>
      </c>
      <c r="B46" s="49" t="inlineStr">
        <is>
          <t>Fixed / One-Off</t>
        </is>
      </c>
      <c r="C46" s="16" t="inlineStr">
        <is>
          <t>Insurance — one-off premiums and excesses</t>
        </is>
      </c>
      <c r="D46" s="49" t="inlineStr">
        <is>
          <t>Placement fees and non-time-related premiums</t>
        </is>
      </c>
      <c r="E46" s="64" t="n">
        <v>1</v>
      </c>
      <c r="F46" s="50" t="n"/>
      <c r="G46" s="65">
        <f>IF($B46="Time-Related",IF($F46="",Proj_Duration_Wks,$F46),"")</f>
        <v/>
      </c>
      <c r="H46" s="60" t="n">
        <v>38000</v>
      </c>
      <c r="I46" s="34">
        <f>IF($J46="No",0,IF($B46="Time-Related",IF(OR($E46="",$H46="",$G46=""),"",ROUND($E46*$G46*$H46,2)),IF(OR($E46="",$H46=""),"",ROUND($E46*$H46,2))))</f>
        <v/>
      </c>
      <c r="J46" s="63" t="inlineStr">
        <is>
          <t>Yes</t>
        </is>
      </c>
      <c r="K46" s="61" t="inlineStr">
        <is>
          <t>EXAMPLE rate — replace with your own</t>
        </is>
      </c>
    </row>
    <row r="47">
      <c r="A47" s="14" t="inlineStr">
        <is>
          <t>PG-039</t>
        </is>
      </c>
      <c r="B47" s="49" t="inlineStr">
        <is>
          <t>Fixed / One-Off</t>
        </is>
      </c>
      <c r="C47" s="16" t="inlineStr">
        <is>
          <t>Bid and performance security establishment</t>
        </is>
      </c>
      <c r="D47" s="49" t="inlineStr">
        <is>
          <t>Establishment cost of the required security</t>
        </is>
      </c>
      <c r="E47" s="64" t="n">
        <v>1</v>
      </c>
      <c r="F47" s="50" t="n"/>
      <c r="G47" s="65">
        <f>IF($B47="Time-Related",IF($F47="",Proj_Duration_Wks,$F47),"")</f>
        <v/>
      </c>
      <c r="H47" s="60" t="n">
        <v>18000</v>
      </c>
      <c r="I47" s="34">
        <f>IF($J47="No",0,IF($B47="Time-Related",IF(OR($E47="",$H47="",$G47=""),"",ROUND($E47*$G47*$H47,2)),IF(OR($E47="",$H47=""),"",ROUND($E47*$H47,2))))</f>
        <v/>
      </c>
      <c r="J47" s="63" t="inlineStr">
        <is>
          <t>Yes</t>
        </is>
      </c>
      <c r="K47" s="61" t="inlineStr">
        <is>
          <t>EXAMPLE rate — replace with your own</t>
        </is>
      </c>
    </row>
    <row r="48">
      <c r="A48" s="14" t="inlineStr">
        <is>
          <t>PG-040</t>
        </is>
      </c>
      <c r="B48" s="49" t="inlineStr">
        <is>
          <t>Fixed / One-Off</t>
        </is>
      </c>
      <c r="C48" s="16" t="inlineStr">
        <is>
          <t>Survey control establishment and datum</t>
        </is>
      </c>
      <c r="D48" s="49" t="inlineStr">
        <is>
          <t>Initial control network and dilapidation survey</t>
        </is>
      </c>
      <c r="E48" s="64" t="n">
        <v>1</v>
      </c>
      <c r="F48" s="50" t="n"/>
      <c r="G48" s="65">
        <f>IF($B48="Time-Related",IF($F48="",Proj_Duration_Wks,$F48),"")</f>
        <v/>
      </c>
      <c r="H48" s="60" t="n">
        <v>22000</v>
      </c>
      <c r="I48" s="34">
        <f>IF($J48="No",0,IF($B48="Time-Related",IF(OR($E48="",$H48="",$G48=""),"",ROUND($E48*$G48*$H48,2)),IF(OR($E48="",$H48=""),"",ROUND($E48*$H48,2))))</f>
        <v/>
      </c>
      <c r="J48" s="63" t="inlineStr">
        <is>
          <t>Yes</t>
        </is>
      </c>
      <c r="K48" s="61" t="inlineStr">
        <is>
          <t>EXAMPLE rate — replace with your own</t>
        </is>
      </c>
    </row>
    <row r="49">
      <c r="A49" s="14" t="inlineStr">
        <is>
          <t>PG-041</t>
        </is>
      </c>
      <c r="B49" s="49" t="inlineStr">
        <is>
          <t>Fixed / One-Off</t>
        </is>
      </c>
      <c r="C49" s="16" t="inlineStr">
        <is>
          <t>Pre-construction dilapidation reports</t>
        </is>
      </c>
      <c r="D49" s="49" t="inlineStr">
        <is>
          <t>Adjoining property condition surveys</t>
        </is>
      </c>
      <c r="E49" s="64" t="n">
        <v>1</v>
      </c>
      <c r="F49" s="50" t="n"/>
      <c r="G49" s="65">
        <f>IF($B49="Time-Related",IF($F49="",Proj_Duration_Wks,$F49),"")</f>
        <v/>
      </c>
      <c r="H49" s="60" t="n">
        <v>16000</v>
      </c>
      <c r="I49" s="34">
        <f>IF($J49="No",0,IF($B49="Time-Related",IF(OR($E49="",$H49="",$G49=""),"",ROUND($E49*$G49*$H49,2)),IF(OR($E49="",$H49=""),"",ROUND($E49*$H49,2))))</f>
        <v/>
      </c>
      <c r="J49" s="63" t="inlineStr">
        <is>
          <t>Yes</t>
        </is>
      </c>
      <c r="K49" s="61" t="inlineStr">
        <is>
          <t>EXAMPLE rate — replace with your own</t>
        </is>
      </c>
    </row>
    <row r="50">
      <c r="A50" s="14" t="inlineStr">
        <is>
          <t>PG-042</t>
        </is>
      </c>
      <c r="B50" s="49" t="inlineStr">
        <is>
          <t>Fixed / One-Off</t>
        </is>
      </c>
      <c r="C50" s="16" t="inlineStr">
        <is>
          <t>Commissioning management and witness testing</t>
        </is>
      </c>
      <c r="D50" s="49" t="inlineStr">
        <is>
          <t>Commissioning manager, agent and witness testing</t>
        </is>
      </c>
      <c r="E50" s="64" t="n">
        <v>1</v>
      </c>
      <c r="F50" s="50" t="n"/>
      <c r="G50" s="65">
        <f>IF($B50="Time-Related",IF($F50="",Proj_Duration_Wks,$F50),"")</f>
        <v/>
      </c>
      <c r="H50" s="60" t="n">
        <v>96000</v>
      </c>
      <c r="I50" s="34">
        <f>IF($J50="No",0,IF($B50="Time-Related",IF(OR($E50="",$H50="",$G50=""),"",ROUND($E50*$G50*$H50,2)),IF(OR($E50="",$H50=""),"",ROUND($E50*$H50,2))))</f>
        <v/>
      </c>
      <c r="J50" s="63" t="inlineStr">
        <is>
          <t>Yes</t>
        </is>
      </c>
      <c r="K50" s="61" t="inlineStr">
        <is>
          <t>EXAMPLE rate — replace with your own</t>
        </is>
      </c>
    </row>
    <row r="51">
      <c r="A51" s="14" t="inlineStr">
        <is>
          <t>PG-043</t>
        </is>
      </c>
      <c r="B51" s="49" t="inlineStr">
        <is>
          <t>Fixed / One-Off</t>
        </is>
      </c>
      <c r="C51" s="16" t="inlineStr">
        <is>
          <t>O&amp;M manuals, as-built documentation and training</t>
        </is>
      </c>
      <c r="D51" s="49" t="inlineStr">
        <is>
          <t>Compilation, review and client training sessions</t>
        </is>
      </c>
      <c r="E51" s="64" t="n">
        <v>1</v>
      </c>
      <c r="F51" s="50" t="n"/>
      <c r="G51" s="65">
        <f>IF($B51="Time-Related",IF($F51="",Proj_Duration_Wks,$F51),"")</f>
        <v/>
      </c>
      <c r="H51" s="60" t="n">
        <v>58000</v>
      </c>
      <c r="I51" s="34">
        <f>IF($J51="No",0,IF($B51="Time-Related",IF(OR($E51="",$H51="",$G51=""),"",ROUND($E51*$G51*$H51,2)),IF(OR($E51="",$H51=""),"",ROUND($E51*$H51,2))))</f>
        <v/>
      </c>
      <c r="J51" s="63" t="inlineStr">
        <is>
          <t>Yes</t>
        </is>
      </c>
      <c r="K51" s="61" t="inlineStr">
        <is>
          <t>EXAMPLE rate — replace with your own</t>
        </is>
      </c>
    </row>
    <row r="52">
      <c r="A52" s="14" t="inlineStr">
        <is>
          <t>PG-044</t>
        </is>
      </c>
      <c r="B52" s="49" t="inlineStr">
        <is>
          <t>Fixed / One-Off</t>
        </is>
      </c>
      <c r="C52" s="16" t="inlineStr">
        <is>
          <t>Final clean and handover preparation</t>
        </is>
      </c>
      <c r="D52" s="49" t="inlineStr">
        <is>
          <t>Builder's clean, detail clean and defect close-out</t>
        </is>
      </c>
      <c r="E52" s="64" t="n">
        <v>1</v>
      </c>
      <c r="F52" s="50" t="n"/>
      <c r="G52" s="65">
        <f>IF($B52="Time-Related",IF($F52="",Proj_Duration_Wks,$F52),"")</f>
        <v/>
      </c>
      <c r="H52" s="60" t="n">
        <v>42000</v>
      </c>
      <c r="I52" s="34">
        <f>IF($J52="No",0,IF($B52="Time-Related",IF(OR($E52="",$H52="",$G52=""),"",ROUND($E52*$G52*$H52,2)),IF(OR($E52="",$H52=""),"",ROUND($E52*$H52,2))))</f>
        <v/>
      </c>
      <c r="J52" s="63" t="inlineStr">
        <is>
          <t>Yes</t>
        </is>
      </c>
      <c r="K52" s="61" t="inlineStr">
        <is>
          <t>EXAMPLE rate — replace with your own</t>
        </is>
      </c>
    </row>
    <row r="53">
      <c r="A53" s="14" t="inlineStr">
        <is>
          <t>PG-045</t>
        </is>
      </c>
      <c r="B53" s="49" t="inlineStr">
        <is>
          <t>Fixed / One-Off</t>
        </is>
      </c>
      <c r="C53" s="16" t="inlineStr">
        <is>
          <t>Defects liability period administration</t>
        </is>
      </c>
      <c r="D53" s="49" t="inlineStr">
        <is>
          <t>Site attendance and coordination after completion</t>
        </is>
      </c>
      <c r="E53" s="64" t="n">
        <v>1</v>
      </c>
      <c r="F53" s="50" t="n"/>
      <c r="G53" s="65">
        <f>IF($B53="Time-Related",IF($F53="",Proj_Duration_Wks,$F53),"")</f>
        <v/>
      </c>
      <c r="H53" s="60" t="n">
        <v>68000</v>
      </c>
      <c r="I53" s="34">
        <f>IF($J53="No",0,IF($B53="Time-Related",IF(OR($E53="",$H53="",$G53=""),"",ROUND($E53*$G53*$H53,2)),IF(OR($E53="",$H53=""),"",ROUND($E53*$H53,2))))</f>
        <v/>
      </c>
      <c r="J53" s="63" t="inlineStr">
        <is>
          <t>Yes</t>
        </is>
      </c>
      <c r="K53" s="61" t="inlineStr">
        <is>
          <t>EXAMPLE rate — replace with your own</t>
        </is>
      </c>
    </row>
    <row r="54">
      <c r="A54" s="14" t="inlineStr">
        <is>
          <t>PG-046</t>
        </is>
      </c>
      <c r="B54" s="49" t="inlineStr">
        <is>
          <t>Fixed / One-Off</t>
        </is>
      </c>
      <c r="C54" s="16" t="inlineStr">
        <is>
          <t>Design management and coordination</t>
        </is>
      </c>
      <c r="D54" s="49" t="inlineStr">
        <is>
          <t>Contractor design portions and BIM coordination</t>
        </is>
      </c>
      <c r="E54" s="64" t="n">
        <v>1</v>
      </c>
      <c r="F54" s="50" t="n"/>
      <c r="G54" s="65">
        <f>IF($B54="Time-Related",IF($F54="",Proj_Duration_Wks,$F54),"")</f>
        <v/>
      </c>
      <c r="H54" s="60" t="n">
        <v>84000</v>
      </c>
      <c r="I54" s="34">
        <f>IF($J54="No",0,IF($B54="Time-Related",IF(OR($E54="",$H54="",$G54=""),"",ROUND($E54*$G54*$H54,2)),IF(OR($E54="",$H54=""),"",ROUND($E54*$H54,2))))</f>
        <v/>
      </c>
      <c r="J54" s="63" t="inlineStr">
        <is>
          <t>Yes</t>
        </is>
      </c>
      <c r="K54" s="61" t="inlineStr">
        <is>
          <t>EXAMPLE rate — replace with your own</t>
        </is>
      </c>
    </row>
    <row r="55">
      <c r="A55" s="14" t="n"/>
      <c r="B55" s="49" t="n"/>
      <c r="C55" s="16" t="n"/>
      <c r="D55" s="49" t="n"/>
      <c r="E55" s="64" t="n"/>
      <c r="F55" s="50" t="n"/>
      <c r="G55" s="65">
        <f>IF($B55="Time-Related",IF($F55="",Proj_Duration_Wks,$F55),"")</f>
        <v/>
      </c>
      <c r="H55" s="62" t="n"/>
      <c r="I55" s="34">
        <f>IF($J55="No",0,IF($B55="Time-Related",IF(OR($E55="",$H55="",$G55=""),"",ROUND($E55*$G55*$H55,2)),IF(OR($E55="",$H55=""),"",ROUND($E55*$H55,2))))</f>
        <v/>
      </c>
      <c r="J55" s="63" t="n"/>
      <c r="K55" s="49" t="n"/>
    </row>
    <row r="56">
      <c r="A56" s="14" t="n"/>
      <c r="B56" s="49" t="n"/>
      <c r="C56" s="16" t="n"/>
      <c r="D56" s="49" t="n"/>
      <c r="E56" s="64" t="n"/>
      <c r="F56" s="50" t="n"/>
      <c r="G56" s="65">
        <f>IF($B56="Time-Related",IF($F56="",Proj_Duration_Wks,$F56),"")</f>
        <v/>
      </c>
      <c r="H56" s="62" t="n"/>
      <c r="I56" s="34">
        <f>IF($J56="No",0,IF($B56="Time-Related",IF(OR($E56="",$H56="",$G56=""),"",ROUND($E56*$G56*$H56,2)),IF(OR($E56="",$H56=""),"",ROUND($E56*$H56,2))))</f>
        <v/>
      </c>
      <c r="J56" s="63" t="n"/>
      <c r="K56" s="49" t="n"/>
    </row>
    <row r="57">
      <c r="A57" s="14" t="n"/>
      <c r="B57" s="49" t="n"/>
      <c r="C57" s="16" t="n"/>
      <c r="D57" s="49" t="n"/>
      <c r="E57" s="64" t="n"/>
      <c r="F57" s="50" t="n"/>
      <c r="G57" s="65">
        <f>IF($B57="Time-Related",IF($F57="",Proj_Duration_Wks,$F57),"")</f>
        <v/>
      </c>
      <c r="H57" s="62" t="n"/>
      <c r="I57" s="34">
        <f>IF($J57="No",0,IF($B57="Time-Related",IF(OR($E57="",$H57="",$G57=""),"",ROUND($E57*$G57*$H57,2)),IF(OR($E57="",$H57=""),"",ROUND($E57*$H57,2))))</f>
        <v/>
      </c>
      <c r="J57" s="63" t="n"/>
      <c r="K57" s="49" t="n"/>
    </row>
    <row r="58">
      <c r="A58" s="14" t="n"/>
      <c r="B58" s="49" t="n"/>
      <c r="C58" s="16" t="n"/>
      <c r="D58" s="49" t="n"/>
      <c r="E58" s="64" t="n"/>
      <c r="F58" s="50" t="n"/>
      <c r="G58" s="65">
        <f>IF($B58="Time-Related",IF($F58="",Proj_Duration_Wks,$F58),"")</f>
        <v/>
      </c>
      <c r="H58" s="62" t="n"/>
      <c r="I58" s="34">
        <f>IF($J58="No",0,IF($B58="Time-Related",IF(OR($E58="",$H58="",$G58=""),"",ROUND($E58*$G58*$H58,2)),IF(OR($E58="",$H58=""),"",ROUND($E58*$H58,2))))</f>
        <v/>
      </c>
      <c r="J58" s="63" t="n"/>
      <c r="K58" s="49" t="n"/>
    </row>
    <row r="59">
      <c r="A59" s="37" t="n"/>
      <c r="B59" s="37" t="n"/>
      <c r="C59" s="36" t="inlineStr">
        <is>
          <t>SUBTOTAL — FIXED / ONE-OFF PRELIMINARIES</t>
        </is>
      </c>
      <c r="D59" s="37" t="n"/>
      <c r="E59" s="37" t="n"/>
      <c r="F59" s="37" t="n"/>
      <c r="G59" s="37" t="n"/>
      <c r="H59" s="37" t="n"/>
      <c r="I59" s="39">
        <f>ROUND(SUMIF($B$41:$B$58,"Fixed / One-Off",$I$41:$I$58),2)</f>
        <v/>
      </c>
      <c r="J59" s="37" t="n"/>
      <c r="K59" s="37" t="n"/>
    </row>
    <row r="61" ht="20" customHeight="1">
      <c r="A61" s="37" t="n"/>
      <c r="B61" s="37" t="n"/>
      <c r="C61" s="36" t="inlineStr">
        <is>
          <t>TOTAL PRELIMINARIES &amp; GENERAL</t>
        </is>
      </c>
      <c r="D61" s="37" t="n"/>
      <c r="E61" s="37" t="n"/>
      <c r="F61" s="37" t="n"/>
      <c r="G61" s="37" t="n"/>
      <c r="H61" s="37" t="n"/>
      <c r="I61" s="39">
        <f>ROUND($I$38+$I$59,2)</f>
        <v/>
      </c>
      <c r="J61" s="37" t="n"/>
      <c r="K61" s="37" t="n"/>
    </row>
    <row r="63" ht="40" customHeight="1">
      <c r="A63" s="17" t="inlineStr">
        <is>
          <t>Duration Applied defaults to the Construction Duration (weeks) on Lists. Enter a Duration Override only where an item runs for part of the programme — a tower crane that comes down early, for example. Change the duration on Lists and every time-related line, this total and the Bid Summary reprice together. The total below carries to the Schedule of Prices and to the Bid Summary.</t>
        </is>
      </c>
    </row>
    <row r="65" ht="12.75" customHeight="1">
      <c r="A65" s="18" t="inlineStr">
        <is>
          <t>Visit mastt.com</t>
        </is>
      </c>
      <c r="B65" s="19" t="n"/>
      <c r="C65" s="19" t="n"/>
      <c r="D65" s="19" t="n"/>
      <c r="E65" s="19" t="n"/>
      <c r="F65" s="19" t="n"/>
      <c r="G65" s="19" t="n"/>
      <c r="H65" s="19" t="n"/>
      <c r="I65" s="19" t="n"/>
      <c r="J65" s="19" t="n"/>
      <c r="K65" s="19" t="n"/>
    </row>
  </sheetData>
  <sheetProtection selectLockedCells="0" selectUnlockedCells="0" sheet="1" objects="0" insertRows="0" insertHyperlinks="1" autoFilter="0" scenarios="0" formatColumns="0" deleteColumns="1" insertColumns="0" pivotTables="1" deleteRows="0" formatCells="0" formatRows="0" sort="0"/>
  <autoFilter ref="A8:K58"/>
  <mergeCells count="7">
    <mergeCell ref="C2:K2"/>
    <mergeCell ref="A65:K65"/>
    <mergeCell ref="A63:K63"/>
    <mergeCell ref="C3:K3"/>
    <mergeCell ref="E7:K7"/>
    <mergeCell ref="A40:K40"/>
    <mergeCell ref="A9:K9"/>
  </mergeCells>
  <conditionalFormatting sqref="J9:J58">
    <cfRule type="expression" priority="1" dxfId="1" stopIfTrue="0">
      <formula>$J9="No"</formula>
    </cfRule>
    <cfRule type="expression" priority="2" dxfId="0" stopIfTrue="0">
      <formula>$J9="Yes"</formula>
    </cfRule>
  </conditionalFormatting>
  <dataValidations count="3">
    <dataValidation sqref="B9:B58" showDropDown="0" showInputMessage="0" showErrorMessage="1" allowBlank="1" errorTitle="Invalid entry" error="Choose a value from the drop-down list." type="list">
      <formula1>Lists!$I$29:$I$48</formula1>
    </dataValidation>
    <dataValidation sqref="J9:J58" showDropDown="0" showInputMessage="0" showErrorMessage="1" allowBlank="1" errorTitle="Invalid entry" error="Choose a value from the drop-down list." type="list">
      <formula1>Lists!$D$29:$D$48</formula1>
    </dataValidation>
    <dataValidation sqref="E9:H58" showDropDown="0" showInputMessage="0" showErrorMessage="1" allowBlank="1" errorTitle="Invalid entry" error="Enter a number." type="decimal" operator="greaterThanOrEqual">
      <formula1>0</formula1>
    </dataValidation>
  </dataValidations>
  <hyperlinks>
    <hyperlink xmlns:r="http://schemas.openxmlformats.org/officeDocument/2006/relationships" ref="A2" r:id="rId1"/>
    <hyperlink xmlns:r="http://schemas.openxmlformats.org/officeDocument/2006/relationships" ref="A65" r:id="rId2"/>
  </hyperlinks>
  <pageMargins left="0.3" right="0.3" top="0.4" bottom="0.4" header="0.2" footer="0.2"/>
  <pageSetup orientation="landscape" paperSize="9" fitToHeight="0" fitToWidth="1"/>
  <drawing xmlns:r="http://schemas.openxmlformats.org/officeDocument/2006/relationships" r:id="rId3"/>
</worksheet>
</file>

<file path=xl/worksheets/sheet5.xml><?xml version="1.0" encoding="utf-8"?>
<worksheet xmlns="http://schemas.openxmlformats.org/spreadsheetml/2006/main">
  <sheetPr>
    <outlinePr summaryBelow="1" summaryRight="1"/>
    <pageSetUpPr fitToPage="1"/>
  </sheetPr>
  <dimension ref="A2:M34"/>
  <sheetViews>
    <sheetView showGridLines="0" zoomScale="100" workbookViewId="0">
      <pane xSplit="2" ySplit="8" topLeftCell="C9" activePane="bottomRight" state="frozen"/>
      <selection pane="topRight"/>
      <selection pane="bottomLeft"/>
      <selection pane="bottomRight" activeCell="A1" sqref="A1"/>
    </sheetView>
  </sheetViews>
  <sheetFormatPr baseColWidth="8" defaultRowHeight="15"/>
  <cols>
    <col width="12" customWidth="1" min="1" max="1"/>
    <col width="46" customWidth="1" min="2" max="2"/>
    <col width="22" customWidth="1" min="3" max="3"/>
    <col width="38" customWidth="1" min="4" max="4"/>
    <col width="16" customWidth="1" min="5" max="5"/>
    <col width="13" customWidth="1" min="6" max="6"/>
    <col width="13" customWidth="1" min="7" max="7"/>
    <col width="15" customWidth="1" min="8" max="8"/>
    <col width="16" customWidth="1" min="9" max="9"/>
    <col width="16" customWidth="1" min="10" max="10"/>
    <col width="36" customWidth="1" min="11" max="11"/>
    <col width="16" customWidth="1" min="12" max="12"/>
    <col width="26" customWidth="1" min="13" max="13"/>
  </cols>
  <sheetData>
    <row r="1" ht="3.75" customHeight="1"/>
    <row r="2" ht="27.75" customHeight="1">
      <c r="A2" s="1" t="inlineStr">
        <is>
          <t xml:space="preserve"> </t>
        </is>
      </c>
      <c r="B2" s="2" t="n"/>
      <c r="C2" s="3" t="inlineStr">
        <is>
          <t>Construction Bid / Tender Submission Template</t>
        </is>
      </c>
    </row>
    <row r="3" ht="12.75" customHeight="1">
      <c r="A3" s="2" t="n"/>
      <c r="B3" s="2" t="n"/>
      <c r="C3" s="4" t="inlineStr">
        <is>
          <t>Allowances, Provisional Sums &amp; Prime Cost Items  ·  sums held for work not yet defined</t>
        </is>
      </c>
    </row>
    <row r="4" ht="6" customHeight="1"/>
    <row r="7" ht="15" customHeight="1">
      <c r="A7" s="20">
        <f>IF(Proj_Name="","Project: —  |  complete the Cover sheet","Project:  "&amp;Proj_Name&amp;IF(Proj_Number="",""," · "&amp;Proj_Number))</f>
        <v/>
      </c>
      <c r="G7" s="21" t="inlineStr">
        <is>
          <t>Shaded cells = your input.   Tinted cells = auto-calculated, do not type over them.</t>
        </is>
      </c>
    </row>
    <row r="8" ht="40" customHeight="1">
      <c r="A8" s="29" t="inlineStr">
        <is>
          <t>Ref</t>
        </is>
      </c>
      <c r="B8" s="29" t="inlineStr">
        <is>
          <t>Item / Description</t>
        </is>
      </c>
      <c r="C8" s="29" t="inlineStr">
        <is>
          <t>Type</t>
        </is>
      </c>
      <c r="D8" s="29" t="inlineStr">
        <is>
          <t>Basis / Assumption</t>
        </is>
      </c>
      <c r="E8" s="29">
        <f>"Allowance Value ("&amp;IF(Proj_Currency="","Currency",Proj_Currency)&amp;")"</f>
        <v/>
      </c>
      <c r="F8" s="29" t="inlineStr">
        <is>
          <t>Attendance &amp; Profit % (override)</t>
        </is>
      </c>
      <c r="G8" s="29" t="inlineStr">
        <is>
          <t>Attendance &amp; Profit % Applied</t>
        </is>
      </c>
      <c r="H8" s="29">
        <f>"Attendance &amp; Profit ("&amp;IF(Proj_Currency="","Currency",Proj_Currency)&amp;")"</f>
        <v/>
      </c>
      <c r="I8" s="29">
        <f>"Total ("&amp;IF(Proj_Currency="","Currency",Proj_Currency)&amp;")"</f>
        <v/>
      </c>
      <c r="J8" s="29" t="inlineStr">
        <is>
          <t>Client Must Instruct By</t>
        </is>
      </c>
      <c r="K8" s="29" t="inlineStr">
        <is>
          <t>Impact If Not Instructed By That Date</t>
        </is>
      </c>
      <c r="L8" s="29" t="inlineStr">
        <is>
          <t>Status</t>
        </is>
      </c>
      <c r="M8" s="29" t="inlineStr">
        <is>
          <t>Notes</t>
        </is>
      </c>
    </row>
    <row r="9">
      <c r="A9" s="57" t="inlineStr">
        <is>
          <t>PS-001</t>
        </is>
      </c>
      <c r="B9" s="58" t="inlineStr">
        <is>
          <t>Fit-out of tenancy areas to Levels 3 to 6</t>
        </is>
      </c>
      <c r="C9" s="58" t="inlineStr">
        <is>
          <t>Provisional Sum</t>
        </is>
      </c>
      <c r="D9" s="58" t="inlineStr">
        <is>
          <t>Scope not documented at tender; sum nominated in the tender documents</t>
        </is>
      </c>
      <c r="E9" s="60" t="n">
        <v>1250000</v>
      </c>
      <c r="F9" s="66" t="n"/>
      <c r="G9" s="67">
        <f>IF($E9="","",IF($F9="",Attend_Pct,$F9))</f>
        <v/>
      </c>
      <c r="H9" s="34">
        <f>IF($E9="","",ROUND($E9*$G9,2))</f>
        <v/>
      </c>
      <c r="I9" s="34">
        <f>IF($E9="","",ROUND($E9+$H9,2))</f>
        <v/>
      </c>
      <c r="J9" s="68" t="n">
        <v>46433</v>
      </c>
      <c r="K9" s="58" t="inlineStr">
        <is>
          <t>Programme float is consumed after this date; an extension of time and prolongation cost would follow</t>
        </is>
      </c>
      <c r="L9" s="57" t="inlineStr">
        <is>
          <t>Not Instructed</t>
        </is>
      </c>
      <c r="M9" s="61" t="inlineStr">
        <is>
          <t>EXAMPLE — delete before use</t>
        </is>
      </c>
    </row>
    <row r="10">
      <c r="A10" s="57" t="inlineStr">
        <is>
          <t>PS-002</t>
        </is>
      </c>
      <c r="B10" s="58" t="inlineStr">
        <is>
          <t>External signage and wayfinding package</t>
        </is>
      </c>
      <c r="C10" s="58" t="inlineStr">
        <is>
          <t>Provisional Sum</t>
        </is>
      </c>
      <c r="D10" s="58" t="inlineStr">
        <is>
          <t>Design intent only; supplier to be selected by the client</t>
        </is>
      </c>
      <c r="E10" s="60" t="n">
        <v>185000</v>
      </c>
      <c r="F10" s="66" t="n"/>
      <c r="G10" s="67">
        <f>IF($E10="","",IF($F10="",Attend_Pct,$F10))</f>
        <v/>
      </c>
      <c r="H10" s="34">
        <f>IF($E10="","",ROUND($E10*$G10,2))</f>
        <v/>
      </c>
      <c r="I10" s="34">
        <f>IF($E10="","",ROUND($E10+$H10,2))</f>
        <v/>
      </c>
      <c r="J10" s="68" t="n">
        <v>46507</v>
      </c>
      <c r="K10" s="58" t="inlineStr">
        <is>
          <t>Late instruction pushes installation past the practical completion date</t>
        </is>
      </c>
      <c r="L10" s="57" t="inlineStr">
        <is>
          <t>Not Instructed</t>
        </is>
      </c>
      <c r="M10" s="61" t="inlineStr">
        <is>
          <t>EXAMPLE — delete before use</t>
        </is>
      </c>
    </row>
    <row r="11">
      <c r="A11" s="57" t="inlineStr">
        <is>
          <t>PS-003</t>
        </is>
      </c>
      <c r="B11" s="58" t="inlineStr">
        <is>
          <t>Public art installation and supporting structure</t>
        </is>
      </c>
      <c r="C11" s="58" t="inlineStr">
        <is>
          <t>Provisional Sum</t>
        </is>
      </c>
      <c r="D11" s="58" t="inlineStr">
        <is>
          <t>Artist not appointed; structural support allowance included</t>
        </is>
      </c>
      <c r="E11" s="60" t="n">
        <v>240000</v>
      </c>
      <c r="F11" s="66" t="n"/>
      <c r="G11" s="67">
        <f>IF($E11="","",IF($F11="",Attend_Pct,$F11))</f>
        <v/>
      </c>
      <c r="H11" s="34">
        <f>IF($E11="","",ROUND($E11*$G11,2))</f>
        <v/>
      </c>
      <c r="I11" s="34">
        <f>IF($E11="","",ROUND($E11+$H11,2))</f>
        <v/>
      </c>
      <c r="J11" s="68" t="n">
        <v>46477</v>
      </c>
      <c r="K11" s="58" t="inlineStr">
        <is>
          <t>Structural support must be built into the slab pour — late instruction means demolition and rework</t>
        </is>
      </c>
      <c r="L11" s="57" t="inlineStr">
        <is>
          <t>Not Instructed</t>
        </is>
      </c>
      <c r="M11" s="61" t="inlineStr">
        <is>
          <t>EXAMPLE — delete before use</t>
        </is>
      </c>
    </row>
    <row r="12">
      <c r="A12" s="57" t="inlineStr">
        <is>
          <t>PC-001</t>
        </is>
      </c>
      <c r="B12" s="58" t="inlineStr">
        <is>
          <t>Sanitaryware and tapware — supply only</t>
        </is>
      </c>
      <c r="C12" s="58" t="inlineStr">
        <is>
          <t>Prime Cost Item</t>
        </is>
      </c>
      <c r="D12" s="58" t="inlineStr">
        <is>
          <t>Supply rate only; installation priced in the Hydraulic Services section</t>
        </is>
      </c>
      <c r="E12" s="60" t="n">
        <v>320000</v>
      </c>
      <c r="F12" s="66" t="n"/>
      <c r="G12" s="67">
        <f>IF($E12="","",IF($F12="",Attend_Pct,$F12))</f>
        <v/>
      </c>
      <c r="H12" s="34">
        <f>IF($E12="","",ROUND($E12*$G12,2))</f>
        <v/>
      </c>
      <c r="I12" s="34">
        <f>IF($E12="","",ROUND($E12+$H12,2))</f>
        <v/>
      </c>
      <c r="J12" s="68" t="n">
        <v>46418</v>
      </c>
      <c r="K12" s="58" t="inlineStr">
        <is>
          <t>Long-lead imported items; late instruction risks a substitution or a delay claim</t>
        </is>
      </c>
      <c r="L12" s="57" t="inlineStr">
        <is>
          <t>Not Instructed</t>
        </is>
      </c>
      <c r="M12" s="61" t="inlineStr">
        <is>
          <t>EXAMPLE — delete before use</t>
        </is>
      </c>
    </row>
    <row r="13">
      <c r="A13" s="57" t="inlineStr">
        <is>
          <t>PC-002</t>
        </is>
      </c>
      <c r="B13" s="58" t="inlineStr">
        <is>
          <t>Architectural light fittings — supply only</t>
        </is>
      </c>
      <c r="C13" s="58" t="inlineStr">
        <is>
          <t>Prime Cost Item</t>
        </is>
      </c>
      <c r="D13" s="58" t="inlineStr">
        <is>
          <t>Supply rate only; installation priced in the Electrical Services section</t>
        </is>
      </c>
      <c r="E13" s="60" t="n">
        <v>410000</v>
      </c>
      <c r="F13" s="66" t="n"/>
      <c r="G13" s="67">
        <f>IF($E13="","",IF($F13="",Attend_Pct,$F13))</f>
        <v/>
      </c>
      <c r="H13" s="34">
        <f>IF($E13="","",ROUND($E13*$G13,2))</f>
        <v/>
      </c>
      <c r="I13" s="34">
        <f>IF($E13="","",ROUND($E13+$H13,2))</f>
        <v/>
      </c>
      <c r="J13" s="68" t="n">
        <v>46402</v>
      </c>
      <c r="K13" s="58" t="inlineStr">
        <is>
          <t>Fitting selection drives ceiling set-out and the electrical rough-in</t>
        </is>
      </c>
      <c r="L13" s="57" t="inlineStr">
        <is>
          <t>Not Instructed</t>
        </is>
      </c>
      <c r="M13" s="61" t="inlineStr">
        <is>
          <t>EXAMPLE — delete before use</t>
        </is>
      </c>
    </row>
    <row r="14">
      <c r="A14" s="57" t="inlineStr">
        <is>
          <t>PC-003</t>
        </is>
      </c>
      <c r="B14" s="58" t="inlineStr">
        <is>
          <t>Floor and wall tile selections — supply only</t>
        </is>
      </c>
      <c r="C14" s="58" t="inlineStr">
        <is>
          <t>Prime Cost Item</t>
        </is>
      </c>
      <c r="D14" s="58" t="inlineStr">
        <is>
          <t>Supply rate only; laying priced in the Finishes section</t>
        </is>
      </c>
      <c r="E14" s="60" t="n">
        <v>265000</v>
      </c>
      <c r="F14" s="66" t="n"/>
      <c r="G14" s="67">
        <f>IF($E14="","",IF($F14="",Attend_Pct,$F14))</f>
        <v/>
      </c>
      <c r="H14" s="34">
        <f>IF($E14="","",ROUND($E14*$G14,2))</f>
        <v/>
      </c>
      <c r="I14" s="34">
        <f>IF($E14="","",ROUND($E14+$H14,2))</f>
        <v/>
      </c>
      <c r="J14" s="68" t="n">
        <v>46461</v>
      </c>
      <c r="K14" s="58" t="inlineStr">
        <is>
          <t>Selection drives set-out drawings and substrate preparation</t>
        </is>
      </c>
      <c r="L14" s="57" t="inlineStr">
        <is>
          <t>Not Instructed</t>
        </is>
      </c>
      <c r="M14" s="61" t="inlineStr">
        <is>
          <t>EXAMPLE — delete before use</t>
        </is>
      </c>
    </row>
    <row r="15">
      <c r="A15" s="57" t="inlineStr">
        <is>
          <t>AL-001</t>
        </is>
      </c>
      <c r="B15" s="58" t="inlineStr">
        <is>
          <t>Rock excavation encountered below reduced level</t>
        </is>
      </c>
      <c r="C15" s="58" t="inlineStr">
        <is>
          <t>Allowance</t>
        </is>
      </c>
      <c r="D15" s="58" t="inlineStr">
        <is>
          <t>Allowance for 400 m³ based on the geotechnical report; measured on a rate basis</t>
        </is>
      </c>
      <c r="E15" s="60" t="n">
        <v>92000</v>
      </c>
      <c r="F15" s="66" t="n"/>
      <c r="G15" s="67">
        <f>IF($E15="","",IF($F15="",Attend_Pct,$F15))</f>
        <v/>
      </c>
      <c r="H15" s="34">
        <f>IF($E15="","",ROUND($E15*$G15,2))</f>
        <v/>
      </c>
      <c r="I15" s="34">
        <f>IF($E15="","",ROUND($E15+$H15,2))</f>
        <v/>
      </c>
      <c r="J15" s="15" t="n"/>
      <c r="K15" s="58" t="inlineStr">
        <is>
          <t>Measured and adjusted as the work proceeds; unused allowance is credited</t>
        </is>
      </c>
      <c r="L15" s="57" t="inlineStr">
        <is>
          <t>Open</t>
        </is>
      </c>
      <c r="M15" s="61" t="inlineStr">
        <is>
          <t>EXAMPLE — delete before use</t>
        </is>
      </c>
    </row>
    <row r="16">
      <c r="A16" s="57" t="inlineStr">
        <is>
          <t>AL-002</t>
        </is>
      </c>
      <c r="B16" s="58" t="inlineStr">
        <is>
          <t>Contaminated material classification and disposal</t>
        </is>
      </c>
      <c r="C16" s="58" t="inlineStr">
        <is>
          <t>Allowance</t>
        </is>
      </c>
      <c r="D16" s="58" t="inlineStr">
        <is>
          <t>Allowance for 1,200 t of Category B material to a licensed facility</t>
        </is>
      </c>
      <c r="E16" s="60" t="n">
        <v>168000</v>
      </c>
      <c r="F16" s="66" t="n"/>
      <c r="G16" s="67">
        <f>IF($E16="","",IF($F16="",Attend_Pct,$F16))</f>
        <v/>
      </c>
      <c r="H16" s="34">
        <f>IF($E16="","",ROUND($E16*$G16,2))</f>
        <v/>
      </c>
      <c r="I16" s="34">
        <f>IF($E16="","",ROUND($E16+$H16,2))</f>
        <v/>
      </c>
      <c r="J16" s="15" t="n"/>
      <c r="K16" s="58" t="inlineStr">
        <is>
          <t>Adjusted against validated weighbridge dockets and disposal certificates</t>
        </is>
      </c>
      <c r="L16" s="57" t="inlineStr">
        <is>
          <t>Open</t>
        </is>
      </c>
      <c r="M16" s="61" t="inlineStr">
        <is>
          <t>EXAMPLE — delete before use</t>
        </is>
      </c>
    </row>
    <row r="17">
      <c r="A17" s="57" t="inlineStr">
        <is>
          <t>AL-003</t>
        </is>
      </c>
      <c r="B17" s="58" t="inlineStr">
        <is>
          <t>Authority connection and service diversion charges</t>
        </is>
      </c>
      <c r="C17" s="58" t="inlineStr">
        <is>
          <t>Allowance</t>
        </is>
      </c>
      <c r="D17" s="58" t="inlineStr">
        <is>
          <t>Estimated authority fees; actual charges to be substantiated at cost</t>
        </is>
      </c>
      <c r="E17" s="60" t="n">
        <v>145000</v>
      </c>
      <c r="F17" s="66" t="n"/>
      <c r="G17" s="67">
        <f>IF($E17="","",IF($F17="",Attend_Pct,$F17))</f>
        <v/>
      </c>
      <c r="H17" s="34">
        <f>IF($E17="","",ROUND($E17*$G17,2))</f>
        <v/>
      </c>
      <c r="I17" s="34">
        <f>IF($E17="","",ROUND($E17+$H17,2))</f>
        <v/>
      </c>
      <c r="J17" s="15" t="n"/>
      <c r="K17" s="58" t="inlineStr">
        <is>
          <t>Reconciled at cost with supporting invoices</t>
        </is>
      </c>
      <c r="L17" s="57" t="inlineStr">
        <is>
          <t>Open</t>
        </is>
      </c>
      <c r="M17" s="61" t="inlineStr">
        <is>
          <t>EXAMPLE — delete before use</t>
        </is>
      </c>
    </row>
    <row r="18">
      <c r="A18" s="57" t="inlineStr">
        <is>
          <t>CC-001</t>
        </is>
      </c>
      <c r="B18" s="58" t="inlineStr">
        <is>
          <t>Client contingency — client-instructed variations</t>
        </is>
      </c>
      <c r="C18" s="58" t="inlineStr">
        <is>
          <t>Client Contingency</t>
        </is>
      </c>
      <c r="D18" s="58" t="inlineStr">
        <is>
          <t>Held in the contract sum and expended only on a written instruction</t>
        </is>
      </c>
      <c r="E18" s="60" t="n">
        <v>750000</v>
      </c>
      <c r="F18" s="66" t="n"/>
      <c r="G18" s="67">
        <f>IF($E18="","",IF($F18="",Attend_Pct,$F18))</f>
        <v/>
      </c>
      <c r="H18" s="34">
        <f>IF($E18="","",ROUND($E18*$G18,2))</f>
        <v/>
      </c>
      <c r="I18" s="34">
        <f>IF($E18="","",ROUND($E18+$H18,2))</f>
        <v/>
      </c>
      <c r="J18" s="15" t="n"/>
      <c r="K18" s="58" t="inlineStr">
        <is>
          <t>Unexpended contingency is credited at final account</t>
        </is>
      </c>
      <c r="L18" s="57" t="inlineStr">
        <is>
          <t>Held</t>
        </is>
      </c>
      <c r="M18" s="61" t="inlineStr">
        <is>
          <t>EXAMPLE — delete before use</t>
        </is>
      </c>
    </row>
    <row r="19">
      <c r="A19" s="14" t="n"/>
      <c r="B19" s="16" t="n"/>
      <c r="C19" s="16" t="n"/>
      <c r="D19" s="16" t="n"/>
      <c r="E19" s="62" t="n"/>
      <c r="F19" s="66" t="n"/>
      <c r="G19" s="67">
        <f>IF($E19="","",IF($F19="",Attend_Pct,$F19))</f>
        <v/>
      </c>
      <c r="H19" s="34">
        <f>IF($E19="","",ROUND($E19*$G19,2))</f>
        <v/>
      </c>
      <c r="I19" s="34">
        <f>IF($E19="","",ROUND($E19+$H19,2))</f>
        <v/>
      </c>
      <c r="J19" s="15" t="n"/>
      <c r="K19" s="16" t="n"/>
      <c r="L19" s="14" t="n"/>
      <c r="M19" s="16" t="n"/>
    </row>
    <row r="20">
      <c r="A20" s="14" t="n"/>
      <c r="B20" s="16" t="n"/>
      <c r="C20" s="16" t="n"/>
      <c r="D20" s="16" t="n"/>
      <c r="E20" s="62" t="n"/>
      <c r="F20" s="66" t="n"/>
      <c r="G20" s="67">
        <f>IF($E20="","",IF($F20="",Attend_Pct,$F20))</f>
        <v/>
      </c>
      <c r="H20" s="34">
        <f>IF($E20="","",ROUND($E20*$G20,2))</f>
        <v/>
      </c>
      <c r="I20" s="34">
        <f>IF($E20="","",ROUND($E20+$H20,2))</f>
        <v/>
      </c>
      <c r="J20" s="15" t="n"/>
      <c r="K20" s="16" t="n"/>
      <c r="L20" s="14" t="n"/>
      <c r="M20" s="16" t="n"/>
    </row>
    <row r="21">
      <c r="A21" s="14" t="n"/>
      <c r="B21" s="16" t="n"/>
      <c r="C21" s="16" t="n"/>
      <c r="D21" s="16" t="n"/>
      <c r="E21" s="62" t="n"/>
      <c r="F21" s="66" t="n"/>
      <c r="G21" s="67">
        <f>IF($E21="","",IF($F21="",Attend_Pct,$F21))</f>
        <v/>
      </c>
      <c r="H21" s="34">
        <f>IF($E21="","",ROUND($E21*$G21,2))</f>
        <v/>
      </c>
      <c r="I21" s="34">
        <f>IF($E21="","",ROUND($E21+$H21,2))</f>
        <v/>
      </c>
      <c r="J21" s="15" t="n"/>
      <c r="K21" s="16" t="n"/>
      <c r="L21" s="14" t="n"/>
      <c r="M21" s="16" t="n"/>
    </row>
    <row r="22">
      <c r="A22" s="14" t="n"/>
      <c r="B22" s="16" t="n"/>
      <c r="C22" s="16" t="n"/>
      <c r="D22" s="16" t="n"/>
      <c r="E22" s="62" t="n"/>
      <c r="F22" s="66" t="n"/>
      <c r="G22" s="67">
        <f>IF($E22="","",IF($F22="",Attend_Pct,$F22))</f>
        <v/>
      </c>
      <c r="H22" s="34">
        <f>IF($E22="","",ROUND($E22*$G22,2))</f>
        <v/>
      </c>
      <c r="I22" s="34">
        <f>IF($E22="","",ROUND($E22+$H22,2))</f>
        <v/>
      </c>
      <c r="J22" s="15" t="n"/>
      <c r="K22" s="16" t="n"/>
      <c r="L22" s="14" t="n"/>
      <c r="M22" s="16" t="n"/>
    </row>
    <row r="23">
      <c r="A23" s="14" t="n"/>
      <c r="B23" s="16" t="n"/>
      <c r="C23" s="16" t="n"/>
      <c r="D23" s="16" t="n"/>
      <c r="E23" s="62" t="n"/>
      <c r="F23" s="66" t="n"/>
      <c r="G23" s="67">
        <f>IF($E23="","",IF($F23="",Attend_Pct,$F23))</f>
        <v/>
      </c>
      <c r="H23" s="34">
        <f>IF($E23="","",ROUND($E23*$G23,2))</f>
        <v/>
      </c>
      <c r="I23" s="34">
        <f>IF($E23="","",ROUND($E23+$H23,2))</f>
        <v/>
      </c>
      <c r="J23" s="15" t="n"/>
      <c r="K23" s="16" t="n"/>
      <c r="L23" s="14" t="n"/>
      <c r="M23" s="16" t="n"/>
    </row>
    <row r="24">
      <c r="A24" s="14" t="n"/>
      <c r="B24" s="16" t="n"/>
      <c r="C24" s="16" t="n"/>
      <c r="D24" s="16" t="n"/>
      <c r="E24" s="62" t="n"/>
      <c r="F24" s="66" t="n"/>
      <c r="G24" s="67">
        <f>IF($E24="","",IF($F24="",Attend_Pct,$F24))</f>
        <v/>
      </c>
      <c r="H24" s="34">
        <f>IF($E24="","",ROUND($E24*$G24,2))</f>
        <v/>
      </c>
      <c r="I24" s="34">
        <f>IF($E24="","",ROUND($E24+$H24,2))</f>
        <v/>
      </c>
      <c r="J24" s="15" t="n"/>
      <c r="K24" s="16" t="n"/>
      <c r="L24" s="14" t="n"/>
      <c r="M24" s="16" t="n"/>
    </row>
    <row r="26">
      <c r="A26" s="37" t="n"/>
      <c r="B26" s="36" t="inlineStr">
        <is>
          <t>SUBTOTAL — Provisional Sum</t>
        </is>
      </c>
      <c r="C26" s="37" t="n"/>
      <c r="D26" s="37" t="n"/>
      <c r="E26" s="39">
        <f>ROUND(SUMIF($C$9:$C$24,"Provisional Sum",$E$9:$E$24),2)</f>
        <v/>
      </c>
      <c r="F26" s="37" t="n"/>
      <c r="G26" s="37" t="n"/>
      <c r="H26" s="39">
        <f>ROUND(SUMIF($C$9:$C$24,"Provisional Sum",$H$9:$H$24),2)</f>
        <v/>
      </c>
      <c r="I26" s="39">
        <f>ROUND(SUMIF($C$9:$C$24,"Provisional Sum",$I$9:$I$24),2)</f>
        <v/>
      </c>
      <c r="J26" s="37" t="n"/>
      <c r="K26" s="37" t="n"/>
      <c r="L26" s="37" t="n"/>
      <c r="M26" s="37" t="n"/>
    </row>
    <row r="27">
      <c r="A27" s="37" t="n"/>
      <c r="B27" s="36" t="inlineStr">
        <is>
          <t>SUBTOTAL — Prime Cost Item</t>
        </is>
      </c>
      <c r="C27" s="37" t="n"/>
      <c r="D27" s="37" t="n"/>
      <c r="E27" s="39">
        <f>ROUND(SUMIF($C$9:$C$24,"Prime Cost Item",$E$9:$E$24),2)</f>
        <v/>
      </c>
      <c r="F27" s="37" t="n"/>
      <c r="G27" s="37" t="n"/>
      <c r="H27" s="39">
        <f>ROUND(SUMIF($C$9:$C$24,"Prime Cost Item",$H$9:$H$24),2)</f>
        <v/>
      </c>
      <c r="I27" s="39">
        <f>ROUND(SUMIF($C$9:$C$24,"Prime Cost Item",$I$9:$I$24),2)</f>
        <v/>
      </c>
      <c r="J27" s="37" t="n"/>
      <c r="K27" s="37" t="n"/>
      <c r="L27" s="37" t="n"/>
      <c r="M27" s="37" t="n"/>
    </row>
    <row r="28">
      <c r="A28" s="37" t="n"/>
      <c r="B28" s="36" t="inlineStr">
        <is>
          <t>SUBTOTAL — Allowance</t>
        </is>
      </c>
      <c r="C28" s="37" t="n"/>
      <c r="D28" s="37" t="n"/>
      <c r="E28" s="39">
        <f>ROUND(SUMIF($C$9:$C$24,"Allowance",$E$9:$E$24),2)</f>
        <v/>
      </c>
      <c r="F28" s="37" t="n"/>
      <c r="G28" s="37" t="n"/>
      <c r="H28" s="39">
        <f>ROUND(SUMIF($C$9:$C$24,"Allowance",$H$9:$H$24),2)</f>
        <v/>
      </c>
      <c r="I28" s="39">
        <f>ROUND(SUMIF($C$9:$C$24,"Allowance",$I$9:$I$24),2)</f>
        <v/>
      </c>
      <c r="J28" s="37" t="n"/>
      <c r="K28" s="37" t="n"/>
      <c r="L28" s="37" t="n"/>
      <c r="M28" s="37" t="n"/>
    </row>
    <row r="29">
      <c r="A29" s="37" t="n"/>
      <c r="B29" s="36" t="inlineStr">
        <is>
          <t>SUBTOTAL — Client Contingency</t>
        </is>
      </c>
      <c r="C29" s="37" t="n"/>
      <c r="D29" s="37" t="n"/>
      <c r="E29" s="39">
        <f>ROUND(SUMIF($C$9:$C$24,"Client Contingency",$E$9:$E$24),2)</f>
        <v/>
      </c>
      <c r="F29" s="37" t="n"/>
      <c r="G29" s="37" t="n"/>
      <c r="H29" s="39">
        <f>ROUND(SUMIF($C$9:$C$24,"Client Contingency",$H$9:$H$24),2)</f>
        <v/>
      </c>
      <c r="I29" s="39">
        <f>ROUND(SUMIF($C$9:$C$24,"Client Contingency",$I$9:$I$24),2)</f>
        <v/>
      </c>
      <c r="J29" s="37" t="n"/>
      <c r="K29" s="37" t="n"/>
      <c r="L29" s="37" t="n"/>
      <c r="M29" s="37" t="n"/>
    </row>
    <row r="30" ht="22" customHeight="1">
      <c r="A30" s="37" t="n"/>
      <c r="B30" s="36" t="inlineStr">
        <is>
          <t>TOTAL — ALLOWANCES, PROVISIONAL SUMS &amp; PRIME COST ITEMS</t>
        </is>
      </c>
      <c r="C30" s="37" t="n"/>
      <c r="D30" s="37" t="n"/>
      <c r="E30" s="39">
        <f>ROUND($E$26+$E$27+$E$28+$E$29,2)</f>
        <v/>
      </c>
      <c r="F30" s="37" t="n"/>
      <c r="G30" s="37" t="n"/>
      <c r="H30" s="39">
        <f>ROUND($H$26+$H$27+$H$28+$H$29,2)</f>
        <v/>
      </c>
      <c r="I30" s="39">
        <f>ROUND($I$26+$I$27+$I$28+$I$29,2)</f>
        <v/>
      </c>
      <c r="J30" s="37" t="n"/>
      <c r="K30" s="37" t="n"/>
      <c r="L30" s="37" t="n"/>
      <c r="M30" s="37" t="n"/>
    </row>
    <row r="32" ht="56" customHeight="1">
      <c r="A32" s="17" t="inlineStr">
        <is>
          <t>None of the sums on this sheet forms part of the fixed-price obligation until the client issues a written instruction. Each is carried in the bid at the value shown, expended only against an instruction, measured or substantiated as the work proceeds, and adjusted — up or down — at final account. Attendance and profit defaults to the rate on Lists and covers your attendance, coordination, overhead and profit on work you do not self-perform. Missing the Client Must Instruct By date is a time-related risk, not just a cost one; record the consequence in the column provided.</t>
        </is>
      </c>
    </row>
    <row r="34" ht="12.75" customHeight="1">
      <c r="A34" s="18" t="inlineStr">
        <is>
          <t>Visit mastt.com</t>
        </is>
      </c>
      <c r="B34" s="19" t="n"/>
      <c r="C34" s="19" t="n"/>
      <c r="D34" s="19" t="n"/>
      <c r="E34" s="19" t="n"/>
      <c r="F34" s="19" t="n"/>
      <c r="G34" s="19" t="n"/>
      <c r="H34" s="19" t="n"/>
      <c r="I34" s="19" t="n"/>
      <c r="J34" s="19" t="n"/>
      <c r="K34" s="19" t="n"/>
      <c r="L34" s="19" t="n"/>
      <c r="M34" s="19" t="n"/>
    </row>
  </sheetData>
  <sheetProtection selectLockedCells="0" selectUnlockedCells="0" sheet="1" objects="0" insertRows="0" insertHyperlinks="1" autoFilter="0" scenarios="0" formatColumns="0" deleteColumns="1" insertColumns="0" pivotTables="1" deleteRows="0" formatCells="0" formatRows="0" sort="0"/>
  <autoFilter ref="A8:M24"/>
  <mergeCells count="5">
    <mergeCell ref="C3:M3"/>
    <mergeCell ref="A32:M32"/>
    <mergeCell ref="A34:M34"/>
    <mergeCell ref="G7:M7"/>
    <mergeCell ref="C2:M2"/>
  </mergeCells>
  <conditionalFormatting sqref="C9:C24">
    <cfRule type="expression" priority="1" dxfId="4" stopIfTrue="0">
      <formula>$C9="Provisional Sum"</formula>
    </cfRule>
    <cfRule type="expression" priority="2" dxfId="5" stopIfTrue="0">
      <formula>$C9="Prime Cost Item"</formula>
    </cfRule>
    <cfRule type="expression" priority="3" dxfId="3" stopIfTrue="0">
      <formula>$C9="Allowance"</formula>
    </cfRule>
    <cfRule type="expression" priority="4" dxfId="0" stopIfTrue="0">
      <formula>$C9="Client Contingency"</formula>
    </cfRule>
  </conditionalFormatting>
  <dataValidations count="2">
    <dataValidation sqref="C9:C24" showDropDown="0" showInputMessage="0" showErrorMessage="1" allowBlank="1" errorTitle="Invalid entry" error="Choose a value from the drop-down list." type="list">
      <formula1>Lists!$E$29:$E$48</formula1>
    </dataValidation>
    <dataValidation sqref="E9:E24" showDropDown="0" showInputMessage="0" showErrorMessage="1" allowBlank="1" errorTitle="Invalid entry" error="Enter a number." type="decimal" operator="greaterThanOrEqual">
      <formula1>0</formula1>
    </dataValidation>
  </dataValidations>
  <hyperlinks>
    <hyperlink xmlns:r="http://schemas.openxmlformats.org/officeDocument/2006/relationships" ref="A2" r:id="rId1"/>
    <hyperlink xmlns:r="http://schemas.openxmlformats.org/officeDocument/2006/relationships" ref="A34" r:id="rId2"/>
  </hyperlinks>
  <pageMargins left="0.3" right="0.3" top="0.4" bottom="0.4" header="0.2" footer="0.2"/>
  <pageSetup orientation="landscape" paperSize="9" fitToHeight="0" fitToWidth="1"/>
  <drawing xmlns:r="http://schemas.openxmlformats.org/officeDocument/2006/relationships" r:id="rId3"/>
</worksheet>
</file>

<file path=xl/worksheets/sheet6.xml><?xml version="1.0" encoding="utf-8"?>
<worksheet xmlns="http://schemas.openxmlformats.org/spreadsheetml/2006/main">
  <sheetPr>
    <outlinePr summaryBelow="1" summaryRight="1"/>
    <pageSetUpPr fitToPage="1"/>
  </sheetPr>
  <dimension ref="A2:L28"/>
  <sheetViews>
    <sheetView showGridLines="0" zoomScale="100" workbookViewId="0">
      <pane xSplit="2" ySplit="8" topLeftCell="C9" activePane="bottomRight" state="frozen"/>
      <selection pane="topRight"/>
      <selection pane="bottomLeft"/>
      <selection pane="bottomRight" activeCell="A1" sqref="A1"/>
    </sheetView>
  </sheetViews>
  <sheetFormatPr baseColWidth="8" defaultRowHeight="15"/>
  <cols>
    <col width="12" customWidth="1" min="1" max="1"/>
    <col width="54" customWidth="1" min="2" max="2"/>
    <col width="14" customWidth="1" min="3" max="3"/>
    <col width="16" customWidth="1" min="4" max="4"/>
    <col width="16" customWidth="1" min="5" max="5"/>
    <col width="13" customWidth="1" min="6" max="6"/>
    <col width="36" customWidth="1" min="7" max="7"/>
    <col width="13" customWidth="1" min="8" max="8"/>
    <col width="15" customWidth="1" min="9" max="9"/>
    <col width="16" customWidth="1" min="10" max="10"/>
    <col width="16" customWidth="1" min="11" max="11"/>
    <col width="30" customWidth="1" min="12" max="12"/>
  </cols>
  <sheetData>
    <row r="1" ht="3.75" customHeight="1"/>
    <row r="2" ht="27.75" customHeight="1">
      <c r="A2" s="1" t="inlineStr">
        <is>
          <t xml:space="preserve"> </t>
        </is>
      </c>
      <c r="B2" s="2" t="n"/>
      <c r="C2" s="3" t="inlineStr">
        <is>
          <t>Construction Bid / Tender Submission Template</t>
        </is>
      </c>
    </row>
    <row r="3" ht="12.75" customHeight="1">
      <c r="A3" s="2" t="n"/>
      <c r="B3" s="2" t="n"/>
      <c r="C3" s="4" t="inlineStr">
        <is>
          <t>Alternates &amp; Value Engineering  ·  priced options offered alongside the conforming bid</t>
        </is>
      </c>
    </row>
    <row r="4" ht="6" customHeight="1"/>
    <row r="7" ht="15" customHeight="1">
      <c r="A7" s="20">
        <f>IF(Proj_Name="","Project: —  |  complete the Cover sheet","Project:  "&amp;Proj_Name&amp;IF(Proj_Number="",""," · "&amp;Proj_Number))</f>
        <v/>
      </c>
      <c r="F7" s="21" t="inlineStr">
        <is>
          <t>Shaded cells = your input.   Tinted cells = auto-calculated, do not type over them.</t>
        </is>
      </c>
    </row>
    <row r="8" ht="40" customHeight="1">
      <c r="A8" s="29" t="inlineStr">
        <is>
          <t>Ref</t>
        </is>
      </c>
      <c r="B8" s="29" t="inlineStr">
        <is>
          <t>Description of the Alternate / VE Option</t>
        </is>
      </c>
      <c r="C8" s="29" t="inlineStr">
        <is>
          <t>Add or Deduct</t>
        </is>
      </c>
      <c r="D8" s="29">
        <f>"Value (excluding tax) ("&amp;IF(Proj_Currency="","Currency",Proj_Currency)&amp;")"</f>
        <v/>
      </c>
      <c r="E8" s="29">
        <f>"Signed Value ("&amp;IF(Proj_Currency="","Currency",Proj_Currency)&amp;")"</f>
        <v/>
      </c>
      <c r="F8" s="29" t="inlineStr">
        <is>
          <t>Time Impact (days)</t>
        </is>
      </c>
      <c r="G8" s="29" t="inlineStr">
        <is>
          <t>Risk / Consequence If Accepted</t>
        </is>
      </c>
      <c r="H8" s="29" t="inlineStr">
        <is>
          <t>Changes the Scope? (Y/N)</t>
        </is>
      </c>
      <c r="I8" s="29" t="inlineStr">
        <is>
          <t>Changes the Specification? (Y/N)</t>
        </is>
      </c>
      <c r="J8" s="29" t="inlineStr">
        <is>
          <t>Client Decision</t>
        </is>
      </c>
      <c r="K8" s="29">
        <f>"Accepted Value ("&amp;IF(Proj_Currency="","Currency",Proj_Currency)&amp;")"</f>
        <v/>
      </c>
      <c r="L8" s="29" t="inlineStr">
        <is>
          <t>Notes</t>
        </is>
      </c>
    </row>
    <row r="9">
      <c r="A9" s="57" t="inlineStr">
        <is>
          <t>ALT-01</t>
        </is>
      </c>
      <c r="B9" s="58" t="inlineStr">
        <is>
          <t>Substitute the post-tensioned slab with a conventionally reinforced band-beam slab</t>
        </is>
      </c>
      <c r="C9" s="57" t="inlineStr">
        <is>
          <t>Deduct</t>
        </is>
      </c>
      <c r="D9" s="60" t="n">
        <v>385000</v>
      </c>
      <c r="E9" s="34">
        <f>IF($D9="","",IF($C9="Deduct",-ABS($D9),ABS($D9)))</f>
        <v/>
      </c>
      <c r="F9" s="69" t="n">
        <v>-35</v>
      </c>
      <c r="G9" s="58" t="inlineStr">
        <is>
          <t>Increases slab depth by 150 mm — floor-to-ceiling height reduced; requires services re-coordination</t>
        </is>
      </c>
      <c r="H9" s="57" t="inlineStr">
        <is>
          <t>No</t>
        </is>
      </c>
      <c r="I9" s="57" t="inlineStr">
        <is>
          <t>Yes</t>
        </is>
      </c>
      <c r="J9" s="63" t="inlineStr">
        <is>
          <t>Not Submitted</t>
        </is>
      </c>
      <c r="K9" s="34">
        <f>IF($J9="Accepted",IF($E9="",0,$E9),0)</f>
        <v/>
      </c>
      <c r="L9" s="61" t="inlineStr">
        <is>
          <t>EXAMPLE — delete before use</t>
        </is>
      </c>
    </row>
    <row r="10">
      <c r="A10" s="57" t="inlineStr">
        <is>
          <t>ALT-02</t>
        </is>
      </c>
      <c r="B10" s="58" t="inlineStr">
        <is>
          <t>Substitute the unitised curtain wall with a stick-built system to the podium levels only</t>
        </is>
      </c>
      <c r="C10" s="57" t="inlineStr">
        <is>
          <t>Deduct</t>
        </is>
      </c>
      <c r="D10" s="60" t="n">
        <v>220000</v>
      </c>
      <c r="E10" s="34">
        <f>IF($D10="","",IF($C10="Deduct",-ABS($D10),ABS($D10)))</f>
        <v/>
      </c>
      <c r="F10" s="69" t="n">
        <v>20</v>
      </c>
      <c r="G10" s="58" t="inlineStr">
        <is>
          <t>Longer on-site installation and greater weather exposure; warranty terms differ</t>
        </is>
      </c>
      <c r="H10" s="57" t="inlineStr">
        <is>
          <t>No</t>
        </is>
      </c>
      <c r="I10" s="57" t="inlineStr">
        <is>
          <t>Yes</t>
        </is>
      </c>
      <c r="J10" s="63" t="inlineStr">
        <is>
          <t>Not Submitted</t>
        </is>
      </c>
      <c r="K10" s="34">
        <f>IF($J10="Accepted",IF($E10="",0,$E10),0)</f>
        <v/>
      </c>
      <c r="L10" s="61" t="inlineStr">
        <is>
          <t>EXAMPLE — delete before use</t>
        </is>
      </c>
    </row>
    <row r="11">
      <c r="A11" s="57" t="inlineStr">
        <is>
          <t>ALT-03</t>
        </is>
      </c>
      <c r="B11" s="58" t="inlineStr">
        <is>
          <t>Accelerate the programme by six weeks using a second tower crane and extended shifts</t>
        </is>
      </c>
      <c r="C11" s="57" t="inlineStr">
        <is>
          <t>Add</t>
        </is>
      </c>
      <c r="D11" s="60" t="n">
        <v>640000</v>
      </c>
      <c r="E11" s="34">
        <f>IF($D11="","",IF($C11="Deduct",-ABS($D11),ABS($D11)))</f>
        <v/>
      </c>
      <c r="F11" s="69" t="n">
        <v>-42</v>
      </c>
      <c r="G11" s="58" t="inlineStr">
        <is>
          <t>Requires extended-hours approval and additional traffic management; noise risk to neighbours</t>
        </is>
      </c>
      <c r="H11" s="57" t="inlineStr">
        <is>
          <t>No</t>
        </is>
      </c>
      <c r="I11" s="57" t="inlineStr">
        <is>
          <t>No</t>
        </is>
      </c>
      <c r="J11" s="63" t="inlineStr">
        <is>
          <t>Not Submitted</t>
        </is>
      </c>
      <c r="K11" s="34">
        <f>IF($J11="Accepted",IF($E11="",0,$E11),0)</f>
        <v/>
      </c>
      <c r="L11" s="61" t="inlineStr">
        <is>
          <t>EXAMPLE — delete before use</t>
        </is>
      </c>
    </row>
    <row r="12">
      <c r="A12" s="57" t="inlineStr">
        <is>
          <t>ALT-04</t>
        </is>
      </c>
      <c r="B12" s="58" t="inlineStr">
        <is>
          <t>Upgrade the roof-mounted plant to high-efficiency units with a longer warranty period</t>
        </is>
      </c>
      <c r="C12" s="57" t="inlineStr">
        <is>
          <t>Add</t>
        </is>
      </c>
      <c r="D12" s="60" t="n">
        <v>295000</v>
      </c>
      <c r="E12" s="34">
        <f>IF($D12="","",IF($C12="Deduct",-ABS($D12),ABS($D12)))</f>
        <v/>
      </c>
      <c r="F12" s="69" t="n">
        <v>0</v>
      </c>
      <c r="G12" s="58" t="inlineStr">
        <is>
          <t>Improves operating cost and warranty; increases roof structural loading — verification required</t>
        </is>
      </c>
      <c r="H12" s="57" t="inlineStr">
        <is>
          <t>No</t>
        </is>
      </c>
      <c r="I12" s="57" t="inlineStr">
        <is>
          <t>Yes</t>
        </is>
      </c>
      <c r="J12" s="63" t="inlineStr">
        <is>
          <t>Not Submitted</t>
        </is>
      </c>
      <c r="K12" s="34">
        <f>IF($J12="Accepted",IF($E12="",0,$E12),0)</f>
        <v/>
      </c>
      <c r="L12" s="61" t="inlineStr">
        <is>
          <t>EXAMPLE — delete before use</t>
        </is>
      </c>
    </row>
    <row r="13">
      <c r="A13" s="57" t="inlineStr">
        <is>
          <t>ALT-05</t>
        </is>
      </c>
      <c r="B13" s="58" t="inlineStr">
        <is>
          <t>Delete the basement car stackers and provide conventional parking bays</t>
        </is>
      </c>
      <c r="C13" s="57" t="inlineStr">
        <is>
          <t>Deduct</t>
        </is>
      </c>
      <c r="D13" s="60" t="n">
        <v>470000</v>
      </c>
      <c r="E13" s="34">
        <f>IF($D13="","",IF($C13="Deduct",-ABS($D13),ABS($D13)))</f>
        <v/>
      </c>
      <c r="F13" s="69" t="n">
        <v>-14</v>
      </c>
      <c r="G13" s="58" t="inlineStr">
        <is>
          <t>Reduces parking count by 18 bays — planning approval implications for the client</t>
        </is>
      </c>
      <c r="H13" s="57" t="inlineStr">
        <is>
          <t>Yes</t>
        </is>
      </c>
      <c r="I13" s="57" t="inlineStr">
        <is>
          <t>Yes</t>
        </is>
      </c>
      <c r="J13" s="63" t="inlineStr">
        <is>
          <t>Not Submitted</t>
        </is>
      </c>
      <c r="K13" s="34">
        <f>IF($J13="Accepted",IF($E13="",0,$E13),0)</f>
        <v/>
      </c>
      <c r="L13" s="61" t="inlineStr">
        <is>
          <t>EXAMPLE — delete before use</t>
        </is>
      </c>
    </row>
    <row r="14">
      <c r="A14" s="57" t="inlineStr">
        <is>
          <t>ALT-06</t>
        </is>
      </c>
      <c r="B14" s="58" t="inlineStr">
        <is>
          <t>Provide photovoltaic array and inverter package to the roof plant deck</t>
        </is>
      </c>
      <c r="C14" s="57" t="inlineStr">
        <is>
          <t>Add</t>
        </is>
      </c>
      <c r="D14" s="60" t="n">
        <v>310000</v>
      </c>
      <c r="E14" s="34">
        <f>IF($D14="","",IF($C14="Deduct",-ABS($D14),ABS($D14)))</f>
        <v/>
      </c>
      <c r="F14" s="69" t="n">
        <v>0</v>
      </c>
      <c r="G14" s="58" t="inlineStr">
        <is>
          <t>Requires structural verification and a grid connection agreement</t>
        </is>
      </c>
      <c r="H14" s="57" t="inlineStr">
        <is>
          <t>Yes</t>
        </is>
      </c>
      <c r="I14" s="57" t="inlineStr">
        <is>
          <t>No</t>
        </is>
      </c>
      <c r="J14" s="63" t="inlineStr">
        <is>
          <t>Not Submitted</t>
        </is>
      </c>
      <c r="K14" s="34">
        <f>IF($J14="Accepted",IF($E14="",0,$E14),0)</f>
        <v/>
      </c>
      <c r="L14" s="61" t="inlineStr">
        <is>
          <t>EXAMPLE — delete before use</t>
        </is>
      </c>
    </row>
    <row r="15">
      <c r="A15" s="14" t="n"/>
      <c r="B15" s="16" t="n"/>
      <c r="C15" s="14" t="n"/>
      <c r="D15" s="62" t="n"/>
      <c r="E15" s="34">
        <f>IF($D15="","",IF($C15="Deduct",-ABS($D15),ABS($D15)))</f>
        <v/>
      </c>
      <c r="F15" s="70" t="n"/>
      <c r="G15" s="16" t="n"/>
      <c r="H15" s="14" t="n"/>
      <c r="I15" s="14" t="n"/>
      <c r="J15" s="14" t="n"/>
      <c r="K15" s="34">
        <f>IF($J15="Accepted",IF($E15="",0,$E15),0)</f>
        <v/>
      </c>
      <c r="L15" s="16" t="n"/>
    </row>
    <row r="16">
      <c r="A16" s="14" t="n"/>
      <c r="B16" s="16" t="n"/>
      <c r="C16" s="14" t="n"/>
      <c r="D16" s="62" t="n"/>
      <c r="E16" s="34">
        <f>IF($D16="","",IF($C16="Deduct",-ABS($D16),ABS($D16)))</f>
        <v/>
      </c>
      <c r="F16" s="70" t="n"/>
      <c r="G16" s="16" t="n"/>
      <c r="H16" s="14" t="n"/>
      <c r="I16" s="14" t="n"/>
      <c r="J16" s="14" t="n"/>
      <c r="K16" s="34">
        <f>IF($J16="Accepted",IF($E16="",0,$E16),0)</f>
        <v/>
      </c>
      <c r="L16" s="16" t="n"/>
    </row>
    <row r="17">
      <c r="A17" s="14" t="n"/>
      <c r="B17" s="16" t="n"/>
      <c r="C17" s="14" t="n"/>
      <c r="D17" s="62" t="n"/>
      <c r="E17" s="34">
        <f>IF($D17="","",IF($C17="Deduct",-ABS($D17),ABS($D17)))</f>
        <v/>
      </c>
      <c r="F17" s="70" t="n"/>
      <c r="G17" s="16" t="n"/>
      <c r="H17" s="14" t="n"/>
      <c r="I17" s="14" t="n"/>
      <c r="J17" s="14" t="n"/>
      <c r="K17" s="34">
        <f>IF($J17="Accepted",IF($E17="",0,$E17),0)</f>
        <v/>
      </c>
      <c r="L17" s="16" t="n"/>
    </row>
    <row r="18">
      <c r="A18" s="14" t="n"/>
      <c r="B18" s="16" t="n"/>
      <c r="C18" s="14" t="n"/>
      <c r="D18" s="62" t="n"/>
      <c r="E18" s="34">
        <f>IF($D18="","",IF($C18="Deduct",-ABS($D18),ABS($D18)))</f>
        <v/>
      </c>
      <c r="F18" s="70" t="n"/>
      <c r="G18" s="16" t="n"/>
      <c r="H18" s="14" t="n"/>
      <c r="I18" s="14" t="n"/>
      <c r="J18" s="14" t="n"/>
      <c r="K18" s="34">
        <f>IF($J18="Accepted",IF($E18="",0,$E18),0)</f>
        <v/>
      </c>
      <c r="L18" s="16" t="n"/>
    </row>
    <row r="19">
      <c r="A19" s="14" t="n"/>
      <c r="B19" s="16" t="n"/>
      <c r="C19" s="14" t="n"/>
      <c r="D19" s="62" t="n"/>
      <c r="E19" s="34">
        <f>IF($D19="","",IF($C19="Deduct",-ABS($D19),ABS($D19)))</f>
        <v/>
      </c>
      <c r="F19" s="70" t="n"/>
      <c r="G19" s="16" t="n"/>
      <c r="H19" s="14" t="n"/>
      <c r="I19" s="14" t="n"/>
      <c r="J19" s="14" t="n"/>
      <c r="K19" s="34">
        <f>IF($J19="Accepted",IF($E19="",0,$E19),0)</f>
        <v/>
      </c>
      <c r="L19" s="16" t="n"/>
    </row>
    <row r="20">
      <c r="A20" s="14" t="n"/>
      <c r="B20" s="16" t="n"/>
      <c r="C20" s="14" t="n"/>
      <c r="D20" s="62" t="n"/>
      <c r="E20" s="34">
        <f>IF($D20="","",IF($C20="Deduct",-ABS($D20),ABS($D20)))</f>
        <v/>
      </c>
      <c r="F20" s="70" t="n"/>
      <c r="G20" s="16" t="n"/>
      <c r="H20" s="14" t="n"/>
      <c r="I20" s="14" t="n"/>
      <c r="J20" s="14" t="n"/>
      <c r="K20" s="34">
        <f>IF($J20="Accepted",IF($E20="",0,$E20),0)</f>
        <v/>
      </c>
      <c r="L20" s="16" t="n"/>
    </row>
    <row r="22">
      <c r="A22" s="37" t="n"/>
      <c r="B22" s="36" t="inlineStr">
        <is>
          <t>TOTAL OF ALL ADD ALTERNATES OFFERED</t>
        </is>
      </c>
      <c r="C22" s="37" t="n"/>
      <c r="D22" s="39">
        <f>ROUND(SUMIF($C$9:$C$20,"Add",$D$9:$D$20),2)</f>
        <v/>
      </c>
      <c r="E22" s="37" t="n"/>
      <c r="F22" s="37" t="n"/>
      <c r="G22" s="37" t="n"/>
      <c r="H22" s="37" t="n"/>
      <c r="I22" s="37" t="n"/>
      <c r="J22" s="37" t="n"/>
      <c r="K22" s="37" t="n"/>
      <c r="L22" s="37" t="n"/>
    </row>
    <row r="23">
      <c r="A23" s="37" t="n"/>
      <c r="B23" s="36" t="inlineStr">
        <is>
          <t>TOTAL OF ALL DEDUCT ALTERNATES OFFERED</t>
        </is>
      </c>
      <c r="C23" s="37" t="n"/>
      <c r="D23" s="39">
        <f>ROUND(SUMIF($C$9:$C$20,"Deduct",$D$9:$D$20),2)</f>
        <v/>
      </c>
      <c r="E23" s="37" t="n"/>
      <c r="F23" s="37" t="n"/>
      <c r="G23" s="37" t="n"/>
      <c r="H23" s="37" t="n"/>
      <c r="I23" s="37" t="n"/>
      <c r="J23" s="37" t="n"/>
      <c r="K23" s="37" t="n"/>
      <c r="L23" s="37" t="n"/>
    </row>
    <row r="24" ht="20" customHeight="1">
      <c r="A24" s="37" t="n"/>
      <c r="B24" s="36" t="inlineStr">
        <is>
          <t>NET EFFECT OF ALTERNATES ACCEPTED BY THE CLIENT (excluding tax)</t>
        </is>
      </c>
      <c r="C24" s="37" t="n"/>
      <c r="D24" s="37" t="n"/>
      <c r="E24" s="37" t="n"/>
      <c r="F24" s="71">
        <f>IF(SUMIF($J$9:$J$20,"Accepted",$F$9:$F$20)=0,0,SUMIF($J$9:$J$20,"Accepted",$F$9:$F$20))</f>
        <v/>
      </c>
      <c r="G24" s="37" t="n"/>
      <c r="H24" s="37" t="n"/>
      <c r="I24" s="37" t="n"/>
      <c r="J24" s="37" t="n"/>
      <c r="K24" s="39">
        <f>ROUND(SUM($K$9:$K$20),2)</f>
        <v/>
      </c>
      <c r="L24" s="37" t="n"/>
    </row>
    <row r="26" ht="56" customHeight="1">
      <c r="A26" s="17" t="inlineStr">
        <is>
          <t>Alternates are NOT included in the Total Bid Price. They are offered as separately priced options and take effect only when the client accepts them in writing. Price each one on the same commercial basis as the conforming bid — the same overheads, margin and risk — so an acceptance does not quietly erode your position. Where an option changes the scope or the specification, say so in the columns provided; an evaluator who cannot see the departure will usually discard the option. Signed Value shows adds as positive and deducts as negative so the accepted set nets off correctly on the Bid Summary.</t>
        </is>
      </c>
    </row>
    <row r="28" ht="12.75" customHeight="1">
      <c r="A28" s="18" t="inlineStr">
        <is>
          <t>Visit mastt.com</t>
        </is>
      </c>
      <c r="B28" s="19" t="n"/>
      <c r="C28" s="19" t="n"/>
      <c r="D28" s="19" t="n"/>
      <c r="E28" s="19" t="n"/>
      <c r="F28" s="19" t="n"/>
      <c r="G28" s="19" t="n"/>
      <c r="H28" s="19" t="n"/>
      <c r="I28" s="19" t="n"/>
      <c r="J28" s="19" t="n"/>
      <c r="K28" s="19" t="n"/>
      <c r="L28" s="19" t="n"/>
    </row>
  </sheetData>
  <sheetProtection selectLockedCells="0" selectUnlockedCells="0" sheet="1" objects="0" insertRows="0" insertHyperlinks="1" autoFilter="0" scenarios="0" formatColumns="0" deleteColumns="1" insertColumns="0" pivotTables="1" deleteRows="0" formatCells="0" formatRows="0" sort="0"/>
  <autoFilter ref="A8:L20"/>
  <mergeCells count="5">
    <mergeCell ref="A26:L26"/>
    <mergeCell ref="F7:L7"/>
    <mergeCell ref="C3:L3"/>
    <mergeCell ref="A28:L28"/>
    <mergeCell ref="C2:L2"/>
  </mergeCells>
  <conditionalFormatting sqref="J9:J20">
    <cfRule type="expression" priority="1" dxfId="0" stopIfTrue="0">
      <formula>$J9="Accepted"</formula>
    </cfRule>
    <cfRule type="expression" priority="2" dxfId="1" stopIfTrue="0">
      <formula>$J9="Rejected"</formula>
    </cfRule>
    <cfRule type="expression" priority="3" dxfId="3" stopIfTrue="0">
      <formula>$J9="Under Review"</formula>
    </cfRule>
    <cfRule type="expression" priority="4" dxfId="6" stopIfTrue="0">
      <formula>$J9="Withdrawn"</formula>
    </cfRule>
    <cfRule type="expression" priority="5" dxfId="6" stopIfTrue="0">
      <formula>$J9="Not Submitted"</formula>
    </cfRule>
  </conditionalFormatting>
  <conditionalFormatting sqref="C9:C20">
    <cfRule type="expression" priority="6" dxfId="1" stopIfTrue="0">
      <formula>$C9="Add"</formula>
    </cfRule>
    <cfRule type="expression" priority="7" dxfId="0" stopIfTrue="0">
      <formula>$C9="Deduct"</formula>
    </cfRule>
  </conditionalFormatting>
  <dataValidations count="4">
    <dataValidation sqref="C9:C20" showDropDown="0" showInputMessage="0" showErrorMessage="1" allowBlank="1" errorTitle="Invalid entry" error="Choose a value from the drop-down list." type="list">
      <formula1>Lists!$F$29:$F$48</formula1>
    </dataValidation>
    <dataValidation sqref="H9:I20" showDropDown="0" showInputMessage="0" showErrorMessage="1" allowBlank="1" errorTitle="Invalid entry" error="Choose a value from the drop-down list." type="list">
      <formula1>Lists!$D$29:$D$48</formula1>
    </dataValidation>
    <dataValidation sqref="J9:J20" showDropDown="0" showInputMessage="0" showErrorMessage="1" allowBlank="1" errorTitle="Invalid entry" error="Choose a value from the drop-down list." type="list">
      <formula1>Lists!$G$29:$G$48</formula1>
    </dataValidation>
    <dataValidation sqref="D9:D20" showDropDown="0" showInputMessage="0" showErrorMessage="1" allowBlank="1" errorTitle="Invalid entry" error="Enter a number." type="decimal" operator="greaterThanOrEqual">
      <formula1>0</formula1>
    </dataValidation>
  </dataValidations>
  <hyperlinks>
    <hyperlink xmlns:r="http://schemas.openxmlformats.org/officeDocument/2006/relationships" ref="A2" r:id="rId1"/>
    <hyperlink xmlns:r="http://schemas.openxmlformats.org/officeDocument/2006/relationships" ref="A28" r:id="rId2"/>
  </hyperlinks>
  <pageMargins left="0.3" right="0.3" top="0.4" bottom="0.4" header="0.2" footer="0.2"/>
  <pageSetup orientation="landscape" paperSize="9" fitToHeight="0" fitToWidth="1"/>
  <drawing xmlns:r="http://schemas.openxmlformats.org/officeDocument/2006/relationships" r:id="rId3"/>
</worksheet>
</file>

<file path=xl/worksheets/sheet7.xml><?xml version="1.0" encoding="utf-8"?>
<worksheet xmlns="http://schemas.openxmlformats.org/spreadsheetml/2006/main">
  <sheetPr>
    <outlinePr summaryBelow="1" summaryRight="1"/>
    <pageSetUpPr fitToPage="1"/>
  </sheetPr>
  <dimension ref="A2:K79"/>
  <sheetViews>
    <sheetView showGridLines="0" zoomScale="100" workbookViewId="0">
      <pane xSplit="3" ySplit="8" topLeftCell="D9" activePane="bottomRight" state="frozen"/>
      <selection pane="topRight"/>
      <selection pane="bottomLeft"/>
      <selection pane="bottomRight" activeCell="A1" sqref="A1"/>
    </sheetView>
  </sheetViews>
  <sheetFormatPr baseColWidth="8" defaultRowHeight="15"/>
  <cols>
    <col width="12" customWidth="1" min="1" max="1"/>
    <col width="26" customWidth="1" min="2" max="2"/>
    <col width="52" customWidth="1" min="3" max="3"/>
    <col width="11" customWidth="1" min="4" max="4"/>
    <col width="15" customWidth="1" min="5" max="5"/>
    <col width="15" customWidth="1" min="6" max="6"/>
    <col width="16" customWidth="1" min="7" max="7"/>
    <col width="15" customWidth="1" min="8" max="8"/>
    <col width="13" customWidth="1" min="9" max="9"/>
    <col width="15" customWidth="1" min="10" max="10"/>
    <col width="34" customWidth="1" min="11" max="11"/>
  </cols>
  <sheetData>
    <row r="1" ht="3.75" customHeight="1"/>
    <row r="2" ht="27.75" customHeight="1">
      <c r="A2" s="1" t="inlineStr">
        <is>
          <t xml:space="preserve"> </t>
        </is>
      </c>
      <c r="B2" s="2" t="n"/>
      <c r="C2" s="3" t="inlineStr">
        <is>
          <t>Construction Bid / Tender Submission Template</t>
        </is>
      </c>
    </row>
    <row r="3" ht="12.75" customHeight="1">
      <c r="A3" s="2" t="n"/>
      <c r="B3" s="2" t="n"/>
      <c r="C3" s="4" t="inlineStr">
        <is>
          <t>Unit Rate Schedule  ·  rates that will price variations, dayworks and plant hire after award</t>
        </is>
      </c>
    </row>
    <row r="4" ht="6" customHeight="1"/>
    <row r="6" ht="16" customHeight="1">
      <c r="A6" s="52" t="inlineStr">
        <is>
          <t>A.  COMPOSITE UNIT RATES  ·  used to value measured variations after award</t>
        </is>
      </c>
      <c r="B6" s="53" t="n"/>
      <c r="C6" s="53" t="n"/>
      <c r="D6" s="53" t="n"/>
      <c r="E6" s="53" t="n"/>
      <c r="F6" s="53" t="n"/>
      <c r="G6" s="53" t="n"/>
      <c r="H6" s="53" t="n"/>
      <c r="I6" s="53" t="n"/>
      <c r="J6" s="53" t="n"/>
      <c r="K6" s="53" t="n"/>
    </row>
    <row r="7" ht="15" customHeight="1">
      <c r="A7" s="20">
        <f>IF(Proj_Name="","Project: —  |  complete the Cover sheet","Project:  "&amp;Proj_Name&amp;IF(Proj_Number="",""," · "&amp;Proj_Number))</f>
        <v/>
      </c>
      <c r="E7" s="21" t="inlineStr">
        <is>
          <t>Shaded cells = your input.   Tinted cells = auto-calculated, do not type over them.</t>
        </is>
      </c>
    </row>
    <row r="8" ht="40" customHeight="1">
      <c r="A8" s="29" t="inlineStr">
        <is>
          <t>Ref</t>
        </is>
      </c>
      <c r="B8" s="29" t="inlineStr">
        <is>
          <t>Trade</t>
        </is>
      </c>
      <c r="C8" s="29" t="inlineStr">
        <is>
          <t>Description of the Work Covered by the Rate</t>
        </is>
      </c>
      <c r="D8" s="29" t="inlineStr">
        <is>
          <t>Unit</t>
        </is>
      </c>
      <c r="E8" s="29">
        <f>"Labour Rate ("&amp;IF(Proj_Currency="","Currency",Proj_Currency)&amp;")"</f>
        <v/>
      </c>
      <c r="F8" s="29">
        <f>"Plant Rate ("&amp;IF(Proj_Currency="","Currency",Proj_Currency)&amp;")"</f>
        <v/>
      </c>
      <c r="G8" s="29">
        <f>"Material / Sub Rate ("&amp;IF(Proj_Currency="","Currency",Proj_Currency)&amp;")"</f>
        <v/>
      </c>
      <c r="H8" s="29">
        <f>"Net Cost Rate ("&amp;IF(Proj_Currency="","Currency",Proj_Currency)&amp;")"</f>
        <v/>
      </c>
      <c r="I8" s="29" t="inlineStr">
        <is>
          <t>Mark-up Applied</t>
        </is>
      </c>
      <c r="J8" s="29">
        <f>"All-In Rate ("&amp;IF(Proj_Currency="","Currency",Proj_Currency)&amp;")"</f>
        <v/>
      </c>
      <c r="K8" s="29" t="inlineStr">
        <is>
          <t>Notes / Inclusions</t>
        </is>
      </c>
    </row>
    <row r="9">
      <c r="A9" s="57" t="inlineStr">
        <is>
          <t>UR-001</t>
        </is>
      </c>
      <c r="B9" s="49" t="inlineStr">
        <is>
          <t>Concrete Structure</t>
        </is>
      </c>
      <c r="C9" s="16" t="inlineStr">
        <is>
          <t>Reinforced concrete to suspended slabs, supply, place, finish and cure</t>
        </is>
      </c>
      <c r="D9" s="14" t="inlineStr">
        <is>
          <t>m³</t>
        </is>
      </c>
      <c r="E9" s="60" t="n">
        <v>118</v>
      </c>
      <c r="F9" s="60" t="n">
        <v>34</v>
      </c>
      <c r="G9" s="60" t="n">
        <v>212</v>
      </c>
      <c r="H9" s="34">
        <f>IF(COUNT($E9:$G9)=0,"",ROUND(SUM($E9:$G9),2))</f>
        <v/>
      </c>
      <c r="I9" s="67">
        <f>IF(OR($H9="",N($H9)=0),"",ROUND($J9/$H9-1,4))</f>
        <v/>
      </c>
      <c r="J9" s="72">
        <f>IF(COUNT($E9:$G9)=0,"",ROUND(N($E9)*(1+DW_Labour_Mkup)+N($F9)*(1+DW_Plant_Mkup)+N($G9)*(1+DW_Material_Mkup),2))</f>
        <v/>
      </c>
      <c r="K9" s="61" t="inlineStr">
        <is>
          <t>EXAMPLE rate — replace with your own</t>
        </is>
      </c>
    </row>
    <row r="10">
      <c r="A10" s="57" t="inlineStr">
        <is>
          <t>UR-002</t>
        </is>
      </c>
      <c r="B10" s="49" t="inlineStr">
        <is>
          <t>Concrete Structure</t>
        </is>
      </c>
      <c r="C10" s="16" t="inlineStr">
        <is>
          <t>Conventional formwork to soffits, erect, strip and clean</t>
        </is>
      </c>
      <c r="D10" s="14" t="inlineStr">
        <is>
          <t>m²</t>
        </is>
      </c>
      <c r="E10" s="60" t="n">
        <v>46</v>
      </c>
      <c r="F10" s="60" t="n">
        <v>8</v>
      </c>
      <c r="G10" s="60" t="n">
        <v>22</v>
      </c>
      <c r="H10" s="34">
        <f>IF(COUNT($E10:$G10)=0,"",ROUND(SUM($E10:$G10),2))</f>
        <v/>
      </c>
      <c r="I10" s="67">
        <f>IF(OR($H10="",N($H10)=0),"",ROUND($J10/$H10-1,4))</f>
        <v/>
      </c>
      <c r="J10" s="72">
        <f>IF(COUNT($E10:$G10)=0,"",ROUND(N($E10)*(1+DW_Labour_Mkup)+N($F10)*(1+DW_Plant_Mkup)+N($G10)*(1+DW_Material_Mkup),2))</f>
        <v/>
      </c>
      <c r="K10" s="61" t="inlineStr">
        <is>
          <t>EXAMPLE rate — replace with your own</t>
        </is>
      </c>
    </row>
    <row r="11">
      <c r="A11" s="57" t="inlineStr">
        <is>
          <t>UR-003</t>
        </is>
      </c>
      <c r="B11" s="49" t="inlineStr">
        <is>
          <t>Concrete Structure</t>
        </is>
      </c>
      <c r="C11" s="16" t="inlineStr">
        <is>
          <t>Reinforcement, cut, bend, fix and tie in place</t>
        </is>
      </c>
      <c r="D11" s="14" t="inlineStr">
        <is>
          <t>t</t>
        </is>
      </c>
      <c r="E11" s="60" t="n">
        <v>640</v>
      </c>
      <c r="F11" s="60" t="n">
        <v>85</v>
      </c>
      <c r="G11" s="60" t="n">
        <v>1420</v>
      </c>
      <c r="H11" s="34">
        <f>IF(COUNT($E11:$G11)=0,"",ROUND(SUM($E11:$G11),2))</f>
        <v/>
      </c>
      <c r="I11" s="67">
        <f>IF(OR($H11="",N($H11)=0),"",ROUND($J11/$H11-1,4))</f>
        <v/>
      </c>
      <c r="J11" s="72">
        <f>IF(COUNT($E11:$G11)=0,"",ROUND(N($E11)*(1+DW_Labour_Mkup)+N($F11)*(1+DW_Plant_Mkup)+N($G11)*(1+DW_Material_Mkup),2))</f>
        <v/>
      </c>
      <c r="K11" s="61" t="inlineStr">
        <is>
          <t>EXAMPLE rate — replace with your own</t>
        </is>
      </c>
    </row>
    <row r="12">
      <c r="A12" s="57" t="inlineStr">
        <is>
          <t>UR-004</t>
        </is>
      </c>
      <c r="B12" s="49" t="inlineStr">
        <is>
          <t>Structural Steel</t>
        </is>
      </c>
      <c r="C12" s="16" t="inlineStr">
        <is>
          <t>Structural steel, supply, fabricate, deliver and erect</t>
        </is>
      </c>
      <c r="D12" s="14" t="inlineStr">
        <is>
          <t>t</t>
        </is>
      </c>
      <c r="E12" s="60" t="n">
        <v>720</v>
      </c>
      <c r="F12" s="60" t="n">
        <v>460</v>
      </c>
      <c r="G12" s="60" t="n">
        <v>3350</v>
      </c>
      <c r="H12" s="34">
        <f>IF(COUNT($E12:$G12)=0,"",ROUND(SUM($E12:$G12),2))</f>
        <v/>
      </c>
      <c r="I12" s="67">
        <f>IF(OR($H12="",N($H12)=0),"",ROUND($J12/$H12-1,4))</f>
        <v/>
      </c>
      <c r="J12" s="72">
        <f>IF(COUNT($E12:$G12)=0,"",ROUND(N($E12)*(1+DW_Labour_Mkup)+N($F12)*(1+DW_Plant_Mkup)+N($G12)*(1+DW_Material_Mkup),2))</f>
        <v/>
      </c>
      <c r="K12" s="61" t="inlineStr">
        <is>
          <t>EXAMPLE rate — replace with your own</t>
        </is>
      </c>
    </row>
    <row r="13">
      <c r="A13" s="57" t="inlineStr">
        <is>
          <t>UR-005</t>
        </is>
      </c>
      <c r="B13" s="49" t="inlineStr">
        <is>
          <t>Masonry</t>
        </is>
      </c>
      <c r="C13" s="16" t="inlineStr">
        <is>
          <t>190 mm concrete blockwork, lay, reinforce and core fill</t>
        </is>
      </c>
      <c r="D13" s="14" t="inlineStr">
        <is>
          <t>m²</t>
        </is>
      </c>
      <c r="E13" s="60" t="n">
        <v>78</v>
      </c>
      <c r="F13" s="60" t="n">
        <v>6</v>
      </c>
      <c r="G13" s="60" t="n">
        <v>62</v>
      </c>
      <c r="H13" s="34">
        <f>IF(COUNT($E13:$G13)=0,"",ROUND(SUM($E13:$G13),2))</f>
        <v/>
      </c>
      <c r="I13" s="67">
        <f>IF(OR($H13="",N($H13)=0),"",ROUND($J13/$H13-1,4))</f>
        <v/>
      </c>
      <c r="J13" s="72">
        <f>IF(COUNT($E13:$G13)=0,"",ROUND(N($E13)*(1+DW_Labour_Mkup)+N($F13)*(1+DW_Plant_Mkup)+N($G13)*(1+DW_Material_Mkup),2))</f>
        <v/>
      </c>
      <c r="K13" s="61" t="inlineStr">
        <is>
          <t>EXAMPLE rate — replace with your own</t>
        </is>
      </c>
    </row>
    <row r="14">
      <c r="A14" s="57" t="inlineStr">
        <is>
          <t>UR-006</t>
        </is>
      </c>
      <c r="B14" s="49" t="inlineStr">
        <is>
          <t>Internal Walls &amp; Partitions</t>
        </is>
      </c>
      <c r="C14" s="16" t="inlineStr">
        <is>
          <t>Steel stud partition, one-hour fire rated, lined both faces</t>
        </is>
      </c>
      <c r="D14" s="14" t="inlineStr">
        <is>
          <t>m²</t>
        </is>
      </c>
      <c r="E14" s="60" t="n">
        <v>52</v>
      </c>
      <c r="F14" s="60" t="n">
        <v>3</v>
      </c>
      <c r="G14" s="60" t="n">
        <v>38</v>
      </c>
      <c r="H14" s="34">
        <f>IF(COUNT($E14:$G14)=0,"",ROUND(SUM($E14:$G14),2))</f>
        <v/>
      </c>
      <c r="I14" s="67">
        <f>IF(OR($H14="",N($H14)=0),"",ROUND($J14/$H14-1,4))</f>
        <v/>
      </c>
      <c r="J14" s="72">
        <f>IF(COUNT($E14:$G14)=0,"",ROUND(N($E14)*(1+DW_Labour_Mkup)+N($F14)*(1+DW_Plant_Mkup)+N($G14)*(1+DW_Material_Mkup),2))</f>
        <v/>
      </c>
      <c r="K14" s="61" t="inlineStr">
        <is>
          <t>EXAMPLE rate — replace with your own</t>
        </is>
      </c>
    </row>
    <row r="15">
      <c r="A15" s="57" t="inlineStr">
        <is>
          <t>UR-007</t>
        </is>
      </c>
      <c r="B15" s="49" t="inlineStr">
        <is>
          <t>Finishes</t>
        </is>
      </c>
      <c r="C15" s="16" t="inlineStr">
        <is>
          <t>Porcelain floor tiling on screed, including adhesive and grout</t>
        </is>
      </c>
      <c r="D15" s="14" t="inlineStr">
        <is>
          <t>m²</t>
        </is>
      </c>
      <c r="E15" s="60" t="n">
        <v>62</v>
      </c>
      <c r="F15" s="60" t="n">
        <v>4</v>
      </c>
      <c r="G15" s="60" t="n">
        <v>74</v>
      </c>
      <c r="H15" s="34">
        <f>IF(COUNT($E15:$G15)=0,"",ROUND(SUM($E15:$G15),2))</f>
        <v/>
      </c>
      <c r="I15" s="67">
        <f>IF(OR($H15="",N($H15)=0),"",ROUND($J15/$H15-1,4))</f>
        <v/>
      </c>
      <c r="J15" s="72">
        <f>IF(COUNT($E15:$G15)=0,"",ROUND(N($E15)*(1+DW_Labour_Mkup)+N($F15)*(1+DW_Plant_Mkup)+N($G15)*(1+DW_Material_Mkup),2))</f>
        <v/>
      </c>
      <c r="K15" s="61" t="inlineStr">
        <is>
          <t>EXAMPLE rate — replace with your own</t>
        </is>
      </c>
    </row>
    <row r="16">
      <c r="A16" s="57" t="inlineStr">
        <is>
          <t>UR-008</t>
        </is>
      </c>
      <c r="B16" s="49" t="inlineStr">
        <is>
          <t>Finishes</t>
        </is>
      </c>
      <c r="C16" s="16" t="inlineStr">
        <is>
          <t>Painting, two coats over sealer, to internal walls</t>
        </is>
      </c>
      <c r="D16" s="14" t="inlineStr">
        <is>
          <t>m²</t>
        </is>
      </c>
      <c r="E16" s="60" t="n">
        <v>11</v>
      </c>
      <c r="F16" s="60" t="n">
        <v>1</v>
      </c>
      <c r="G16" s="60" t="n">
        <v>5</v>
      </c>
      <c r="H16" s="34">
        <f>IF(COUNT($E16:$G16)=0,"",ROUND(SUM($E16:$G16),2))</f>
        <v/>
      </c>
      <c r="I16" s="67">
        <f>IF(OR($H16="",N($H16)=0),"",ROUND($J16/$H16-1,4))</f>
        <v/>
      </c>
      <c r="J16" s="72">
        <f>IF(COUNT($E16:$G16)=0,"",ROUND(N($E16)*(1+DW_Labour_Mkup)+N($F16)*(1+DW_Plant_Mkup)+N($G16)*(1+DW_Material_Mkup),2))</f>
        <v/>
      </c>
      <c r="K16" s="61" t="inlineStr">
        <is>
          <t>EXAMPLE rate — replace with your own</t>
        </is>
      </c>
    </row>
    <row r="17">
      <c r="A17" s="57" t="inlineStr">
        <is>
          <t>UR-009</t>
        </is>
      </c>
      <c r="B17" s="49" t="inlineStr">
        <is>
          <t>Doors &amp; Hardware</t>
        </is>
      </c>
      <c r="C17" s="16" t="inlineStr">
        <is>
          <t>Solid core door set, hang, fit hardware and adjust</t>
        </is>
      </c>
      <c r="D17" s="14" t="inlineStr">
        <is>
          <t>No.</t>
        </is>
      </c>
      <c r="E17" s="60" t="n">
        <v>210</v>
      </c>
      <c r="F17" s="60" t="n">
        <v>12</v>
      </c>
      <c r="G17" s="60" t="n">
        <v>820</v>
      </c>
      <c r="H17" s="34">
        <f>IF(COUNT($E17:$G17)=0,"",ROUND(SUM($E17:$G17),2))</f>
        <v/>
      </c>
      <c r="I17" s="67">
        <f>IF(OR($H17="",N($H17)=0),"",ROUND($J17/$H17-1,4))</f>
        <v/>
      </c>
      <c r="J17" s="72">
        <f>IF(COUNT($E17:$G17)=0,"",ROUND(N($E17)*(1+DW_Labour_Mkup)+N($F17)*(1+DW_Plant_Mkup)+N($G17)*(1+DW_Material_Mkup),2))</f>
        <v/>
      </c>
      <c r="K17" s="61" t="inlineStr">
        <is>
          <t>EXAMPLE rate — replace with your own</t>
        </is>
      </c>
    </row>
    <row r="18">
      <c r="A18" s="57" t="inlineStr">
        <is>
          <t>UR-010</t>
        </is>
      </c>
      <c r="B18" s="49" t="inlineStr">
        <is>
          <t>Earthworks</t>
        </is>
      </c>
      <c r="C18" s="16" t="inlineStr">
        <is>
          <t>Bulk excavation and cart to on-site stockpile</t>
        </is>
      </c>
      <c r="D18" s="14" t="inlineStr">
        <is>
          <t>m³</t>
        </is>
      </c>
      <c r="E18" s="60" t="n">
        <v>4.2</v>
      </c>
      <c r="F18" s="60" t="n">
        <v>12.6</v>
      </c>
      <c r="G18" s="60" t="n">
        <v>0</v>
      </c>
      <c r="H18" s="34">
        <f>IF(COUNT($E18:$G18)=0,"",ROUND(SUM($E18:$G18),2))</f>
        <v/>
      </c>
      <c r="I18" s="67">
        <f>IF(OR($H18="",N($H18)=0),"",ROUND($J18/$H18-1,4))</f>
        <v/>
      </c>
      <c r="J18" s="72">
        <f>IF(COUNT($E18:$G18)=0,"",ROUND(N($E18)*(1+DW_Labour_Mkup)+N($F18)*(1+DW_Plant_Mkup)+N($G18)*(1+DW_Material_Mkup),2))</f>
        <v/>
      </c>
      <c r="K18" s="61" t="inlineStr">
        <is>
          <t>EXAMPLE rate — replace with your own</t>
        </is>
      </c>
    </row>
    <row r="19">
      <c r="A19" s="57" t="inlineStr">
        <is>
          <t>UR-011</t>
        </is>
      </c>
      <c r="B19" s="49" t="inlineStr">
        <is>
          <t>Earthworks</t>
        </is>
      </c>
      <c r="C19" s="16" t="inlineStr">
        <is>
          <t>Imported engineered fill, place and compact in layers</t>
        </is>
      </c>
      <c r="D19" s="14" t="inlineStr">
        <is>
          <t>m³</t>
        </is>
      </c>
      <c r="E19" s="60" t="n">
        <v>6.5</v>
      </c>
      <c r="F19" s="60" t="n">
        <v>14.2</v>
      </c>
      <c r="G19" s="60" t="n">
        <v>22</v>
      </c>
      <c r="H19" s="34">
        <f>IF(COUNT($E19:$G19)=0,"",ROUND(SUM($E19:$G19),2))</f>
        <v/>
      </c>
      <c r="I19" s="67">
        <f>IF(OR($H19="",N($H19)=0),"",ROUND($J19/$H19-1,4))</f>
        <v/>
      </c>
      <c r="J19" s="72">
        <f>IF(COUNT($E19:$G19)=0,"",ROUND(N($E19)*(1+DW_Labour_Mkup)+N($F19)*(1+DW_Plant_Mkup)+N($G19)*(1+DW_Material_Mkup),2))</f>
        <v/>
      </c>
      <c r="K19" s="61" t="inlineStr">
        <is>
          <t>EXAMPLE rate — replace with your own</t>
        </is>
      </c>
    </row>
    <row r="20">
      <c r="A20" s="57" t="inlineStr">
        <is>
          <t>UR-012</t>
        </is>
      </c>
      <c r="B20" s="49" t="inlineStr">
        <is>
          <t>Electrical Services</t>
        </is>
      </c>
      <c r="C20" s="16" t="inlineStr">
        <is>
          <t>Final sub-circuit, install, terminate and test</t>
        </is>
      </c>
      <c r="D20" s="14" t="inlineStr">
        <is>
          <t>point</t>
        </is>
      </c>
      <c r="E20" s="60" t="n">
        <v>68</v>
      </c>
      <c r="F20" s="60" t="n">
        <v>2</v>
      </c>
      <c r="G20" s="60" t="n">
        <v>34</v>
      </c>
      <c r="H20" s="34">
        <f>IF(COUNT($E20:$G20)=0,"",ROUND(SUM($E20:$G20),2))</f>
        <v/>
      </c>
      <c r="I20" s="67">
        <f>IF(OR($H20="",N($H20)=0),"",ROUND($J20/$H20-1,4))</f>
        <v/>
      </c>
      <c r="J20" s="72">
        <f>IF(COUNT($E20:$G20)=0,"",ROUND(N($E20)*(1+DW_Labour_Mkup)+N($F20)*(1+DW_Plant_Mkup)+N($G20)*(1+DW_Material_Mkup),2))</f>
        <v/>
      </c>
      <c r="K20" s="61" t="inlineStr">
        <is>
          <t>EXAMPLE rate — replace with your own</t>
        </is>
      </c>
    </row>
    <row r="21">
      <c r="A21" s="57" t="inlineStr">
        <is>
          <t>UR-013</t>
        </is>
      </c>
      <c r="B21" s="49" t="inlineStr">
        <is>
          <t>Hydraulic Services</t>
        </is>
      </c>
      <c r="C21" s="16" t="inlineStr">
        <is>
          <t>Copper water pipework DN50, install, bracket and pressure test</t>
        </is>
      </c>
      <c r="D21" s="14" t="inlineStr">
        <is>
          <t>m</t>
        </is>
      </c>
      <c r="E21" s="60" t="n">
        <v>38</v>
      </c>
      <c r="F21" s="60" t="n">
        <v>2</v>
      </c>
      <c r="G21" s="60" t="n">
        <v>44</v>
      </c>
      <c r="H21" s="34">
        <f>IF(COUNT($E21:$G21)=0,"",ROUND(SUM($E21:$G21),2))</f>
        <v/>
      </c>
      <c r="I21" s="67">
        <f>IF(OR($H21="",N($H21)=0),"",ROUND($J21/$H21-1,4))</f>
        <v/>
      </c>
      <c r="J21" s="72">
        <f>IF(COUNT($E21:$G21)=0,"",ROUND(N($E21)*(1+DW_Labour_Mkup)+N($F21)*(1+DW_Plant_Mkup)+N($G21)*(1+DW_Material_Mkup),2))</f>
        <v/>
      </c>
      <c r="K21" s="61" t="inlineStr">
        <is>
          <t>EXAMPLE rate — replace with your own</t>
        </is>
      </c>
    </row>
    <row r="22">
      <c r="A22" s="57" t="inlineStr">
        <is>
          <t>UR-014</t>
        </is>
      </c>
      <c r="B22" s="49" t="inlineStr">
        <is>
          <t>Mechanical Services</t>
        </is>
      </c>
      <c r="C22" s="16" t="inlineStr">
        <is>
          <t>Rectangular ductwork, fabricate, install and seal</t>
        </is>
      </c>
      <c r="D22" s="14" t="inlineStr">
        <is>
          <t>m²</t>
        </is>
      </c>
      <c r="E22" s="60" t="n">
        <v>52</v>
      </c>
      <c r="F22" s="60" t="n">
        <v>6</v>
      </c>
      <c r="G22" s="60" t="n">
        <v>78</v>
      </c>
      <c r="H22" s="34">
        <f>IF(COUNT($E22:$G22)=0,"",ROUND(SUM($E22:$G22),2))</f>
        <v/>
      </c>
      <c r="I22" s="67">
        <f>IF(OR($H22="",N($H22)=0),"",ROUND($J22/$H22-1,4))</f>
        <v/>
      </c>
      <c r="J22" s="72">
        <f>IF(COUNT($E22:$G22)=0,"",ROUND(N($E22)*(1+DW_Labour_Mkup)+N($F22)*(1+DW_Plant_Mkup)+N($G22)*(1+DW_Material_Mkup),2))</f>
        <v/>
      </c>
      <c r="K22" s="61" t="inlineStr">
        <is>
          <t>EXAMPLE rate — replace with your own</t>
        </is>
      </c>
    </row>
    <row r="23">
      <c r="A23" s="57" t="inlineStr">
        <is>
          <t>UR-015</t>
        </is>
      </c>
      <c r="B23" s="49" t="inlineStr">
        <is>
          <t>Fire Services</t>
        </is>
      </c>
      <c r="C23" s="16" t="inlineStr">
        <is>
          <t>Sprinkler head and drop, install and commission</t>
        </is>
      </c>
      <c r="D23" s="14" t="inlineStr">
        <is>
          <t>No.</t>
        </is>
      </c>
      <c r="E23" s="60" t="n">
        <v>74</v>
      </c>
      <c r="F23" s="60" t="n">
        <v>3</v>
      </c>
      <c r="G23" s="60" t="n">
        <v>46</v>
      </c>
      <c r="H23" s="34">
        <f>IF(COUNT($E23:$G23)=0,"",ROUND(SUM($E23:$G23),2))</f>
        <v/>
      </c>
      <c r="I23" s="67">
        <f>IF(OR($H23="",N($H23)=0),"",ROUND($J23/$H23-1,4))</f>
        <v/>
      </c>
      <c r="J23" s="72">
        <f>IF(COUNT($E23:$G23)=0,"",ROUND(N($E23)*(1+DW_Labour_Mkup)+N($F23)*(1+DW_Plant_Mkup)+N($G23)*(1+DW_Material_Mkup),2))</f>
        <v/>
      </c>
      <c r="K23" s="61" t="inlineStr">
        <is>
          <t>EXAMPLE rate — replace with your own</t>
        </is>
      </c>
    </row>
    <row r="24">
      <c r="A24" s="57" t="inlineStr">
        <is>
          <t>UR-016</t>
        </is>
      </c>
      <c r="B24" s="49" t="inlineStr">
        <is>
          <t>Roofing &amp; Waterproofing</t>
        </is>
      </c>
      <c r="C24" s="16" t="inlineStr">
        <is>
          <t>Single-ply membrane, supply and install including welding</t>
        </is>
      </c>
      <c r="D24" s="14" t="inlineStr">
        <is>
          <t>m²</t>
        </is>
      </c>
      <c r="E24" s="60" t="n">
        <v>32</v>
      </c>
      <c r="F24" s="60" t="n">
        <v>4</v>
      </c>
      <c r="G24" s="60" t="n">
        <v>96</v>
      </c>
      <c r="H24" s="34">
        <f>IF(COUNT($E24:$G24)=0,"",ROUND(SUM($E24:$G24),2))</f>
        <v/>
      </c>
      <c r="I24" s="67">
        <f>IF(OR($H24="",N($H24)=0),"",ROUND($J24/$H24-1,4))</f>
        <v/>
      </c>
      <c r="J24" s="72">
        <f>IF(COUNT($E24:$G24)=0,"",ROUND(N($E24)*(1+DW_Labour_Mkup)+N($F24)*(1+DW_Plant_Mkup)+N($G24)*(1+DW_Material_Mkup),2))</f>
        <v/>
      </c>
      <c r="K24" s="61" t="inlineStr">
        <is>
          <t>EXAMPLE rate — replace with your own</t>
        </is>
      </c>
    </row>
    <row r="25">
      <c r="A25" s="14" t="n"/>
      <c r="B25" s="16" t="n"/>
      <c r="C25" s="16" t="n"/>
      <c r="D25" s="14" t="n"/>
      <c r="E25" s="62" t="n"/>
      <c r="F25" s="62" t="n"/>
      <c r="G25" s="62" t="n"/>
      <c r="H25" s="34">
        <f>IF(COUNT($E25:$G25)=0,"",ROUND(SUM($E25:$G25),2))</f>
        <v/>
      </c>
      <c r="I25" s="67">
        <f>IF(OR($H25="",N($H25)=0),"",ROUND($J25/$H25-1,4))</f>
        <v/>
      </c>
      <c r="J25" s="72">
        <f>IF(COUNT($E25:$G25)=0,"",ROUND(N($E25)*(1+DW_Labour_Mkup)+N($F25)*(1+DW_Plant_Mkup)+N($G25)*(1+DW_Material_Mkup),2))</f>
        <v/>
      </c>
      <c r="K25" s="16" t="n"/>
    </row>
    <row r="26">
      <c r="A26" s="14" t="n"/>
      <c r="B26" s="16" t="n"/>
      <c r="C26" s="16" t="n"/>
      <c r="D26" s="14" t="n"/>
      <c r="E26" s="62" t="n"/>
      <c r="F26" s="62" t="n"/>
      <c r="G26" s="62" t="n"/>
      <c r="H26" s="34">
        <f>IF(COUNT($E26:$G26)=0,"",ROUND(SUM($E26:$G26),2))</f>
        <v/>
      </c>
      <c r="I26" s="67">
        <f>IF(OR($H26="",N($H26)=0),"",ROUND($J26/$H26-1,4))</f>
        <v/>
      </c>
      <c r="J26" s="72">
        <f>IF(COUNT($E26:$G26)=0,"",ROUND(N($E26)*(1+DW_Labour_Mkup)+N($F26)*(1+DW_Plant_Mkup)+N($G26)*(1+DW_Material_Mkup),2))</f>
        <v/>
      </c>
      <c r="K26" s="16" t="n"/>
    </row>
    <row r="27">
      <c r="A27" s="14" t="n"/>
      <c r="B27" s="16" t="n"/>
      <c r="C27" s="16" t="n"/>
      <c r="D27" s="14" t="n"/>
      <c r="E27" s="62" t="n"/>
      <c r="F27" s="62" t="n"/>
      <c r="G27" s="62" t="n"/>
      <c r="H27" s="34">
        <f>IF(COUNT($E27:$G27)=0,"",ROUND(SUM($E27:$G27),2))</f>
        <v/>
      </c>
      <c r="I27" s="67">
        <f>IF(OR($H27="",N($H27)=0),"",ROUND($J27/$H27-1,4))</f>
        <v/>
      </c>
      <c r="J27" s="72">
        <f>IF(COUNT($E27:$G27)=0,"",ROUND(N($E27)*(1+DW_Labour_Mkup)+N($F27)*(1+DW_Plant_Mkup)+N($G27)*(1+DW_Material_Mkup),2))</f>
        <v/>
      </c>
      <c r="K27" s="16" t="n"/>
    </row>
    <row r="28">
      <c r="A28" s="14" t="n"/>
      <c r="B28" s="16" t="n"/>
      <c r="C28" s="16" t="n"/>
      <c r="D28" s="14" t="n"/>
      <c r="E28" s="62" t="n"/>
      <c r="F28" s="62" t="n"/>
      <c r="G28" s="62" t="n"/>
      <c r="H28" s="34">
        <f>IF(COUNT($E28:$G28)=0,"",ROUND(SUM($E28:$G28),2))</f>
        <v/>
      </c>
      <c r="I28" s="67">
        <f>IF(OR($H28="",N($H28)=0),"",ROUND($J28/$H28-1,4))</f>
        <v/>
      </c>
      <c r="J28" s="72">
        <f>IF(COUNT($E28:$G28)=0,"",ROUND(N($E28)*(1+DW_Labour_Mkup)+N($F28)*(1+DW_Plant_Mkup)+N($G28)*(1+DW_Material_Mkup),2))</f>
        <v/>
      </c>
      <c r="K28" s="16" t="n"/>
    </row>
    <row r="30" ht="16" customHeight="1">
      <c r="A30" s="52" t="inlineStr">
        <is>
          <t>B.  DAYWORK LABOUR RATES  ·  used where work is instructed on a time-and-materials basis</t>
        </is>
      </c>
      <c r="B30" s="53" t="n"/>
      <c r="C30" s="53" t="n"/>
      <c r="D30" s="53" t="n"/>
      <c r="E30" s="53" t="n"/>
      <c r="F30" s="53" t="n"/>
      <c r="G30" s="53" t="n"/>
      <c r="H30" s="53" t="n"/>
      <c r="I30" s="53" t="n"/>
      <c r="J30" s="53" t="n"/>
      <c r="K30" s="53" t="n"/>
    </row>
    <row r="31" ht="40" customHeight="1">
      <c r="A31" s="29" t="inlineStr">
        <is>
          <t>Ref</t>
        </is>
      </c>
      <c r="B31" s="29" t="inlineStr">
        <is>
          <t>Labour Category</t>
        </is>
      </c>
      <c r="C31" s="29" t="inlineStr">
        <is>
          <t>Classification / Basis</t>
        </is>
      </c>
      <c r="D31" s="29" t="inlineStr">
        <is>
          <t>Unit</t>
        </is>
      </c>
      <c r="E31" s="29">
        <f>"Base Hourly Cost ("&amp;IF(Proj_Currency="","Currency",Proj_Currency)&amp;")"</f>
        <v/>
      </c>
      <c r="F31" s="29" t="inlineStr">
        <is>
          <t>Overtime Multiplier — Tier 1</t>
        </is>
      </c>
      <c r="G31" s="29" t="inlineStr">
        <is>
          <t>Overtime Multiplier — Tier 2</t>
        </is>
      </c>
      <c r="H31" s="29">
        <f>"All-In Normal Time ("&amp;IF(Proj_Currency="","Currency",Proj_Currency)&amp;")"</f>
        <v/>
      </c>
      <c r="I31" s="29">
        <f>"All-In Overtime Tier 1 ("&amp;IF(Proj_Currency="","Currency",Proj_Currency)&amp;")"</f>
        <v/>
      </c>
      <c r="J31" s="29">
        <f>"All-In Overtime Tier 2 ("&amp;IF(Proj_Currency="","Currency",Proj_Currency)&amp;")"</f>
        <v/>
      </c>
      <c r="K31" s="29" t="inlineStr">
        <is>
          <t>Notes</t>
        </is>
      </c>
    </row>
    <row r="32">
      <c r="A32" s="57" t="inlineStr">
        <is>
          <t>DW-001</t>
        </is>
      </c>
      <c r="B32" s="49" t="inlineStr">
        <is>
          <t>Site Management</t>
        </is>
      </c>
      <c r="C32" s="16" t="inlineStr">
        <is>
          <t>Site supervisor / leading hand, ordinary time</t>
        </is>
      </c>
      <c r="D32" s="14" t="inlineStr">
        <is>
          <t>hr</t>
        </is>
      </c>
      <c r="E32" s="60" t="n">
        <v>96</v>
      </c>
      <c r="F32" s="73" t="n"/>
      <c r="G32" s="73" t="n"/>
      <c r="H32" s="72">
        <f>IF($E32="","",ROUND($E32*(1+DW_Labour_Mkup),2))</f>
        <v/>
      </c>
      <c r="I32" s="34">
        <f>IF($H32="","",ROUND($H32*IF($F32="",OT_Mult_1,$F32),2))</f>
        <v/>
      </c>
      <c r="J32" s="34">
        <f>IF($H32="","",ROUND($H32*IF($G32="",OT_Mult_2,$G32),2))</f>
        <v/>
      </c>
      <c r="K32" s="61" t="inlineStr">
        <is>
          <t>EXAMPLE rate — replace with your own</t>
        </is>
      </c>
    </row>
    <row r="33">
      <c r="A33" s="57" t="inlineStr">
        <is>
          <t>DW-002</t>
        </is>
      </c>
      <c r="B33" s="49" t="inlineStr">
        <is>
          <t>General Labourer</t>
        </is>
      </c>
      <c r="C33" s="16" t="inlineStr">
        <is>
          <t>General construction labourer</t>
        </is>
      </c>
      <c r="D33" s="14" t="inlineStr">
        <is>
          <t>hr</t>
        </is>
      </c>
      <c r="E33" s="60" t="n">
        <v>58</v>
      </c>
      <c r="F33" s="73" t="n"/>
      <c r="G33" s="73" t="n"/>
      <c r="H33" s="72">
        <f>IF($E33="","",ROUND($E33*(1+DW_Labour_Mkup),2))</f>
        <v/>
      </c>
      <c r="I33" s="34">
        <f>IF($H33="","",ROUND($H33*IF($F33="",OT_Mult_1,$F33),2))</f>
        <v/>
      </c>
      <c r="J33" s="34">
        <f>IF($H33="","",ROUND($H33*IF($G33="",OT_Mult_2,$G33),2))</f>
        <v/>
      </c>
      <c r="K33" s="61" t="inlineStr">
        <is>
          <t>EXAMPLE rate — replace with your own</t>
        </is>
      </c>
    </row>
    <row r="34">
      <c r="A34" s="57" t="inlineStr">
        <is>
          <t>DW-003</t>
        </is>
      </c>
      <c r="B34" s="49" t="inlineStr">
        <is>
          <t>Carpenter</t>
        </is>
      </c>
      <c r="C34" s="16" t="inlineStr">
        <is>
          <t>Qualified carpenter, own hand tools</t>
        </is>
      </c>
      <c r="D34" s="14" t="inlineStr">
        <is>
          <t>hr</t>
        </is>
      </c>
      <c r="E34" s="60" t="n">
        <v>78</v>
      </c>
      <c r="F34" s="73" t="n"/>
      <c r="G34" s="73" t="n"/>
      <c r="H34" s="72">
        <f>IF($E34="","",ROUND($E34*(1+DW_Labour_Mkup),2))</f>
        <v/>
      </c>
      <c r="I34" s="34">
        <f>IF($H34="","",ROUND($H34*IF($F34="",OT_Mult_1,$F34),2))</f>
        <v/>
      </c>
      <c r="J34" s="34">
        <f>IF($H34="","",ROUND($H34*IF($G34="",OT_Mult_2,$G34),2))</f>
        <v/>
      </c>
      <c r="K34" s="61" t="inlineStr">
        <is>
          <t>EXAMPLE rate — replace with your own</t>
        </is>
      </c>
    </row>
    <row r="35">
      <c r="A35" s="57" t="inlineStr">
        <is>
          <t>DW-004</t>
        </is>
      </c>
      <c r="B35" s="49" t="inlineStr">
        <is>
          <t>Formworker</t>
        </is>
      </c>
      <c r="C35" s="16" t="inlineStr">
        <is>
          <t>Formwork carpenter</t>
        </is>
      </c>
      <c r="D35" s="14" t="inlineStr">
        <is>
          <t>hr</t>
        </is>
      </c>
      <c r="E35" s="60" t="n">
        <v>82</v>
      </c>
      <c r="F35" s="73" t="n"/>
      <c r="G35" s="73" t="n"/>
      <c r="H35" s="72">
        <f>IF($E35="","",ROUND($E35*(1+DW_Labour_Mkup),2))</f>
        <v/>
      </c>
      <c r="I35" s="34">
        <f>IF($H35="","",ROUND($H35*IF($F35="",OT_Mult_1,$F35),2))</f>
        <v/>
      </c>
      <c r="J35" s="34">
        <f>IF($H35="","",ROUND($H35*IF($G35="",OT_Mult_2,$G35),2))</f>
        <v/>
      </c>
      <c r="K35" s="61" t="inlineStr">
        <is>
          <t>EXAMPLE rate — replace with your own</t>
        </is>
      </c>
    </row>
    <row r="36">
      <c r="A36" s="57" t="inlineStr">
        <is>
          <t>DW-005</t>
        </is>
      </c>
      <c r="B36" s="49" t="inlineStr">
        <is>
          <t>Steel Fixer</t>
        </is>
      </c>
      <c r="C36" s="16" t="inlineStr">
        <is>
          <t>Reinforcement steel fixer</t>
        </is>
      </c>
      <c r="D36" s="14" t="inlineStr">
        <is>
          <t>hr</t>
        </is>
      </c>
      <c r="E36" s="60" t="n">
        <v>76</v>
      </c>
      <c r="F36" s="73" t="n"/>
      <c r="G36" s="73" t="n"/>
      <c r="H36" s="72">
        <f>IF($E36="","",ROUND($E36*(1+DW_Labour_Mkup),2))</f>
        <v/>
      </c>
      <c r="I36" s="34">
        <f>IF($H36="","",ROUND($H36*IF($F36="",OT_Mult_1,$F36),2))</f>
        <v/>
      </c>
      <c r="J36" s="34">
        <f>IF($H36="","",ROUND($H36*IF($G36="",OT_Mult_2,$G36),2))</f>
        <v/>
      </c>
      <c r="K36" s="61" t="inlineStr">
        <is>
          <t>EXAMPLE rate — replace with your own</t>
        </is>
      </c>
    </row>
    <row r="37">
      <c r="A37" s="57" t="inlineStr">
        <is>
          <t>DW-006</t>
        </is>
      </c>
      <c r="B37" s="49" t="inlineStr">
        <is>
          <t>Concreter</t>
        </is>
      </c>
      <c r="C37" s="16" t="inlineStr">
        <is>
          <t>Concreter / finisher</t>
        </is>
      </c>
      <c r="D37" s="14" t="inlineStr">
        <is>
          <t>hr</t>
        </is>
      </c>
      <c r="E37" s="60" t="n">
        <v>74</v>
      </c>
      <c r="F37" s="73" t="n"/>
      <c r="G37" s="73" t="n"/>
      <c r="H37" s="72">
        <f>IF($E37="","",ROUND($E37*(1+DW_Labour_Mkup),2))</f>
        <v/>
      </c>
      <c r="I37" s="34">
        <f>IF($H37="","",ROUND($H37*IF($F37="",OT_Mult_1,$F37),2))</f>
        <v/>
      </c>
      <c r="J37" s="34">
        <f>IF($H37="","",ROUND($H37*IF($G37="",OT_Mult_2,$G37),2))</f>
        <v/>
      </c>
      <c r="K37" s="61" t="inlineStr">
        <is>
          <t>EXAMPLE rate — replace with your own</t>
        </is>
      </c>
    </row>
    <row r="38">
      <c r="A38" s="57" t="inlineStr">
        <is>
          <t>DW-007</t>
        </is>
      </c>
      <c r="B38" s="49" t="inlineStr">
        <is>
          <t>Structural Steel Erector</t>
        </is>
      </c>
      <c r="C38" s="16" t="inlineStr">
        <is>
          <t>Steel erector, working at height</t>
        </is>
      </c>
      <c r="D38" s="14" t="inlineStr">
        <is>
          <t>hr</t>
        </is>
      </c>
      <c r="E38" s="60" t="n">
        <v>92</v>
      </c>
      <c r="F38" s="73" t="n"/>
      <c r="G38" s="73" t="n"/>
      <c r="H38" s="72">
        <f>IF($E38="","",ROUND($E38*(1+DW_Labour_Mkup),2))</f>
        <v/>
      </c>
      <c r="I38" s="34">
        <f>IF($H38="","",ROUND($H38*IF($F38="",OT_Mult_1,$F38),2))</f>
        <v/>
      </c>
      <c r="J38" s="34">
        <f>IF($H38="","",ROUND($H38*IF($G38="",OT_Mult_2,$G38),2))</f>
        <v/>
      </c>
      <c r="K38" s="61" t="inlineStr">
        <is>
          <t>EXAMPLE rate — replace with your own</t>
        </is>
      </c>
    </row>
    <row r="39">
      <c r="A39" s="57" t="inlineStr">
        <is>
          <t>DW-008</t>
        </is>
      </c>
      <c r="B39" s="49" t="inlineStr">
        <is>
          <t>Bricklayer</t>
        </is>
      </c>
      <c r="C39" s="16" t="inlineStr">
        <is>
          <t>Bricklayer / blocklayer</t>
        </is>
      </c>
      <c r="D39" s="14" t="inlineStr">
        <is>
          <t>hr</t>
        </is>
      </c>
      <c r="E39" s="60" t="n">
        <v>80</v>
      </c>
      <c r="F39" s="73" t="n"/>
      <c r="G39" s="73" t="n"/>
      <c r="H39" s="72">
        <f>IF($E39="","",ROUND($E39*(1+DW_Labour_Mkup),2))</f>
        <v/>
      </c>
      <c r="I39" s="34">
        <f>IF($H39="","",ROUND($H39*IF($F39="",OT_Mult_1,$F39),2))</f>
        <v/>
      </c>
      <c r="J39" s="34">
        <f>IF($H39="","",ROUND($H39*IF($G39="",OT_Mult_2,$G39),2))</f>
        <v/>
      </c>
      <c r="K39" s="61" t="inlineStr">
        <is>
          <t>EXAMPLE rate — replace with your own</t>
        </is>
      </c>
    </row>
    <row r="40">
      <c r="A40" s="57" t="inlineStr">
        <is>
          <t>DW-009</t>
        </is>
      </c>
      <c r="B40" s="49" t="inlineStr">
        <is>
          <t>Plasterer</t>
        </is>
      </c>
      <c r="C40" s="16" t="inlineStr">
        <is>
          <t>Plasterer / wall and ceiling fixer</t>
        </is>
      </c>
      <c r="D40" s="14" t="inlineStr">
        <is>
          <t>hr</t>
        </is>
      </c>
      <c r="E40" s="60" t="n">
        <v>72</v>
      </c>
      <c r="F40" s="73" t="n"/>
      <c r="G40" s="73" t="n"/>
      <c r="H40" s="72">
        <f>IF($E40="","",ROUND($E40*(1+DW_Labour_Mkup),2))</f>
        <v/>
      </c>
      <c r="I40" s="34">
        <f>IF($H40="","",ROUND($H40*IF($F40="",OT_Mult_1,$F40),2))</f>
        <v/>
      </c>
      <c r="J40" s="34">
        <f>IF($H40="","",ROUND($H40*IF($G40="",OT_Mult_2,$G40),2))</f>
        <v/>
      </c>
      <c r="K40" s="61" t="inlineStr">
        <is>
          <t>EXAMPLE rate — replace with your own</t>
        </is>
      </c>
    </row>
    <row r="41">
      <c r="A41" s="57" t="inlineStr">
        <is>
          <t>DW-010</t>
        </is>
      </c>
      <c r="B41" s="49" t="inlineStr">
        <is>
          <t>Painter</t>
        </is>
      </c>
      <c r="C41" s="16" t="inlineStr">
        <is>
          <t>Painter and decorator</t>
        </is>
      </c>
      <c r="D41" s="14" t="inlineStr">
        <is>
          <t>hr</t>
        </is>
      </c>
      <c r="E41" s="60" t="n">
        <v>68</v>
      </c>
      <c r="F41" s="73" t="n"/>
      <c r="G41" s="73" t="n"/>
      <c r="H41" s="72">
        <f>IF($E41="","",ROUND($E41*(1+DW_Labour_Mkup),2))</f>
        <v/>
      </c>
      <c r="I41" s="34">
        <f>IF($H41="","",ROUND($H41*IF($F41="",OT_Mult_1,$F41),2))</f>
        <v/>
      </c>
      <c r="J41" s="34">
        <f>IF($H41="","",ROUND($H41*IF($G41="",OT_Mult_2,$G41),2))</f>
        <v/>
      </c>
      <c r="K41" s="61" t="inlineStr">
        <is>
          <t>EXAMPLE rate — replace with your own</t>
        </is>
      </c>
    </row>
    <row r="42">
      <c r="A42" s="57" t="inlineStr">
        <is>
          <t>DW-011</t>
        </is>
      </c>
      <c r="B42" s="49" t="inlineStr">
        <is>
          <t>Tiler</t>
        </is>
      </c>
      <c r="C42" s="16" t="inlineStr">
        <is>
          <t>Wall and floor tiler</t>
        </is>
      </c>
      <c r="D42" s="14" t="inlineStr">
        <is>
          <t>hr</t>
        </is>
      </c>
      <c r="E42" s="60" t="n">
        <v>74</v>
      </c>
      <c r="F42" s="73" t="n"/>
      <c r="G42" s="73" t="n"/>
      <c r="H42" s="72">
        <f>IF($E42="","",ROUND($E42*(1+DW_Labour_Mkup),2))</f>
        <v/>
      </c>
      <c r="I42" s="34">
        <f>IF($H42="","",ROUND($H42*IF($F42="",OT_Mult_1,$F42),2))</f>
        <v/>
      </c>
      <c r="J42" s="34">
        <f>IF($H42="","",ROUND($H42*IF($G42="",OT_Mult_2,$G42),2))</f>
        <v/>
      </c>
      <c r="K42" s="61" t="inlineStr">
        <is>
          <t>EXAMPLE rate — replace with your own</t>
        </is>
      </c>
    </row>
    <row r="43">
      <c r="A43" s="57" t="inlineStr">
        <is>
          <t>DW-012</t>
        </is>
      </c>
      <c r="B43" s="49" t="inlineStr">
        <is>
          <t>Joiner</t>
        </is>
      </c>
      <c r="C43" s="16" t="inlineStr">
        <is>
          <t>Joiner / shopfitter</t>
        </is>
      </c>
      <c r="D43" s="14" t="inlineStr">
        <is>
          <t>hr</t>
        </is>
      </c>
      <c r="E43" s="60" t="n">
        <v>82</v>
      </c>
      <c r="F43" s="73" t="n"/>
      <c r="G43" s="73" t="n"/>
      <c r="H43" s="72">
        <f>IF($E43="","",ROUND($E43*(1+DW_Labour_Mkup),2))</f>
        <v/>
      </c>
      <c r="I43" s="34">
        <f>IF($H43="","",ROUND($H43*IF($F43="",OT_Mult_1,$F43),2))</f>
        <v/>
      </c>
      <c r="J43" s="34">
        <f>IF($H43="","",ROUND($H43*IF($G43="",OT_Mult_2,$G43),2))</f>
        <v/>
      </c>
      <c r="K43" s="61" t="inlineStr">
        <is>
          <t>EXAMPLE rate — replace with your own</t>
        </is>
      </c>
    </row>
    <row r="44">
      <c r="A44" s="57" t="inlineStr">
        <is>
          <t>DW-013</t>
        </is>
      </c>
      <c r="B44" s="49" t="inlineStr">
        <is>
          <t>Mechanical Fitter</t>
        </is>
      </c>
      <c r="C44" s="16" t="inlineStr">
        <is>
          <t>Mechanical services fitter</t>
        </is>
      </c>
      <c r="D44" s="14" t="inlineStr">
        <is>
          <t>hr</t>
        </is>
      </c>
      <c r="E44" s="60" t="n">
        <v>88</v>
      </c>
      <c r="F44" s="73" t="n"/>
      <c r="G44" s="73" t="n"/>
      <c r="H44" s="72">
        <f>IF($E44="","",ROUND($E44*(1+DW_Labour_Mkup),2))</f>
        <v/>
      </c>
      <c r="I44" s="34">
        <f>IF($H44="","",ROUND($H44*IF($F44="",OT_Mult_1,$F44),2))</f>
        <v/>
      </c>
      <c r="J44" s="34">
        <f>IF($H44="","",ROUND($H44*IF($G44="",OT_Mult_2,$G44),2))</f>
        <v/>
      </c>
      <c r="K44" s="61" t="inlineStr">
        <is>
          <t>EXAMPLE rate — replace with your own</t>
        </is>
      </c>
    </row>
    <row r="45">
      <c r="A45" s="57" t="inlineStr">
        <is>
          <t>DW-014</t>
        </is>
      </c>
      <c r="B45" s="49" t="inlineStr">
        <is>
          <t>Electrician</t>
        </is>
      </c>
      <c r="C45" s="16" t="inlineStr">
        <is>
          <t>Licensed electrician</t>
        </is>
      </c>
      <c r="D45" s="14" t="inlineStr">
        <is>
          <t>hr</t>
        </is>
      </c>
      <c r="E45" s="60" t="n">
        <v>94</v>
      </c>
      <c r="F45" s="73" t="n"/>
      <c r="G45" s="73" t="n"/>
      <c r="H45" s="72">
        <f>IF($E45="","",ROUND($E45*(1+DW_Labour_Mkup),2))</f>
        <v/>
      </c>
      <c r="I45" s="34">
        <f>IF($H45="","",ROUND($H45*IF($F45="",OT_Mult_1,$F45),2))</f>
        <v/>
      </c>
      <c r="J45" s="34">
        <f>IF($H45="","",ROUND($H45*IF($G45="",OT_Mult_2,$G45),2))</f>
        <v/>
      </c>
      <c r="K45" s="61" t="inlineStr">
        <is>
          <t>EXAMPLE rate — replace with your own</t>
        </is>
      </c>
    </row>
    <row r="46">
      <c r="A46" s="57" t="inlineStr">
        <is>
          <t>DW-015</t>
        </is>
      </c>
      <c r="B46" s="49" t="inlineStr">
        <is>
          <t>Plumber</t>
        </is>
      </c>
      <c r="C46" s="16" t="inlineStr">
        <is>
          <t>Licensed plumber</t>
        </is>
      </c>
      <c r="D46" s="14" t="inlineStr">
        <is>
          <t>hr</t>
        </is>
      </c>
      <c r="E46" s="60" t="n">
        <v>92</v>
      </c>
      <c r="F46" s="73" t="n"/>
      <c r="G46" s="73" t="n"/>
      <c r="H46" s="72">
        <f>IF($E46="","",ROUND($E46*(1+DW_Labour_Mkup),2))</f>
        <v/>
      </c>
      <c r="I46" s="34">
        <f>IF($H46="","",ROUND($H46*IF($F46="",OT_Mult_1,$F46),2))</f>
        <v/>
      </c>
      <c r="J46" s="34">
        <f>IF($H46="","",ROUND($H46*IF($G46="",OT_Mult_2,$G46),2))</f>
        <v/>
      </c>
      <c r="K46" s="61" t="inlineStr">
        <is>
          <t>EXAMPLE rate — replace with your own</t>
        </is>
      </c>
    </row>
    <row r="47">
      <c r="A47" s="57" t="inlineStr">
        <is>
          <t>DW-016</t>
        </is>
      </c>
      <c r="B47" s="49" t="inlineStr">
        <is>
          <t>Fire Technician</t>
        </is>
      </c>
      <c r="C47" s="16" t="inlineStr">
        <is>
          <t>Fire services technician</t>
        </is>
      </c>
      <c r="D47" s="14" t="inlineStr">
        <is>
          <t>hr</t>
        </is>
      </c>
      <c r="E47" s="60" t="n">
        <v>90</v>
      </c>
      <c r="F47" s="73" t="n"/>
      <c r="G47" s="73" t="n"/>
      <c r="H47" s="72">
        <f>IF($E47="","",ROUND($E47*(1+DW_Labour_Mkup),2))</f>
        <v/>
      </c>
      <c r="I47" s="34">
        <f>IF($H47="","",ROUND($H47*IF($F47="",OT_Mult_1,$F47),2))</f>
        <v/>
      </c>
      <c r="J47" s="34">
        <f>IF($H47="","",ROUND($H47*IF($G47="",OT_Mult_2,$G47),2))</f>
        <v/>
      </c>
      <c r="K47" s="61" t="inlineStr">
        <is>
          <t>EXAMPLE rate — replace with your own</t>
        </is>
      </c>
    </row>
    <row r="48">
      <c r="A48" s="57" t="inlineStr">
        <is>
          <t>DW-017</t>
        </is>
      </c>
      <c r="B48" s="49" t="inlineStr">
        <is>
          <t>Rigger / Crane Crew</t>
        </is>
      </c>
      <c r="C48" s="16" t="inlineStr">
        <is>
          <t>Rigger / dogger, crane crew</t>
        </is>
      </c>
      <c r="D48" s="14" t="inlineStr">
        <is>
          <t>hr</t>
        </is>
      </c>
      <c r="E48" s="60" t="n">
        <v>96</v>
      </c>
      <c r="F48" s="73" t="n"/>
      <c r="G48" s="73" t="n"/>
      <c r="H48" s="72">
        <f>IF($E48="","",ROUND($E48*(1+DW_Labour_Mkup),2))</f>
        <v/>
      </c>
      <c r="I48" s="34">
        <f>IF($H48="","",ROUND($H48*IF($F48="",OT_Mult_1,$F48),2))</f>
        <v/>
      </c>
      <c r="J48" s="34">
        <f>IF($H48="","",ROUND($H48*IF($G48="",OT_Mult_2,$G48),2))</f>
        <v/>
      </c>
      <c r="K48" s="61" t="inlineStr">
        <is>
          <t>EXAMPLE rate — replace with your own</t>
        </is>
      </c>
    </row>
    <row r="49">
      <c r="A49" s="57" t="inlineStr">
        <is>
          <t>DW-018</t>
        </is>
      </c>
      <c r="B49" s="49" t="inlineStr">
        <is>
          <t>Traffic Controller</t>
        </is>
      </c>
      <c r="C49" s="16" t="inlineStr">
        <is>
          <t>Accredited traffic controller</t>
        </is>
      </c>
      <c r="D49" s="14" t="inlineStr">
        <is>
          <t>hr</t>
        </is>
      </c>
      <c r="E49" s="60" t="n">
        <v>62</v>
      </c>
      <c r="F49" s="73" t="n"/>
      <c r="G49" s="73" t="n"/>
      <c r="H49" s="72">
        <f>IF($E49="","",ROUND($E49*(1+DW_Labour_Mkup),2))</f>
        <v/>
      </c>
      <c r="I49" s="34">
        <f>IF($H49="","",ROUND($H49*IF($F49="",OT_Mult_1,$F49),2))</f>
        <v/>
      </c>
      <c r="J49" s="34">
        <f>IF($H49="","",ROUND($H49*IF($G49="",OT_Mult_2,$G49),2))</f>
        <v/>
      </c>
      <c r="K49" s="61" t="inlineStr">
        <is>
          <t>EXAMPLE rate — replace with your own</t>
        </is>
      </c>
    </row>
    <row r="50">
      <c r="A50" s="14" t="n"/>
      <c r="B50" s="16" t="n"/>
      <c r="C50" s="16" t="n"/>
      <c r="D50" s="14" t="n"/>
      <c r="E50" s="62" t="n"/>
      <c r="F50" s="73" t="n"/>
      <c r="G50" s="73" t="n"/>
      <c r="H50" s="72">
        <f>IF($E50="","",ROUND($E50*(1+DW_Labour_Mkup),2))</f>
        <v/>
      </c>
      <c r="I50" s="34">
        <f>IF($H50="","",ROUND($H50*IF($F50="",OT_Mult_1,$F50),2))</f>
        <v/>
      </c>
      <c r="J50" s="34">
        <f>IF($H50="","",ROUND($H50*IF($G50="",OT_Mult_2,$G50),2))</f>
        <v/>
      </c>
      <c r="K50" s="16" t="n"/>
    </row>
    <row r="51">
      <c r="A51" s="14" t="n"/>
      <c r="B51" s="16" t="n"/>
      <c r="C51" s="16" t="n"/>
      <c r="D51" s="14" t="n"/>
      <c r="E51" s="62" t="n"/>
      <c r="F51" s="73" t="n"/>
      <c r="G51" s="73" t="n"/>
      <c r="H51" s="72">
        <f>IF($E51="","",ROUND($E51*(1+DW_Labour_Mkup),2))</f>
        <v/>
      </c>
      <c r="I51" s="34">
        <f>IF($H51="","",ROUND($H51*IF($F51="",OT_Mult_1,$F51),2))</f>
        <v/>
      </c>
      <c r="J51" s="34">
        <f>IF($H51="","",ROUND($H51*IF($G51="",OT_Mult_2,$G51),2))</f>
        <v/>
      </c>
      <c r="K51" s="16" t="n"/>
    </row>
    <row r="52">
      <c r="A52" s="14" t="n"/>
      <c r="B52" s="16" t="n"/>
      <c r="C52" s="16" t="n"/>
      <c r="D52" s="14" t="n"/>
      <c r="E52" s="62" t="n"/>
      <c r="F52" s="73" t="n"/>
      <c r="G52" s="73" t="n"/>
      <c r="H52" s="72">
        <f>IF($E52="","",ROUND($E52*(1+DW_Labour_Mkup),2))</f>
        <v/>
      </c>
      <c r="I52" s="34">
        <f>IF($H52="","",ROUND($H52*IF($F52="",OT_Mult_1,$F52),2))</f>
        <v/>
      </c>
      <c r="J52" s="34">
        <f>IF($H52="","",ROUND($H52*IF($G52="",OT_Mult_2,$G52),2))</f>
        <v/>
      </c>
      <c r="K52" s="16" t="n"/>
    </row>
    <row r="53">
      <c r="A53" s="14" t="n"/>
      <c r="B53" s="16" t="n"/>
      <c r="C53" s="16" t="n"/>
      <c r="D53" s="14" t="n"/>
      <c r="E53" s="62" t="n"/>
      <c r="F53" s="73" t="n"/>
      <c r="G53" s="73" t="n"/>
      <c r="H53" s="72">
        <f>IF($E53="","",ROUND($E53*(1+DW_Labour_Mkup),2))</f>
        <v/>
      </c>
      <c r="I53" s="34">
        <f>IF($H53="","",ROUND($H53*IF($F53="",OT_Mult_1,$F53),2))</f>
        <v/>
      </c>
      <c r="J53" s="34">
        <f>IF($H53="","",ROUND($H53*IF($G53="",OT_Mult_2,$G53),2))</f>
        <v/>
      </c>
      <c r="K53" s="16" t="n"/>
    </row>
    <row r="55" ht="16" customHeight="1">
      <c r="A55" s="52" t="inlineStr">
        <is>
          <t>C.  PLANT HIRE RATES  ·  used where plant is stood by, hired or instructed on daywork</t>
        </is>
      </c>
      <c r="B55" s="53" t="n"/>
      <c r="C55" s="53" t="n"/>
      <c r="D55" s="53" t="n"/>
      <c r="E55" s="53" t="n"/>
      <c r="F55" s="53" t="n"/>
      <c r="G55" s="53" t="n"/>
      <c r="H55" s="53" t="n"/>
      <c r="I55" s="53" t="n"/>
      <c r="J55" s="53" t="n"/>
      <c r="K55" s="53" t="n"/>
    </row>
    <row r="56" ht="40" customHeight="1">
      <c r="A56" s="29" t="inlineStr">
        <is>
          <t>Ref</t>
        </is>
      </c>
      <c r="B56" s="29" t="inlineStr">
        <is>
          <t>Plant Category</t>
        </is>
      </c>
      <c r="C56" s="29" t="inlineStr">
        <is>
          <t>Plant Item / Capacity</t>
        </is>
      </c>
      <c r="D56" s="29" t="inlineStr">
        <is>
          <t>Basis</t>
        </is>
      </c>
      <c r="E56" s="29">
        <f>"Dry Hire Rate ("&amp;IF(Proj_Currency="","Currency",Proj_Currency)&amp;")"</f>
        <v/>
      </c>
      <c r="F56" s="29">
        <f>"Operator Rate ("&amp;IF(Proj_Currency="","Currency",Proj_Currency)&amp;")"</f>
        <v/>
      </c>
      <c r="G56" s="29">
        <f>"Fuel &amp; Consumables ("&amp;IF(Proj_Currency="","Currency",Proj_Currency)&amp;")"</f>
        <v/>
      </c>
      <c r="H56" s="29">
        <f>"Net Cost Rate ("&amp;IF(Proj_Currency="","Currency",Proj_Currency)&amp;")"</f>
        <v/>
      </c>
      <c r="I56" s="29" t="inlineStr">
        <is>
          <t>Mark-up Applied</t>
        </is>
      </c>
      <c r="J56" s="29">
        <f>"All-In Rate ("&amp;IF(Proj_Currency="","Currency",Proj_Currency)&amp;")"</f>
        <v/>
      </c>
      <c r="K56" s="29" t="inlineStr">
        <is>
          <t>Mobilisation / Notes</t>
        </is>
      </c>
    </row>
    <row r="57">
      <c r="A57" s="57" t="inlineStr">
        <is>
          <t>PH-001</t>
        </is>
      </c>
      <c r="B57" s="49" t="inlineStr">
        <is>
          <t>Cranage</t>
        </is>
      </c>
      <c r="C57" s="16" t="inlineStr">
        <is>
          <t>Tower crane, 12 t capacity, including crew and power</t>
        </is>
      </c>
      <c r="D57" s="14" t="inlineStr">
        <is>
          <t>Week</t>
        </is>
      </c>
      <c r="E57" s="60" t="n">
        <v>9800</v>
      </c>
      <c r="F57" s="60" t="n">
        <v>6400</v>
      </c>
      <c r="G57" s="60" t="n">
        <v>850</v>
      </c>
      <c r="H57" s="34">
        <f>IF(COUNT($E57:$G57)=0,"",ROUND(SUM($E57:$G57),2))</f>
        <v/>
      </c>
      <c r="I57" s="67">
        <f>IF(OR($H57="",N($H57)=0),"",ROUND($J57/$H57-1,4))</f>
        <v/>
      </c>
      <c r="J57" s="72">
        <f>IF(COUNT($E57:$G57)=0,"",ROUND(N($E57)*(1+DW_Labour_Mkup)+N($F57)*(1+DW_Plant_Mkup)+N($G57)*(1+DW_Material_Mkup),2))</f>
        <v/>
      </c>
      <c r="K57" s="61" t="inlineStr">
        <is>
          <t>EXAMPLE rate — replace with your own</t>
        </is>
      </c>
    </row>
    <row r="58">
      <c r="A58" s="57" t="inlineStr">
        <is>
          <t>PH-002</t>
        </is>
      </c>
      <c r="B58" s="49" t="inlineStr">
        <is>
          <t>Cranage</t>
        </is>
      </c>
      <c r="C58" s="16" t="inlineStr">
        <is>
          <t>Mobile crane, 100 t, wet hire</t>
        </is>
      </c>
      <c r="D58" s="14" t="inlineStr">
        <is>
          <t>Day</t>
        </is>
      </c>
      <c r="E58" s="60" t="n">
        <v>3200</v>
      </c>
      <c r="F58" s="60" t="n">
        <v>1150</v>
      </c>
      <c r="G58" s="60" t="n">
        <v>420</v>
      </c>
      <c r="H58" s="34">
        <f>IF(COUNT($E58:$G58)=0,"",ROUND(SUM($E58:$G58),2))</f>
        <v/>
      </c>
      <c r="I58" s="67">
        <f>IF(OR($H58="",N($H58)=0),"",ROUND($J58/$H58-1,4))</f>
        <v/>
      </c>
      <c r="J58" s="72">
        <f>IF(COUNT($E58:$G58)=0,"",ROUND(N($E58)*(1+DW_Labour_Mkup)+N($F58)*(1+DW_Plant_Mkup)+N($G58)*(1+DW_Material_Mkup),2))</f>
        <v/>
      </c>
      <c r="K58" s="61" t="inlineStr">
        <is>
          <t>EXAMPLE rate — replace with your own</t>
        </is>
      </c>
    </row>
    <row r="59">
      <c r="A59" s="57" t="inlineStr">
        <is>
          <t>PH-003</t>
        </is>
      </c>
      <c r="B59" s="49" t="inlineStr">
        <is>
          <t>Cranage</t>
        </is>
      </c>
      <c r="C59" s="16" t="inlineStr">
        <is>
          <t>Franna / pick-and-carry crane, 20 t</t>
        </is>
      </c>
      <c r="D59" s="14" t="inlineStr">
        <is>
          <t>Day</t>
        </is>
      </c>
      <c r="E59" s="60" t="n">
        <v>1150</v>
      </c>
      <c r="F59" s="60" t="n">
        <v>780</v>
      </c>
      <c r="G59" s="60" t="n">
        <v>180</v>
      </c>
      <c r="H59" s="34">
        <f>IF(COUNT($E59:$G59)=0,"",ROUND(SUM($E59:$G59),2))</f>
        <v/>
      </c>
      <c r="I59" s="67">
        <f>IF(OR($H59="",N($H59)=0),"",ROUND($J59/$H59-1,4))</f>
        <v/>
      </c>
      <c r="J59" s="72">
        <f>IF(COUNT($E59:$G59)=0,"",ROUND(N($E59)*(1+DW_Labour_Mkup)+N($F59)*(1+DW_Plant_Mkup)+N($G59)*(1+DW_Material_Mkup),2))</f>
        <v/>
      </c>
      <c r="K59" s="61" t="inlineStr">
        <is>
          <t>EXAMPLE rate — replace with your own</t>
        </is>
      </c>
    </row>
    <row r="60">
      <c r="A60" s="57" t="inlineStr">
        <is>
          <t>PH-004</t>
        </is>
      </c>
      <c r="B60" s="49" t="inlineStr">
        <is>
          <t>Earthmoving</t>
        </is>
      </c>
      <c r="C60" s="16" t="inlineStr">
        <is>
          <t>Excavator, 20 t, with operator</t>
        </is>
      </c>
      <c r="D60" s="14" t="inlineStr">
        <is>
          <t>Day</t>
        </is>
      </c>
      <c r="E60" s="60" t="n">
        <v>780</v>
      </c>
      <c r="F60" s="60" t="n">
        <v>690</v>
      </c>
      <c r="G60" s="60" t="n">
        <v>260</v>
      </c>
      <c r="H60" s="34">
        <f>IF(COUNT($E60:$G60)=0,"",ROUND(SUM($E60:$G60),2))</f>
        <v/>
      </c>
      <c r="I60" s="67">
        <f>IF(OR($H60="",N($H60)=0),"",ROUND($J60/$H60-1,4))</f>
        <v/>
      </c>
      <c r="J60" s="72">
        <f>IF(COUNT($E60:$G60)=0,"",ROUND(N($E60)*(1+DW_Labour_Mkup)+N($F60)*(1+DW_Plant_Mkup)+N($G60)*(1+DW_Material_Mkup),2))</f>
        <v/>
      </c>
      <c r="K60" s="61" t="inlineStr">
        <is>
          <t>EXAMPLE rate — replace with your own</t>
        </is>
      </c>
    </row>
    <row r="61">
      <c r="A61" s="57" t="inlineStr">
        <is>
          <t>PH-005</t>
        </is>
      </c>
      <c r="B61" s="49" t="inlineStr">
        <is>
          <t>Earthmoving</t>
        </is>
      </c>
      <c r="C61" s="16" t="inlineStr">
        <is>
          <t>Excavator, 5 t, with operator</t>
        </is>
      </c>
      <c r="D61" s="14" t="inlineStr">
        <is>
          <t>Day</t>
        </is>
      </c>
      <c r="E61" s="60" t="n">
        <v>340</v>
      </c>
      <c r="F61" s="60" t="n">
        <v>620</v>
      </c>
      <c r="G61" s="60" t="n">
        <v>110</v>
      </c>
      <c r="H61" s="34">
        <f>IF(COUNT($E61:$G61)=0,"",ROUND(SUM($E61:$G61),2))</f>
        <v/>
      </c>
      <c r="I61" s="67">
        <f>IF(OR($H61="",N($H61)=0),"",ROUND($J61/$H61-1,4))</f>
        <v/>
      </c>
      <c r="J61" s="72">
        <f>IF(COUNT($E61:$G61)=0,"",ROUND(N($E61)*(1+DW_Labour_Mkup)+N($F61)*(1+DW_Plant_Mkup)+N($G61)*(1+DW_Material_Mkup),2))</f>
        <v/>
      </c>
      <c r="K61" s="61" t="inlineStr">
        <is>
          <t>EXAMPLE rate — replace with your own</t>
        </is>
      </c>
    </row>
    <row r="62">
      <c r="A62" s="57" t="inlineStr">
        <is>
          <t>PH-006</t>
        </is>
      </c>
      <c r="B62" s="49" t="inlineStr">
        <is>
          <t>Earthmoving</t>
        </is>
      </c>
      <c r="C62" s="16" t="inlineStr">
        <is>
          <t>Articulated dump truck, 30 t</t>
        </is>
      </c>
      <c r="D62" s="14" t="inlineStr">
        <is>
          <t>Day</t>
        </is>
      </c>
      <c r="E62" s="60" t="n">
        <v>690</v>
      </c>
      <c r="F62" s="60" t="n">
        <v>640</v>
      </c>
      <c r="G62" s="60" t="n">
        <v>280</v>
      </c>
      <c r="H62" s="34">
        <f>IF(COUNT($E62:$G62)=0,"",ROUND(SUM($E62:$G62),2))</f>
        <v/>
      </c>
      <c r="I62" s="67">
        <f>IF(OR($H62="",N($H62)=0),"",ROUND($J62/$H62-1,4))</f>
        <v/>
      </c>
      <c r="J62" s="72">
        <f>IF(COUNT($E62:$G62)=0,"",ROUND(N($E62)*(1+DW_Labour_Mkup)+N($F62)*(1+DW_Plant_Mkup)+N($G62)*(1+DW_Material_Mkup),2))</f>
        <v/>
      </c>
      <c r="K62" s="61" t="inlineStr">
        <is>
          <t>EXAMPLE rate — replace with your own</t>
        </is>
      </c>
    </row>
    <row r="63">
      <c r="A63" s="57" t="inlineStr">
        <is>
          <t>PH-007</t>
        </is>
      </c>
      <c r="B63" s="49" t="inlineStr">
        <is>
          <t>Earthmoving</t>
        </is>
      </c>
      <c r="C63" s="16" t="inlineStr">
        <is>
          <t>Smooth drum roller, 12 t</t>
        </is>
      </c>
      <c r="D63" s="14" t="inlineStr">
        <is>
          <t>Day</t>
        </is>
      </c>
      <c r="E63" s="60" t="n">
        <v>420</v>
      </c>
      <c r="F63" s="60" t="n">
        <v>590</v>
      </c>
      <c r="G63" s="60" t="n">
        <v>130</v>
      </c>
      <c r="H63" s="34">
        <f>IF(COUNT($E63:$G63)=0,"",ROUND(SUM($E63:$G63),2))</f>
        <v/>
      </c>
      <c r="I63" s="67">
        <f>IF(OR($H63="",N($H63)=0),"",ROUND($J63/$H63-1,4))</f>
        <v/>
      </c>
      <c r="J63" s="72">
        <f>IF(COUNT($E63:$G63)=0,"",ROUND(N($E63)*(1+DW_Labour_Mkup)+N($F63)*(1+DW_Plant_Mkup)+N($G63)*(1+DW_Material_Mkup),2))</f>
        <v/>
      </c>
      <c r="K63" s="61" t="inlineStr">
        <is>
          <t>EXAMPLE rate — replace with your own</t>
        </is>
      </c>
    </row>
    <row r="64">
      <c r="A64" s="57" t="inlineStr">
        <is>
          <t>PH-008</t>
        </is>
      </c>
      <c r="B64" s="49" t="inlineStr">
        <is>
          <t>Access</t>
        </is>
      </c>
      <c r="C64" s="16" t="inlineStr">
        <is>
          <t>Scissor lift, 12 m electric</t>
        </is>
      </c>
      <c r="D64" s="14" t="inlineStr">
        <is>
          <t>Week</t>
        </is>
      </c>
      <c r="E64" s="60" t="n">
        <v>480</v>
      </c>
      <c r="F64" s="60" t="n">
        <v>0</v>
      </c>
      <c r="G64" s="60" t="n">
        <v>45</v>
      </c>
      <c r="H64" s="34">
        <f>IF(COUNT($E64:$G64)=0,"",ROUND(SUM($E64:$G64),2))</f>
        <v/>
      </c>
      <c r="I64" s="67">
        <f>IF(OR($H64="",N($H64)=0),"",ROUND($J64/$H64-1,4))</f>
        <v/>
      </c>
      <c r="J64" s="72">
        <f>IF(COUNT($E64:$G64)=0,"",ROUND(N($E64)*(1+DW_Labour_Mkup)+N($F64)*(1+DW_Plant_Mkup)+N($G64)*(1+DW_Material_Mkup),2))</f>
        <v/>
      </c>
      <c r="K64" s="61" t="inlineStr">
        <is>
          <t>EXAMPLE rate — replace with your own</t>
        </is>
      </c>
    </row>
    <row r="65">
      <c r="A65" s="57" t="inlineStr">
        <is>
          <t>PH-009</t>
        </is>
      </c>
      <c r="B65" s="49" t="inlineStr">
        <is>
          <t>Access</t>
        </is>
      </c>
      <c r="C65" s="16" t="inlineStr">
        <is>
          <t>Boom lift, 20 m knuckle</t>
        </is>
      </c>
      <c r="D65" s="14" t="inlineStr">
        <is>
          <t>Week</t>
        </is>
      </c>
      <c r="E65" s="60" t="n">
        <v>940</v>
      </c>
      <c r="F65" s="60" t="n">
        <v>0</v>
      </c>
      <c r="G65" s="60" t="n">
        <v>120</v>
      </c>
      <c r="H65" s="34">
        <f>IF(COUNT($E65:$G65)=0,"",ROUND(SUM($E65:$G65),2))</f>
        <v/>
      </c>
      <c r="I65" s="67">
        <f>IF(OR($H65="",N($H65)=0),"",ROUND($J65/$H65-1,4))</f>
        <v/>
      </c>
      <c r="J65" s="72">
        <f>IF(COUNT($E65:$G65)=0,"",ROUND(N($E65)*(1+DW_Labour_Mkup)+N($F65)*(1+DW_Plant_Mkup)+N($G65)*(1+DW_Material_Mkup),2))</f>
        <v/>
      </c>
      <c r="K65" s="61" t="inlineStr">
        <is>
          <t>EXAMPLE rate — replace with your own</t>
        </is>
      </c>
    </row>
    <row r="66">
      <c r="A66" s="57" t="inlineStr">
        <is>
          <t>PH-010</t>
        </is>
      </c>
      <c r="B66" s="49" t="inlineStr">
        <is>
          <t>Access</t>
        </is>
      </c>
      <c r="C66" s="16" t="inlineStr">
        <is>
          <t>Material hoist, twin cage, including operator</t>
        </is>
      </c>
      <c r="D66" s="14" t="inlineStr">
        <is>
          <t>Week</t>
        </is>
      </c>
      <c r="E66" s="60" t="n">
        <v>3600</v>
      </c>
      <c r="F66" s="60" t="n">
        <v>2400</v>
      </c>
      <c r="G66" s="60" t="n">
        <v>190</v>
      </c>
      <c r="H66" s="34">
        <f>IF(COUNT($E66:$G66)=0,"",ROUND(SUM($E66:$G66),2))</f>
        <v/>
      </c>
      <c r="I66" s="67">
        <f>IF(OR($H66="",N($H66)=0),"",ROUND($J66/$H66-1,4))</f>
        <v/>
      </c>
      <c r="J66" s="72">
        <f>IF(COUNT($E66:$G66)=0,"",ROUND(N($E66)*(1+DW_Labour_Mkup)+N($F66)*(1+DW_Plant_Mkup)+N($G66)*(1+DW_Material_Mkup),2))</f>
        <v/>
      </c>
      <c r="K66" s="61" t="inlineStr">
        <is>
          <t>EXAMPLE rate — replace with your own</t>
        </is>
      </c>
    </row>
    <row r="67">
      <c r="A67" s="57" t="inlineStr">
        <is>
          <t>PH-011</t>
        </is>
      </c>
      <c r="B67" s="49" t="inlineStr">
        <is>
          <t>Concrete</t>
        </is>
      </c>
      <c r="C67" s="16" t="inlineStr">
        <is>
          <t>Concrete pump, boom, including operator</t>
        </is>
      </c>
      <c r="D67" s="14" t="inlineStr">
        <is>
          <t>Day</t>
        </is>
      </c>
      <c r="E67" s="60" t="n">
        <v>1450</v>
      </c>
      <c r="F67" s="60" t="n">
        <v>780</v>
      </c>
      <c r="G67" s="60" t="n">
        <v>340</v>
      </c>
      <c r="H67" s="34">
        <f>IF(COUNT($E67:$G67)=0,"",ROUND(SUM($E67:$G67),2))</f>
        <v/>
      </c>
      <c r="I67" s="67">
        <f>IF(OR($H67="",N($H67)=0),"",ROUND($J67/$H67-1,4))</f>
        <v/>
      </c>
      <c r="J67" s="72">
        <f>IF(COUNT($E67:$G67)=0,"",ROUND(N($E67)*(1+DW_Labour_Mkup)+N($F67)*(1+DW_Plant_Mkup)+N($G67)*(1+DW_Material_Mkup),2))</f>
        <v/>
      </c>
      <c r="K67" s="61" t="inlineStr">
        <is>
          <t>EXAMPLE rate — replace with your own</t>
        </is>
      </c>
    </row>
    <row r="68">
      <c r="A68" s="57" t="inlineStr">
        <is>
          <t>PH-012</t>
        </is>
      </c>
      <c r="B68" s="49" t="inlineStr">
        <is>
          <t>Concrete</t>
        </is>
      </c>
      <c r="C68" s="16" t="inlineStr">
        <is>
          <t>Concrete power float and trowel set</t>
        </is>
      </c>
      <c r="D68" s="14" t="inlineStr">
        <is>
          <t>Day</t>
        </is>
      </c>
      <c r="E68" s="60" t="n">
        <v>180</v>
      </c>
      <c r="F68" s="60" t="n">
        <v>0</v>
      </c>
      <c r="G68" s="60" t="n">
        <v>35</v>
      </c>
      <c r="H68" s="34">
        <f>IF(COUNT($E68:$G68)=0,"",ROUND(SUM($E68:$G68),2))</f>
        <v/>
      </c>
      <c r="I68" s="67">
        <f>IF(OR($H68="",N($H68)=0),"",ROUND($J68/$H68-1,4))</f>
        <v/>
      </c>
      <c r="J68" s="72">
        <f>IF(COUNT($E68:$G68)=0,"",ROUND(N($E68)*(1+DW_Labour_Mkup)+N($F68)*(1+DW_Plant_Mkup)+N($G68)*(1+DW_Material_Mkup),2))</f>
        <v/>
      </c>
      <c r="K68" s="61" t="inlineStr">
        <is>
          <t>EXAMPLE rate — replace with your own</t>
        </is>
      </c>
    </row>
    <row r="69">
      <c r="A69" s="57" t="inlineStr">
        <is>
          <t>PH-013</t>
        </is>
      </c>
      <c r="B69" s="49" t="inlineStr">
        <is>
          <t>Support Plant</t>
        </is>
      </c>
      <c r="C69" s="16" t="inlineStr">
        <is>
          <t>Site generator, 100 kVA</t>
        </is>
      </c>
      <c r="D69" s="14" t="inlineStr">
        <is>
          <t>Week</t>
        </is>
      </c>
      <c r="E69" s="60" t="n">
        <v>620</v>
      </c>
      <c r="F69" s="60" t="n">
        <v>0</v>
      </c>
      <c r="G69" s="60" t="n">
        <v>480</v>
      </c>
      <c r="H69" s="34">
        <f>IF(COUNT($E69:$G69)=0,"",ROUND(SUM($E69:$G69),2))</f>
        <v/>
      </c>
      <c r="I69" s="67">
        <f>IF(OR($H69="",N($H69)=0),"",ROUND($J69/$H69-1,4))</f>
        <v/>
      </c>
      <c r="J69" s="72">
        <f>IF(COUNT($E69:$G69)=0,"",ROUND(N($E69)*(1+DW_Labour_Mkup)+N($F69)*(1+DW_Plant_Mkup)+N($G69)*(1+DW_Material_Mkup),2))</f>
        <v/>
      </c>
      <c r="K69" s="61" t="inlineStr">
        <is>
          <t>EXAMPLE rate — replace with your own</t>
        </is>
      </c>
    </row>
    <row r="70">
      <c r="A70" s="57" t="inlineStr">
        <is>
          <t>PH-014</t>
        </is>
      </c>
      <c r="B70" s="49" t="inlineStr">
        <is>
          <t>Support Plant</t>
        </is>
      </c>
      <c r="C70" s="16" t="inlineStr">
        <is>
          <t>Telehandler, 4 t, with operator</t>
        </is>
      </c>
      <c r="D70" s="14" t="inlineStr">
        <is>
          <t>Day</t>
        </is>
      </c>
      <c r="E70" s="60" t="n">
        <v>520</v>
      </c>
      <c r="F70" s="60" t="n">
        <v>620</v>
      </c>
      <c r="G70" s="60" t="n">
        <v>190</v>
      </c>
      <c r="H70" s="34">
        <f>IF(COUNT($E70:$G70)=0,"",ROUND(SUM($E70:$G70),2))</f>
        <v/>
      </c>
      <c r="I70" s="67">
        <f>IF(OR($H70="",N($H70)=0),"",ROUND($J70/$H70-1,4))</f>
        <v/>
      </c>
      <c r="J70" s="72">
        <f>IF(COUNT($E70:$G70)=0,"",ROUND(N($E70)*(1+DW_Labour_Mkup)+N($F70)*(1+DW_Plant_Mkup)+N($G70)*(1+DW_Material_Mkup),2))</f>
        <v/>
      </c>
      <c r="K70" s="61" t="inlineStr">
        <is>
          <t>EXAMPLE rate — replace with your own</t>
        </is>
      </c>
    </row>
    <row r="71">
      <c r="A71" s="57" t="inlineStr">
        <is>
          <t>PH-015</t>
        </is>
      </c>
      <c r="B71" s="49" t="inlineStr">
        <is>
          <t>Support Plant</t>
        </is>
      </c>
      <c r="C71" s="16" t="inlineStr">
        <is>
          <t>Elevated work platform trailer-mounted</t>
        </is>
      </c>
      <c r="D71" s="14" t="inlineStr">
        <is>
          <t>Week</t>
        </is>
      </c>
      <c r="E71" s="60" t="n">
        <v>380</v>
      </c>
      <c r="F71" s="60" t="n">
        <v>0</v>
      </c>
      <c r="G71" s="60" t="n">
        <v>60</v>
      </c>
      <c r="H71" s="34">
        <f>IF(COUNT($E71:$G71)=0,"",ROUND(SUM($E71:$G71),2))</f>
        <v/>
      </c>
      <c r="I71" s="67">
        <f>IF(OR($H71="",N($H71)=0),"",ROUND($J71/$H71-1,4))</f>
        <v/>
      </c>
      <c r="J71" s="72">
        <f>IF(COUNT($E71:$G71)=0,"",ROUND(N($E71)*(1+DW_Labour_Mkup)+N($F71)*(1+DW_Plant_Mkup)+N($G71)*(1+DW_Material_Mkup),2))</f>
        <v/>
      </c>
      <c r="K71" s="61" t="inlineStr">
        <is>
          <t>EXAMPLE rate — replace with your own</t>
        </is>
      </c>
    </row>
    <row r="72">
      <c r="A72" s="14" t="n"/>
      <c r="B72" s="16" t="n"/>
      <c r="C72" s="16" t="n"/>
      <c r="D72" s="14" t="n"/>
      <c r="E72" s="62" t="n"/>
      <c r="F72" s="62" t="n"/>
      <c r="G72" s="62" t="n"/>
      <c r="H72" s="34">
        <f>IF(COUNT($E72:$G72)=0,"",ROUND(SUM($E72:$G72),2))</f>
        <v/>
      </c>
      <c r="I72" s="67">
        <f>IF(OR($H72="",N($H72)=0),"",ROUND($J72/$H72-1,4))</f>
        <v/>
      </c>
      <c r="J72" s="72">
        <f>IF(COUNT($E72:$G72)=0,"",ROUND(N($E72)*(1+DW_Labour_Mkup)+N($F72)*(1+DW_Plant_Mkup)+N($G72)*(1+DW_Material_Mkup),2))</f>
        <v/>
      </c>
      <c r="K72" s="16" t="n"/>
    </row>
    <row r="73">
      <c r="A73" s="14" t="n"/>
      <c r="B73" s="16" t="n"/>
      <c r="C73" s="16" t="n"/>
      <c r="D73" s="14" t="n"/>
      <c r="E73" s="62" t="n"/>
      <c r="F73" s="62" t="n"/>
      <c r="G73" s="62" t="n"/>
      <c r="H73" s="34">
        <f>IF(COUNT($E73:$G73)=0,"",ROUND(SUM($E73:$G73),2))</f>
        <v/>
      </c>
      <c r="I73" s="67">
        <f>IF(OR($H73="",N($H73)=0),"",ROUND($J73/$H73-1,4))</f>
        <v/>
      </c>
      <c r="J73" s="72">
        <f>IF(COUNT($E73:$G73)=0,"",ROUND(N($E73)*(1+DW_Labour_Mkup)+N($F73)*(1+DW_Plant_Mkup)+N($G73)*(1+DW_Material_Mkup),2))</f>
        <v/>
      </c>
      <c r="K73" s="16" t="n"/>
    </row>
    <row r="74">
      <c r="A74" s="14" t="n"/>
      <c r="B74" s="16" t="n"/>
      <c r="C74" s="16" t="n"/>
      <c r="D74" s="14" t="n"/>
      <c r="E74" s="62" t="n"/>
      <c r="F74" s="62" t="n"/>
      <c r="G74" s="62" t="n"/>
      <c r="H74" s="34">
        <f>IF(COUNT($E74:$G74)=0,"",ROUND(SUM($E74:$G74),2))</f>
        <v/>
      </c>
      <c r="I74" s="67">
        <f>IF(OR($H74="",N($H74)=0),"",ROUND($J74/$H74-1,4))</f>
        <v/>
      </c>
      <c r="J74" s="72">
        <f>IF(COUNT($E74:$G74)=0,"",ROUND(N($E74)*(1+DW_Labour_Mkup)+N($F74)*(1+DW_Plant_Mkup)+N($G74)*(1+DW_Material_Mkup),2))</f>
        <v/>
      </c>
      <c r="K74" s="16" t="n"/>
    </row>
    <row r="75">
      <c r="A75" s="14" t="n"/>
      <c r="B75" s="16" t="n"/>
      <c r="C75" s="16" t="n"/>
      <c r="D75" s="14" t="n"/>
      <c r="E75" s="62" t="n"/>
      <c r="F75" s="62" t="n"/>
      <c r="G75" s="62" t="n"/>
      <c r="H75" s="34">
        <f>IF(COUNT($E75:$G75)=0,"",ROUND(SUM($E75:$G75),2))</f>
        <v/>
      </c>
      <c r="I75" s="67">
        <f>IF(OR($H75="",N($H75)=0),"",ROUND($J75/$H75-1,4))</f>
        <v/>
      </c>
      <c r="J75" s="72">
        <f>IF(COUNT($E75:$G75)=0,"",ROUND(N($E75)*(1+DW_Labour_Mkup)+N($F75)*(1+DW_Plant_Mkup)+N($G75)*(1+DW_Material_Mkup),2))</f>
        <v/>
      </c>
      <c r="K75" s="16" t="n"/>
    </row>
    <row r="77" ht="48" customHeight="1">
      <c r="A77" s="17" t="inlineStr">
        <is>
          <t>All-in rates are built from the net cost rates using the daywork mark-ups on Lists — change a mark-up once and every all-in rate, overtime rate and plant rate follows. Overtime multipliers default to the Tier 1 and Tier 2 settings on Lists; enter a value in the multiplier column only where a particular category differs. Say clearly, in your qualifications, whether these rates are fixed for the life of the contract or subject to rise and fall — a schedule of rates offered without that statement is usually treated as fixed.</t>
        </is>
      </c>
    </row>
    <row r="79" ht="12.75" customHeight="1">
      <c r="A79" s="18" t="inlineStr">
        <is>
          <t>Visit mastt.com</t>
        </is>
      </c>
      <c r="B79" s="19" t="n"/>
      <c r="C79" s="19" t="n"/>
      <c r="D79" s="19" t="n"/>
      <c r="E79" s="19" t="n"/>
      <c r="F79" s="19" t="n"/>
      <c r="G79" s="19" t="n"/>
      <c r="H79" s="19" t="n"/>
      <c r="I79" s="19" t="n"/>
      <c r="J79" s="19" t="n"/>
      <c r="K79" s="19" t="n"/>
    </row>
  </sheetData>
  <sheetProtection selectLockedCells="0" selectUnlockedCells="0" sheet="1" objects="0" insertRows="0" insertHyperlinks="1" autoFilter="0" scenarios="0" formatColumns="0" deleteColumns="1" insertColumns="0" pivotTables="1" deleteRows="0" formatCells="0" formatRows="0" sort="0"/>
  <mergeCells count="8">
    <mergeCell ref="C2:K2"/>
    <mergeCell ref="A6:K6"/>
    <mergeCell ref="A30:K30"/>
    <mergeCell ref="A77:K77"/>
    <mergeCell ref="A55:K55"/>
    <mergeCell ref="C3:K3"/>
    <mergeCell ref="E7:K7"/>
    <mergeCell ref="A79:K79"/>
  </mergeCells>
  <dataValidations count="4">
    <dataValidation sqref="D9:D28" showDropDown="0" showInputMessage="0" showErrorMessage="1" allowBlank="1" errorTitle="Invalid entry" error="Choose a value from the drop-down list." type="list">
      <formula1>Lists!$C$29:$C$48</formula1>
    </dataValidation>
    <dataValidation sqref="B9:B28" showDropDown="0" showInputMessage="0" showErrorMessage="1" allowBlank="1" errorTitle="Invalid entry" error="Choose a value from the drop-down list." type="list">
      <formula1>Lists!$B$29:$B$48</formula1>
    </dataValidation>
    <dataValidation sqref="B32:B53" showDropDown="0" showInputMessage="0" showErrorMessage="1" allowBlank="1" errorTitle="Invalid entry" error="Choose a value from the drop-down list." type="list">
      <formula1>Lists!$N$29:$N$48</formula1>
    </dataValidation>
    <dataValidation sqref="D57:D75" showDropDown="0" showInputMessage="0" showErrorMessage="1" allowBlank="1" errorTitle="Invalid entry" error="Choose a value from the drop-down list." type="list">
      <formula1>Lists!$O$29:$O$48</formula1>
    </dataValidation>
  </dataValidations>
  <hyperlinks>
    <hyperlink xmlns:r="http://schemas.openxmlformats.org/officeDocument/2006/relationships" ref="A2" r:id="rId1"/>
    <hyperlink xmlns:r="http://schemas.openxmlformats.org/officeDocument/2006/relationships" ref="A79" r:id="rId2"/>
  </hyperlinks>
  <pageMargins left="0.3" right="0.3" top="0.4" bottom="0.4" header="0.2" footer="0.2"/>
  <pageSetup orientation="landscape" paperSize="9" fitToHeight="0" fitToWidth="1"/>
  <drawing xmlns:r="http://schemas.openxmlformats.org/officeDocument/2006/relationships" r:id="rId3"/>
</worksheet>
</file>

<file path=xl/worksheets/sheet8.xml><?xml version="1.0" encoding="utf-8"?>
<worksheet xmlns="http://schemas.openxmlformats.org/spreadsheetml/2006/main">
  <sheetPr>
    <outlinePr summaryBelow="1" summaryRight="1"/>
    <pageSetUpPr fitToPage="1"/>
  </sheetPr>
  <dimension ref="A2:J52"/>
  <sheetViews>
    <sheetView showGridLines="0" zoomScale="100" workbookViewId="0">
      <pane xSplit="3" ySplit="8" topLeftCell="D9" activePane="bottomRight" state="frozen"/>
      <selection pane="topRight"/>
      <selection pane="bottomLeft"/>
      <selection pane="bottomRight" activeCell="A1" sqref="A1"/>
    </sheetView>
  </sheetViews>
  <sheetFormatPr baseColWidth="8" defaultRowHeight="15"/>
  <cols>
    <col width="12" customWidth="1" min="1" max="1"/>
    <col width="16" customWidth="1" min="2" max="2"/>
    <col width="24" customWidth="1" min="3" max="3"/>
    <col width="76" customWidth="1" min="4" max="4"/>
    <col width="48" customWidth="1" min="5" max="5"/>
    <col width="17" customWidth="1" min="6" max="6"/>
    <col width="15" customWidth="1" min="7" max="7"/>
    <col width="26" customWidth="1" min="8" max="8"/>
    <col width="18" customWidth="1" min="9" max="9"/>
    <col width="26" customWidth="1" min="10" max="10"/>
  </cols>
  <sheetData>
    <row r="1" ht="3.75" customHeight="1"/>
    <row r="2" ht="27.75" customHeight="1">
      <c r="A2" s="1" t="inlineStr">
        <is>
          <t xml:space="preserve"> </t>
        </is>
      </c>
      <c r="B2" s="2" t="n"/>
      <c r="C2" s="3" t="inlineStr">
        <is>
          <t>Construction Bid / Tender Submission Template</t>
        </is>
      </c>
    </row>
    <row r="3" ht="12.75" customHeight="1">
      <c r="A3" s="2" t="n"/>
      <c r="B3" s="2" t="n"/>
      <c r="C3" s="4" t="inlineStr">
        <is>
          <t>Qualifications, Exclusions &amp; Assumptions  ·  everything the price depends on, stated in writing</t>
        </is>
      </c>
    </row>
    <row r="4" ht="6" customHeight="1"/>
    <row r="7" ht="15" customHeight="1">
      <c r="A7" s="20">
        <f>IF(Proj_Name="","Project: —  |  complete the Cover sheet","Project:  "&amp;Proj_Name&amp;IF(Proj_Number="",""," · "&amp;Proj_Number))</f>
        <v/>
      </c>
      <c r="D7" s="21" t="inlineStr">
        <is>
          <t>Shaded cells = your input.   Tinted cells = auto-calculated, do not type over them.</t>
        </is>
      </c>
    </row>
    <row r="8" ht="44" customHeight="1">
      <c r="A8" s="29" t="inlineStr">
        <is>
          <t>Ref</t>
        </is>
      </c>
      <c r="B8" s="29" t="inlineStr">
        <is>
          <t>Register</t>
        </is>
      </c>
      <c r="C8" s="29" t="inlineStr">
        <is>
          <t>Category</t>
        </is>
      </c>
      <c r="D8" s="29" t="inlineStr">
        <is>
          <t>Statement (as it will appear in the bid)</t>
        </is>
      </c>
      <c r="E8" s="29" t="inlineStr">
        <is>
          <t>Commercial Impact If Not Accepted</t>
        </is>
      </c>
      <c r="F8" s="29">
        <f>"Indicative Value Impact ("&amp;IF(Proj_Currency="","Currency",Proj_Currency)&amp;")"</f>
        <v/>
      </c>
      <c r="G8" s="29" t="inlineStr">
        <is>
          <t>Departure from the Tender Documents? (Y/N)</t>
        </is>
      </c>
      <c r="H8" s="29" t="inlineStr">
        <is>
          <t>Document / Clause Reference</t>
        </is>
      </c>
      <c r="I8" s="29" t="inlineStr">
        <is>
          <t>Client Response</t>
        </is>
      </c>
      <c r="J8" s="29" t="inlineStr">
        <is>
          <t>Notes</t>
        </is>
      </c>
    </row>
    <row r="9" ht="16" customHeight="1">
      <c r="A9" s="52" t="inlineStr">
        <is>
          <t>1.  QUALIFICATIONS  ·  conditions attached to this bid that qualify the price or the terms</t>
        </is>
      </c>
      <c r="B9" s="53" t="n"/>
      <c r="C9" s="53" t="n"/>
      <c r="D9" s="53" t="n"/>
      <c r="E9" s="53" t="n"/>
      <c r="F9" s="53" t="n"/>
      <c r="G9" s="53" t="n"/>
      <c r="H9" s="53" t="n"/>
      <c r="I9" s="53" t="n"/>
      <c r="J9" s="53" t="n"/>
    </row>
    <row r="10">
      <c r="A10" s="57" t="inlineStr">
        <is>
          <t>Q-01</t>
        </is>
      </c>
      <c r="B10" s="57" t="inlineStr">
        <is>
          <t>Qualification</t>
        </is>
      </c>
      <c r="C10" s="58" t="inlineStr">
        <is>
          <t>Programme &amp; Access</t>
        </is>
      </c>
      <c r="D10" s="58" t="inlineStr">
        <is>
          <t>This bid is based on uninterrupted access to the whole of the site from the date of site possession stated in the Bid Summary. Where access is staged or restricted, an adjustment to the contract sum and the contract period will be sought.</t>
        </is>
      </c>
      <c r="E10" s="58" t="inlineStr">
        <is>
          <t>Staged access adds preliminaries time and reduces productivity across every following trade.</t>
        </is>
      </c>
      <c r="F10" s="62" t="n"/>
      <c r="G10" s="57" t="inlineStr">
        <is>
          <t>Yes</t>
        </is>
      </c>
      <c r="H10" s="58" t="inlineStr">
        <is>
          <t>Tender documents — site access</t>
        </is>
      </c>
      <c r="I10" s="63" t="n"/>
      <c r="J10" s="61" t="inlineStr">
        <is>
          <t>EXAMPLE — edit or delete before use</t>
        </is>
      </c>
    </row>
    <row r="11">
      <c r="A11" s="57" t="inlineStr">
        <is>
          <t>Q-02</t>
        </is>
      </c>
      <c r="B11" s="57" t="inlineStr">
        <is>
          <t>Qualification</t>
        </is>
      </c>
      <c r="C11" s="58" t="inlineStr">
        <is>
          <t>Design &amp; Documentation</t>
        </is>
      </c>
      <c r="D11" s="58" t="inlineStr">
        <is>
          <t>This bid is based on the drawings and specification listed in the tender documents and the addenda acknowledged in the compliance checklist. Documentation issued after the bid due date is treated as a variation.</t>
        </is>
      </c>
      <c r="E11" s="58" t="inlineStr">
        <is>
          <t>Design development after bid close is priced as a change, not absorbed.</t>
        </is>
      </c>
      <c r="F11" s="62" t="n"/>
      <c r="G11" s="57" t="inlineStr">
        <is>
          <t>No</t>
        </is>
      </c>
      <c r="H11" s="58" t="inlineStr">
        <is>
          <t>Drawing register at tender</t>
        </is>
      </c>
      <c r="I11" s="63" t="n"/>
      <c r="J11" s="61" t="inlineStr">
        <is>
          <t>EXAMPLE — edit or delete before use</t>
        </is>
      </c>
    </row>
    <row r="12">
      <c r="A12" s="57" t="inlineStr">
        <is>
          <t>Q-03</t>
        </is>
      </c>
      <c r="B12" s="57" t="inlineStr">
        <is>
          <t>Qualification</t>
        </is>
      </c>
      <c r="C12" s="58" t="inlineStr">
        <is>
          <t>Escalation &amp; Currency</t>
        </is>
      </c>
      <c r="D12" s="58" t="inlineStr">
        <is>
          <t>Rates are held for the bid validity period. Beyond that period, price is subject to adjustment for movements in the cost of imported components and in the applicable exchange rate.</t>
        </is>
      </c>
      <c r="E12" s="58" t="inlineStr">
        <is>
          <t>Protects against currency and commodity movement over a long evaluation period.</t>
        </is>
      </c>
      <c r="F12" s="62" t="n"/>
      <c r="G12" s="57" t="inlineStr">
        <is>
          <t>Yes</t>
        </is>
      </c>
      <c r="H12" s="58" t="inlineStr">
        <is>
          <t>Conditions of Contract — price basis</t>
        </is>
      </c>
      <c r="I12" s="63" t="n"/>
      <c r="J12" s="61" t="inlineStr">
        <is>
          <t>EXAMPLE — edit or delete before use</t>
        </is>
      </c>
    </row>
    <row r="13">
      <c r="A13" s="57" t="inlineStr">
        <is>
          <t>Q-04</t>
        </is>
      </c>
      <c r="B13" s="57" t="inlineStr">
        <is>
          <t>Qualification</t>
        </is>
      </c>
      <c r="C13" s="58" t="inlineStr">
        <is>
          <t>Commercial &amp; Payment</t>
        </is>
      </c>
      <c r="D13" s="58" t="inlineStr">
        <is>
          <t>This bid assumes monthly progress payments against a value of work completed, certified and paid within the period stated in the tender documents, and no retention in excess of the stated percentage.</t>
        </is>
      </c>
      <c r="E13" s="58" t="inlineStr">
        <is>
          <t>Longer payment terms or higher retention increase working capital cost and would be repriced.</t>
        </is>
      </c>
      <c r="F13" s="62" t="n"/>
      <c r="G13" s="57" t="inlineStr">
        <is>
          <t>Yes</t>
        </is>
      </c>
      <c r="H13" s="58" t="inlineStr">
        <is>
          <t>Conditions of Contract — payment</t>
        </is>
      </c>
      <c r="I13" s="63" t="n"/>
      <c r="J13" s="61" t="inlineStr">
        <is>
          <t>EXAMPLE — edit or delete before use</t>
        </is>
      </c>
    </row>
    <row r="14">
      <c r="A14" s="57" t="inlineStr">
        <is>
          <t>Q-05</t>
        </is>
      </c>
      <c r="B14" s="57" t="inlineStr">
        <is>
          <t>Qualification</t>
        </is>
      </c>
      <c r="C14" s="58" t="inlineStr">
        <is>
          <t>Risk &amp; Liability</t>
        </is>
      </c>
      <c r="D14" s="58" t="inlineStr">
        <is>
          <t>Liquidated damages, liability caps and consequential loss exclusions are accepted only as stated in the tender documents. Any increase to the rate or the cap will require repricing.</t>
        </is>
      </c>
      <c r="E14" s="58" t="inlineStr">
        <is>
          <t>Uncapped or increased liability is not priced into the margin shown.</t>
        </is>
      </c>
      <c r="F14" s="62" t="n"/>
      <c r="G14" s="57" t="inlineStr">
        <is>
          <t>Yes</t>
        </is>
      </c>
      <c r="H14" s="58" t="inlineStr">
        <is>
          <t>Conditions of Contract — damages</t>
        </is>
      </c>
      <c r="I14" s="63" t="n"/>
      <c r="J14" s="61" t="inlineStr">
        <is>
          <t>EXAMPLE — edit or delete before use</t>
        </is>
      </c>
    </row>
    <row r="15">
      <c r="A15" s="57" t="inlineStr">
        <is>
          <t>Q-06</t>
        </is>
      </c>
      <c r="B15" s="57" t="inlineStr">
        <is>
          <t>Qualification</t>
        </is>
      </c>
      <c r="C15" s="58" t="inlineStr">
        <is>
          <t>Site Conditions</t>
        </is>
      </c>
      <c r="D15" s="58" t="inlineStr">
        <is>
          <t>This bid is based on the geotechnical and contamination reports issued with the tender documents. Latent conditions differing materially from those reports are excluded and will be valued as a variation.</t>
        </is>
      </c>
      <c r="E15" s="58" t="inlineStr">
        <is>
          <t>Removes unquantifiable ground risk from the fixed price.</t>
        </is>
      </c>
      <c r="F15" s="62" t="n"/>
      <c r="G15" s="57" t="inlineStr">
        <is>
          <t>Yes</t>
        </is>
      </c>
      <c r="H15" s="58" t="inlineStr">
        <is>
          <t>Geotechnical report issued at tender</t>
        </is>
      </c>
      <c r="I15" s="63" t="n"/>
      <c r="J15" s="61" t="inlineStr">
        <is>
          <t>EXAMPLE — edit or delete before use</t>
        </is>
      </c>
    </row>
    <row r="16">
      <c r="A16" s="14" t="n"/>
      <c r="B16" s="63" t="inlineStr">
        <is>
          <t>Qualification</t>
        </is>
      </c>
      <c r="C16" s="16" t="n"/>
      <c r="D16" s="16" t="n"/>
      <c r="E16" s="16" t="n"/>
      <c r="F16" s="62" t="n"/>
      <c r="G16" s="14" t="n"/>
      <c r="H16" s="16" t="n"/>
      <c r="I16" s="14" t="n"/>
      <c r="J16" s="16" t="n"/>
    </row>
    <row r="17">
      <c r="A17" s="14" t="n"/>
      <c r="B17" s="63" t="inlineStr">
        <is>
          <t>Qualification</t>
        </is>
      </c>
      <c r="C17" s="16" t="n"/>
      <c r="D17" s="16" t="n"/>
      <c r="E17" s="16" t="n"/>
      <c r="F17" s="62" t="n"/>
      <c r="G17" s="14" t="n"/>
      <c r="H17" s="16" t="n"/>
      <c r="I17" s="14" t="n"/>
      <c r="J17" s="16" t="n"/>
    </row>
    <row r="18">
      <c r="A18" s="14" t="n"/>
      <c r="B18" s="63" t="inlineStr">
        <is>
          <t>Qualification</t>
        </is>
      </c>
      <c r="C18" s="16" t="n"/>
      <c r="D18" s="16" t="n"/>
      <c r="E18" s="16" t="n"/>
      <c r="F18" s="62" t="n"/>
      <c r="G18" s="14" t="n"/>
      <c r="H18" s="16" t="n"/>
      <c r="I18" s="14" t="n"/>
      <c r="J18" s="16" t="n"/>
    </row>
    <row r="19">
      <c r="A19" s="14" t="n"/>
      <c r="B19" s="63" t="inlineStr">
        <is>
          <t>Qualification</t>
        </is>
      </c>
      <c r="C19" s="16" t="n"/>
      <c r="D19" s="16" t="n"/>
      <c r="E19" s="16" t="n"/>
      <c r="F19" s="62" t="n"/>
      <c r="G19" s="14" t="n"/>
      <c r="H19" s="16" t="n"/>
      <c r="I19" s="14" t="n"/>
      <c r="J19" s="16" t="n"/>
    </row>
    <row r="20">
      <c r="A20" s="14" t="n"/>
      <c r="B20" s="63" t="inlineStr">
        <is>
          <t>Qualification</t>
        </is>
      </c>
      <c r="C20" s="16" t="n"/>
      <c r="D20" s="16" t="n"/>
      <c r="E20" s="16" t="n"/>
      <c r="F20" s="62" t="n"/>
      <c r="G20" s="14" t="n"/>
      <c r="H20" s="16" t="n"/>
      <c r="I20" s="14" t="n"/>
      <c r="J20" s="16" t="n"/>
    </row>
    <row r="22" ht="16" customHeight="1">
      <c r="A22" s="52" t="inlineStr">
        <is>
          <t>2.  EXCLUSIONS  ·  work and cost that is NOT included in the Total Bid Price</t>
        </is>
      </c>
      <c r="B22" s="53" t="n"/>
      <c r="C22" s="53" t="n"/>
      <c r="D22" s="53" t="n"/>
      <c r="E22" s="53" t="n"/>
      <c r="F22" s="53" t="n"/>
      <c r="G22" s="53" t="n"/>
      <c r="H22" s="53" t="n"/>
      <c r="I22" s="53" t="n"/>
      <c r="J22" s="53" t="n"/>
    </row>
    <row r="23">
      <c r="A23" s="57" t="inlineStr">
        <is>
          <t>E-01</t>
        </is>
      </c>
      <c r="B23" s="57" t="inlineStr">
        <is>
          <t>Exclusion</t>
        </is>
      </c>
      <c r="C23" s="58" t="inlineStr">
        <is>
          <t>Scope</t>
        </is>
      </c>
      <c r="D23" s="58" t="inlineStr">
        <is>
          <t>Removal, treatment or disposal of hazardous materials, including asbestos-containing material, beyond the allowance recorded on the Allowances sheet.</t>
        </is>
      </c>
      <c r="E23" s="58" t="inlineStr">
        <is>
          <t>Priced as a measured allowance only; balance is a variation.</t>
        </is>
      </c>
      <c r="F23" s="62" t="n"/>
      <c r="G23" s="57" t="inlineStr">
        <is>
          <t>No</t>
        </is>
      </c>
      <c r="H23" s="58" t="inlineStr">
        <is>
          <t>Hazardous materials survey</t>
        </is>
      </c>
      <c r="I23" s="63" t="n"/>
      <c r="J23" s="61" t="inlineStr">
        <is>
          <t>EXAMPLE — edit or delete before use</t>
        </is>
      </c>
    </row>
    <row r="24">
      <c r="A24" s="57" t="inlineStr">
        <is>
          <t>E-02</t>
        </is>
      </c>
      <c r="B24" s="57" t="inlineStr">
        <is>
          <t>Exclusion</t>
        </is>
      </c>
      <c r="C24" s="58" t="inlineStr">
        <is>
          <t>Statutory &amp; Approvals</t>
        </is>
      </c>
      <c r="D24" s="58" t="inlineStr">
        <is>
          <t>Development, planning and building approval fees, headworks charges, and any levies or contributions payable by the client to an authority.</t>
        </is>
      </c>
      <c r="E24" s="58" t="inlineStr">
        <is>
          <t>These are client-side statutory costs and are not carried in the bid.</t>
        </is>
      </c>
      <c r="F24" s="62" t="n"/>
      <c r="G24" s="57" t="inlineStr">
        <is>
          <t>No</t>
        </is>
      </c>
      <c r="H24" s="58" t="inlineStr">
        <is>
          <t>Tender documents — client obligations</t>
        </is>
      </c>
      <c r="I24" s="63" t="n"/>
      <c r="J24" s="61" t="inlineStr">
        <is>
          <t>EXAMPLE — edit or delete before use</t>
        </is>
      </c>
    </row>
    <row r="25">
      <c r="A25" s="57" t="inlineStr">
        <is>
          <t>E-03</t>
        </is>
      </c>
      <c r="B25" s="57" t="inlineStr">
        <is>
          <t>Exclusion</t>
        </is>
      </c>
      <c r="C25" s="58" t="inlineStr">
        <is>
          <t>Utilities &amp; Authorities</t>
        </is>
      </c>
      <c r="D25" s="58" t="inlineStr">
        <is>
          <t>Authority-side upgrade works to incoming services, including substation provision, network augmentation and any authority-imposed easement works.</t>
        </is>
      </c>
      <c r="E25" s="58" t="inlineStr">
        <is>
          <t>Scope and cost are set by the authority and cannot be fixed at bid stage.</t>
        </is>
      </c>
      <c r="F25" s="62" t="n"/>
      <c r="G25" s="57" t="inlineStr">
        <is>
          <t>No</t>
        </is>
      </c>
      <c r="H25" s="58" t="inlineStr">
        <is>
          <t>Services infrastructure report</t>
        </is>
      </c>
      <c r="I25" s="63" t="n"/>
      <c r="J25" s="61" t="inlineStr">
        <is>
          <t>EXAMPLE — edit or delete before use</t>
        </is>
      </c>
    </row>
    <row r="26">
      <c r="A26" s="57" t="inlineStr">
        <is>
          <t>E-04</t>
        </is>
      </c>
      <c r="B26" s="57" t="inlineStr">
        <is>
          <t>Exclusion</t>
        </is>
      </c>
      <c r="C26" s="58" t="inlineStr">
        <is>
          <t>Scope</t>
        </is>
      </c>
      <c r="D26" s="58" t="inlineStr">
        <is>
          <t>Loose furniture, fittings and equipment, operational equipment, IT and audio-visual hardware, and specialist client-supplied equipment.</t>
        </is>
      </c>
      <c r="E26" s="58" t="inlineStr">
        <is>
          <t>Outside the construction package unless separately instructed.</t>
        </is>
      </c>
      <c r="F26" s="62" t="n"/>
      <c r="G26" s="57" t="inlineStr">
        <is>
          <t>No</t>
        </is>
      </c>
      <c r="H26" s="58" t="inlineStr">
        <is>
          <t>FF&amp;E schedule</t>
        </is>
      </c>
      <c r="I26" s="63" t="n"/>
      <c r="J26" s="61" t="inlineStr">
        <is>
          <t>EXAMPLE — edit or delete before use</t>
        </is>
      </c>
    </row>
    <row r="27">
      <c r="A27" s="57" t="inlineStr">
        <is>
          <t>E-05</t>
        </is>
      </c>
      <c r="B27" s="57" t="inlineStr">
        <is>
          <t>Exclusion</t>
        </is>
      </c>
      <c r="C27" s="58" t="inlineStr">
        <is>
          <t>Programme &amp; Access</t>
        </is>
      </c>
      <c r="D27" s="58" t="inlineStr">
        <is>
          <t>Acceleration, out-of-hours work, or shift work required to recover time lost through causes outside the contractor's control.</t>
        </is>
      </c>
      <c r="E27" s="58" t="inlineStr">
        <is>
          <t>Acceleration is offered separately as an alternate — see the Alternates sheet.</t>
        </is>
      </c>
      <c r="F27" s="62" t="n"/>
      <c r="G27" s="57" t="inlineStr">
        <is>
          <t>No</t>
        </is>
      </c>
      <c r="H27" s="58" t="inlineStr">
        <is>
          <t>Programme submitted with the bid</t>
        </is>
      </c>
      <c r="I27" s="63" t="n"/>
      <c r="J27" s="61" t="inlineStr">
        <is>
          <t>EXAMPLE — edit or delete before use</t>
        </is>
      </c>
    </row>
    <row r="28">
      <c r="A28" s="57" t="inlineStr">
        <is>
          <t>E-06</t>
        </is>
      </c>
      <c r="B28" s="57" t="inlineStr">
        <is>
          <t>Exclusion</t>
        </is>
      </c>
      <c r="C28" s="58" t="inlineStr">
        <is>
          <t>Testing &amp; Commissioning</t>
        </is>
      </c>
      <c r="D28" s="58" t="inlineStr">
        <is>
          <t>Ongoing operational maintenance, tuning beyond the defects liability period, and building performance rating certification.</t>
        </is>
      </c>
      <c r="E28" s="58" t="inlineStr">
        <is>
          <t>Post-handover services are outside the construction scope.</t>
        </is>
      </c>
      <c r="F28" s="62" t="n"/>
      <c r="G28" s="57" t="inlineStr">
        <is>
          <t>No</t>
        </is>
      </c>
      <c r="H28" s="58" t="inlineStr">
        <is>
          <t>Specification — commissioning</t>
        </is>
      </c>
      <c r="I28" s="63" t="n"/>
      <c r="J28" s="61" t="inlineStr">
        <is>
          <t>EXAMPLE — edit or delete before use</t>
        </is>
      </c>
    </row>
    <row r="29">
      <c r="A29" s="14" t="n"/>
      <c r="B29" s="63" t="inlineStr">
        <is>
          <t>Exclusion</t>
        </is>
      </c>
      <c r="C29" s="16" t="n"/>
      <c r="D29" s="16" t="n"/>
      <c r="E29" s="16" t="n"/>
      <c r="F29" s="62" t="n"/>
      <c r="G29" s="14" t="n"/>
      <c r="H29" s="16" t="n"/>
      <c r="I29" s="14" t="n"/>
      <c r="J29" s="16" t="n"/>
    </row>
    <row r="30">
      <c r="A30" s="14" t="n"/>
      <c r="B30" s="63" t="inlineStr">
        <is>
          <t>Exclusion</t>
        </is>
      </c>
      <c r="C30" s="16" t="n"/>
      <c r="D30" s="16" t="n"/>
      <c r="E30" s="16" t="n"/>
      <c r="F30" s="62" t="n"/>
      <c r="G30" s="14" t="n"/>
      <c r="H30" s="16" t="n"/>
      <c r="I30" s="14" t="n"/>
      <c r="J30" s="16" t="n"/>
    </row>
    <row r="31">
      <c r="A31" s="14" t="n"/>
      <c r="B31" s="63" t="inlineStr">
        <is>
          <t>Exclusion</t>
        </is>
      </c>
      <c r="C31" s="16" t="n"/>
      <c r="D31" s="16" t="n"/>
      <c r="E31" s="16" t="n"/>
      <c r="F31" s="62" t="n"/>
      <c r="G31" s="14" t="n"/>
      <c r="H31" s="16" t="n"/>
      <c r="I31" s="14" t="n"/>
      <c r="J31" s="16" t="n"/>
    </row>
    <row r="32">
      <c r="A32" s="14" t="n"/>
      <c r="B32" s="63" t="inlineStr">
        <is>
          <t>Exclusion</t>
        </is>
      </c>
      <c r="C32" s="16" t="n"/>
      <c r="D32" s="16" t="n"/>
      <c r="E32" s="16" t="n"/>
      <c r="F32" s="62" t="n"/>
      <c r="G32" s="14" t="n"/>
      <c r="H32" s="16" t="n"/>
      <c r="I32" s="14" t="n"/>
      <c r="J32" s="16" t="n"/>
    </row>
    <row r="33">
      <c r="A33" s="14" t="n"/>
      <c r="B33" s="63" t="inlineStr">
        <is>
          <t>Exclusion</t>
        </is>
      </c>
      <c r="C33" s="16" t="n"/>
      <c r="D33" s="16" t="n"/>
      <c r="E33" s="16" t="n"/>
      <c r="F33" s="62" t="n"/>
      <c r="G33" s="14" t="n"/>
      <c r="H33" s="16" t="n"/>
      <c r="I33" s="14" t="n"/>
      <c r="J33" s="16" t="n"/>
    </row>
    <row r="35" ht="16" customHeight="1">
      <c r="A35" s="52" t="inlineStr">
        <is>
          <t>3.  ASSUMPTIONS  ·  the facts this price relies on; if one is wrong the price changes</t>
        </is>
      </c>
      <c r="B35" s="53" t="n"/>
      <c r="C35" s="53" t="n"/>
      <c r="D35" s="53" t="n"/>
      <c r="E35" s="53" t="n"/>
      <c r="F35" s="53" t="n"/>
      <c r="G35" s="53" t="n"/>
      <c r="H35" s="53" t="n"/>
      <c r="I35" s="53" t="n"/>
      <c r="J35" s="53" t="n"/>
    </row>
    <row r="36">
      <c r="A36" s="57" t="inlineStr">
        <is>
          <t>A-01</t>
        </is>
      </c>
      <c r="B36" s="57" t="inlineStr">
        <is>
          <t>Assumption</t>
        </is>
      </c>
      <c r="C36" s="58" t="inlineStr">
        <is>
          <t>Site Conditions</t>
        </is>
      </c>
      <c r="D36" s="58" t="inlineStr">
        <is>
          <t>Existing site levels are as shown on the survey issued with the tender documents, and the site is free of encumbrances, structures and services other than those documented.</t>
        </is>
      </c>
      <c r="E36" s="58" t="inlineStr">
        <is>
          <t>Volume-driven earthworks quantities depend directly on this survey.</t>
        </is>
      </c>
      <c r="F36" s="62" t="n"/>
      <c r="G36" s="57" t="inlineStr">
        <is>
          <t>No</t>
        </is>
      </c>
      <c r="H36" s="58" t="inlineStr">
        <is>
          <t>Survey issued at tender</t>
        </is>
      </c>
      <c r="I36" s="63" t="n"/>
      <c r="J36" s="61" t="inlineStr">
        <is>
          <t>EXAMPLE — edit or delete before use</t>
        </is>
      </c>
    </row>
    <row r="37">
      <c r="A37" s="57" t="inlineStr">
        <is>
          <t>A-02</t>
        </is>
      </c>
      <c r="B37" s="57" t="inlineStr">
        <is>
          <t>Assumption</t>
        </is>
      </c>
      <c r="C37" s="58" t="inlineStr">
        <is>
          <t>Industrial Relations</t>
        </is>
      </c>
      <c r="D37" s="58" t="inlineStr">
        <is>
          <t>Labour is priced on the industrial instrument in force at the bid due date, with no project-specific agreement, site allowance or productivity arrangement imposed after award.</t>
        </is>
      </c>
      <c r="E37" s="58" t="inlineStr">
        <is>
          <t>A project agreement imposed later changes every labour rate in the bid.</t>
        </is>
      </c>
      <c r="F37" s="62" t="n"/>
      <c r="G37" s="57" t="inlineStr">
        <is>
          <t>No</t>
        </is>
      </c>
      <c r="H37" s="58" t="inlineStr">
        <is>
          <t>Unit Rate Schedule</t>
        </is>
      </c>
      <c r="I37" s="63" t="n"/>
      <c r="J37" s="61" t="inlineStr">
        <is>
          <t>EXAMPLE — edit or delete before use</t>
        </is>
      </c>
    </row>
    <row r="38">
      <c r="A38" s="57" t="inlineStr">
        <is>
          <t>A-03</t>
        </is>
      </c>
      <c r="B38" s="57" t="inlineStr">
        <is>
          <t>Assumption</t>
        </is>
      </c>
      <c r="C38" s="58" t="inlineStr">
        <is>
          <t>Programme &amp; Access</t>
        </is>
      </c>
      <c r="D38" s="58" t="inlineStr">
        <is>
          <t>The construction duration recorded on the Lists sheet is achievable with continuous access, and the client's decisions and instructions are issued within the periods stated in the tender documents.</t>
        </is>
      </c>
      <c r="E38" s="58" t="inlineStr">
        <is>
          <t>Time-related preliminaries are priced directly off that duration.</t>
        </is>
      </c>
      <c r="F38" s="62" t="n"/>
      <c r="G38" s="57" t="inlineStr">
        <is>
          <t>No</t>
        </is>
      </c>
      <c r="H38" s="58" t="inlineStr">
        <is>
          <t>Preliminaries &amp; General</t>
        </is>
      </c>
      <c r="I38" s="63" t="n"/>
      <c r="J38" s="61" t="inlineStr">
        <is>
          <t>EXAMPLE — edit or delete before use</t>
        </is>
      </c>
    </row>
    <row r="39">
      <c r="A39" s="57" t="inlineStr">
        <is>
          <t>A-04</t>
        </is>
      </c>
      <c r="B39" s="57" t="inlineStr">
        <is>
          <t>Assumption</t>
        </is>
      </c>
      <c r="C39" s="58" t="inlineStr">
        <is>
          <t>Design &amp; Documentation</t>
        </is>
      </c>
      <c r="D39" s="58" t="inlineStr">
        <is>
          <t>Structural and services documentation is coordinated and buildable as issued; clash resolution requiring redesign is treated as a variation.</t>
        </is>
      </c>
      <c r="E39" s="58" t="inlineStr">
        <is>
          <t>Uncoordinated documentation drives rework and delay.</t>
        </is>
      </c>
      <c r="F39" s="62" t="n"/>
      <c r="G39" s="57" t="inlineStr">
        <is>
          <t>No</t>
        </is>
      </c>
      <c r="H39" s="58" t="inlineStr">
        <is>
          <t>Drawing register at tender</t>
        </is>
      </c>
      <c r="I39" s="63" t="n"/>
      <c r="J39" s="61" t="inlineStr">
        <is>
          <t>EXAMPLE — edit or delete before use</t>
        </is>
      </c>
    </row>
    <row r="40">
      <c r="A40" s="57" t="inlineStr">
        <is>
          <t>A-05</t>
        </is>
      </c>
      <c r="B40" s="57" t="inlineStr">
        <is>
          <t>Assumption</t>
        </is>
      </c>
      <c r="C40" s="58" t="inlineStr">
        <is>
          <t>Commercial &amp; Payment</t>
        </is>
      </c>
      <c r="D40" s="58" t="inlineStr">
        <is>
          <t>Provisional sums and prime cost items are instructed by the dates recorded on the Allowances sheet, and attendance and profit is applied at the rate shown.</t>
        </is>
      </c>
      <c r="E40" s="58" t="inlineStr">
        <is>
          <t>Late instruction of a provisional sum is a time as well as a cost risk.</t>
        </is>
      </c>
      <c r="F40" s="62" t="n"/>
      <c r="G40" s="57" t="inlineStr">
        <is>
          <t>No</t>
        </is>
      </c>
      <c r="H40" s="58" t="inlineStr">
        <is>
          <t>Allowances sheet</t>
        </is>
      </c>
      <c r="I40" s="63" t="n"/>
      <c r="J40" s="61" t="inlineStr">
        <is>
          <t>EXAMPLE — edit or delete before use</t>
        </is>
      </c>
    </row>
    <row r="41">
      <c r="A41" s="57" t="inlineStr">
        <is>
          <t>A-06</t>
        </is>
      </c>
      <c r="B41" s="57" t="inlineStr">
        <is>
          <t>Assumption</t>
        </is>
      </c>
      <c r="C41" s="58" t="inlineStr">
        <is>
          <t>Insurance &amp; Security</t>
        </is>
      </c>
      <c r="D41" s="58" t="inlineStr">
        <is>
          <t>Insurance is placed on the basis of the limits and deductibles stated in the tender documents, and bid and performance security is provided in the form and value stated.</t>
        </is>
      </c>
      <c r="E41" s="58" t="inlineStr">
        <is>
          <t>A change in the required form or value of security changes the facility cost.</t>
        </is>
      </c>
      <c r="F41" s="62" t="n"/>
      <c r="G41" s="57" t="inlineStr">
        <is>
          <t>No</t>
        </is>
      </c>
      <c r="H41" s="58" t="inlineStr">
        <is>
          <t>Conditions of Contract — security</t>
        </is>
      </c>
      <c r="I41" s="63" t="n"/>
      <c r="J41" s="61" t="inlineStr">
        <is>
          <t>EXAMPLE — edit or delete before use</t>
        </is>
      </c>
    </row>
    <row r="42">
      <c r="A42" s="14" t="n"/>
      <c r="B42" s="63" t="inlineStr">
        <is>
          <t>Assumption</t>
        </is>
      </c>
      <c r="C42" s="16" t="n"/>
      <c r="D42" s="16" t="n"/>
      <c r="E42" s="16" t="n"/>
      <c r="F42" s="62" t="n"/>
      <c r="G42" s="14" t="n"/>
      <c r="H42" s="16" t="n"/>
      <c r="I42" s="14" t="n"/>
      <c r="J42" s="16" t="n"/>
    </row>
    <row r="43">
      <c r="A43" s="14" t="n"/>
      <c r="B43" s="63" t="inlineStr">
        <is>
          <t>Assumption</t>
        </is>
      </c>
      <c r="C43" s="16" t="n"/>
      <c r="D43" s="16" t="n"/>
      <c r="E43" s="16" t="n"/>
      <c r="F43" s="62" t="n"/>
      <c r="G43" s="14" t="n"/>
      <c r="H43" s="16" t="n"/>
      <c r="I43" s="14" t="n"/>
      <c r="J43" s="16" t="n"/>
    </row>
    <row r="44">
      <c r="A44" s="14" t="n"/>
      <c r="B44" s="63" t="inlineStr">
        <is>
          <t>Assumption</t>
        </is>
      </c>
      <c r="C44" s="16" t="n"/>
      <c r="D44" s="16" t="n"/>
      <c r="E44" s="16" t="n"/>
      <c r="F44" s="62" t="n"/>
      <c r="G44" s="14" t="n"/>
      <c r="H44" s="16" t="n"/>
      <c r="I44" s="14" t="n"/>
      <c r="J44" s="16" t="n"/>
    </row>
    <row r="45">
      <c r="A45" s="14" t="n"/>
      <c r="B45" s="63" t="inlineStr">
        <is>
          <t>Assumption</t>
        </is>
      </c>
      <c r="C45" s="16" t="n"/>
      <c r="D45" s="16" t="n"/>
      <c r="E45" s="16" t="n"/>
      <c r="F45" s="62" t="n"/>
      <c r="G45" s="14" t="n"/>
      <c r="H45" s="16" t="n"/>
      <c r="I45" s="14" t="n"/>
      <c r="J45" s="16" t="n"/>
    </row>
    <row r="46">
      <c r="A46" s="14" t="n"/>
      <c r="B46" s="63" t="inlineStr">
        <is>
          <t>Assumption</t>
        </is>
      </c>
      <c r="C46" s="16" t="n"/>
      <c r="D46" s="16" t="n"/>
      <c r="E46" s="16" t="n"/>
      <c r="F46" s="62" t="n"/>
      <c r="G46" s="14" t="n"/>
      <c r="H46" s="16" t="n"/>
      <c r="I46" s="14" t="n"/>
      <c r="J46" s="16" t="n"/>
    </row>
    <row r="48" ht="20" customHeight="1">
      <c r="A48" s="37" t="n"/>
      <c r="B48" s="38">
        <f>COUNTIF($B$9:$B$46,"Qualification")&amp;" Q / "&amp;COUNTIF($B$9:$B$46,"Exclusion")&amp;" E / "&amp;COUNTIF($B$9:$B$46,"Assumption")&amp;" A"</f>
        <v/>
      </c>
      <c r="C48" s="37" t="n"/>
      <c r="D48" s="36" t="inlineStr">
        <is>
          <t>REGISTER TOTALS — entries recorded, and departures from the tender documents</t>
        </is>
      </c>
      <c r="E48" s="37" t="n"/>
      <c r="F48" s="39">
        <f>ROUND(SUM($F$9:$F$46),2)</f>
        <v/>
      </c>
      <c r="G48" s="38">
        <f>COUNTIF($G$9:$G$46,"Yes")&amp;" departures"</f>
        <v/>
      </c>
      <c r="H48" s="37" t="n"/>
      <c r="I48" s="37" t="n"/>
      <c r="J48" s="37" t="n"/>
    </row>
    <row r="50" ht="64" customHeight="1">
      <c r="A50" s="17" t="inlineStr">
        <is>
          <t>Write each statement the way you want it read back to you in a dispute. A qualification changes the terms you are bidding on; an exclusion removes scope or cost from the price; an assumption records a fact the price relies on. Every entry needs a commercial consequence — "subject to reasonable access" tells an evaluator nothing, while "priced on uninterrupted access to the whole site from the date of possession; staged access will be repriced" is capable of being accepted, negotiated or rejected. Flag anything that departs from the tender documents; most evaluation processes require departures to be listed separately, and an unflagged departure is the fastest way to have a bid set aside as non-conforming.</t>
        </is>
      </c>
    </row>
    <row r="52" ht="12.75" customHeight="1">
      <c r="A52" s="18" t="inlineStr">
        <is>
          <t>Visit mastt.com</t>
        </is>
      </c>
      <c r="B52" s="19" t="n"/>
      <c r="C52" s="19" t="n"/>
      <c r="D52" s="19" t="n"/>
      <c r="E52" s="19" t="n"/>
      <c r="F52" s="19" t="n"/>
      <c r="G52" s="19" t="n"/>
      <c r="H52" s="19" t="n"/>
      <c r="I52" s="19" t="n"/>
      <c r="J52" s="19" t="n"/>
    </row>
  </sheetData>
  <sheetProtection selectLockedCells="0" selectUnlockedCells="0" sheet="1" objects="0" insertRows="0" insertHyperlinks="1" autoFilter="0" scenarios="0" formatColumns="0" deleteColumns="1" insertColumns="0" pivotTables="1" deleteRows="0" formatCells="0" formatRows="0" sort="0"/>
  <autoFilter ref="A8:J46"/>
  <mergeCells count="8">
    <mergeCell ref="C3:J3"/>
    <mergeCell ref="A22:J22"/>
    <mergeCell ref="A9:J9"/>
    <mergeCell ref="D7:J7"/>
    <mergeCell ref="C2:J2"/>
    <mergeCell ref="A35:J35"/>
    <mergeCell ref="A50:J50"/>
    <mergeCell ref="A52:J52"/>
  </mergeCells>
  <conditionalFormatting sqref="B9:B46">
    <cfRule type="expression" priority="1" dxfId="4" stopIfTrue="0">
      <formula>$B9="Qualification"</formula>
    </cfRule>
    <cfRule type="expression" priority="2" dxfId="1" stopIfTrue="0">
      <formula>$B9="Exclusion"</formula>
    </cfRule>
    <cfRule type="expression" priority="3" dxfId="3" stopIfTrue="0">
      <formula>$B9="Assumption"</formula>
    </cfRule>
  </conditionalFormatting>
  <conditionalFormatting sqref="G9:G46">
    <cfRule type="expression" priority="4" dxfId="7" stopIfTrue="0">
      <formula>$G9="Yes"</formula>
    </cfRule>
  </conditionalFormatting>
  <dataValidations count="3">
    <dataValidation sqref="B9:B46" showDropDown="0" showInputMessage="0" showErrorMessage="1" allowBlank="1" errorTitle="Invalid entry" error="Choose a value from the drop-down list." type="list">
      <formula1>Lists!$J$29:$J$48</formula1>
    </dataValidation>
    <dataValidation sqref="C9:C46" showDropDown="0" showInputMessage="0" showErrorMessage="1" allowBlank="1" errorTitle="Invalid entry" error="Choose a value from the drop-down list." type="list">
      <formula1>Lists!$K$29:$K$48</formula1>
    </dataValidation>
    <dataValidation sqref="G9:G46" showDropDown="0" showInputMessage="0" showErrorMessage="1" allowBlank="1" errorTitle="Invalid entry" error="Choose a value from the drop-down list." type="list">
      <formula1>Lists!$D$29:$D$48</formula1>
    </dataValidation>
  </dataValidations>
  <hyperlinks>
    <hyperlink xmlns:r="http://schemas.openxmlformats.org/officeDocument/2006/relationships" ref="A2" r:id="rId1"/>
    <hyperlink xmlns:r="http://schemas.openxmlformats.org/officeDocument/2006/relationships" ref="A52" r:id="rId2"/>
  </hyperlinks>
  <pageMargins left="0.3" right="0.3" top="0.4" bottom="0.4" header="0.2" footer="0.2"/>
  <pageSetup orientation="landscape" paperSize="9" fitToHeight="0" fitToWidth="1"/>
  <drawing xmlns:r="http://schemas.openxmlformats.org/officeDocument/2006/relationships" r:id="rId3"/>
</worksheet>
</file>

<file path=xl/worksheets/sheet9.xml><?xml version="1.0" encoding="utf-8"?>
<worksheet xmlns="http://schemas.openxmlformats.org/spreadsheetml/2006/main">
  <sheetPr>
    <outlinePr summaryBelow="1" summaryRight="1"/>
    <pageSetUpPr fitToPage="1"/>
  </sheetPr>
  <dimension ref="A2:L49"/>
  <sheetViews>
    <sheetView showGridLines="0" zoomScale="100" workbookViewId="0">
      <pane xSplit="2" ySplit="8" topLeftCell="C9" activePane="bottomRight" state="frozen"/>
      <selection pane="topRight"/>
      <selection pane="bottomLeft"/>
      <selection pane="bottomRight" activeCell="A1" sqref="A1"/>
    </sheetView>
  </sheetViews>
  <sheetFormatPr baseColWidth="8" defaultRowHeight="15"/>
  <cols>
    <col width="10" customWidth="1" min="1" max="1"/>
    <col width="54" customWidth="1" min="2" max="2"/>
    <col width="24" customWidth="1" min="3" max="3"/>
    <col width="11" customWidth="1" min="4" max="4"/>
    <col width="18" customWidth="1" min="5" max="5"/>
    <col width="22" customWidth="1" min="6" max="6"/>
    <col width="14" customWidth="1" min="7" max="7"/>
    <col width="14" customWidth="1" min="8" max="8"/>
    <col width="14" customWidth="1" min="9" max="9"/>
    <col width="24" customWidth="1" min="10" max="10"/>
    <col width="28" customWidth="1" min="11" max="11"/>
    <col width="30" customWidth="1" min="12" max="12"/>
  </cols>
  <sheetData>
    <row r="1" ht="3.75" customHeight="1"/>
    <row r="2" ht="27.75" customHeight="1">
      <c r="A2" s="1" t="inlineStr">
        <is>
          <t xml:space="preserve"> </t>
        </is>
      </c>
      <c r="B2" s="2" t="n"/>
      <c r="C2" s="3" t="inlineStr">
        <is>
          <t>Construction Bid / Tender Submission Template</t>
        </is>
      </c>
    </row>
    <row r="3" ht="12.75" customHeight="1">
      <c r="A3" s="2" t="n"/>
      <c r="B3" s="2" t="n"/>
      <c r="C3" s="4" t="inlineStr">
        <is>
          <t>Bid Compliance Checklist  ·  everything that must be in the submission, and by when</t>
        </is>
      </c>
    </row>
    <row r="4" ht="6" customHeight="1"/>
    <row r="7" ht="15" customHeight="1">
      <c r="A7" s="20">
        <f>IF(Proj_Name="","Project: —  |  complete the Cover sheet","Project:  "&amp;Proj_Name&amp;IF(Proj_Number="",""," · "&amp;Proj_Number))</f>
        <v/>
      </c>
      <c r="F7" s="21" t="inlineStr">
        <is>
          <t>Shaded cells = your input.   Tinted cells = auto-calculated, do not type over them.</t>
        </is>
      </c>
    </row>
    <row r="8" ht="44" customHeight="1">
      <c r="A8" s="29" t="inlineStr">
        <is>
          <t>Ref</t>
        </is>
      </c>
      <c r="B8" s="29" t="inlineStr">
        <is>
          <t>Submission Requirement</t>
        </is>
      </c>
      <c r="C8" s="29" t="inlineStr">
        <is>
          <t>Category</t>
        </is>
      </c>
      <c r="D8" s="29" t="inlineStr">
        <is>
          <t>Required (Y/N)</t>
        </is>
      </c>
      <c r="E8" s="29" t="inlineStr">
        <is>
          <t>Status</t>
        </is>
      </c>
      <c r="F8" s="29" t="inlineStr">
        <is>
          <t>Owner</t>
        </is>
      </c>
      <c r="G8" s="29" t="inlineStr">
        <is>
          <t>Lead Time (days before bid due)</t>
        </is>
      </c>
      <c r="H8" s="29" t="inlineStr">
        <is>
          <t>Item Due Date</t>
        </is>
      </c>
      <c r="I8" s="29" t="inlineStr">
        <is>
          <t>Days Remaining</t>
        </is>
      </c>
      <c r="J8" s="29" t="inlineStr">
        <is>
          <t>Format Required</t>
        </is>
      </c>
      <c r="K8" s="29" t="inlineStr">
        <is>
          <t>Evidence / Attachment Ref</t>
        </is>
      </c>
      <c r="L8" s="29" t="inlineStr">
        <is>
          <t>Notes</t>
        </is>
      </c>
    </row>
    <row r="9">
      <c r="A9" s="14" t="inlineStr">
        <is>
          <t>C-01</t>
        </is>
      </c>
      <c r="B9" s="16" t="inlineStr">
        <is>
          <t>Form of tender signed by an authorised representative</t>
        </is>
      </c>
      <c r="C9" s="49" t="inlineStr">
        <is>
          <t>Form of Tender</t>
        </is>
      </c>
      <c r="D9" s="63" t="inlineStr">
        <is>
          <t>Yes</t>
        </is>
      </c>
      <c r="E9" s="63" t="inlineStr">
        <is>
          <t>Not Started</t>
        </is>
      </c>
      <c r="F9" s="16" t="n"/>
      <c r="G9" s="50" t="n">
        <v>1</v>
      </c>
      <c r="H9" s="74">
        <f>IF(OR(Bid_Due_Date="",$G9=""),"",Bid_Due_Date-$G9)</f>
        <v/>
      </c>
      <c r="I9" s="65">
        <f>IF($D9="No","",IF($H9="","",$H9-TODAY()))</f>
        <v/>
      </c>
      <c r="J9" s="49" t="inlineStr">
        <is>
          <t>Electronic and hard copy</t>
        </is>
      </c>
      <c r="K9" s="16" t="n"/>
      <c r="L9" s="49" t="n"/>
    </row>
    <row r="10">
      <c r="A10" s="14" t="inlineStr">
        <is>
          <t>C-02</t>
        </is>
      </c>
      <c r="B10" s="16" t="inlineStr">
        <is>
          <t>Bid security / bid bond in the required form and value</t>
        </is>
      </c>
      <c r="C10" s="49" t="inlineStr">
        <is>
          <t>Security &amp; Insurance</t>
        </is>
      </c>
      <c r="D10" s="63" t="inlineStr">
        <is>
          <t>Yes</t>
        </is>
      </c>
      <c r="E10" s="63" t="inlineStr">
        <is>
          <t>Not Started</t>
        </is>
      </c>
      <c r="F10" s="16" t="n"/>
      <c r="G10" s="50" t="n">
        <v>5</v>
      </c>
      <c r="H10" s="74">
        <f>IF(OR(Bid_Due_Date="",$G10=""),"",Bid_Due_Date-$G10)</f>
        <v/>
      </c>
      <c r="I10" s="65">
        <f>IF($D10="No","",IF($H10="","",$H10-TODAY()))</f>
        <v/>
      </c>
      <c r="J10" s="49" t="inlineStr">
        <is>
          <t>Electronic and hard copy</t>
        </is>
      </c>
      <c r="K10" s="16" t="n"/>
      <c r="L10" s="49" t="n"/>
    </row>
    <row r="11">
      <c r="A11" s="14" t="inlineStr">
        <is>
          <t>C-03</t>
        </is>
      </c>
      <c r="B11" s="16" t="inlineStr">
        <is>
          <t>Priced schedule of prices — every line priced, no blanks</t>
        </is>
      </c>
      <c r="C11" s="49" t="inlineStr">
        <is>
          <t>Priced Schedules</t>
        </is>
      </c>
      <c r="D11" s="63" t="inlineStr">
        <is>
          <t>Yes</t>
        </is>
      </c>
      <c r="E11" s="63" t="inlineStr">
        <is>
          <t>Not Started</t>
        </is>
      </c>
      <c r="F11" s="16" t="n"/>
      <c r="G11" s="50" t="n">
        <v>1</v>
      </c>
      <c r="H11" s="74">
        <f>IF(OR(Bid_Due_Date="",$G11=""),"",Bid_Due_Date-$G11)</f>
        <v/>
      </c>
      <c r="I11" s="65">
        <f>IF($D11="No","",IF($H11="","",$H11-TODAY()))</f>
        <v/>
      </c>
      <c r="J11" s="49" t="inlineStr">
        <is>
          <t>Electronic — portal</t>
        </is>
      </c>
      <c r="K11" s="16" t="n"/>
      <c r="L11" s="49" t="n"/>
    </row>
    <row r="12">
      <c r="A12" s="14" t="inlineStr">
        <is>
          <t>C-04</t>
        </is>
      </c>
      <c r="B12" s="16" t="inlineStr">
        <is>
          <t>Preliminaries and general schedule, priced</t>
        </is>
      </c>
      <c r="C12" s="49" t="inlineStr">
        <is>
          <t>Priced Schedules</t>
        </is>
      </c>
      <c r="D12" s="63" t="inlineStr">
        <is>
          <t>Yes</t>
        </is>
      </c>
      <c r="E12" s="63" t="inlineStr">
        <is>
          <t>Not Started</t>
        </is>
      </c>
      <c r="F12" s="16" t="n"/>
      <c r="G12" s="50" t="n">
        <v>1</v>
      </c>
      <c r="H12" s="74">
        <f>IF(OR(Bid_Due_Date="",$G12=""),"",Bid_Due_Date-$G12)</f>
        <v/>
      </c>
      <c r="I12" s="65">
        <f>IF($D12="No","",IF($H12="","",$H12-TODAY()))</f>
        <v/>
      </c>
      <c r="J12" s="49" t="inlineStr">
        <is>
          <t>Electronic — portal</t>
        </is>
      </c>
      <c r="K12" s="16" t="n"/>
      <c r="L12" s="49" t="n"/>
    </row>
    <row r="13">
      <c r="A13" s="14" t="inlineStr">
        <is>
          <t>C-05</t>
        </is>
      </c>
      <c r="B13" s="16" t="inlineStr">
        <is>
          <t>Schedule of rates for variations and dayworks</t>
        </is>
      </c>
      <c r="C13" s="49" t="inlineStr">
        <is>
          <t>Priced Schedules</t>
        </is>
      </c>
      <c r="D13" s="63" t="inlineStr">
        <is>
          <t>Yes</t>
        </is>
      </c>
      <c r="E13" s="63" t="inlineStr">
        <is>
          <t>Not Started</t>
        </is>
      </c>
      <c r="F13" s="16" t="n"/>
      <c r="G13" s="50" t="n">
        <v>1</v>
      </c>
      <c r="H13" s="74">
        <f>IF(OR(Bid_Due_Date="",$G13=""),"",Bid_Due_Date-$G13)</f>
        <v/>
      </c>
      <c r="I13" s="65">
        <f>IF($D13="No","",IF($H13="","",$H13-TODAY()))</f>
        <v/>
      </c>
      <c r="J13" s="49" t="inlineStr">
        <is>
          <t>Electronic — portal</t>
        </is>
      </c>
      <c r="K13" s="16" t="n"/>
      <c r="L13" s="49" t="n"/>
    </row>
    <row r="14">
      <c r="A14" s="14" t="inlineStr">
        <is>
          <t>C-06</t>
        </is>
      </c>
      <c r="B14" s="16" t="inlineStr">
        <is>
          <t>Provisional sums and prime cost items acknowledged at the nominated values</t>
        </is>
      </c>
      <c r="C14" s="49" t="inlineStr">
        <is>
          <t>Priced Schedules</t>
        </is>
      </c>
      <c r="D14" s="63" t="inlineStr">
        <is>
          <t>Yes</t>
        </is>
      </c>
      <c r="E14" s="63" t="inlineStr">
        <is>
          <t>Not Started</t>
        </is>
      </c>
      <c r="F14" s="16" t="n"/>
      <c r="G14" s="50" t="n">
        <v>1</v>
      </c>
      <c r="H14" s="74">
        <f>IF(OR(Bid_Due_Date="",$G14=""),"",Bid_Due_Date-$G14)</f>
        <v/>
      </c>
      <c r="I14" s="65">
        <f>IF($D14="No","",IF($H14="","",$H14-TODAY()))</f>
        <v/>
      </c>
      <c r="J14" s="49" t="inlineStr">
        <is>
          <t>Electronic — portal</t>
        </is>
      </c>
      <c r="K14" s="16" t="n"/>
      <c r="L14" s="49" t="n"/>
    </row>
    <row r="15">
      <c r="A15" s="14" t="inlineStr">
        <is>
          <t>C-07</t>
        </is>
      </c>
      <c r="B15" s="16" t="inlineStr">
        <is>
          <t>Construction programme showing key dates, milestones and the critical path</t>
        </is>
      </c>
      <c r="C15" s="49" t="inlineStr">
        <is>
          <t>Programme</t>
        </is>
      </c>
      <c r="D15" s="63" t="inlineStr">
        <is>
          <t>Yes</t>
        </is>
      </c>
      <c r="E15" s="63" t="inlineStr">
        <is>
          <t>Not Started</t>
        </is>
      </c>
      <c r="F15" s="16" t="n"/>
      <c r="G15" s="50" t="n">
        <v>3</v>
      </c>
      <c r="H15" s="74">
        <f>IF(OR(Bid_Due_Date="",$G15=""),"",Bid_Due_Date-$G15)</f>
        <v/>
      </c>
      <c r="I15" s="65">
        <f>IF($D15="No","",IF($H15="","",$H15-TODAY()))</f>
        <v/>
      </c>
      <c r="J15" s="49" t="inlineStr">
        <is>
          <t>Electronic — portal</t>
        </is>
      </c>
      <c r="K15" s="16" t="n"/>
      <c r="L15" s="49" t="n"/>
    </row>
    <row r="16">
      <c r="A16" s="14" t="inlineStr">
        <is>
          <t>C-08</t>
        </is>
      </c>
      <c r="B16" s="16" t="inlineStr">
        <is>
          <t>Construction methodology and staging statement</t>
        </is>
      </c>
      <c r="C16" s="49" t="inlineStr">
        <is>
          <t>Technical</t>
        </is>
      </c>
      <c r="D16" s="63" t="inlineStr">
        <is>
          <t>Yes</t>
        </is>
      </c>
      <c r="E16" s="63" t="inlineStr">
        <is>
          <t>Not Started</t>
        </is>
      </c>
      <c r="F16" s="16" t="n"/>
      <c r="G16" s="50" t="n">
        <v>3</v>
      </c>
      <c r="H16" s="74">
        <f>IF(OR(Bid_Due_Date="",$G16=""),"",Bid_Due_Date-$G16)</f>
        <v/>
      </c>
      <c r="I16" s="65">
        <f>IF($D16="No","",IF($H16="","",$H16-TODAY()))</f>
        <v/>
      </c>
      <c r="J16" s="49" t="inlineStr">
        <is>
          <t>Electronic — portal</t>
        </is>
      </c>
      <c r="K16" s="16" t="n"/>
      <c r="L16" s="49" t="n"/>
    </row>
    <row r="17">
      <c r="A17" s="14" t="inlineStr">
        <is>
          <t>C-09</t>
        </is>
      </c>
      <c r="B17" s="16" t="inlineStr">
        <is>
          <t>Site establishment and logistics plan</t>
        </is>
      </c>
      <c r="C17" s="49" t="inlineStr">
        <is>
          <t>Technical</t>
        </is>
      </c>
      <c r="D17" s="63" t="inlineStr">
        <is>
          <t>Yes</t>
        </is>
      </c>
      <c r="E17" s="63" t="inlineStr">
        <is>
          <t>Not Started</t>
        </is>
      </c>
      <c r="F17" s="16" t="n"/>
      <c r="G17" s="50" t="n">
        <v>3</v>
      </c>
      <c r="H17" s="74">
        <f>IF(OR(Bid_Due_Date="",$G17=""),"",Bid_Due_Date-$G17)</f>
        <v/>
      </c>
      <c r="I17" s="65">
        <f>IF($D17="No","",IF($H17="","",$H17-TODAY()))</f>
        <v/>
      </c>
      <c r="J17" s="49" t="inlineStr">
        <is>
          <t>Electronic — portal</t>
        </is>
      </c>
      <c r="K17" s="16" t="n"/>
      <c r="L17" s="49" t="n"/>
    </row>
    <row r="18">
      <c r="A18" s="14" t="inlineStr">
        <is>
          <t>C-10</t>
        </is>
      </c>
      <c r="B18" s="16" t="inlineStr">
        <is>
          <t>Health, safety and environment management plan</t>
        </is>
      </c>
      <c r="C18" s="49" t="inlineStr">
        <is>
          <t>HSE &amp; Quality</t>
        </is>
      </c>
      <c r="D18" s="63" t="inlineStr">
        <is>
          <t>Yes</t>
        </is>
      </c>
      <c r="E18" s="63" t="inlineStr">
        <is>
          <t>Not Started</t>
        </is>
      </c>
      <c r="F18" s="16" t="n"/>
      <c r="G18" s="50" t="n">
        <v>5</v>
      </c>
      <c r="H18" s="74">
        <f>IF(OR(Bid_Due_Date="",$G18=""),"",Bid_Due_Date-$G18)</f>
        <v/>
      </c>
      <c r="I18" s="65">
        <f>IF($D18="No","",IF($H18="","",$H18-TODAY()))</f>
        <v/>
      </c>
      <c r="J18" s="49" t="inlineStr">
        <is>
          <t>Electronic — portal</t>
        </is>
      </c>
      <c r="K18" s="16" t="n"/>
      <c r="L18" s="49" t="n"/>
    </row>
    <row r="19">
      <c r="A19" s="14" t="inlineStr">
        <is>
          <t>C-11</t>
        </is>
      </c>
      <c r="B19" s="16" t="inlineStr">
        <is>
          <t>Quality management plan and inspection and test plan framework</t>
        </is>
      </c>
      <c r="C19" s="49" t="inlineStr">
        <is>
          <t>HSE &amp; Quality</t>
        </is>
      </c>
      <c r="D19" s="63" t="inlineStr">
        <is>
          <t>Yes</t>
        </is>
      </c>
      <c r="E19" s="63" t="inlineStr">
        <is>
          <t>Not Started</t>
        </is>
      </c>
      <c r="F19" s="16" t="n"/>
      <c r="G19" s="50" t="n">
        <v>5</v>
      </c>
      <c r="H19" s="74">
        <f>IF(OR(Bid_Due_Date="",$G19=""),"",Bid_Due_Date-$G19)</f>
        <v/>
      </c>
      <c r="I19" s="65">
        <f>IF($D19="No","",IF($H19="","",$H19-TODAY()))</f>
        <v/>
      </c>
      <c r="J19" s="49" t="inlineStr">
        <is>
          <t>Electronic — portal</t>
        </is>
      </c>
      <c r="K19" s="16" t="n"/>
      <c r="L19" s="49" t="n"/>
    </row>
    <row r="20">
      <c r="A20" s="14" t="inlineStr">
        <is>
          <t>C-12</t>
        </is>
      </c>
      <c r="B20" s="16" t="inlineStr">
        <is>
          <t>Environmental management plan and waste management strategy</t>
        </is>
      </c>
      <c r="C20" s="49" t="inlineStr">
        <is>
          <t>HSE &amp; Quality</t>
        </is>
      </c>
      <c r="D20" s="63" t="inlineStr">
        <is>
          <t>Yes</t>
        </is>
      </c>
      <c r="E20" s="63" t="inlineStr">
        <is>
          <t>Not Started</t>
        </is>
      </c>
      <c r="F20" s="16" t="n"/>
      <c r="G20" s="50" t="n">
        <v>5</v>
      </c>
      <c r="H20" s="74">
        <f>IF(OR(Bid_Due_Date="",$G20=""),"",Bid_Due_Date-$G20)</f>
        <v/>
      </c>
      <c r="I20" s="65">
        <f>IF($D20="No","",IF($H20="","",$H20-TODAY()))</f>
        <v/>
      </c>
      <c r="J20" s="49" t="inlineStr">
        <is>
          <t>Electronic — portal</t>
        </is>
      </c>
      <c r="K20" s="16" t="n"/>
      <c r="L20" s="49" t="n"/>
    </row>
    <row r="21">
      <c r="A21" s="14" t="inlineStr">
        <is>
          <t>C-13</t>
        </is>
      </c>
      <c r="B21" s="16" t="inlineStr">
        <is>
          <t>Organisation chart and CVs for the nominated key personnel</t>
        </is>
      </c>
      <c r="C21" s="49" t="inlineStr">
        <is>
          <t>Team</t>
        </is>
      </c>
      <c r="D21" s="63" t="inlineStr">
        <is>
          <t>Yes</t>
        </is>
      </c>
      <c r="E21" s="63" t="inlineStr">
        <is>
          <t>Not Started</t>
        </is>
      </c>
      <c r="F21" s="16" t="n"/>
      <c r="G21" s="50" t="n">
        <v>3</v>
      </c>
      <c r="H21" s="74">
        <f>IF(OR(Bid_Due_Date="",$G21=""),"",Bid_Due_Date-$G21)</f>
        <v/>
      </c>
      <c r="I21" s="65">
        <f>IF($D21="No","",IF($H21="","",$H21-TODAY()))</f>
        <v/>
      </c>
      <c r="J21" s="49" t="inlineStr">
        <is>
          <t>Electronic — portal</t>
        </is>
      </c>
      <c r="K21" s="16" t="n"/>
      <c r="L21" s="49" t="n"/>
    </row>
    <row r="22">
      <c r="A22" s="14" t="inlineStr">
        <is>
          <t>C-14</t>
        </is>
      </c>
      <c r="B22" s="16" t="inlineStr">
        <is>
          <t>Subcontractor and supplier list for the major trade packages</t>
        </is>
      </c>
      <c r="C22" s="49" t="inlineStr">
        <is>
          <t>Team</t>
        </is>
      </c>
      <c r="D22" s="63" t="inlineStr">
        <is>
          <t>Yes</t>
        </is>
      </c>
      <c r="E22" s="63" t="inlineStr">
        <is>
          <t>Not Started</t>
        </is>
      </c>
      <c r="F22" s="16" t="n"/>
      <c r="G22" s="50" t="n">
        <v>3</v>
      </c>
      <c r="H22" s="74">
        <f>IF(OR(Bid_Due_Date="",$G22=""),"",Bid_Due_Date-$G22)</f>
        <v/>
      </c>
      <c r="I22" s="65">
        <f>IF($D22="No","",IF($H22="","",$H22-TODAY()))</f>
        <v/>
      </c>
      <c r="J22" s="49" t="inlineStr">
        <is>
          <t>Electronic — portal</t>
        </is>
      </c>
      <c r="K22" s="16" t="n"/>
      <c r="L22" s="49" t="n"/>
    </row>
    <row r="23">
      <c r="A23" s="14" t="inlineStr">
        <is>
          <t>C-15</t>
        </is>
      </c>
      <c r="B23" s="16" t="inlineStr">
        <is>
          <t>Certificates of currency for all required insurances</t>
        </is>
      </c>
      <c r="C23" s="49" t="inlineStr">
        <is>
          <t>Security &amp; Insurance</t>
        </is>
      </c>
      <c r="D23" s="63" t="inlineStr">
        <is>
          <t>Yes</t>
        </is>
      </c>
      <c r="E23" s="63" t="inlineStr">
        <is>
          <t>Not Started</t>
        </is>
      </c>
      <c r="F23" s="16" t="n"/>
      <c r="G23" s="50" t="n">
        <v>5</v>
      </c>
      <c r="H23" s="74">
        <f>IF(OR(Bid_Due_Date="",$G23=""),"",Bid_Due_Date-$G23)</f>
        <v/>
      </c>
      <c r="I23" s="65">
        <f>IF($D23="No","",IF($H23="","",$H23-TODAY()))</f>
        <v/>
      </c>
      <c r="J23" s="49" t="inlineStr">
        <is>
          <t>Electronic — portal</t>
        </is>
      </c>
      <c r="K23" s="16" t="n"/>
      <c r="L23" s="49" t="n"/>
    </row>
    <row r="24">
      <c r="A24" s="14" t="inlineStr">
        <is>
          <t>C-16</t>
        </is>
      </c>
      <c r="B24" s="16" t="inlineStr">
        <is>
          <t>Contractor licences, registrations and trade accreditations</t>
        </is>
      </c>
      <c r="C24" s="49" t="inlineStr">
        <is>
          <t>Security &amp; Insurance</t>
        </is>
      </c>
      <c r="D24" s="63" t="inlineStr">
        <is>
          <t>Yes</t>
        </is>
      </c>
      <c r="E24" s="63" t="inlineStr">
        <is>
          <t>Not Started</t>
        </is>
      </c>
      <c r="F24" s="16" t="n"/>
      <c r="G24" s="50" t="n">
        <v>5</v>
      </c>
      <c r="H24" s="74">
        <f>IF(OR(Bid_Due_Date="",$G24=""),"",Bid_Due_Date-$G24)</f>
        <v/>
      </c>
      <c r="I24" s="65">
        <f>IF($D24="No","",IF($H24="","",$H24-TODAY()))</f>
        <v/>
      </c>
      <c r="J24" s="49" t="inlineStr">
        <is>
          <t>Electronic — portal</t>
        </is>
      </c>
      <c r="K24" s="16" t="n"/>
      <c r="L24" s="49" t="n"/>
    </row>
    <row r="25">
      <c r="A25" s="14" t="inlineStr">
        <is>
          <t>C-17</t>
        </is>
      </c>
      <c r="B25" s="16" t="inlineStr">
        <is>
          <t>Audited financial statements or the required financial capacity evidence</t>
        </is>
      </c>
      <c r="C25" s="49" t="inlineStr">
        <is>
          <t>Corporate</t>
        </is>
      </c>
      <c r="D25" s="63" t="inlineStr">
        <is>
          <t>Yes</t>
        </is>
      </c>
      <c r="E25" s="63" t="inlineStr">
        <is>
          <t>Not Started</t>
        </is>
      </c>
      <c r="F25" s="16" t="n"/>
      <c r="G25" s="50" t="n">
        <v>7</v>
      </c>
      <c r="H25" s="74">
        <f>IF(OR(Bid_Due_Date="",$G25=""),"",Bid_Due_Date-$G25)</f>
        <v/>
      </c>
      <c r="I25" s="65">
        <f>IF($D25="No","",IF($H25="","",$H25-TODAY()))</f>
        <v/>
      </c>
      <c r="J25" s="49" t="inlineStr">
        <is>
          <t>Electronic — portal</t>
        </is>
      </c>
      <c r="K25" s="16" t="n"/>
      <c r="L25" s="49" t="n"/>
    </row>
    <row r="26">
      <c r="A26" s="14" t="inlineStr">
        <is>
          <t>C-18</t>
        </is>
      </c>
      <c r="B26" s="16" t="inlineStr">
        <is>
          <t>Referee projects of comparable value, type and complexity, with contacts</t>
        </is>
      </c>
      <c r="C26" s="49" t="inlineStr">
        <is>
          <t>Corporate</t>
        </is>
      </c>
      <c r="D26" s="63" t="inlineStr">
        <is>
          <t>Yes</t>
        </is>
      </c>
      <c r="E26" s="63" t="inlineStr">
        <is>
          <t>Not Started</t>
        </is>
      </c>
      <c r="F26" s="16" t="n"/>
      <c r="G26" s="50" t="n">
        <v>5</v>
      </c>
      <c r="H26" s="74">
        <f>IF(OR(Bid_Due_Date="",$G26=""),"",Bid_Due_Date-$G26)</f>
        <v/>
      </c>
      <c r="I26" s="65">
        <f>IF($D26="No","",IF($H26="","",$H26-TODAY()))</f>
        <v/>
      </c>
      <c r="J26" s="49" t="inlineStr">
        <is>
          <t>Electronic — portal</t>
        </is>
      </c>
      <c r="K26" s="16" t="n"/>
      <c r="L26" s="49" t="n"/>
    </row>
    <row r="27">
      <c r="A27" s="14" t="inlineStr">
        <is>
          <t>C-19</t>
        </is>
      </c>
      <c r="B27" s="16" t="inlineStr">
        <is>
          <t>All addenda acknowledged, numbered and signed</t>
        </is>
      </c>
      <c r="C27" s="49" t="inlineStr">
        <is>
          <t>Form of Tender</t>
        </is>
      </c>
      <c r="D27" s="63" t="inlineStr">
        <is>
          <t>Yes</t>
        </is>
      </c>
      <c r="E27" s="63" t="inlineStr">
        <is>
          <t>Not Started</t>
        </is>
      </c>
      <c r="F27" s="16" t="n"/>
      <c r="G27" s="50" t="n">
        <v>1</v>
      </c>
      <c r="H27" s="74">
        <f>IF(OR(Bid_Due_Date="",$G27=""),"",Bid_Due_Date-$G27)</f>
        <v/>
      </c>
      <c r="I27" s="65">
        <f>IF($D27="No","",IF($H27="","",$H27-TODAY()))</f>
        <v/>
      </c>
      <c r="J27" s="49" t="inlineStr">
        <is>
          <t>Electronic and hard copy</t>
        </is>
      </c>
      <c r="K27" s="16" t="n"/>
      <c r="L27" s="49" t="n"/>
    </row>
    <row r="28">
      <c r="A28" s="14" t="inlineStr">
        <is>
          <t>C-20</t>
        </is>
      </c>
      <c r="B28" s="16" t="inlineStr">
        <is>
          <t>Qualifications, exclusions and assumptions register</t>
        </is>
      </c>
      <c r="C28" s="49" t="inlineStr">
        <is>
          <t>Commercial</t>
        </is>
      </c>
      <c r="D28" s="63" t="inlineStr">
        <is>
          <t>Yes</t>
        </is>
      </c>
      <c r="E28" s="63" t="inlineStr">
        <is>
          <t>Not Started</t>
        </is>
      </c>
      <c r="F28" s="16" t="n"/>
      <c r="G28" s="50" t="n">
        <v>1</v>
      </c>
      <c r="H28" s="74">
        <f>IF(OR(Bid_Due_Date="",$G28=""),"",Bid_Due_Date-$G28)</f>
        <v/>
      </c>
      <c r="I28" s="65">
        <f>IF($D28="No","",IF($H28="","",$H28-TODAY()))</f>
        <v/>
      </c>
      <c r="J28" s="49" t="inlineStr">
        <is>
          <t>Electronic — portal</t>
        </is>
      </c>
      <c r="K28" s="16" t="n"/>
      <c r="L28" s="49" t="n"/>
    </row>
    <row r="29">
      <c r="A29" s="14" t="inlineStr">
        <is>
          <t>C-21</t>
        </is>
      </c>
      <c r="B29" s="16" t="inlineStr">
        <is>
          <t>Alternates and value-engineering options clearly identified and separately priced</t>
        </is>
      </c>
      <c r="C29" s="49" t="inlineStr">
        <is>
          <t>Commercial</t>
        </is>
      </c>
      <c r="D29" s="63" t="inlineStr">
        <is>
          <t>Yes</t>
        </is>
      </c>
      <c r="E29" s="63" t="inlineStr">
        <is>
          <t>Not Started</t>
        </is>
      </c>
      <c r="F29" s="16" t="n"/>
      <c r="G29" s="50" t="n">
        <v>1</v>
      </c>
      <c r="H29" s="74">
        <f>IF(OR(Bid_Due_Date="",$G29=""),"",Bid_Due_Date-$G29)</f>
        <v/>
      </c>
      <c r="I29" s="65">
        <f>IF($D29="No","",IF($H29="","",$H29-TODAY()))</f>
        <v/>
      </c>
      <c r="J29" s="49" t="inlineStr">
        <is>
          <t>Electronic — portal</t>
        </is>
      </c>
      <c r="K29" s="16" t="n"/>
      <c r="L29" s="49" t="n"/>
    </row>
    <row r="30">
      <c r="A30" s="14" t="inlineStr">
        <is>
          <t>C-22</t>
        </is>
      </c>
      <c r="B30" s="16" t="inlineStr">
        <is>
          <t>Departures from the conditions of contract listed separately</t>
        </is>
      </c>
      <c r="C30" s="49" t="inlineStr">
        <is>
          <t>Commercial</t>
        </is>
      </c>
      <c r="D30" s="63" t="inlineStr">
        <is>
          <t>Yes</t>
        </is>
      </c>
      <c r="E30" s="63" t="inlineStr">
        <is>
          <t>Not Started</t>
        </is>
      </c>
      <c r="F30" s="16" t="n"/>
      <c r="G30" s="50" t="n">
        <v>2</v>
      </c>
      <c r="H30" s="74">
        <f>IF(OR(Bid_Due_Date="",$G30=""),"",Bid_Due_Date-$G30)</f>
        <v/>
      </c>
      <c r="I30" s="65">
        <f>IF($D30="No","",IF($H30="","",$H30-TODAY()))</f>
        <v/>
      </c>
      <c r="J30" s="49" t="inlineStr">
        <is>
          <t>Electronic — portal</t>
        </is>
      </c>
      <c r="K30" s="16" t="n"/>
      <c r="L30" s="49" t="n"/>
    </row>
    <row r="31">
      <c r="A31" s="14" t="inlineStr">
        <is>
          <t>C-23</t>
        </is>
      </c>
      <c r="B31" s="16" t="inlineStr">
        <is>
          <t>Electronic submission uploaded in the required file formats and naming convention</t>
        </is>
      </c>
      <c r="C31" s="49" t="inlineStr">
        <is>
          <t>Submission</t>
        </is>
      </c>
      <c r="D31" s="63" t="inlineStr">
        <is>
          <t>Yes</t>
        </is>
      </c>
      <c r="E31" s="63" t="inlineStr">
        <is>
          <t>Not Started</t>
        </is>
      </c>
      <c r="F31" s="16" t="n"/>
      <c r="G31" s="50" t="n">
        <v>0</v>
      </c>
      <c r="H31" s="74">
        <f>IF(OR(Bid_Due_Date="",$G31=""),"",Bid_Due_Date-$G31)</f>
        <v/>
      </c>
      <c r="I31" s="65">
        <f>IF($D31="No","",IF($H31="","",$H31-TODAY()))</f>
        <v/>
      </c>
      <c r="J31" s="49" t="inlineStr">
        <is>
          <t>Electronic — portal</t>
        </is>
      </c>
      <c r="K31" s="16" t="n"/>
      <c r="L31" s="49" t="n"/>
    </row>
    <row r="32">
      <c r="A32" s="14" t="inlineStr">
        <is>
          <t>C-24</t>
        </is>
      </c>
      <c r="B32" s="16" t="inlineStr">
        <is>
          <t>Hard copies bound, tabbed and delivered to the nominated address</t>
        </is>
      </c>
      <c r="C32" s="49" t="inlineStr">
        <is>
          <t>Submission</t>
        </is>
      </c>
      <c r="D32" s="63" t="inlineStr">
        <is>
          <t>Yes</t>
        </is>
      </c>
      <c r="E32" s="63" t="inlineStr">
        <is>
          <t>Not Started</t>
        </is>
      </c>
      <c r="F32" s="16" t="n"/>
      <c r="G32" s="50" t="n">
        <v>1</v>
      </c>
      <c r="H32" s="74">
        <f>IF(OR(Bid_Due_Date="",$G32=""),"",Bid_Due_Date-$G32)</f>
        <v/>
      </c>
      <c r="I32" s="65">
        <f>IF($D32="No","",IF($H32="","",$H32-TODAY()))</f>
        <v/>
      </c>
      <c r="J32" s="49" t="inlineStr">
        <is>
          <t>Hard copy</t>
        </is>
      </c>
      <c r="K32" s="16" t="n"/>
      <c r="L32" s="49" t="n"/>
    </row>
    <row r="33">
      <c r="A33" s="14" t="inlineStr">
        <is>
          <t>C-25</t>
        </is>
      </c>
      <c r="B33" s="16" t="inlineStr">
        <is>
          <t>Submission portal receipt or lodgement confirmation retained</t>
        </is>
      </c>
      <c r="C33" s="49" t="inlineStr">
        <is>
          <t>Submission</t>
        </is>
      </c>
      <c r="D33" s="63" t="inlineStr">
        <is>
          <t>Yes</t>
        </is>
      </c>
      <c r="E33" s="63" t="inlineStr">
        <is>
          <t>Not Started</t>
        </is>
      </c>
      <c r="F33" s="16" t="n"/>
      <c r="G33" s="50" t="n">
        <v>0</v>
      </c>
      <c r="H33" s="74">
        <f>IF(OR(Bid_Due_Date="",$G33=""),"",Bid_Due_Date-$G33)</f>
        <v/>
      </c>
      <c r="I33" s="65">
        <f>IF($D33="No","",IF($H33="","",$H33-TODAY()))</f>
        <v/>
      </c>
      <c r="J33" s="49" t="inlineStr">
        <is>
          <t>Electronic — portal</t>
        </is>
      </c>
      <c r="K33" s="16" t="n"/>
      <c r="L33" s="49" t="n"/>
    </row>
    <row r="34">
      <c r="A34" s="14" t="inlineStr">
        <is>
          <t>C-26</t>
        </is>
      </c>
      <c r="B34" s="16" t="inlineStr">
        <is>
          <t>Internal bid review, settlement meeting and sign-off complete</t>
        </is>
      </c>
      <c r="C34" s="49" t="inlineStr">
        <is>
          <t>Governance</t>
        </is>
      </c>
      <c r="D34" s="63" t="inlineStr">
        <is>
          <t>Yes</t>
        </is>
      </c>
      <c r="E34" s="63" t="inlineStr">
        <is>
          <t>Not Started</t>
        </is>
      </c>
      <c r="F34" s="16" t="n"/>
      <c r="G34" s="50" t="n">
        <v>4</v>
      </c>
      <c r="H34" s="74">
        <f>IF(OR(Bid_Due_Date="",$G34=""),"",Bid_Due_Date-$G34)</f>
        <v/>
      </c>
      <c r="I34" s="65">
        <f>IF($D34="No","",IF($H34="","",$H34-TODAY()))</f>
        <v/>
      </c>
      <c r="J34" s="49" t="inlineStr">
        <is>
          <t>Electronic — email</t>
        </is>
      </c>
      <c r="K34" s="16" t="n"/>
      <c r="L34" s="49" t="n"/>
    </row>
    <row r="35">
      <c r="A35" s="14" t="n"/>
      <c r="B35" s="16" t="n"/>
      <c r="C35" s="49" t="n"/>
      <c r="D35" s="63" t="n"/>
      <c r="E35" s="63" t="n"/>
      <c r="F35" s="16" t="n"/>
      <c r="G35" s="50" t="n"/>
      <c r="H35" s="74">
        <f>IF(OR(Bid_Due_Date="",$G35=""),"",Bid_Due_Date-$G35)</f>
        <v/>
      </c>
      <c r="I35" s="65">
        <f>IF($D35="No","",IF($H35="","",$H35-TODAY()))</f>
        <v/>
      </c>
      <c r="J35" s="49" t="n"/>
      <c r="K35" s="16" t="n"/>
      <c r="L35" s="49" t="n"/>
    </row>
    <row r="36">
      <c r="A36" s="14" t="n"/>
      <c r="B36" s="16" t="n"/>
      <c r="C36" s="49" t="n"/>
      <c r="D36" s="63" t="n"/>
      <c r="E36" s="63" t="n"/>
      <c r="F36" s="16" t="n"/>
      <c r="G36" s="50" t="n"/>
      <c r="H36" s="74">
        <f>IF(OR(Bid_Due_Date="",$G36=""),"",Bid_Due_Date-$G36)</f>
        <v/>
      </c>
      <c r="I36" s="65">
        <f>IF($D36="No","",IF($H36="","",$H36-TODAY()))</f>
        <v/>
      </c>
      <c r="J36" s="49" t="n"/>
      <c r="K36" s="16" t="n"/>
      <c r="L36" s="49" t="n"/>
    </row>
    <row r="37">
      <c r="A37" s="14" t="n"/>
      <c r="B37" s="16" t="n"/>
      <c r="C37" s="49" t="n"/>
      <c r="D37" s="63" t="n"/>
      <c r="E37" s="63" t="n"/>
      <c r="F37" s="16" t="n"/>
      <c r="G37" s="50" t="n"/>
      <c r="H37" s="74">
        <f>IF(OR(Bid_Due_Date="",$G37=""),"",Bid_Due_Date-$G37)</f>
        <v/>
      </c>
      <c r="I37" s="65">
        <f>IF($D37="No","",IF($H37="","",$H37-TODAY()))</f>
        <v/>
      </c>
      <c r="J37" s="49" t="n"/>
      <c r="K37" s="16" t="n"/>
      <c r="L37" s="49" t="n"/>
    </row>
    <row r="38">
      <c r="A38" s="14" t="n"/>
      <c r="B38" s="16" t="n"/>
      <c r="C38" s="49" t="n"/>
      <c r="D38" s="63" t="n"/>
      <c r="E38" s="63" t="n"/>
      <c r="F38" s="16" t="n"/>
      <c r="G38" s="50" t="n"/>
      <c r="H38" s="74">
        <f>IF(OR(Bid_Due_Date="",$G38=""),"",Bid_Due_Date-$G38)</f>
        <v/>
      </c>
      <c r="I38" s="65">
        <f>IF($D38="No","",IF($H38="","",$H38-TODAY()))</f>
        <v/>
      </c>
      <c r="J38" s="49" t="n"/>
      <c r="K38" s="16" t="n"/>
      <c r="L38" s="49" t="n"/>
    </row>
    <row r="39">
      <c r="A39" s="14" t="n"/>
      <c r="B39" s="16" t="n"/>
      <c r="C39" s="49" t="n"/>
      <c r="D39" s="63" t="n"/>
      <c r="E39" s="63" t="n"/>
      <c r="F39" s="16" t="n"/>
      <c r="G39" s="50" t="n"/>
      <c r="H39" s="74">
        <f>IF(OR(Bid_Due_Date="",$G39=""),"",Bid_Due_Date-$G39)</f>
        <v/>
      </c>
      <c r="I39" s="65">
        <f>IF($D39="No","",IF($H39="","",$H39-TODAY()))</f>
        <v/>
      </c>
      <c r="J39" s="49" t="n"/>
      <c r="K39" s="16" t="n"/>
      <c r="L39" s="49" t="n"/>
    </row>
    <row r="40">
      <c r="A40" s="14" t="n"/>
      <c r="B40" s="16" t="n"/>
      <c r="C40" s="49" t="n"/>
      <c r="D40" s="63" t="n"/>
      <c r="E40" s="63" t="n"/>
      <c r="F40" s="16" t="n"/>
      <c r="G40" s="50" t="n"/>
      <c r="H40" s="74">
        <f>IF(OR(Bid_Due_Date="",$G40=""),"",Bid_Due_Date-$G40)</f>
        <v/>
      </c>
      <c r="I40" s="65">
        <f>IF($D40="No","",IF($H40="","",$H40-TODAY()))</f>
        <v/>
      </c>
      <c r="J40" s="49" t="n"/>
      <c r="K40" s="16" t="n"/>
      <c r="L40" s="49" t="n"/>
    </row>
    <row r="42" ht="20" customHeight="1">
      <c r="A42" s="37" t="n"/>
      <c r="B42" s="36" t="inlineStr">
        <is>
          <t>SUBMISSION READINESS</t>
        </is>
      </c>
      <c r="C42" s="37" t="n"/>
      <c r="D42" s="38">
        <f>COUNTIF($D$9:$D$40,"Yes")&amp;" required"</f>
        <v/>
      </c>
      <c r="E42" s="38">
        <f>COUNTIFS($D$9:$D$40,"Yes",$E$9:$E$40,"Complete")&amp;" complete"</f>
        <v/>
      </c>
      <c r="F42" s="37" t="n"/>
      <c r="G42" s="37" t="n"/>
      <c r="H42" s="37" t="n"/>
      <c r="I42" s="75">
        <f>IF(COUNTIF($D$9:$D$40,"Yes")=0,"",COUNTIFS($D$9:$D$40,"Yes",$E$9:$E$40,"Complete")/COUNTIF($D$9:$D$40,"Yes"))</f>
        <v/>
      </c>
      <c r="J42" s="37" t="n"/>
      <c r="K42" s="36">
        <f>IF(Bid_Due_Date="","Set the bid due date on the Cover sheet","Days to bid due: "&amp;TEXT(Bid_Due_Date-TODAY(),"0"))</f>
        <v/>
      </c>
      <c r="L42" s="37" t="n"/>
    </row>
    <row r="44" ht="15" customHeight="1">
      <c r="B44" s="45" t="inlineStr">
        <is>
          <t>REQUIRED ITEMS COMPLETE</t>
        </is>
      </c>
      <c r="C44" s="2" t="n"/>
      <c r="D44" s="45" t="inlineStr">
        <is>
          <t>ITEMS STILL OUTSTANDING</t>
        </is>
      </c>
      <c r="E44" s="2" t="n"/>
      <c r="F44" s="45" t="inlineStr">
        <is>
          <t>DAYS TO BID DUE</t>
        </is>
      </c>
      <c r="G44" s="2" t="n"/>
    </row>
    <row r="45" ht="26" customHeight="1">
      <c r="B45" s="76">
        <f>$I$42</f>
        <v/>
      </c>
      <c r="C45" s="2" t="n"/>
      <c r="D45" s="77">
        <f>COUNTIFS($D$9:$D$40,"Yes",$E$9:$E$40,"&lt;&gt;Complete")</f>
        <v/>
      </c>
      <c r="E45" s="2" t="n"/>
      <c r="F45" s="77">
        <f>IF(Bid_Due_Date="","",Bid_Due_Date-TODAY())</f>
        <v/>
      </c>
      <c r="G45" s="2" t="n"/>
    </row>
    <row r="47" ht="42" customHeight="1">
      <c r="A47" s="17" t="inlineStr">
        <is>
          <t>Item Due Date is the bid due date on the Cover sheet less the lead time you set, so moving the bid due date moves every internal deadline with it. Days Remaining turns red once an item is overdue and still incomplete, and amber inside the last week. Bids are far more often lost on a missing certificate than on price — clear this sheet before you clear your pricing.</t>
        </is>
      </c>
    </row>
    <row r="49" ht="12.75" customHeight="1">
      <c r="A49" s="18" t="inlineStr">
        <is>
          <t>Visit mastt.com</t>
        </is>
      </c>
      <c r="B49" s="19" t="n"/>
      <c r="C49" s="19" t="n"/>
      <c r="D49" s="19" t="n"/>
      <c r="E49" s="19" t="n"/>
      <c r="F49" s="19" t="n"/>
      <c r="G49" s="19" t="n"/>
      <c r="H49" s="19" t="n"/>
      <c r="I49" s="19" t="n"/>
      <c r="J49" s="19" t="n"/>
      <c r="K49" s="19" t="n"/>
      <c r="L49" s="19" t="n"/>
    </row>
  </sheetData>
  <sheetProtection selectLockedCells="0" selectUnlockedCells="0" sheet="1" objects="0" insertRows="0" insertHyperlinks="1" autoFilter="0" scenarios="0" formatColumns="0" deleteColumns="1" insertColumns="0" pivotTables="1" deleteRows="0" formatCells="0" formatRows="0" sort="0"/>
  <autoFilter ref="A8:L40"/>
  <mergeCells count="11">
    <mergeCell ref="B44:C44"/>
    <mergeCell ref="A49:L49"/>
    <mergeCell ref="A47:L47"/>
    <mergeCell ref="F7:L7"/>
    <mergeCell ref="C3:L3"/>
    <mergeCell ref="B45:C45"/>
    <mergeCell ref="F45:G45"/>
    <mergeCell ref="C2:L2"/>
    <mergeCell ref="D44:E44"/>
    <mergeCell ref="D45:E45"/>
    <mergeCell ref="F44:G44"/>
  </mergeCells>
  <conditionalFormatting sqref="E9:E40">
    <cfRule type="expression" priority="1" dxfId="0" stopIfTrue="0">
      <formula>$E9="Complete"</formula>
    </cfRule>
    <cfRule type="expression" priority="2" dxfId="3" stopIfTrue="0">
      <formula>$E9="In Progress"</formula>
    </cfRule>
    <cfRule type="expression" priority="3" dxfId="3" stopIfTrue="0">
      <formula>$E9="Draft for Review"</formula>
    </cfRule>
    <cfRule type="expression" priority="4" dxfId="1" stopIfTrue="0">
      <formula>$E9="Not Started"</formula>
    </cfRule>
    <cfRule type="expression" priority="5" dxfId="6" stopIfTrue="0">
      <formula>$E9="Not Applicable"</formula>
    </cfRule>
  </conditionalFormatting>
  <conditionalFormatting sqref="A9:L40">
    <cfRule type="expression" priority="6" dxfId="2" stopIfTrue="1">
      <formula>AND($D9="Yes",$E9&lt;&gt;"Complete",ISNUMBER($I9),$I9&lt;0)</formula>
    </cfRule>
    <cfRule type="expression" priority="7" dxfId="8" stopIfTrue="1">
      <formula>AND($D9="Yes",$E9&lt;&gt;"Complete",ISNUMBER($I9),$I9&lt;=7)</formula>
    </cfRule>
    <cfRule type="expression" priority="8" dxfId="9" stopIfTrue="1">
      <formula>$E9="Complete"</formula>
    </cfRule>
  </conditionalFormatting>
  <dataValidations count="3">
    <dataValidation sqref="D9:D40" showDropDown="0" showInputMessage="0" showErrorMessage="1" allowBlank="1" errorTitle="Invalid entry" error="Choose a value from the drop-down list." type="list">
      <formula1>Lists!$D$29:$D$48</formula1>
    </dataValidation>
    <dataValidation sqref="E9:E40" showDropDown="0" showInputMessage="0" showErrorMessage="1" allowBlank="1" errorTitle="Invalid entry" error="Choose a value from the drop-down list." type="list">
      <formula1>Lists!$H$29:$H$48</formula1>
    </dataValidation>
    <dataValidation sqref="J9:J40" showDropDown="0" showInputMessage="0" showErrorMessage="1" allowBlank="1" errorTitle="Invalid entry" error="Choose a value from the drop-down list." type="list">
      <formula1>Lists!$M$29:$M$48</formula1>
    </dataValidation>
  </dataValidations>
  <hyperlinks>
    <hyperlink xmlns:r="http://schemas.openxmlformats.org/officeDocument/2006/relationships" ref="A2" r:id="rId1"/>
    <hyperlink xmlns:r="http://schemas.openxmlformats.org/officeDocument/2006/relationships" ref="A49" r:id="rId2"/>
  </hyperlinks>
  <pageMargins left="0.3" right="0.3" top="0.4" bottom="0.4" header="0.2" footer="0.2"/>
  <pageSetup orientation="landscape" paperSize="9" fitToHeight="0" fitToWidth="1"/>
  <drawing xmlns:r="http://schemas.openxmlformats.org/officeDocument/2006/relationships" r:id="rId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2026-08-19T09:23:59Z</dcterms:created>
  <dcterms:modified xmlns:dcterms="http://purl.org/dc/terms/" xmlns:xsi="http://www.w3.org/2001/XMLSchema-instance" xsi:type="dcterms:W3CDTF">2026-08-19T09:24:00Z</dcterms:modified>
</cp:coreProperties>
</file>