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Daily Report" sheetId="2" state="visible" r:id="rId2"/>
    <sheet xmlns:r="http://schemas.openxmlformats.org/officeDocument/2006/relationships" name="Labour" sheetId="3" state="visible" r:id="rId3"/>
    <sheet xmlns:r="http://schemas.openxmlformats.org/officeDocument/2006/relationships" name="Plant &amp; Equipment" sheetId="4" state="visible" r:id="rId4"/>
    <sheet xmlns:r="http://schemas.openxmlformats.org/officeDocument/2006/relationships" name="Materials &amp; Deliveries" sheetId="5" state="visible" r:id="rId5"/>
    <sheet xmlns:r="http://schemas.openxmlformats.org/officeDocument/2006/relationships" name="Delays &amp; Disruption" sheetId="6" state="visible" r:id="rId6"/>
    <sheet xmlns:r="http://schemas.openxmlformats.org/officeDocument/2006/relationships" name="Site Events &amp; Records" sheetId="7" state="visible" r:id="rId7"/>
    <sheet xmlns:r="http://schemas.openxmlformats.org/officeDocument/2006/relationships" name="Weather Log" sheetId="8" state="visible" r:id="rId8"/>
    <sheet xmlns:r="http://schemas.openxmlformats.org/officeDocument/2006/relationships" name="Daily Summary" sheetId="9" state="visible" r:id="rId9"/>
    <sheet xmlns:r="http://schemas.openxmlformats.org/officeDocument/2006/relationships" name="Lists" sheetId="10" state="visible" r:id="rId10"/>
    <sheet xmlns:r="http://schemas.openxmlformats.org/officeDocument/2006/relationships" name="Notes &amp; Assumptions" sheetId="11" state="visible" r:id="rId11"/>
  </sheets>
  <definedNames>
    <definedName name="Proj_Name">Cover!$C$9</definedName>
    <definedName name="Proj_Number">Cover!$C$10</definedName>
    <definedName name="Proj_Client">Cover!$C$11</definedName>
    <definedName name="Proj_Contractor">Cover!$C$12</definedName>
    <definedName name="Proj_Contract">Cover!$C$13</definedName>
    <definedName name="Proj_PreparedBy">Cover!$C$14</definedName>
    <definedName name="Proj_ReportNo">Cover!$F$9</definedName>
    <definedName name="Proj_Date">Cover!$F$10</definedName>
    <definedName name="Proj_Day">Cover!$F$11</definedName>
    <definedName name="Proj_SuperintendentName">Cover!$F$12</definedName>
    <definedName name="Proj_Currency">Cover!$F$13</definedName>
    <definedName name="Proj_ContractDate">Cover!$F$14</definedName>
    <definedName name="Proj_CompletionDate">Cover!$F$15</definedName>
    <definedName name="Proj_Shift">Cover!$C$15</definedName>
    <definedName name="Wx_Threshold_Hours">Lists!$C$9</definedName>
    <definedName name="Wx_Allowance_Days">Lists!$C$10</definedName>
    <definedName name="Std_Shift_Hours">Lists!$C$11</definedName>
    <definedName name="Notice_Warn_Days">Lists!$C$12</definedName>
    <definedName name="Followup_Warn_Days">Lists!$C$13</definedName>
    <definedName name="_xlnm.Print_Titles" localSheetId="1">'Daily Report'!$1:$7</definedName>
    <definedName name="_xlnm.Print_Titles" localSheetId="2">'Labour'!$1:$8,'Labour'!$A:$B</definedName>
    <definedName name="_xlnm.Print_Titles" localSheetId="3">'Plant &amp; Equipment'!$1:$8</definedName>
    <definedName name="_xlnm.Print_Titles" localSheetId="4">'Materials &amp; Deliveries'!$1:$8</definedName>
    <definedName name="_xlnm.Print_Titles" localSheetId="5">'Delays &amp; Disruption'!$1:$8,'Delays &amp; Disruption'!$A:$D</definedName>
    <definedName name="_xlnm.Print_Titles" localSheetId="6">'Site Events &amp; Records'!$1:$8,'Site Events &amp; Records'!$A:$B</definedName>
    <definedName name="_xlnm.Print_Titles" localSheetId="7">'Weather Log'!$1:$8,'Weather Log'!$A:$C</definedName>
    <definedName name="_xlnm.Print_Titles" localSheetId="8">'Daily Summary'!$1:$9</definedName>
  </definedNames>
  <calcPr calcId="124519" fullCalcOnLoad="1"/>
</workbook>
</file>

<file path=xl/styles.xml><?xml version="1.0" encoding="utf-8"?>
<styleSheet xmlns="http://schemas.openxmlformats.org/spreadsheetml/2006/main">
  <numFmts count="4">
    <numFmt numFmtId="164" formatCode="dd mmm yyyy"/>
    <numFmt numFmtId="165" formatCode="0.0"/>
    <numFmt numFmtId="166" formatCode="hh:mm"/>
    <numFmt numFmtId="167" formatCode="0.0%"/>
  </numFmts>
  <fonts count="16">
    <font>
      <name val="Calibri"/>
      <family val="2"/>
      <color theme="1"/>
      <sz val="11"/>
      <scheme val="minor"/>
    </font>
    <font>
      <name val="Arial"/>
      <color rgb="001D3245"/>
      <sz val="1"/>
    </font>
    <font>
      <name val="Arial"/>
      <b val="1"/>
      <color rgb="00FFFFFF"/>
      <sz val="15"/>
    </font>
    <font>
      <name val="Arial"/>
      <color rgb="00D3DEE9"/>
      <sz val="8"/>
    </font>
    <font>
      <name val="Arial"/>
      <b val="1"/>
      <color rgb="000D3C61"/>
      <sz val="10.5"/>
    </font>
    <font>
      <name val="Arial"/>
      <b val="1"/>
      <color rgb="008E98A2"/>
      <sz val="8"/>
    </font>
    <font>
      <name val="Arial"/>
      <color rgb="008E98A2"/>
      <sz val="9"/>
    </font>
    <font>
      <name val="Arial"/>
      <color rgb="000C1628"/>
      <sz val="9"/>
    </font>
    <font>
      <name val="Arial"/>
      <i val="1"/>
      <color rgb="008E98A2"/>
      <sz val="8.5"/>
    </font>
    <font>
      <name val="Arial"/>
      <color rgb="008E98A2"/>
      <sz val="8.5"/>
    </font>
    <font>
      <name val="Arial"/>
      <b val="1"/>
      <color rgb="00FFFFFF"/>
      <sz val="9"/>
    </font>
    <font>
      <name val="Arial"/>
      <color rgb="008E98A2"/>
      <sz val="7.5"/>
    </font>
    <font>
      <name val="Arial"/>
      <b val="1"/>
      <color rgb="001D3245"/>
      <sz val="8.5"/>
    </font>
    <font>
      <name val="Arial"/>
      <color rgb="000C1628"/>
      <sz val="8.5"/>
    </font>
    <font>
      <name val="Arial"/>
      <b val="1"/>
      <color rgb="000C1628"/>
      <sz val="9"/>
    </font>
    <font>
      <name val="Arial"/>
      <color rgb="000C1628"/>
      <sz val="10"/>
    </font>
  </fonts>
  <fills count="5">
    <fill>
      <patternFill/>
    </fill>
    <fill>
      <patternFill patternType="gray125"/>
    </fill>
    <fill>
      <patternFill patternType="solid">
        <fgColor rgb="001D3245"/>
      </patternFill>
    </fill>
    <fill>
      <patternFill patternType="solid">
        <fgColor rgb="00F6F9FC"/>
      </patternFill>
    </fill>
    <fill>
      <patternFill patternType="solid">
        <fgColor rgb="00E8EEF5"/>
      </patternFill>
    </fill>
  </fills>
  <borders count="11">
    <border>
      <left/>
      <right/>
      <top/>
      <bottom/>
      <diagonal/>
    </border>
    <border>
      <left style="thin">
        <color rgb="00D3DEE9"/>
      </left>
      <right style="thin">
        <color rgb="00D3DEE9"/>
      </right>
      <top style="thin">
        <color rgb="00D3DEE9"/>
      </top>
      <bottom style="thin">
        <color rgb="00D3DEE9"/>
      </bottom>
    </border>
    <border>
      <left/>
      <right/>
      <top style="thin">
        <color rgb="00D3DEE9"/>
      </top>
      <bottom/>
      <diagonal/>
    </border>
    <border>
      <left/>
      <right style="thin">
        <color rgb="00D3DEE9"/>
      </right>
      <top style="thin">
        <color rgb="00D3DEE9"/>
      </top>
      <bottom/>
      <diagonal/>
    </border>
    <border>
      <left/>
      <right style="thin">
        <color rgb="00D3DEE9"/>
      </right>
      <top style="thin">
        <color rgb="00D3DEE9"/>
      </top>
      <bottom style="thin">
        <color rgb="00D3DEE9"/>
      </bottom>
      <diagonal/>
    </border>
    <border>
      <left style="thin">
        <color rgb="001D3245"/>
      </left>
      <right style="thin">
        <color rgb="001D3245"/>
      </right>
      <top style="thin">
        <color rgb="001D3245"/>
      </top>
      <bottom style="medium">
        <color rgb="003480BC"/>
      </bottom>
    </border>
    <border>
      <left/>
      <right/>
      <top style="thin">
        <color rgb="001D3245"/>
      </top>
      <bottom/>
      <diagonal/>
    </border>
    <border>
      <left/>
      <right style="thin">
        <color rgb="001D3245"/>
      </right>
      <top style="thin">
        <color rgb="001D3245"/>
      </top>
      <bottom/>
      <diagonal/>
    </border>
    <border>
      <left/>
      <right style="thin">
        <color rgb="001D3245"/>
      </right>
      <top style="thin">
        <color rgb="001D3245"/>
      </top>
      <bottom style="medium">
        <color rgb="003480BC"/>
      </bottom>
      <diagonal/>
    </border>
    <border>
      <top style="thin">
        <color rgb="00D3DEE9"/>
      </top>
    </border>
    <border>
      <right/>
      <top style="thin">
        <color rgb="00D3DEE9"/>
      </top>
      <bottom/>
    </border>
  </borders>
  <cellStyleXfs count="1">
    <xf numFmtId="0" fontId="0" fillId="0" borderId="0"/>
  </cellStyleXfs>
  <cellXfs count="79">
    <xf numFmtId="0" fontId="0" fillId="0" borderId="0" pivotButton="0" quotePrefix="0" xfId="0"/>
    <xf numFmtId="0" fontId="1" fillId="2" borderId="0" pivotButton="0" quotePrefix="0" xfId="0"/>
    <xf numFmtId="0" fontId="2" fillId="2" borderId="0" applyAlignment="1" pivotButton="0" quotePrefix="0" xfId="0">
      <alignment horizontal="left" vertical="center"/>
    </xf>
    <xf numFmtId="0" fontId="3" fillId="2" borderId="0" applyAlignment="1" pivotButton="0" quotePrefix="0" xfId="0">
      <alignment horizontal="left" vertical="center"/>
    </xf>
    <xf numFmtId="0" fontId="4" fillId="0" borderId="0" applyAlignment="1" pivotButton="0" quotePrefix="0" xfId="0">
      <alignment horizontal="left" vertical="center"/>
    </xf>
    <xf numFmtId="0" fontId="5" fillId="0" borderId="0" applyAlignment="1" pivotButton="0" quotePrefix="0" xfId="0">
      <alignment horizontal="left" vertical="center"/>
    </xf>
    <xf numFmtId="0" fontId="6" fillId="3" borderId="1" applyAlignment="1" pivotButton="0" quotePrefix="0" xfId="0">
      <alignment horizontal="left" vertical="center"/>
    </xf>
    <xf numFmtId="0" fontId="0" fillId="0" borderId="4" pivotButton="0" quotePrefix="0" xfId="0"/>
    <xf numFmtId="164" fontId="7" fillId="3" borderId="1" applyAlignment="1" pivotButton="0" quotePrefix="0" xfId="0">
      <alignment horizontal="left" vertical="center"/>
    </xf>
    <xf numFmtId="0" fontId="7" fillId="4" borderId="1" applyAlignment="1" pivotButton="0" quotePrefix="0" xfId="0">
      <alignment horizontal="left" vertical="center"/>
    </xf>
    <xf numFmtId="0" fontId="8" fillId="3" borderId="1" applyAlignment="1" pivotButton="0" quotePrefix="0" xfId="0">
      <alignment horizontal="left" vertical="center"/>
    </xf>
    <xf numFmtId="0" fontId="7" fillId="3" borderId="1" applyAlignment="1" pivotButton="0" quotePrefix="0" xfId="0">
      <alignment horizontal="left" vertical="center"/>
    </xf>
    <xf numFmtId="0" fontId="9" fillId="0" borderId="0" applyAlignment="1" pivotButton="0" quotePrefix="0" xfId="0">
      <alignment horizontal="left" vertical="center" wrapText="1"/>
    </xf>
    <xf numFmtId="0" fontId="7" fillId="0" borderId="0" applyAlignment="1" pivotButton="0" quotePrefix="0" xfId="0">
      <alignment horizontal="left" vertical="center" wrapText="1"/>
    </xf>
    <xf numFmtId="0" fontId="10" fillId="2" borderId="5" applyAlignment="1" pivotButton="0" quotePrefix="0" xfId="0">
      <alignment horizontal="left" vertical="center" wrapText="1"/>
    </xf>
    <xf numFmtId="0" fontId="0" fillId="0" borderId="8" pivotButton="0" quotePrefix="0" xfId="0"/>
    <xf numFmtId="0" fontId="7" fillId="3" borderId="1" applyAlignment="1" pivotButton="0" quotePrefix="0" xfId="0">
      <alignment horizontal="left" vertical="center" wrapText="1"/>
    </xf>
    <xf numFmtId="164" fontId="7" fillId="3" borderId="1" applyAlignment="1" pivotButton="0" quotePrefix="0" xfId="0">
      <alignment horizontal="left" vertical="center" wrapText="1"/>
    </xf>
    <xf numFmtId="0" fontId="11" fillId="0" borderId="9" applyAlignment="1" pivotButton="0" quotePrefix="0" xfId="0">
      <alignment horizontal="left" vertical="center"/>
    </xf>
    <xf numFmtId="0" fontId="12" fillId="0" borderId="0" applyAlignment="1" pivotButton="0" quotePrefix="0" xfId="0">
      <alignment horizontal="left" vertical="center"/>
    </xf>
    <xf numFmtId="0" fontId="9" fillId="0" borderId="0" applyAlignment="1" pivotButton="0" quotePrefix="0" xfId="0">
      <alignment horizontal="right" vertical="center"/>
    </xf>
    <xf numFmtId="164" fontId="7" fillId="4" borderId="1" applyAlignment="1" pivotButton="0" quotePrefix="0" xfId="0">
      <alignment horizontal="left" vertical="center"/>
    </xf>
    <xf numFmtId="1" fontId="7" fillId="4" borderId="1" applyAlignment="1" pivotButton="0" quotePrefix="0" xfId="0">
      <alignment horizontal="left" vertical="center"/>
    </xf>
    <xf numFmtId="165" fontId="7" fillId="4" borderId="1" applyAlignment="1" pivotButton="0" quotePrefix="0" xfId="0">
      <alignment horizontal="left" vertical="center"/>
    </xf>
    <xf numFmtId="2" fontId="7" fillId="4" borderId="1" applyAlignment="1" pivotButton="0" quotePrefix="0" xfId="0">
      <alignment horizontal="left" vertical="center"/>
    </xf>
    <xf numFmtId="0" fontId="10" fillId="2" borderId="5" applyAlignment="1" pivotButton="0" quotePrefix="0" xfId="0">
      <alignment horizontal="center" vertical="center" wrapText="1"/>
    </xf>
    <xf numFmtId="0" fontId="8" fillId="3" borderId="1" applyAlignment="1" pivotButton="0" quotePrefix="0" xfId="0">
      <alignment horizontal="center" vertical="top" wrapText="1"/>
    </xf>
    <xf numFmtId="0" fontId="8" fillId="3" borderId="1" applyAlignment="1" pivotButton="0" quotePrefix="0" xfId="0">
      <alignment horizontal="left" vertical="top" wrapText="1"/>
    </xf>
    <xf numFmtId="0" fontId="13" fillId="3" borderId="1" applyAlignment="1" pivotButton="0" quotePrefix="0" xfId="0">
      <alignment horizontal="left" vertical="top" wrapText="1"/>
    </xf>
    <xf numFmtId="1" fontId="14" fillId="4" borderId="1" applyAlignment="1" pivotButton="0" quotePrefix="0" xfId="0">
      <alignment horizontal="center" vertical="center"/>
    </xf>
    <xf numFmtId="2" fontId="14" fillId="4" borderId="1" applyAlignment="1" pivotButton="0" quotePrefix="0" xfId="0">
      <alignment horizontal="center" vertical="center"/>
    </xf>
    <xf numFmtId="1" fontId="8" fillId="3" borderId="1" applyAlignment="1" pivotButton="0" quotePrefix="0" xfId="0">
      <alignment horizontal="center" vertical="center" wrapText="1"/>
    </xf>
    <xf numFmtId="1" fontId="7" fillId="4" borderId="1" applyAlignment="1" pivotButton="0" quotePrefix="0" xfId="0">
      <alignment horizontal="center" vertical="center"/>
    </xf>
    <xf numFmtId="166" fontId="8" fillId="3" borderId="1" applyAlignment="1" pivotButton="0" quotePrefix="0" xfId="0">
      <alignment horizontal="center" vertical="center" wrapText="1"/>
    </xf>
    <xf numFmtId="2" fontId="8" fillId="3" borderId="1" applyAlignment="1" pivotButton="0" quotePrefix="0" xfId="0">
      <alignment horizontal="center" vertical="center" wrapText="1"/>
    </xf>
    <xf numFmtId="2" fontId="7" fillId="4" borderId="1" applyAlignment="1" pivotButton="0" quotePrefix="0" xfId="0">
      <alignment horizontal="center" vertical="center"/>
    </xf>
    <xf numFmtId="1" fontId="13" fillId="3" borderId="1" applyAlignment="1" pivotButton="0" quotePrefix="0" xfId="0">
      <alignment horizontal="center" vertical="center" wrapText="1"/>
    </xf>
    <xf numFmtId="166" fontId="13" fillId="3" borderId="1" applyAlignment="1" pivotButton="0" quotePrefix="0" xfId="0">
      <alignment horizontal="center" vertical="center" wrapText="1"/>
    </xf>
    <xf numFmtId="2" fontId="13" fillId="3" borderId="1" applyAlignment="1" pivotButton="0" quotePrefix="0" xfId="0">
      <alignment horizontal="center" vertical="center" wrapText="1"/>
    </xf>
    <xf numFmtId="0" fontId="14" fillId="4" borderId="1" applyAlignment="1" pivotButton="0" quotePrefix="0" xfId="0">
      <alignment horizontal="left" vertical="center"/>
    </xf>
    <xf numFmtId="0" fontId="13" fillId="4" borderId="1" applyAlignment="1" pivotButton="0" quotePrefix="0" xfId="0">
      <alignment horizontal="left" vertical="center" wrapText="1"/>
    </xf>
    <xf numFmtId="165" fontId="14" fillId="4" borderId="1" applyAlignment="1" pivotButton="0" quotePrefix="0" xfId="0">
      <alignment horizontal="center" vertical="center"/>
    </xf>
    <xf numFmtId="0" fontId="8" fillId="3" borderId="1" applyAlignment="1" pivotButton="0" quotePrefix="0" xfId="0">
      <alignment horizontal="center" vertical="center" wrapText="1"/>
    </xf>
    <xf numFmtId="9" fontId="7" fillId="4" borderId="1" applyAlignment="1" pivotButton="0" quotePrefix="0" xfId="0">
      <alignment horizontal="center" vertical="center"/>
    </xf>
    <xf numFmtId="0" fontId="13" fillId="3" borderId="1" applyAlignment="1" pivotButton="0" quotePrefix="0" xfId="0">
      <alignment horizontal="center" vertical="center" wrapText="1"/>
    </xf>
    <xf numFmtId="9" fontId="14" fillId="4" borderId="1" applyAlignment="1" pivotButton="0" quotePrefix="0" xfId="0">
      <alignment horizontal="center" vertical="center"/>
    </xf>
    <xf numFmtId="167" fontId="14" fillId="4" borderId="1" applyAlignment="1" pivotButton="0" quotePrefix="0" xfId="0">
      <alignment horizontal="center" vertical="center"/>
    </xf>
    <xf numFmtId="3" fontId="8" fillId="3" borderId="1" applyAlignment="1" pivotButton="0" quotePrefix="0" xfId="0">
      <alignment horizontal="right" vertical="top" wrapText="1"/>
    </xf>
    <xf numFmtId="0" fontId="7" fillId="4" borderId="1" applyAlignment="1" pivotButton="0" quotePrefix="0" xfId="0">
      <alignment horizontal="left" vertical="center" wrapText="1"/>
    </xf>
    <xf numFmtId="3" fontId="13" fillId="3" borderId="1" applyAlignment="1" pivotButton="0" quotePrefix="0" xfId="0">
      <alignment horizontal="right" vertical="top" wrapText="1"/>
    </xf>
    <xf numFmtId="3" fontId="14" fillId="4" borderId="1" applyAlignment="1" pivotButton="0" quotePrefix="0" xfId="0">
      <alignment horizontal="center" vertical="center"/>
    </xf>
    <xf numFmtId="164" fontId="8" fillId="3" borderId="1" applyAlignment="1" pivotButton="0" quotePrefix="0" xfId="0">
      <alignment horizontal="center" vertical="center" wrapText="1"/>
    </xf>
    <xf numFmtId="164" fontId="13" fillId="3" borderId="1" applyAlignment="1" pivotButton="0" quotePrefix="0" xfId="0">
      <alignment horizontal="center" vertical="center" wrapText="1"/>
    </xf>
    <xf numFmtId="0" fontId="7" fillId="4" borderId="1" applyAlignment="1" pivotButton="0" quotePrefix="0" xfId="0">
      <alignment horizontal="center" vertical="center"/>
    </xf>
    <xf numFmtId="165" fontId="13" fillId="3" borderId="1" applyAlignment="1" pivotButton="0" quotePrefix="0" xfId="0">
      <alignment horizontal="center" vertical="center" wrapText="1"/>
    </xf>
    <xf numFmtId="165" fontId="7" fillId="4" borderId="1" applyAlignment="1" pivotButton="0" quotePrefix="0" xfId="0">
      <alignment horizontal="center" vertical="center"/>
    </xf>
    <xf numFmtId="164" fontId="7" fillId="4" borderId="1" applyAlignment="1" pivotButton="0" quotePrefix="0" xfId="0">
      <alignment horizontal="center" vertical="center"/>
    </xf>
    <xf numFmtId="165" fontId="8" fillId="3" borderId="1" applyAlignment="1" pivotButton="0" quotePrefix="0" xfId="0">
      <alignment horizontal="center" vertical="center" wrapText="1"/>
    </xf>
    <xf numFmtId="0" fontId="14" fillId="4" borderId="1" applyAlignment="1" pivotButton="0" quotePrefix="0" xfId="0">
      <alignment horizontal="center" vertical="center"/>
    </xf>
    <xf numFmtId="164" fontId="14" fillId="4" borderId="1" applyAlignment="1" pivotButton="0" quotePrefix="0" xfId="0">
      <alignment horizontal="center" vertical="center"/>
    </xf>
    <xf numFmtId="0" fontId="13" fillId="4" borderId="1" applyAlignment="1" pivotButton="0" quotePrefix="0" xfId="0">
      <alignment horizontal="center" vertical="center"/>
    </xf>
    <xf numFmtId="1" fontId="15" fillId="3" borderId="1" applyAlignment="1" pivotButton="0" quotePrefix="0" xfId="0">
      <alignment horizontal="center" vertical="center"/>
    </xf>
    <xf numFmtId="164" fontId="7" fillId="3" borderId="1" applyAlignment="1" pivotButton="0" quotePrefix="0" xfId="0">
      <alignment horizontal="left" vertical="center"/>
    </xf>
    <xf numFmtId="164" fontId="7" fillId="3" borderId="1" applyAlignment="1" pivotButton="0" quotePrefix="0" xfId="0">
      <alignment horizontal="left" vertical="center" wrapText="1"/>
    </xf>
    <xf numFmtId="0" fontId="0" fillId="0" borderId="2" pivotButton="0" quotePrefix="0" xfId="0"/>
    <xf numFmtId="164" fontId="7" fillId="4" borderId="1" applyAlignment="1" pivotButton="0" quotePrefix="0" xfId="0">
      <alignment horizontal="left" vertical="center"/>
    </xf>
    <xf numFmtId="165" fontId="7" fillId="4" borderId="1" applyAlignment="1" pivotButton="0" quotePrefix="0" xfId="0">
      <alignment horizontal="left" vertical="center"/>
    </xf>
    <xf numFmtId="166" fontId="8" fillId="3" borderId="1" applyAlignment="1" pivotButton="0" quotePrefix="0" xfId="0">
      <alignment horizontal="center" vertical="center" wrapText="1"/>
    </xf>
    <xf numFmtId="166" fontId="13" fillId="3" borderId="1" applyAlignment="1" pivotButton="0" quotePrefix="0" xfId="0">
      <alignment horizontal="center" vertical="center" wrapText="1"/>
    </xf>
    <xf numFmtId="165" fontId="14" fillId="4" borderId="1" applyAlignment="1" pivotButton="0" quotePrefix="0" xfId="0">
      <alignment horizontal="center" vertical="center"/>
    </xf>
    <xf numFmtId="167" fontId="14" fillId="4" borderId="1" applyAlignment="1" pivotButton="0" quotePrefix="0" xfId="0">
      <alignment horizontal="center" vertical="center"/>
    </xf>
    <xf numFmtId="164" fontId="8" fillId="3" borderId="1" applyAlignment="1" pivotButton="0" quotePrefix="0" xfId="0">
      <alignment horizontal="center" vertical="center" wrapText="1"/>
    </xf>
    <xf numFmtId="164" fontId="13" fillId="3" borderId="1" applyAlignment="1" pivotButton="0" quotePrefix="0" xfId="0">
      <alignment horizontal="center" vertical="center" wrapText="1"/>
    </xf>
    <xf numFmtId="165" fontId="13" fillId="3" borderId="1" applyAlignment="1" pivotButton="0" quotePrefix="0" xfId="0">
      <alignment horizontal="center" vertical="center" wrapText="1"/>
    </xf>
    <xf numFmtId="165" fontId="7" fillId="4" borderId="1" applyAlignment="1" pivotButton="0" quotePrefix="0" xfId="0">
      <alignment horizontal="center" vertical="center"/>
    </xf>
    <xf numFmtId="164" fontId="7" fillId="4" borderId="1" applyAlignment="1" pivotButton="0" quotePrefix="0" xfId="0">
      <alignment horizontal="center" vertical="center"/>
    </xf>
    <xf numFmtId="165" fontId="8" fillId="3" borderId="1" applyAlignment="1" pivotButton="0" quotePrefix="0" xfId="0">
      <alignment horizontal="center" vertical="center" wrapText="1"/>
    </xf>
    <xf numFmtId="164" fontId="14" fillId="4" borderId="1" applyAlignment="1" pivotButton="0" quotePrefix="0" xfId="0">
      <alignment horizontal="center" vertical="center"/>
    </xf>
    <xf numFmtId="0" fontId="11" fillId="0" borderId="10" applyAlignment="1" pivotButton="0" quotePrefix="0" xfId="0">
      <alignment horizontal="left" vertical="center"/>
    </xf>
  </cellXfs>
  <cellStyles count="1">
    <cellStyle name="Normal" xfId="0" builtinId="0" hidden="0"/>
  </cellStyles>
  <dxfs count="6">
    <dxf>
      <font>
        <name val="Arial"/>
        <b val="1"/>
        <color rgb="00C98A0E"/>
      </font>
      <fill>
        <patternFill patternType="solid">
          <fgColor rgb="00FDF3DC"/>
        </patternFill>
      </fill>
    </dxf>
    <dxf>
      <font>
        <name val="Arial"/>
        <color rgb="00B3341F"/>
      </font>
      <fill>
        <patternFill patternType="solid">
          <fgColor rgb="00FBE6E2"/>
        </patternFill>
      </fill>
    </dxf>
    <dxf>
      <font>
        <name val="Arial"/>
        <color rgb="002E7D5B"/>
      </font>
      <fill>
        <patternFill patternType="solid">
          <fgColor rgb="00E4F1EA"/>
        </patternFill>
      </fill>
    </dxf>
    <dxf>
      <font>
        <name val="Arial"/>
        <b val="1"/>
        <color rgb="00B3341F"/>
      </font>
      <fill>
        <patternFill patternType="solid">
          <fgColor rgb="00FBE6E2"/>
        </patternFill>
      </fill>
    </dxf>
    <dxf>
      <font>
        <name val="Arial"/>
        <color rgb="00C98A0E"/>
      </font>
      <fill>
        <patternFill patternType="solid">
          <fgColor rgb="00FDF3DC"/>
        </patternFill>
      </fill>
    </dxf>
    <dxf>
      <font>
        <name val="Arial"/>
        <color rgb="000D3C61"/>
      </font>
      <fill>
        <patternFill patternType="solid">
          <fgColor rgb="00E4EE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 Id="rId2" Type="http://schemas.openxmlformats.org/officeDocument/2006/relationships/hyperlink" Target="https://www.mastt.com/" TargetMode="External"/></Relationships>
</file>

<file path=xl/drawings/_rels/drawing2.xml.rels><Relationships xmlns="http://schemas.openxmlformats.org/package/2006/relationships"><Relationship Type="http://schemas.openxmlformats.org/officeDocument/2006/relationships/image" Target="/xl/media/image2.png" Id="rId1"/><Relationship Id="rId2" Type="http://schemas.openxmlformats.org/officeDocument/2006/relationships/hyperlink" Target="https://www.mastt.com/" TargetMode="External"/></Relationships>
</file>

<file path=xl/drawings/_rels/drawing3.xml.rels><Relationships xmlns="http://schemas.openxmlformats.org/package/2006/relationships"><Relationship Type="http://schemas.openxmlformats.org/officeDocument/2006/relationships/image" Target="/xl/media/image3.png" Id="rId1"/><Relationship Id="rId2" Type="http://schemas.openxmlformats.org/officeDocument/2006/relationships/hyperlink" Target="https://www.mastt.com/" TargetMode="External"/></Relationships>
</file>

<file path=xl/drawings/_rels/drawing4.xml.rels><Relationships xmlns="http://schemas.openxmlformats.org/package/2006/relationships"><Relationship Type="http://schemas.openxmlformats.org/officeDocument/2006/relationships/image" Target="/xl/media/image4.png" Id="rId1"/><Relationship Id="rId2" Type="http://schemas.openxmlformats.org/officeDocument/2006/relationships/hyperlink" Target="https://www.mastt.com/" TargetMode="External"/></Relationships>
</file>

<file path=xl/drawings/_rels/drawing5.xml.rels><Relationships xmlns="http://schemas.openxmlformats.org/package/2006/relationships"><Relationship Type="http://schemas.openxmlformats.org/officeDocument/2006/relationships/image" Target="/xl/media/image5.png" Id="rId1"/><Relationship Id="rId2" Type="http://schemas.openxmlformats.org/officeDocument/2006/relationships/hyperlink" Target="https://www.mastt.com/" TargetMode="External"/></Relationships>
</file>

<file path=xl/drawings/_rels/drawing6.xml.rels><Relationships xmlns="http://schemas.openxmlformats.org/package/2006/relationships"><Relationship Type="http://schemas.openxmlformats.org/officeDocument/2006/relationships/image" Target="/xl/media/image6.png" Id="rId1"/><Relationship Id="rId2" Type="http://schemas.openxmlformats.org/officeDocument/2006/relationships/hyperlink" Target="https://www.mastt.com/" TargetMode="External"/></Relationships>
</file>

<file path=xl/drawings/_rels/drawing7.xml.rels><Relationships xmlns="http://schemas.openxmlformats.org/package/2006/relationships"><Relationship Type="http://schemas.openxmlformats.org/officeDocument/2006/relationships/image" Target="/xl/media/image7.png" Id="rId1"/><Relationship Id="rId2" Type="http://schemas.openxmlformats.org/officeDocument/2006/relationships/hyperlink" Target="https://www.mastt.com/" TargetMode="External"/></Relationships>
</file>

<file path=xl/drawings/_rels/drawing8.xml.rels><Relationships xmlns="http://schemas.openxmlformats.org/package/2006/relationships"><Relationship Type="http://schemas.openxmlformats.org/officeDocument/2006/relationships/image" Target="/xl/media/image8.png" Id="rId1"/><Relationship Id="rId2" Type="http://schemas.openxmlformats.org/officeDocument/2006/relationships/hyperlink" Target="https://www.mastt.com/" TargetMode="External"/></Relationships>
</file>

<file path=xl/drawings/_rels/drawing9.xml.rels><Relationships xmlns="http://schemas.openxmlformats.org/package/2006/relationships"><Relationship Type="http://schemas.openxmlformats.org/officeDocument/2006/relationships/image" Target="/xl/media/image9.png" Id="rId1"/><Relationship Id="rId2" Type="http://schemas.openxmlformats.org/officeDocument/2006/relationships/hyperlink" Target="https://www.mastt.com/" TargetMode="External"/></Relationships>
</file>

<file path=xl/drawings/_rels/drawing10.xml.rels><Relationships xmlns="http://schemas.openxmlformats.org/package/2006/relationships"><Relationship Type="http://schemas.openxmlformats.org/officeDocument/2006/relationships/image" Target="/xl/media/image10.png" Id="rId1"/><Relationship Id="rId2" Type="http://schemas.openxmlformats.org/officeDocument/2006/relationships/hyperlink" Target="https://www.mastt.com/" TargetMode="External"/></Relationships>
</file>

<file path=xl/drawings/_rels/drawing11.xml.rels><Relationships xmlns="http://schemas.openxmlformats.org/package/2006/relationships"><Relationship Type="http://schemas.openxmlformats.org/officeDocument/2006/relationships/image" Target="/xl/media/image11.png" Id="rId1"/><Relationship Id="rId2" Type="http://schemas.openxmlformats.org/officeDocument/2006/relationships/hyperlink" Target="https://www.mastt.com/" TargetMode="External"/></Relationships>
</file>

<file path=xl/drawings/drawing1.xml><?xml version="1.0" encoding="utf-8"?>
<wsDr xmlns="http://schemas.openxmlformats.org/drawingml/2006/spreadsheetDrawing">
  <oneCellAnchor>
    <from>
      <col>0</col>
      <colOff>0</colOff>
      <row>1</row>
      <rowOff>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0</col>
      <colOff>0</colOff>
      <row>1</row>
      <rowOff>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3.xml><?xml version="1.0" encoding="utf-8"?>
<wsDr xmlns="http://schemas.openxmlformats.org/drawingml/2006/spreadsheetDrawing">
  <oneCellAnchor>
    <from>
      <col>0</col>
      <colOff>0</colOff>
      <row>1</row>
      <rowOff>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4.xml><?xml version="1.0" encoding="utf-8"?>
<wsDr xmlns="http://schemas.openxmlformats.org/drawingml/2006/spreadsheetDrawing">
  <oneCellAnchor>
    <from>
      <col>0</col>
      <colOff>0</colOff>
      <row>1</row>
      <rowOff>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5.xml><?xml version="1.0" encoding="utf-8"?>
<wsDr xmlns="http://schemas.openxmlformats.org/drawingml/2006/spreadsheetDrawing">
  <oneCellAnchor>
    <from>
      <col>0</col>
      <colOff>0</colOff>
      <row>1</row>
      <rowOff>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6.xml><?xml version="1.0" encoding="utf-8"?>
<wsDr xmlns="http://schemas.openxmlformats.org/drawingml/2006/spreadsheetDrawing">
  <oneCellAnchor>
    <from>
      <col>0</col>
      <colOff>0</colOff>
      <row>1</row>
      <rowOff>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7.xml><?xml version="1.0" encoding="utf-8"?>
<wsDr xmlns="http://schemas.openxmlformats.org/drawingml/2006/spreadsheetDrawing">
  <oneCellAnchor>
    <from>
      <col>0</col>
      <colOff>0</colOff>
      <row>1</row>
      <rowOff>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8.xml><?xml version="1.0" encoding="utf-8"?>
<wsDr xmlns="http://schemas.openxmlformats.org/drawingml/2006/spreadsheetDrawing">
  <oneCellAnchor>
    <from>
      <col>0</col>
      <colOff>0</colOff>
      <row>1</row>
      <rowOff>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9.xml><?xml version="1.0" encoding="utf-8"?>
<wsDr xmlns="http://schemas.openxmlformats.org/drawingml/2006/spreadsheetDrawing">
  <oneCellAnchor>
    <from>
      <col>0</col>
      <colOff>0</colOff>
      <row>1</row>
      <rowOff>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10.xml><?xml version="1.0" encoding="utf-8"?>
<wsDr xmlns="http://schemas.openxmlformats.org/drawingml/2006/spreadsheetDrawing">
  <oneCellAnchor>
    <from>
      <col>0</col>
      <colOff>0</colOff>
      <row>1</row>
      <rowOff>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11.xml><?xml version="1.0" encoding="utf-8"?>
<wsDr xmlns="http://schemas.openxmlformats.org/drawingml/2006/spreadsheetDrawing">
  <oneCellAnchor>
    <from>
      <col>0</col>
      <colOff>0</colOff>
      <row>1</row>
      <rowOff>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drawing" Target="/xl/drawings/drawing2.xml" Id="rId2"/></Relationships>
</file>

<file path=xl/worksheets/_rels/sheet3.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drawing" Target="/xl/drawings/drawing3.xml" Id="rId2"/></Relationships>
</file>

<file path=xl/worksheets/_rels/sheet4.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drawing" Target="/xl/drawings/drawing4.xml" Id="rId2"/></Relationships>
</file>

<file path=xl/worksheets/_rels/sheet5.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drawing" Target="/xl/drawings/drawing5.xml" Id="rId2"/></Relationships>
</file>

<file path=xl/worksheets/_rels/sheet6.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drawing" Target="/xl/drawings/drawing6.xml" Id="rId2"/></Relationships>
</file>

<file path=xl/worksheets/_rels/sheet7.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drawing" Target="/xl/drawings/drawing7.xml" Id="rId2"/></Relationships>
</file>

<file path=xl/worksheets/_rels/sheet8.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drawing" Target="/xl/drawings/drawing8.xml" Id="rId2"/></Relationships>
</file>

<file path=xl/worksheets/_rels/sheet9.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drawing" Target="/xl/drawings/drawing9.xml" Id="rId2"/></Relationships>
</file>

<file path=xl/worksheets/_rels/sheet10.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drawing" Target="/xl/drawings/drawing10.xml" Id="rId2"/></Relationships>
</file>

<file path=xl/worksheets/_rels/sheet11.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drawing" Target="/xl/drawings/drawing11.xml" Id="rId2"/></Relationships>
</file>

<file path=xl/worksheets/sheet1.xml><?xml version="1.0" encoding="utf-8"?>
<worksheet xmlns="http://schemas.openxmlformats.org/spreadsheetml/2006/main">
  <sheetPr>
    <outlinePr summaryBelow="1" summaryRight="1"/>
    <pageSetUpPr fitToPage="1"/>
  </sheetPr>
  <dimension ref="A2:H38"/>
  <sheetViews>
    <sheetView showGridLines="0" workbookViewId="0">
      <selection activeCell="A1" sqref="A1"/>
    </sheetView>
  </sheetViews>
  <sheetFormatPr baseColWidth="8" defaultRowHeight="15"/>
  <cols>
    <col width="2.5" customWidth="1" min="1" max="1"/>
    <col width="26" customWidth="1" min="2" max="2"/>
    <col width="24" customWidth="1" min="3" max="3"/>
    <col width="22" customWidth="1" min="4" max="4"/>
    <col width="30" customWidth="1" min="5" max="5"/>
    <col width="20" customWidth="1" min="6" max="6"/>
    <col width="20" customWidth="1" min="7" max="7"/>
    <col width="2.5" customWidth="1" min="8" max="8"/>
  </cols>
  <sheetData>
    <row r="1" ht="3.75" customHeight="1"/>
    <row r="2" ht="27.75" customHeight="1">
      <c r="A2" s="1" t="inlineStr">
        <is>
          <t xml:space="preserve"> </t>
        </is>
      </c>
      <c r="B2" s="1" t="n"/>
      <c r="C2" s="2" t="inlineStr">
        <is>
          <t>Construction Daily Report / Site Diary</t>
        </is>
      </c>
    </row>
    <row r="3" ht="12.75" customHeight="1">
      <c r="A3" s="1" t="n"/>
      <c r="B3" s="1" t="n"/>
      <c r="C3" s="3" t="inlineStr">
        <is>
          <t>Global template  ·  one record per calendar day  ·  the primary contemporaneous record of a construction project</t>
        </is>
      </c>
    </row>
    <row r="4" ht="6" customHeight="1"/>
    <row r="7" ht="19.5" customHeight="1">
      <c r="B7" s="4" t="inlineStr">
        <is>
          <t>PROJECT AND REPORT DETAILS</t>
        </is>
      </c>
    </row>
    <row r="9" ht="16.5" customHeight="1">
      <c r="B9" s="5" t="inlineStr">
        <is>
          <t>PROJECT NAME</t>
        </is>
      </c>
      <c r="C9" s="6" t="inlineStr">
        <is>
          <t>e.g. Northbank Health Precinct - Stage 2</t>
        </is>
      </c>
      <c r="D9" s="7" t="n"/>
      <c r="E9" s="5" t="inlineStr">
        <is>
          <t>REPORT NO.</t>
        </is>
      </c>
      <c r="F9" s="6" t="inlineStr">
        <is>
          <t>e.g. DR-0136</t>
        </is>
      </c>
      <c r="G9" s="7" t="n"/>
    </row>
    <row r="10" ht="16.5" customHeight="1">
      <c r="B10" s="5" t="inlineStr">
        <is>
          <t>PROJECT NUMBER</t>
        </is>
      </c>
      <c r="C10" s="6" t="inlineStr">
        <is>
          <t>e.g. NB2-2026-014</t>
        </is>
      </c>
      <c r="D10" s="7" t="n"/>
      <c r="E10" s="5" t="inlineStr">
        <is>
          <t>REPORT DATE</t>
        </is>
      </c>
      <c r="F10" s="62" t="n">
        <v>46190</v>
      </c>
      <c r="G10" s="7" t="n"/>
    </row>
    <row r="11" ht="16.5" customHeight="1">
      <c r="B11" s="5" t="inlineStr">
        <is>
          <t>CLIENT / PRINCIPAL</t>
        </is>
      </c>
      <c r="C11" s="6" t="inlineStr">
        <is>
          <t>e.g. Northbank Health Authority</t>
        </is>
      </c>
      <c r="D11" s="7" t="n"/>
      <c r="E11" s="5" t="inlineStr">
        <is>
          <t>DAY OF WEEK</t>
        </is>
      </c>
      <c r="F11" s="9">
        <f>IF(Proj_Date="","",TEXT(Proj_Date,"dddd"))</f>
        <v/>
      </c>
      <c r="G11" s="7" t="n"/>
    </row>
    <row r="12" ht="16.5" customHeight="1">
      <c r="B12" s="5" t="inlineStr">
        <is>
          <t>CONTRACTOR</t>
        </is>
      </c>
      <c r="C12" s="6" t="inlineStr">
        <is>
          <t>e.g. Harbourline Construction</t>
        </is>
      </c>
      <c r="D12" s="7" t="n"/>
      <c r="E12" s="5" t="inlineStr">
        <is>
          <t>SUPERINTENDENT / CONTRACT ADMIN.</t>
        </is>
      </c>
      <c r="F12" s="6" t="inlineStr">
        <is>
          <t>e.g. H. Vasquez, Meridian Advisory</t>
        </is>
      </c>
      <c r="G12" s="7" t="n"/>
    </row>
    <row r="13" ht="16.5" customHeight="1">
      <c r="B13" s="5" t="inlineStr">
        <is>
          <t>CONTRACT / PACKAGE</t>
        </is>
      </c>
      <c r="C13" s="6" t="inlineStr">
        <is>
          <t>e.g. NB2-MC-01 Main Works Contract</t>
        </is>
      </c>
      <c r="D13" s="7" t="n"/>
      <c r="E13" s="5" t="inlineStr">
        <is>
          <t>CURRENCY (CODE OR SYMBOL)</t>
        </is>
      </c>
      <c r="F13" s="10" t="inlineStr">
        <is>
          <t>AUD</t>
        </is>
      </c>
      <c r="G13" s="7" t="n"/>
    </row>
    <row r="14" ht="16.5" customHeight="1">
      <c r="B14" s="5" t="inlineStr">
        <is>
          <t>PREPARED BY (NAME AND ROLE)</t>
        </is>
      </c>
      <c r="C14" s="6" t="inlineStr">
        <is>
          <t>e.g. T. Adeyemi, Site Engineer</t>
        </is>
      </c>
      <c r="D14" s="7" t="n"/>
      <c r="E14" s="5" t="inlineStr">
        <is>
          <t>DATE OF SITE POSSESSION</t>
        </is>
      </c>
      <c r="F14" s="62" t="n">
        <v>46055</v>
      </c>
      <c r="G14" s="7" t="n"/>
    </row>
    <row r="15" ht="16.5" customHeight="1">
      <c r="B15" s="5" t="inlineStr">
        <is>
          <t>SHIFT COVERED BY THIS REPORT</t>
        </is>
      </c>
      <c r="C15" s="11" t="inlineStr">
        <is>
          <t>Day shift</t>
        </is>
      </c>
      <c r="D15" s="7" t="n"/>
      <c r="E15" s="5" t="inlineStr">
        <is>
          <t>CONTRACT COMPLETION DATE</t>
        </is>
      </c>
      <c r="F15" s="62" t="n">
        <v>46472</v>
      </c>
      <c r="G15" s="7" t="n"/>
    </row>
    <row r="16" ht="15" customHeight="1">
      <c r="B16" s="12" t="inlineStr">
        <is>
          <t>Fields shown in grey are examples. Overtype them. The currency code entered here is echoed in the heading of every money column in the workbook.</t>
        </is>
      </c>
    </row>
    <row r="18" ht="19.5" customHeight="1">
      <c r="B18" s="4" t="inlineStr">
        <is>
          <t>HOW TO USE THIS TEMPLATE</t>
        </is>
      </c>
    </row>
    <row r="19" ht="40" customHeight="1">
      <c r="B19" s="13" t="inlineStr">
        <is>
          <t>1.  Complete the Cover once per reporting day. Every other sheet echoes the project name, report number, date and currency from here through named ranges, so nothing is typed twice. Save one file per day, named with the date and the report number, and never overwrite yesterday's file.</t>
        </is>
      </c>
    </row>
    <row r="20" ht="40" customHeight="1">
      <c r="B20" s="13" t="inlineStr">
        <is>
          <t>2.  Enter the day's weather on the Weather Log, on the row carrying this report's date. The Daily Report reads that row back with INDEX/MATCH, and the Weather Log keeps the running rainfall, the running hours lost and the position against the contract's inclement weather allowance.</t>
        </is>
      </c>
    </row>
    <row r="21" ht="40" customHeight="1">
      <c r="B21" s="13" t="inlineStr">
        <is>
          <t>3.  Work through the Daily Report: what was actually built today, by area, level and package, and what is planned for tomorrow with the pre-requisites each planned activity depends on. Write what a stranger reading it in three years would need - locations, quantities, activity IDs and names, not 'continued works'.</t>
        </is>
      </c>
    </row>
    <row r="22" ht="40" customHeight="1">
      <c r="B22" s="13" t="inlineStr">
        <is>
          <t>4.  Record every gang on site on the Labour sheet and every machine on the Plant &amp; Equipment sheet - including plant that stood idle, and why. Standing plant is the single most commonly lost head of a disruption claim because nobody wrote it down on the day.</t>
        </is>
      </c>
    </row>
    <row r="23" ht="40" customHeight="1">
      <c r="B23" s="13" t="inlineStr">
        <is>
          <t>5.  Log deliveries and rejections on Materials &amp; Deliveries. Reject quantities and outstanding test certificates are flagged, because a load accepted without its certificate becomes a non-conformance at handover, not today.</t>
        </is>
      </c>
    </row>
    <row r="24" ht="40" customHeight="1">
      <c r="B24" s="13" t="inlineStr">
        <is>
          <t>6.  Record every delay and every disruption event on Delays &amp; Disruption on the day it happens, with its start and finish time, its cause, the party who on the face of it carried the risk, whether the critical path was affected, and the people and plant standing. Issue the contractual notice the same day - the sheet flags a notice that is required and not yet given.</t>
        </is>
      </c>
    </row>
    <row r="25" ht="40" customHeight="1">
      <c r="B25" s="13" t="inlineStr">
        <is>
          <t>7.  Use Site Events &amp; Records for everything else that has evidential value: visitors, verbal directions, RFIs, safety observations, incidents, environmental events, hold points, non-conformances, tests, authority inspections and photograph references. Open items and overdue follow-ups are counted for you.</t>
        </is>
      </c>
    </row>
    <row r="26" ht="40" customHeight="1">
      <c r="B26" s="13" t="inlineStr">
        <is>
          <t>8.  Read the Daily Summary before you sign. Every figure on it is calculated from the registers - if a number looks wrong, the register behind it is wrong, so fix the register. Each metric names the sheet it comes from.</t>
        </is>
      </c>
    </row>
    <row r="27" ht="40" customHeight="1">
      <c r="B27" s="13" t="inlineStr">
        <is>
          <t>9.  Sign the certification at the foot of the Daily Report, have it countersigned if the contract requires it, and issue it within the time the contract allows. Delete every grey italic example row before you issue. Then read Notes &amp; Assumptions once - it explains what makes this record admissible and what it deliberately does not do.</t>
        </is>
      </c>
    </row>
    <row r="29" ht="19.5" customHeight="1">
      <c r="B29" s="4" t="inlineStr">
        <is>
          <t>REVISION HISTORY</t>
        </is>
      </c>
    </row>
    <row r="30" ht="27" customHeight="1">
      <c r="B30" s="12" t="inlineStr">
        <is>
          <t>A daily report is issued once and is not rewritten. If a correction is genuinely required, issue a revision, say what changed and why, and keep the superseded issue in the project record - a diary that has been quietly edited is worth very little as evidence.</t>
        </is>
      </c>
    </row>
    <row r="31" ht="19.5" customHeight="1">
      <c r="B31" s="14" t="inlineStr">
        <is>
          <t>Rev</t>
        </is>
      </c>
      <c r="C31" s="14" t="inlineStr">
        <is>
          <t>Date</t>
        </is>
      </c>
      <c r="D31" s="14" t="inlineStr">
        <is>
          <t>Description of Change</t>
        </is>
      </c>
      <c r="E31" s="15" t="n"/>
      <c r="F31" s="14" t="inlineStr">
        <is>
          <t>Prepared By</t>
        </is>
      </c>
      <c r="G31" s="14" t="inlineStr">
        <is>
          <t>Approved By</t>
        </is>
      </c>
    </row>
    <row r="32" ht="16.5" customHeight="1">
      <c r="B32" s="16" t="inlineStr">
        <is>
          <t>A</t>
        </is>
      </c>
      <c r="C32" s="63" t="n">
        <v>46190</v>
      </c>
      <c r="D32" s="16" t="inlineStr">
        <is>
          <t>Initial issue for project use</t>
        </is>
      </c>
      <c r="E32" s="7" t="n"/>
      <c r="F32" s="16" t="n"/>
      <c r="G32" s="16" t="n"/>
    </row>
    <row r="33" ht="16.5" customHeight="1">
      <c r="B33" s="16" t="n"/>
      <c r="C33" s="16" t="n"/>
      <c r="D33" s="16" t="n"/>
      <c r="E33" s="7" t="n"/>
      <c r="F33" s="16" t="n"/>
      <c r="G33" s="16" t="n"/>
    </row>
    <row r="34" ht="16.5" customHeight="1">
      <c r="B34" s="16" t="n"/>
      <c r="C34" s="16" t="n"/>
      <c r="D34" s="16" t="n"/>
      <c r="E34" s="7" t="n"/>
      <c r="F34" s="16" t="n"/>
      <c r="G34" s="16" t="n"/>
    </row>
    <row r="35" ht="16.5" customHeight="1">
      <c r="B35" s="16" t="n"/>
      <c r="C35" s="16" t="n"/>
      <c r="D35" s="16" t="n"/>
      <c r="E35" s="7" t="n"/>
      <c r="F35" s="16" t="n"/>
      <c r="G35" s="16" t="n"/>
    </row>
    <row r="37" ht="27" customHeight="1">
      <c r="A37" s="12" t="inlineStr">
        <is>
          <t>This template is a framework only. It is not legal, contractual, safety or financial advice - read the Notes &amp; Assumptions sheet before you issue it.</t>
        </is>
      </c>
    </row>
    <row r="38" ht="16.5" customHeight="1">
      <c r="A38" s="78" t="inlineStr">
        <is>
          <t>Mastt template  ·  mastt.com  ·  © 2026 Mastt</t>
        </is>
      </c>
      <c r="B38" s="64" t="n"/>
      <c r="C38" s="64" t="n"/>
      <c r="D38" s="64" t="n"/>
      <c r="E38" s="64" t="n"/>
      <c r="F38" s="64" t="n"/>
      <c r="G38" s="64" t="n"/>
      <c r="H38" s="64" t="n"/>
    </row>
  </sheetData>
  <mergeCells count="34">
    <mergeCell ref="F11:G11"/>
    <mergeCell ref="F10:G10"/>
    <mergeCell ref="C15:D15"/>
    <mergeCell ref="D34:E34"/>
    <mergeCell ref="B23:G23"/>
    <mergeCell ref="C14:D14"/>
    <mergeCell ref="D31:E31"/>
    <mergeCell ref="B19:G19"/>
    <mergeCell ref="C2:H2"/>
    <mergeCell ref="F12:G12"/>
    <mergeCell ref="C10:D10"/>
    <mergeCell ref="F15:G15"/>
    <mergeCell ref="D32:E32"/>
    <mergeCell ref="C9:D9"/>
    <mergeCell ref="A37:H37"/>
    <mergeCell ref="B30:G30"/>
    <mergeCell ref="B24:G24"/>
    <mergeCell ref="C12:D12"/>
    <mergeCell ref="B20:G20"/>
    <mergeCell ref="C11:D11"/>
    <mergeCell ref="B26:G26"/>
    <mergeCell ref="C3:H3"/>
    <mergeCell ref="F13:G13"/>
    <mergeCell ref="F9:G9"/>
    <mergeCell ref="B25:G25"/>
    <mergeCell ref="B16:G16"/>
    <mergeCell ref="B22:G22"/>
    <mergeCell ref="D33:E33"/>
    <mergeCell ref="A38:H38"/>
    <mergeCell ref="B27:G27"/>
    <mergeCell ref="C13:D13"/>
    <mergeCell ref="F14:G14"/>
    <mergeCell ref="B21:G21"/>
    <mergeCell ref="D35:E35"/>
  </mergeCells>
  <dataValidations count="1">
    <dataValidation sqref="C15" showDropDown="0" showInputMessage="0" showErrorMessage="0" allowBlank="1" type="list">
      <formula1>Lists!$R$21:$R$25</formula1>
    </dataValidation>
  </dataValidations>
  <hyperlinks>
    <hyperlink xmlns:r="http://schemas.openxmlformats.org/officeDocument/2006/relationships" ref="A38" r:id="rId1"/>
  </hyperlinks>
  <printOptions horizontalCentered="0"/>
  <pageMargins left="0.3" right="0.3" top="0.5" bottom="0.5" header="0.2" footer="0.3"/>
  <pageSetup orientation="landscape" paperSize="9" fitToHeight="0" fitToWidth="1"/>
  <headerFooter>
    <oddHeader/>
    <oddFooter>&amp;L&amp;"Arial,Regular"&amp;7 &amp;K8E98A2Mastt template  ·  mastt.com  ·  © 2026 Mastt&amp;R&amp;"Arial,Regular"&amp;7 &amp;K8E98A2&amp;A  ·  Page &amp;P of &amp;N</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outlinePr summaryBelow="1" summaryRight="1"/>
    <pageSetUpPr fitToPage="1"/>
  </sheetPr>
  <dimension ref="A2:H79"/>
  <sheetViews>
    <sheetView showGridLines="0" workbookViewId="0">
      <pane ySplit="8" topLeftCell="A9" activePane="bottomLeft" state="frozen"/>
      <selection pane="bottomLeft" activeCell="A1" sqref="A1"/>
    </sheetView>
  </sheetViews>
  <sheetFormatPr baseColWidth="8" defaultRowHeight="15"/>
  <cols>
    <col width="8" customWidth="1" min="1" max="1"/>
    <col width="30" customWidth="1" min="2" max="2"/>
    <col width="24" customWidth="1" min="3" max="3"/>
    <col width="20" customWidth="1" min="4" max="4"/>
    <col width="34" customWidth="1" min="5" max="5"/>
    <col width="22" customWidth="1" min="6" max="6"/>
    <col width="30" customWidth="1" min="7" max="7"/>
    <col width="26" customWidth="1" min="8" max="8"/>
  </cols>
  <sheetData>
    <row r="1" ht="3.75" customHeight="1"/>
    <row r="2" ht="27.75" customHeight="1">
      <c r="A2" s="1" t="inlineStr">
        <is>
          <t xml:space="preserve"> </t>
        </is>
      </c>
      <c r="B2" s="1" t="n"/>
      <c r="C2" s="2" t="inlineStr">
        <is>
          <t>Construction Daily Report / Site Diary</t>
        </is>
      </c>
    </row>
    <row r="3" ht="12.75" customHeight="1">
      <c r="A3" s="1" t="n"/>
      <c r="B3" s="1" t="n"/>
      <c r="C3" s="3" t="inlineStr">
        <is>
          <t>Daily Report  ·  one page per calendar day  ·  what was built, who built it, and what stopped it</t>
        </is>
      </c>
    </row>
    <row r="4" ht="6" customHeight="1"/>
    <row r="7">
      <c r="A7" s="19">
        <f>IF(Proj_Name="","Project: —  |  complete the Cover sheet","Project:  "&amp;Proj_Name&amp;IF(Proj_Number="",""," |  No. "&amp;Proj_Number)&amp;IF(Proj_Client=""," "," |  "&amp;Proj_Client))</f>
        <v/>
      </c>
      <c r="F7" s="20" t="inlineStr">
        <is>
          <t>Shaded = your input.   Tinted = auto-calculated — do not overtype.</t>
        </is>
      </c>
    </row>
    <row r="9" ht="19.5" customHeight="1">
      <c r="A9" s="4" t="inlineStr">
        <is>
          <t>REPORT IDENTITY AND SHIFT</t>
        </is>
      </c>
    </row>
    <row r="10" ht="15" customHeight="1">
      <c r="A10" s="12" t="inlineStr">
        <is>
          <t>Every tinted field on this sheet is calculated - from the Cover, from the Weather Log row carrying this report's date, or from the registers behind it. Complete the Cover and the Weather Log first; type only into shaded cells.</t>
        </is>
      </c>
    </row>
    <row r="11" ht="16.5" customHeight="1">
      <c r="B11" s="5" t="inlineStr">
        <is>
          <t>REPORT NO.</t>
        </is>
      </c>
      <c r="C11" s="9">
        <f>IF(Proj_ReportNo="","",Proj_ReportNo)</f>
        <v/>
      </c>
      <c r="D11" s="7" t="n"/>
      <c r="E11" s="5" t="inlineStr">
        <is>
          <t>SHIFT</t>
        </is>
      </c>
      <c r="F11" s="9">
        <f>IF(Proj_Shift="","",Proj_Shift)</f>
        <v/>
      </c>
      <c r="G11" s="7" t="n"/>
    </row>
    <row r="12" ht="16.5" customHeight="1">
      <c r="B12" s="5" t="inlineStr">
        <is>
          <t>REPORT DATE</t>
        </is>
      </c>
      <c r="C12" s="65">
        <f>IF(Proj_Date="","",Proj_Date)</f>
        <v/>
      </c>
      <c r="D12" s="7" t="n"/>
      <c r="E12" s="5" t="inlineStr">
        <is>
          <t>WORKING HOURS ON SITE (FROM - TO)</t>
        </is>
      </c>
      <c r="F12" s="6" t="inlineStr">
        <is>
          <t>e.g. 07:00 - 17:00</t>
        </is>
      </c>
      <c r="G12" s="7" t="n"/>
    </row>
    <row r="13" ht="16.5" customHeight="1">
      <c r="B13" s="5" t="inlineStr">
        <is>
          <t>DAY OF WEEK</t>
        </is>
      </c>
      <c r="C13" s="9">
        <f>IF(Proj_Date="","",TEXT(Proj_Date,"dddd"))</f>
        <v/>
      </c>
      <c r="D13" s="7" t="n"/>
      <c r="E13" s="5" t="inlineStr">
        <is>
          <t>PREPARED BY</t>
        </is>
      </c>
      <c r="F13" s="9">
        <f>IF(Proj_PreparedBy="","",Proj_PreparedBy)</f>
        <v/>
      </c>
      <c r="G13" s="7" t="n"/>
    </row>
    <row r="14" ht="16.5" customHeight="1">
      <c r="B14" s="5" t="inlineStr">
        <is>
          <t>DAY NO. SINCE SITE POSSESSION</t>
        </is>
      </c>
      <c r="C14" s="22">
        <f>IF(OR(Proj_Date="",Proj_ContractDate=""),"",Proj_Date-Proj_ContractDate+1)</f>
        <v/>
      </c>
      <c r="D14" s="7" t="n"/>
      <c r="E14" s="5" t="inlineStr">
        <is>
          <t>SITE SUPERVISOR / FOREMAN ON DUTY</t>
        </is>
      </c>
      <c r="F14" s="6" t="inlineStr">
        <is>
          <t>e.g. D. Marsh</t>
        </is>
      </c>
      <c r="G14" s="7" t="n"/>
    </row>
    <row r="15" ht="16.5" customHeight="1">
      <c r="B15" s="5" t="inlineStr">
        <is>
          <t>DAYS REMAINING TO COMPLETION</t>
        </is>
      </c>
      <c r="C15" s="22">
        <f>IF(OR(Proj_Date="",Proj_CompletionDate=""),"",Proj_CompletionDate-Proj_Date)</f>
        <v/>
      </c>
      <c r="D15" s="7" t="n"/>
      <c r="E15" s="5" t="inlineStr">
        <is>
          <t>SUPERINTENDENT / CONTRACT ADMIN.</t>
        </is>
      </c>
      <c r="F15" s="9">
        <f>IF(Proj_SuperintendentName="","",Proj_SuperintendentName)</f>
        <v/>
      </c>
      <c r="G15" s="7" t="n"/>
    </row>
    <row r="17" ht="19.5" customHeight="1">
      <c r="A17" s="4" t="inlineStr">
        <is>
          <t>WEATHER AND SITE CONDITIONS</t>
        </is>
      </c>
    </row>
    <row r="18" ht="27" customHeight="1">
      <c r="A18" s="12" t="inlineStr">
        <is>
          <t>Read from the Weather Log row whose date matches this report. If these fields show a dash, there is no Weather Log row for the report date - add it. Record what was observed on site and the gauge or bureau station the rainfall came from; a regional forecast is not evidence of conditions at the workface.</t>
        </is>
      </c>
    </row>
    <row r="19" ht="16.5" customHeight="1">
      <c r="B19" s="5" t="inlineStr">
        <is>
          <t>WEATHER - AM</t>
        </is>
      </c>
      <c r="C19" s="9">
        <f>IF(Proj_Date="","",IFERROR(INDEX('Weather Log'!$D$9:$D$39,MATCH(Proj_Date,'Weather Log'!$B$9:$B$39,0)),"-"))</f>
        <v/>
      </c>
      <c r="D19" s="7" t="n"/>
      <c r="E19" s="5" t="inlineStr">
        <is>
          <t>TEMPERATURE MIN (°C)</t>
        </is>
      </c>
      <c r="F19" s="66">
        <f>IF(Proj_Date="","",IFERROR(INDEX('Weather Log'!$F$9:$F$39,MATCH(Proj_Date,'Weather Log'!$B$9:$B$39,0)),"-"))</f>
        <v/>
      </c>
      <c r="G19" s="7" t="n"/>
    </row>
    <row r="20" ht="16.5" customHeight="1">
      <c r="B20" s="5" t="inlineStr">
        <is>
          <t>WEATHER - PM</t>
        </is>
      </c>
      <c r="C20" s="9">
        <f>IF(Proj_Date="","",IFERROR(INDEX('Weather Log'!$E$9:$E$39,MATCH(Proj_Date,'Weather Log'!$B$9:$B$39,0)),"-"))</f>
        <v/>
      </c>
      <c r="D20" s="7" t="n"/>
      <c r="E20" s="5" t="inlineStr">
        <is>
          <t>TEMPERATURE MAX (°C)</t>
        </is>
      </c>
      <c r="F20" s="66">
        <f>IF(Proj_Date="","",IFERROR(INDEX('Weather Log'!$G$9:$G$39,MATCH(Proj_Date,'Weather Log'!$B$9:$B$39,0)),"-"))</f>
        <v/>
      </c>
      <c r="G20" s="7" t="n"/>
    </row>
    <row r="21" ht="16.5" customHeight="1">
      <c r="B21" s="5" t="inlineStr">
        <is>
          <t>WIND</t>
        </is>
      </c>
      <c r="C21" s="9">
        <f>IF(Proj_Date="","",IFERROR(INDEX('Weather Log'!$I$9:$I$39,MATCH(Proj_Date,'Weather Log'!$B$9:$B$39,0)),"-"))</f>
        <v/>
      </c>
      <c r="D21" s="7" t="n"/>
      <c r="E21" s="5" t="inlineStr">
        <is>
          <t>RAINFALL TODAY (mm)</t>
        </is>
      </c>
      <c r="F21" s="66">
        <f>IF(Proj_Date="","",IFERROR(INDEX('Weather Log'!$H$9:$H$39,MATCH(Proj_Date,'Weather Log'!$B$9:$B$39,0)),"-"))</f>
        <v/>
      </c>
      <c r="G21" s="7" t="n"/>
    </row>
    <row r="22" ht="16.5" customHeight="1">
      <c r="B22" s="5" t="inlineStr">
        <is>
          <t>GROUND CONDITIONS</t>
        </is>
      </c>
      <c r="C22" s="6" t="inlineStr">
        <is>
          <t>e.g. Wet - untrafficable in the south bay</t>
        </is>
      </c>
      <c r="D22" s="7" t="n"/>
      <c r="E22" s="5" t="inlineStr">
        <is>
          <t>HOURS LOST TO WEATHER TODAY</t>
        </is>
      </c>
      <c r="F22" s="24">
        <f>IF(Proj_Date="","",IFERROR(INDEX('Weather Log'!$J$9:$J$39,MATCH(Proj_Date,'Weather Log'!$B$9:$B$39,0)),"-"))</f>
        <v/>
      </c>
      <c r="G22" s="7" t="n"/>
    </row>
    <row r="23" ht="16.5" customHeight="1">
      <c r="B23" s="5" t="inlineStr">
        <is>
          <t>RAINFALL GAUGE / BUREAU STATION</t>
        </is>
      </c>
      <c r="C23" s="6" t="inlineStr">
        <is>
          <t>e.g. Northbank site gauge, 0700 read</t>
        </is>
      </c>
      <c r="D23" s="7" t="n"/>
      <c r="E23" s="5" t="inlineStr">
        <is>
          <t>CUMULATIVE RAINFALL THIS LOG (mm)</t>
        </is>
      </c>
      <c r="F23" s="66">
        <f>IF(COUNT('Weather Log'!$H$9:$H$39)=0,"",SUM('Weather Log'!$H$9:$H$39))</f>
        <v/>
      </c>
      <c r="G23" s="7" t="n"/>
    </row>
    <row r="24" ht="16.5" customHeight="1">
      <c r="B24" s="5" t="inlineStr">
        <is>
          <t>WEATHER DELAY FLAG</t>
        </is>
      </c>
      <c r="C24" s="9">
        <f>IF(NOT(ISNUMBER($F$22)),"",IF($F$22&gt;0,"WEATHER DELAY - log it on Delays &amp; Disruption","No weather delay today"))</f>
        <v/>
      </c>
      <c r="D24" s="7" t="n"/>
      <c r="E24" s="5" t="inlineStr">
        <is>
          <t>CUMULATIVE HOURS LOST THIS LOG</t>
        </is>
      </c>
      <c r="F24" s="24">
        <f>IF(COUNT('Weather Log'!$J$9:$J$39)=0,"",SUM('Weather Log'!$J$9:$J$39))</f>
        <v/>
      </c>
      <c r="G24" s="7" t="n"/>
    </row>
    <row r="25" ht="16.5" customHeight="1">
      <c r="B25" s="5" t="inlineStr">
        <is>
          <t>WEATHER-AFFECTED DAY</t>
        </is>
      </c>
      <c r="C25" s="9">
        <f>IF(Proj_Date="","",IFERROR(INDEX('Weather Log'!$M$9:$M$39,MATCH(Proj_Date,'Weather Log'!$B$9:$B$39,0)),"-"))</f>
        <v/>
      </c>
      <c r="D25" s="7" t="n"/>
      <c r="E25" s="5" t="inlineStr">
        <is>
          <t>INCLEMENT DAYS COUNTED / ALLOWANCE</t>
        </is>
      </c>
      <c r="F25" s="9">
        <f>IF(COUNTIF('Weather Log'!$M$9:$M$39,"Yes")+COUNTIF('Weather Log'!$M$9:$M$39,"No")=0,"",COUNTIF('Weather Log'!$M$9:$M$39,"Yes")&amp;" of "&amp;Wx_Allowance_Days)</f>
        <v/>
      </c>
      <c r="G25" s="7" t="n"/>
    </row>
    <row r="27" ht="19.5" customHeight="1">
      <c r="A27" s="4" t="inlineStr">
        <is>
          <t>WORKS CARRIED OUT TODAY</t>
        </is>
      </c>
    </row>
    <row r="28" ht="27" customHeight="1">
      <c r="A28" s="12" t="inlineStr">
        <is>
          <t>One row per area, level or zone and package. Say what was physically done and where, with quantities and the programme activity it belongs to. 'Continued blockwork' is worthless three years from now; 'Blockwork to Level 2 corridor grid F-K, 38 m2 laid, activity A5-0130' is evidence.</t>
        </is>
      </c>
    </row>
    <row r="29" ht="46" customHeight="1">
      <c r="A29" s="25" t="inlineStr">
        <is>
          <t>Ref</t>
        </is>
      </c>
      <c r="B29" s="25" t="inlineStr">
        <is>
          <t>Area / Level / Zone</t>
        </is>
      </c>
      <c r="C29" s="25" t="inlineStr">
        <is>
          <t>Package / Trade</t>
        </is>
      </c>
      <c r="D29" s="25" t="inlineStr">
        <is>
          <t>Programme Activity ID</t>
        </is>
      </c>
      <c r="E29" s="25" t="inlineStr">
        <is>
          <t>Works carried out today - what was physically done, where, and how much</t>
        </is>
      </c>
      <c r="F29" s="25" t="inlineStr">
        <is>
          <t>Progress vs Programme</t>
        </is>
      </c>
      <c r="G29" s="25" t="inlineStr">
        <is>
          <t>Comments / evidence reference (photograph, docket, survey)</t>
        </is>
      </c>
      <c r="H29" s="25" t="inlineStr">
        <is>
          <t>Recorded by</t>
        </is>
      </c>
    </row>
    <row r="30" ht="54" customHeight="1">
      <c r="A30" s="26" t="n">
        <v>10</v>
      </c>
      <c r="B30" s="27" t="inlineStr">
        <is>
          <t>Level 3</t>
        </is>
      </c>
      <c r="C30" s="27" t="inlineStr">
        <is>
          <t>Concrete structure</t>
        </is>
      </c>
      <c r="D30" s="27" t="inlineStr">
        <is>
          <t>A3-0420</t>
        </is>
      </c>
      <c r="E30" s="27" t="inlineStr">
        <is>
          <t>Slab SB-03 south bay: bottom mat fixed, edge form set and surveyed, 142 m2 prepared for pour. Pour suspended 07:00-10:30 in continuous rain and completed 10:30-15:40, 62 m3 placed less 4 m3 rejected.</t>
        </is>
      </c>
      <c r="F30" s="27" t="inlineStr">
        <is>
          <t>Behind programme</t>
        </is>
      </c>
      <c r="G30" s="27" t="inlineStr">
        <is>
          <t>Photographs 0712, 1034, 1541; concrete dockets DK-44821-24; see Delays ref 10</t>
        </is>
      </c>
      <c r="H30" s="27" t="inlineStr">
        <is>
          <t>T. Adeyemi</t>
        </is>
      </c>
    </row>
    <row r="31" ht="54" customHeight="1">
      <c r="A31" s="26" t="n">
        <v>20</v>
      </c>
      <c r="B31" s="27" t="inlineStr">
        <is>
          <t>Level 2</t>
        </is>
      </c>
      <c r="C31" s="27" t="inlineStr">
        <is>
          <t>Facade &amp; glazing</t>
        </is>
      </c>
      <c r="D31" s="27" t="inlineStr">
        <is>
          <t>A4-0210</t>
        </is>
      </c>
      <c r="E31" s="27" t="inlineStr">
        <is>
          <t>Facade set-out to the east elevation, grids 4-9. Held at 13:15 pending the Client's response to RFI-118 on the revised window head detail; 2 persons and 1 scissor lift stood down for the balance of the shift.</t>
        </is>
      </c>
      <c r="F31" s="27" t="inlineStr">
        <is>
          <t>Behind programme</t>
        </is>
      </c>
      <c r="G31" s="27" t="inlineStr">
        <is>
          <t>RFI-118; timesheets; plant return SL-07; see Delays ref 20</t>
        </is>
      </c>
      <c r="H31" s="27" t="inlineStr">
        <is>
          <t>T. Adeyemi</t>
        </is>
      </c>
    </row>
    <row r="32" ht="27" customHeight="1">
      <c r="A32" s="28" t="n"/>
      <c r="B32" s="28" t="n"/>
      <c r="C32" s="28" t="n"/>
      <c r="D32" s="28" t="n"/>
      <c r="E32" s="28" t="n"/>
      <c r="F32" s="28" t="n"/>
      <c r="G32" s="28" t="n"/>
      <c r="H32" s="28" t="n"/>
    </row>
    <row r="33" ht="27" customHeight="1">
      <c r="A33" s="28" t="n"/>
      <c r="B33" s="28" t="n"/>
      <c r="C33" s="28" t="n"/>
      <c r="D33" s="28" t="n"/>
      <c r="E33" s="28" t="n"/>
      <c r="F33" s="28" t="n"/>
      <c r="G33" s="28" t="n"/>
      <c r="H33" s="28" t="n"/>
    </row>
    <row r="34" ht="27" customHeight="1">
      <c r="A34" s="28" t="n"/>
      <c r="B34" s="28" t="n"/>
      <c r="C34" s="28" t="n"/>
      <c r="D34" s="28" t="n"/>
      <c r="E34" s="28" t="n"/>
      <c r="F34" s="28" t="n"/>
      <c r="G34" s="28" t="n"/>
      <c r="H34" s="28" t="n"/>
    </row>
    <row r="35" ht="27" customHeight="1">
      <c r="A35" s="28" t="n"/>
      <c r="B35" s="28" t="n"/>
      <c r="C35" s="28" t="n"/>
      <c r="D35" s="28" t="n"/>
      <c r="E35" s="28" t="n"/>
      <c r="F35" s="28" t="n"/>
      <c r="G35" s="28" t="n"/>
      <c r="H35" s="28" t="n"/>
    </row>
    <row r="36" ht="27" customHeight="1">
      <c r="A36" s="28" t="n"/>
      <c r="B36" s="28" t="n"/>
      <c r="C36" s="28" t="n"/>
      <c r="D36" s="28" t="n"/>
      <c r="E36" s="28" t="n"/>
      <c r="F36" s="28" t="n"/>
      <c r="G36" s="28" t="n"/>
      <c r="H36" s="28" t="n"/>
    </row>
    <row r="37" ht="27" customHeight="1">
      <c r="A37" s="28" t="n"/>
      <c r="B37" s="28" t="n"/>
      <c r="C37" s="28" t="n"/>
      <c r="D37" s="28" t="n"/>
      <c r="E37" s="28" t="n"/>
      <c r="F37" s="28" t="n"/>
      <c r="G37" s="28" t="n"/>
      <c r="H37" s="28" t="n"/>
    </row>
    <row r="38" ht="27" customHeight="1">
      <c r="A38" s="28" t="n"/>
      <c r="B38" s="28" t="n"/>
      <c r="C38" s="28" t="n"/>
      <c r="D38" s="28" t="n"/>
      <c r="E38" s="28" t="n"/>
      <c r="F38" s="28" t="n"/>
      <c r="G38" s="28" t="n"/>
      <c r="H38" s="28" t="n"/>
    </row>
    <row r="39" ht="27" customHeight="1">
      <c r="A39" s="28" t="n"/>
      <c r="B39" s="28" t="n"/>
      <c r="C39" s="28" t="n"/>
      <c r="D39" s="28" t="n"/>
      <c r="E39" s="28" t="n"/>
      <c r="F39" s="28" t="n"/>
      <c r="G39" s="28" t="n"/>
      <c r="H39" s="28" t="n"/>
    </row>
    <row r="40" ht="27" customHeight="1">
      <c r="A40" s="28" t="n"/>
      <c r="B40" s="28" t="n"/>
      <c r="C40" s="28" t="n"/>
      <c r="D40" s="28" t="n"/>
      <c r="E40" s="28" t="n"/>
      <c r="F40" s="28" t="n"/>
      <c r="G40" s="28" t="n"/>
      <c r="H40" s="28" t="n"/>
    </row>
    <row r="41" ht="27" customHeight="1">
      <c r="A41" s="28" t="n"/>
      <c r="B41" s="28" t="n"/>
      <c r="C41" s="28" t="n"/>
      <c r="D41" s="28" t="n"/>
      <c r="E41" s="28" t="n"/>
      <c r="F41" s="28" t="n"/>
      <c r="G41" s="28" t="n"/>
      <c r="H41" s="28" t="n"/>
    </row>
    <row r="42" ht="27" customHeight="1">
      <c r="A42" s="28" t="n"/>
      <c r="B42" s="28" t="n"/>
      <c r="C42" s="28" t="n"/>
      <c r="D42" s="28" t="n"/>
      <c r="E42" s="28" t="n"/>
      <c r="F42" s="28" t="n"/>
      <c r="G42" s="28" t="n"/>
      <c r="H42" s="28" t="n"/>
    </row>
    <row r="43" ht="27" customHeight="1">
      <c r="A43" s="28" t="n"/>
      <c r="B43" s="28" t="n"/>
      <c r="C43" s="28" t="n"/>
      <c r="D43" s="28" t="n"/>
      <c r="E43" s="28" t="n"/>
      <c r="F43" s="28" t="n"/>
      <c r="G43" s="28" t="n"/>
      <c r="H43" s="28" t="n"/>
    </row>
    <row r="44" ht="15" customHeight="1">
      <c r="A44" s="12" t="inlineStr">
        <is>
          <t>Example row shown in grey italic - delete before use.  The worked example is Northbank Health Precinct - Stage 2.</t>
        </is>
      </c>
    </row>
    <row r="46" ht="19.5" customHeight="1">
      <c r="A46" s="4" t="inlineStr">
        <is>
          <t>WORKS PLANNED TOMORROW</t>
        </is>
      </c>
    </row>
    <row r="47" ht="27" customHeight="1">
      <c r="A47" s="12" t="inlineStr">
        <is>
          <t>Name the pre-requisite each planned activity depends on - access, information, an inspection, a delivery, a permit or a decision. A pre-requisite recorded here today, and not met tomorrow, is the clearest evidence of cause and effect a programme analyst will ever be handed.</t>
        </is>
      </c>
    </row>
    <row r="48" ht="46" customHeight="1">
      <c r="A48" s="25" t="inlineStr">
        <is>
          <t>Ref</t>
        </is>
      </c>
      <c r="B48" s="25" t="inlineStr">
        <is>
          <t>Area / Level / Zone</t>
        </is>
      </c>
      <c r="C48" s="25" t="inlineStr">
        <is>
          <t>Package / Trade</t>
        </is>
      </c>
      <c r="D48" s="25" t="inlineStr">
        <is>
          <t>Programme Activity ID</t>
        </is>
      </c>
      <c r="E48" s="25" t="inlineStr">
        <is>
          <t>Works planned tomorrow</t>
        </is>
      </c>
      <c r="F48" s="25" t="inlineStr">
        <is>
          <t>Resources required (crew, plant)</t>
        </is>
      </c>
      <c r="G48" s="25" t="inlineStr">
        <is>
          <t>Constraints / pre-requisites - access, information, permits, inspections, deliveries</t>
        </is>
      </c>
    </row>
    <row r="49" ht="40" customHeight="1">
      <c r="A49" s="26" t="n">
        <v>10</v>
      </c>
      <c r="B49" s="27" t="inlineStr">
        <is>
          <t>Level 3</t>
        </is>
      </c>
      <c r="C49" s="27" t="inlineStr">
        <is>
          <t>Concrete structure</t>
        </is>
      </c>
      <c r="D49" s="27" t="inlineStr">
        <is>
          <t>A3-0430</t>
        </is>
      </c>
      <c r="E49" s="27" t="inlineStr">
        <is>
          <t>Cure and strip Level 3 slab SB-03 edge forms; set out columns C1-C8.</t>
        </is>
      </c>
      <c r="F49" s="27" t="inlineStr">
        <is>
          <t>8 carpenters, 1 tower crane, 1 telehandler</t>
        </is>
      </c>
      <c r="G49" s="27" t="inlineStr">
        <is>
          <t>Requires 24 h cure and a 20 MPa cylinder result before stripping; survey set-out marks to be released by 07:00.</t>
        </is>
      </c>
    </row>
    <row r="50" ht="27" customHeight="1">
      <c r="A50" s="28" t="n"/>
      <c r="B50" s="28" t="n"/>
      <c r="C50" s="28" t="n"/>
      <c r="D50" s="28" t="n"/>
      <c r="E50" s="28" t="n"/>
      <c r="F50" s="28" t="n"/>
      <c r="G50" s="28" t="n"/>
    </row>
    <row r="51" ht="27" customHeight="1">
      <c r="A51" s="28" t="n"/>
      <c r="B51" s="28" t="n"/>
      <c r="C51" s="28" t="n"/>
      <c r="D51" s="28" t="n"/>
      <c r="E51" s="28" t="n"/>
      <c r="F51" s="28" t="n"/>
      <c r="G51" s="28" t="n"/>
    </row>
    <row r="52" ht="27" customHeight="1">
      <c r="A52" s="28" t="n"/>
      <c r="B52" s="28" t="n"/>
      <c r="C52" s="28" t="n"/>
      <c r="D52" s="28" t="n"/>
      <c r="E52" s="28" t="n"/>
      <c r="F52" s="28" t="n"/>
      <c r="G52" s="28" t="n"/>
    </row>
    <row r="53" ht="27" customHeight="1">
      <c r="A53" s="28" t="n"/>
      <c r="B53" s="28" t="n"/>
      <c r="C53" s="28" t="n"/>
      <c r="D53" s="28" t="n"/>
      <c r="E53" s="28" t="n"/>
      <c r="F53" s="28" t="n"/>
      <c r="G53" s="28" t="n"/>
    </row>
    <row r="54" ht="27" customHeight="1">
      <c r="A54" s="28" t="n"/>
      <c r="B54" s="28" t="n"/>
      <c r="C54" s="28" t="n"/>
      <c r="D54" s="28" t="n"/>
      <c r="E54" s="28" t="n"/>
      <c r="F54" s="28" t="n"/>
      <c r="G54" s="28" t="n"/>
    </row>
    <row r="55" ht="27" customHeight="1">
      <c r="A55" s="28" t="n"/>
      <c r="B55" s="28" t="n"/>
      <c r="C55" s="28" t="n"/>
      <c r="D55" s="28" t="n"/>
      <c r="E55" s="28" t="n"/>
      <c r="F55" s="28" t="n"/>
      <c r="G55" s="28" t="n"/>
    </row>
    <row r="56" ht="27" customHeight="1">
      <c r="A56" s="28" t="n"/>
      <c r="B56" s="28" t="n"/>
      <c r="C56" s="28" t="n"/>
      <c r="D56" s="28" t="n"/>
      <c r="E56" s="28" t="n"/>
      <c r="F56" s="28" t="n"/>
      <c r="G56" s="28" t="n"/>
    </row>
    <row r="57" ht="27" customHeight="1">
      <c r="A57" s="28" t="n"/>
      <c r="B57" s="28" t="n"/>
      <c r="C57" s="28" t="n"/>
      <c r="D57" s="28" t="n"/>
      <c r="E57" s="28" t="n"/>
      <c r="F57" s="28" t="n"/>
      <c r="G57" s="28" t="n"/>
    </row>
    <row r="58" ht="27" customHeight="1">
      <c r="A58" s="28" t="n"/>
      <c r="B58" s="28" t="n"/>
      <c r="C58" s="28" t="n"/>
      <c r="D58" s="28" t="n"/>
      <c r="E58" s="28" t="n"/>
      <c r="F58" s="28" t="n"/>
      <c r="G58" s="28" t="n"/>
    </row>
    <row r="59" ht="15" customHeight="1">
      <c r="A59" s="12" t="inlineStr">
        <is>
          <t>Example row shown in grey italic - delete before use.  The worked example is Northbank Health Precinct - Stage 2.</t>
        </is>
      </c>
    </row>
    <row r="61" ht="19.5" customHeight="1">
      <c r="A61" s="4" t="inlineStr">
        <is>
          <t>THE DAY AT A GLANCE</t>
        </is>
      </c>
    </row>
    <row r="62" ht="15" customHeight="1">
      <c r="A62" s="12" t="inlineStr">
        <is>
          <t>Calculated from the registers in this workbook. If a figure looks wrong, the register behind it is wrong - fix the register, not this cell.</t>
        </is>
      </c>
    </row>
    <row r="63" ht="15.75" customHeight="1">
      <c r="A63" s="13" t="inlineStr">
        <is>
          <t>Persons on site (Labour)</t>
        </is>
      </c>
      <c r="D63" s="29">
        <f>IF(COUNT(Labour!$G$9:$G$28)=0,"",SUM(Labour!$G$9:$G$28))</f>
        <v/>
      </c>
    </row>
    <row r="64" ht="15.75" customHeight="1">
      <c r="A64" s="13" t="inlineStr">
        <is>
          <t>Person-hours worked (Labour)</t>
        </is>
      </c>
      <c r="D64" s="30">
        <f>IF(COUNT(Labour!$L$9:$L$28)=0,"",SUM(Labour!$L$9:$L$28))</f>
        <v/>
      </c>
    </row>
    <row r="65" ht="15.75" customHeight="1">
      <c r="A65" s="13" t="inlineStr">
        <is>
          <t>Plant items on site (Plant &amp; Equipment)</t>
        </is>
      </c>
      <c r="D65" s="29">
        <f>COUNTIF('Plant &amp; Equipment'!$E$9:$E$26,"Yes")</f>
        <v/>
      </c>
    </row>
    <row r="66" ht="15.75" customHeight="1">
      <c r="A66" s="13" t="inlineStr">
        <is>
          <t>Deliveries received (Materials &amp; Deliveries)</t>
        </is>
      </c>
      <c r="D66" s="29">
        <f>SUMPRODUCT(--('Materials &amp; Deliveries'!$C$9:$C$28&lt;&gt;""))</f>
        <v/>
      </c>
    </row>
    <row r="67" ht="15.75" customHeight="1">
      <c r="A67" s="13" t="inlineStr">
        <is>
          <t>Delay hours recorded (Delays &amp; Disruption)</t>
        </is>
      </c>
      <c r="D67" s="30">
        <f>IF(COUNT('Delays &amp; Disruption'!$D$9:$D$26)=0,"",SUM('Delays &amp; Disruption'!$D$9:$D$26))</f>
        <v/>
      </c>
    </row>
    <row r="68" ht="15.75" customHeight="1">
      <c r="A68" s="13" t="inlineStr">
        <is>
          <t>Records raised (Site Events &amp; Records)</t>
        </is>
      </c>
      <c r="D68" s="29">
        <f>SUMPRODUCT(--('Site Events &amp; Records'!$C$9:$C$30&lt;&gt;""))</f>
        <v/>
      </c>
    </row>
    <row r="69" ht="15.75" customHeight="1">
      <c r="A69" s="13" t="inlineStr">
        <is>
          <t>Open actions carried forward (Site Events &amp; Records)</t>
        </is>
      </c>
      <c r="D69" s="29">
        <f>SUMPRODUCT(--('Site Events &amp; Records'!$C$9:$C$30&lt;&gt;""),--('Site Events &amp; Records'!$K$9:$K$30&lt;&gt;"Yes"))</f>
        <v/>
      </c>
    </row>
    <row r="70" ht="15.75" customHeight="1">
      <c r="A70" s="13" t="inlineStr">
        <is>
          <t>Contractual notices overdue (Delays &amp; Disruption)</t>
        </is>
      </c>
      <c r="D70" s="29">
        <f>SUMPRODUCT(--('Delays &amp; Disruption'!$L$9:$L$26="Yes"),--('Delays &amp; Disruption'!$M$9:$M$26="Not yet"))</f>
        <v/>
      </c>
    </row>
    <row r="72" ht="19.5" customHeight="1">
      <c r="A72" s="4" t="inlineStr">
        <is>
          <t>CERTIFICATION</t>
        </is>
      </c>
    </row>
    <row r="73" ht="40" customHeight="1">
      <c r="A73" s="13" t="inlineStr">
        <is>
          <t>I certify that this report is a true and contemporaneous record of the labour, plant, materials, activities, events and delays on site for the day stated; that it was prepared on that day from direct observation and from the records of those supervising the work; and that no entry has been altered after issue other than by a recorded revision.</t>
        </is>
      </c>
    </row>
    <row r="74" ht="16.5" customHeight="1">
      <c r="B74" s="5" t="inlineStr">
        <is>
          <t>PREPARED BY - NAME AND ROLE</t>
        </is>
      </c>
      <c r="C74" s="9">
        <f>IF(Proj_PreparedBy="","",Proj_PreparedBy)</f>
        <v/>
      </c>
      <c r="D74" s="7" t="n"/>
      <c r="E74" s="5" t="inlineStr">
        <is>
          <t>REVIEWED / RECEIVED BY - NAME AND ROLE</t>
        </is>
      </c>
      <c r="F74" s="6" t="inlineStr">
        <is>
          <t>e.g. H. Vasquez, Superintendent's Representative</t>
        </is>
      </c>
      <c r="G74" s="7" t="n"/>
    </row>
    <row r="75" ht="16.5" customHeight="1">
      <c r="B75" s="5" t="inlineStr">
        <is>
          <t>SIGNATURE</t>
        </is>
      </c>
      <c r="C75" s="11" t="n"/>
      <c r="D75" s="7" t="n"/>
      <c r="E75" s="5" t="inlineStr">
        <is>
          <t>SIGNATURE</t>
        </is>
      </c>
      <c r="F75" s="11" t="n"/>
      <c r="G75" s="7" t="n"/>
    </row>
    <row r="76" ht="16.5" customHeight="1">
      <c r="B76" s="5" t="inlineStr">
        <is>
          <t>DATE SIGNED</t>
        </is>
      </c>
      <c r="C76" s="62" t="n"/>
      <c r="D76" s="7" t="n"/>
      <c r="E76" s="5" t="inlineStr">
        <is>
          <t>DATE RECEIVED</t>
        </is>
      </c>
      <c r="F76" s="62" t="n"/>
      <c r="G76" s="7" t="n"/>
    </row>
    <row r="77" ht="27" customHeight="1">
      <c r="A77" s="12" t="inlineStr">
        <is>
          <t>Countersignature by the Superintendent's or Client's representative is an acknowledgement of receipt only. It is not agreement to the facts recorded, to any delay, or to any entitlement, and it is not a substitute for the notice the contract requires.</t>
        </is>
      </c>
    </row>
    <row r="79" ht="16.5" customHeight="1">
      <c r="A79" s="78" t="inlineStr">
        <is>
          <t>Mastt template  ·  mastt.com  ·  © 2026 Mastt</t>
        </is>
      </c>
      <c r="B79" s="64" t="n"/>
      <c r="C79" s="64" t="n"/>
      <c r="D79" s="64" t="n"/>
      <c r="E79" s="64" t="n"/>
      <c r="F79" s="64" t="n"/>
      <c r="G79" s="64" t="n"/>
      <c r="H79" s="64" t="n"/>
    </row>
  </sheetData>
  <mergeCells count="52">
    <mergeCell ref="F11:G11"/>
    <mergeCell ref="A77:H77"/>
    <mergeCell ref="C24:D24"/>
    <mergeCell ref="A66:C66"/>
    <mergeCell ref="A59:H59"/>
    <mergeCell ref="C15:D15"/>
    <mergeCell ref="A73:H73"/>
    <mergeCell ref="F19:G19"/>
    <mergeCell ref="F25:G25"/>
    <mergeCell ref="C14:D14"/>
    <mergeCell ref="C74:D74"/>
    <mergeCell ref="A79:H79"/>
    <mergeCell ref="F74:G74"/>
    <mergeCell ref="C20:D20"/>
    <mergeCell ref="F21:G21"/>
    <mergeCell ref="C2:H2"/>
    <mergeCell ref="F12:G12"/>
    <mergeCell ref="F24:G24"/>
    <mergeCell ref="F15:G15"/>
    <mergeCell ref="C25:D25"/>
    <mergeCell ref="F20:G20"/>
    <mergeCell ref="F76:G76"/>
    <mergeCell ref="C75:D75"/>
    <mergeCell ref="C22:D22"/>
    <mergeCell ref="A69:C69"/>
    <mergeCell ref="A18:H18"/>
    <mergeCell ref="F75:G75"/>
    <mergeCell ref="C12:D12"/>
    <mergeCell ref="A68:C68"/>
    <mergeCell ref="A63:C63"/>
    <mergeCell ref="C21:D21"/>
    <mergeCell ref="C11:D11"/>
    <mergeCell ref="C76:D76"/>
    <mergeCell ref="F23:G23"/>
    <mergeCell ref="A67:C67"/>
    <mergeCell ref="F22:G22"/>
    <mergeCell ref="A47:H47"/>
    <mergeCell ref="C3:H3"/>
    <mergeCell ref="F13:G13"/>
    <mergeCell ref="C23:D23"/>
    <mergeCell ref="A64:C64"/>
    <mergeCell ref="A62:H62"/>
    <mergeCell ref="A61:C61"/>
    <mergeCell ref="C19:D19"/>
    <mergeCell ref="A10:H10"/>
    <mergeCell ref="A28:H28"/>
    <mergeCell ref="A70:C70"/>
    <mergeCell ref="C13:D13"/>
    <mergeCell ref="F14:G14"/>
    <mergeCell ref="F7:H7"/>
    <mergeCell ref="A44:H44"/>
    <mergeCell ref="A65:C65"/>
  </mergeCells>
  <conditionalFormatting sqref="C24:D24">
    <cfRule type="expression" priority="1" dxfId="0" stopIfTrue="0">
      <formula>AND(ISNUMBER($F$22),$F$22&gt;0)</formula>
    </cfRule>
  </conditionalFormatting>
  <conditionalFormatting sqref="C25:D25">
    <cfRule type="expression" priority="2" dxfId="0" stopIfTrue="0">
      <formula>$C$25="Yes"</formula>
    </cfRule>
  </conditionalFormatting>
  <conditionalFormatting sqref="F30:F43">
    <cfRule type="expression" priority="3" dxfId="1" stopIfTrue="0">
      <formula>$F30="Behind programme"</formula>
    </cfRule>
    <cfRule type="expression" priority="4" dxfId="2" stopIfTrue="0">
      <formula>$F30="On programme"</formula>
    </cfRule>
    <cfRule type="expression" priority="5" dxfId="2" stopIfTrue="0">
      <formula>$F30="Ahead of programme"</formula>
    </cfRule>
  </conditionalFormatting>
  <conditionalFormatting sqref="D69">
    <cfRule type="expression" priority="6" dxfId="3" stopIfTrue="0">
      <formula>$D$69&gt;0</formula>
    </cfRule>
  </conditionalFormatting>
  <conditionalFormatting sqref="D70">
    <cfRule type="expression" priority="7" dxfId="3" stopIfTrue="0">
      <formula>$D$70&gt;0</formula>
    </cfRule>
  </conditionalFormatting>
  <dataValidations count="6">
    <dataValidation sqref="C22" showDropDown="0" showInputMessage="0" showErrorMessage="0" allowBlank="1" type="list">
      <formula1>Lists!$F$21:$F$29</formula1>
    </dataValidation>
    <dataValidation sqref="B30:B43" showDropDown="0" showInputMessage="0" showErrorMessage="0" allowBlank="1" type="list">
      <formula1>Lists!$O$21:$O$34</formula1>
    </dataValidation>
    <dataValidation sqref="C30:C43" showDropDown="0" showInputMessage="0" showErrorMessage="0" allowBlank="1" type="list">
      <formula1>Lists!$M$21:$M$40</formula1>
    </dataValidation>
    <dataValidation sqref="F30:F43" showDropDown="0" showInputMessage="0" showErrorMessage="0" allowBlank="1" type="list">
      <formula1>Lists!$S$21:$S$25</formula1>
    </dataValidation>
    <dataValidation sqref="B49:B58" showDropDown="0" showInputMessage="0" showErrorMessage="0" allowBlank="1" type="list">
      <formula1>Lists!$O$21:$O$34</formula1>
    </dataValidation>
    <dataValidation sqref="C49:C58" showDropDown="0" showInputMessage="0" showErrorMessage="0" allowBlank="1" type="list">
      <formula1>Lists!$M$21:$M$40</formula1>
    </dataValidation>
  </dataValidations>
  <hyperlinks>
    <hyperlink xmlns:r="http://schemas.openxmlformats.org/officeDocument/2006/relationships" ref="A79" r:id="rId1"/>
  </hyperlinks>
  <printOptions horizontalCentered="0"/>
  <pageMargins left="0.3" right="0.3" top="0.5" bottom="0.5" header="0.2" footer="0.3"/>
  <pageSetup orientation="landscape" paperSize="8" fitToHeight="0" fitToWidth="1"/>
  <headerFooter>
    <oddHeader/>
    <oddFooter>&amp;L&amp;"Arial,Regular"&amp;7 &amp;K8E98A2Mastt template  ·  mastt.com  ·  © 2026 Mastt&amp;R&amp;"Arial,Regular"&amp;7 &amp;K8E98A2&amp;A  ·  Page &amp;P of &amp;N</oddFooter>
    <evenHeader/>
    <evenFooter/>
    <firstHeader/>
    <firstFooter/>
  </headerFooter>
  <drawing xmlns:r="http://schemas.openxmlformats.org/officeDocument/2006/relationships" r:id="rId2"/>
</worksheet>
</file>

<file path=xl/worksheets/sheet3.xml><?xml version="1.0" encoding="utf-8"?>
<worksheet xmlns="http://schemas.openxmlformats.org/spreadsheetml/2006/main">
  <sheetPr>
    <outlinePr summaryBelow="1" summaryRight="1"/>
    <pageSetUpPr fitToPage="1"/>
  </sheetPr>
  <dimension ref="A2:O45"/>
  <sheetViews>
    <sheetView showGridLines="0" workbookViewId="0">
      <pane xSplit="2" ySplit="8" topLeftCell="C9"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30" customWidth="1" min="2" max="2"/>
    <col width="24" customWidth="1" min="3" max="3"/>
    <col width="11" customWidth="1" min="4" max="4"/>
    <col width="11" customWidth="1" min="5" max="5"/>
    <col width="12" customWidth="1" min="6" max="6"/>
    <col width="12" customWidth="1" min="7" max="7"/>
    <col width="11" customWidth="1" min="8" max="8"/>
    <col width="11" customWidth="1" min="9" max="9"/>
    <col width="11" customWidth="1" min="10" max="10"/>
    <col width="14" customWidth="1" min="11" max="11"/>
    <col width="15" customWidth="1" min="12" max="12"/>
    <col width="26" customWidth="1" min="13" max="13"/>
    <col width="34" customWidth="1" min="14" max="14"/>
    <col width="30" customWidth="1" min="15" max="15"/>
  </cols>
  <sheetData>
    <row r="1" ht="3.75" customHeight="1"/>
    <row r="2" ht="27.75" customHeight="1">
      <c r="A2" s="1" t="inlineStr">
        <is>
          <t xml:space="preserve"> </t>
        </is>
      </c>
      <c r="B2" s="1" t="n"/>
      <c r="C2" s="2" t="inlineStr">
        <is>
          <t>Construction Daily Report / Site Diary</t>
        </is>
      </c>
    </row>
    <row r="3" ht="12.75" customHeight="1">
      <c r="A3" s="1" t="n"/>
      <c r="B3" s="1" t="n"/>
      <c r="C3" s="3" t="inlineStr">
        <is>
          <t>Labour  ·  one row per gang or subcontractor on site today  ·  persons, hours and person-hours</t>
        </is>
      </c>
    </row>
    <row r="4" ht="6" customHeight="1"/>
    <row r="7">
      <c r="A7" s="19">
        <f>IF(Proj_Name="","Project: —  |  complete the Cover sheet","Project:  "&amp;Proj_Name&amp;IF(Proj_Number="",""," |  No. "&amp;Proj_Number)&amp;IF(Proj_Client=""," "," |  "&amp;Proj_Client))</f>
        <v/>
      </c>
      <c r="L7" s="20" t="inlineStr">
        <is>
          <t>Shaded = your input.   Tinted = auto-calculated — do not overtype.</t>
        </is>
      </c>
    </row>
    <row r="8" ht="46" customHeight="1">
      <c r="A8" s="25" t="inlineStr">
        <is>
          <t>Ref</t>
        </is>
      </c>
      <c r="B8" s="25" t="inlineStr">
        <is>
          <t>Company / Subcontractor</t>
        </is>
      </c>
      <c r="C8" s="25" t="inlineStr">
        <is>
          <t>Trade / Package</t>
        </is>
      </c>
      <c r="D8" s="25" t="inlineStr">
        <is>
          <t>Supervisors</t>
        </is>
      </c>
      <c r="E8" s="25" t="inlineStr">
        <is>
          <t>Workers</t>
        </is>
      </c>
      <c r="F8" s="25" t="inlineStr">
        <is>
          <t>Apprentices</t>
        </is>
      </c>
      <c r="G8" s="25" t="inlineStr">
        <is>
          <t>Total Persons</t>
        </is>
      </c>
      <c r="H8" s="25" t="inlineStr">
        <is>
          <t>Start Time</t>
        </is>
      </c>
      <c r="I8" s="25" t="inlineStr">
        <is>
          <t>Finish Time</t>
        </is>
      </c>
      <c r="J8" s="25" t="inlineStr">
        <is>
          <t>Break (hours)</t>
        </is>
      </c>
      <c r="K8" s="25" t="inlineStr">
        <is>
          <t>Hours Worked per Person</t>
        </is>
      </c>
      <c r="L8" s="25" t="inlineStr">
        <is>
          <t>Total Person-Hours</t>
        </is>
      </c>
      <c r="M8" s="25" t="inlineStr">
        <is>
          <t>Area / Level Worked</t>
        </is>
      </c>
      <c r="N8" s="25" t="inlineStr">
        <is>
          <t>Activity carried out</t>
        </is>
      </c>
      <c r="O8" s="25" t="inlineStr">
        <is>
          <t>Comments</t>
        </is>
      </c>
    </row>
    <row r="9" ht="40" customHeight="1">
      <c r="A9" s="31" t="n">
        <v>10</v>
      </c>
      <c r="B9" s="27" t="inlineStr">
        <is>
          <t>Vantage Formwork</t>
        </is>
      </c>
      <c r="C9" s="27" t="inlineStr">
        <is>
          <t>Formwork &amp; falsework</t>
        </is>
      </c>
      <c r="D9" s="31" t="n">
        <v>1</v>
      </c>
      <c r="E9" s="31" t="n">
        <v>12</v>
      </c>
      <c r="F9" s="31" t="n">
        <v>2</v>
      </c>
      <c r="G9" s="32">
        <f>IF(COUNT($D9:$F9)=0,"",SUM($D9:$F9))</f>
        <v/>
      </c>
      <c r="H9" s="67" t="n">
        <v>0.2916666666666667</v>
      </c>
      <c r="I9" s="67" t="n">
        <v>0.7083333333333334</v>
      </c>
      <c r="J9" s="34" t="n">
        <v>0.5</v>
      </c>
      <c r="K9" s="35">
        <f>IF(OR($H9="",$I9=""),"",ROUND((IF($I9&lt;$H9,$I9+1,$I9)-$H9)*24-IF($J9="",0,$J9),2))</f>
        <v/>
      </c>
      <c r="L9" s="35">
        <f>IF(OR($G9="",$K9=""),"",ROUND($G9*$K9,2))</f>
        <v/>
      </c>
      <c r="M9" s="27" t="inlineStr">
        <is>
          <t>Level 3</t>
        </is>
      </c>
      <c r="N9" s="27" t="inlineStr">
        <is>
          <t>Strip Level 2 soffit; set and survey Level 3 slab edge form to SB-03</t>
        </is>
      </c>
      <c r="O9" s="27" t="inlineStr">
        <is>
          <t>Crew stood down 07:00-10:30 in continuous rain - see Delays ref 10</t>
        </is>
      </c>
    </row>
    <row r="10" ht="40" customHeight="1">
      <c r="A10" s="31" t="n">
        <v>20</v>
      </c>
      <c r="B10" s="27" t="inlineStr">
        <is>
          <t>Meridian Reinforcing</t>
        </is>
      </c>
      <c r="C10" s="27" t="inlineStr">
        <is>
          <t>Reinforcement</t>
        </is>
      </c>
      <c r="D10" s="31" t="n">
        <v>1</v>
      </c>
      <c r="E10" s="31" t="n">
        <v>8</v>
      </c>
      <c r="F10" s="31" t="n">
        <v>1</v>
      </c>
      <c r="G10" s="32">
        <f>IF(COUNT($D10:$F10)=0,"",SUM($D10:$F10))</f>
        <v/>
      </c>
      <c r="H10" s="67" t="n">
        <v>0.2916666666666667</v>
      </c>
      <c r="I10" s="67" t="n">
        <v>0.6458333333333334</v>
      </c>
      <c r="J10" s="34" t="n">
        <v>0.5</v>
      </c>
      <c r="K10" s="35">
        <f>IF(OR($H10="",$I10=""),"",ROUND((IF($I10&lt;$H10,$I10+1,$I10)-$H10)*24-IF($J10="",0,$J10),2))</f>
        <v/>
      </c>
      <c r="L10" s="35">
        <f>IF(OR($G10="",$K10=""),"",ROUND($G10*$K10,2))</f>
        <v/>
      </c>
      <c r="M10" s="27" t="inlineStr">
        <is>
          <t>Level 3</t>
        </is>
      </c>
      <c r="N10" s="27" t="inlineStr">
        <is>
          <t>Fix bottom mat and edge trim bars to slab SB-03</t>
        </is>
      </c>
      <c r="O10" s="27" t="inlineStr">
        <is>
          <t>Left site on completion of the mat; no standing time claimed</t>
        </is>
      </c>
    </row>
    <row r="11" ht="27" customHeight="1">
      <c r="A11" s="36" t="n"/>
      <c r="B11" s="28" t="n"/>
      <c r="C11" s="28" t="n"/>
      <c r="D11" s="36" t="n"/>
      <c r="E11" s="36" t="n"/>
      <c r="F11" s="36" t="n"/>
      <c r="G11" s="32">
        <f>IF(COUNT($D11:$F11)=0,"",SUM($D11:$F11))</f>
        <v/>
      </c>
      <c r="H11" s="68" t="n"/>
      <c r="I11" s="68" t="n"/>
      <c r="J11" s="38" t="n"/>
      <c r="K11" s="35">
        <f>IF(OR($H11="",$I11=""),"",ROUND((IF($I11&lt;$H11,$I11+1,$I11)-$H11)*24-IF($J11="",0,$J11),2))</f>
        <v/>
      </c>
      <c r="L11" s="35">
        <f>IF(OR($G11="",$K11=""),"",ROUND($G11*$K11,2))</f>
        <v/>
      </c>
      <c r="M11" s="28" t="n"/>
      <c r="N11" s="28" t="n"/>
      <c r="O11" s="28" t="n"/>
    </row>
    <row r="12" ht="27" customHeight="1">
      <c r="A12" s="36" t="n"/>
      <c r="B12" s="28" t="n"/>
      <c r="C12" s="28" t="n"/>
      <c r="D12" s="36" t="n"/>
      <c r="E12" s="36" t="n"/>
      <c r="F12" s="36" t="n"/>
      <c r="G12" s="32">
        <f>IF(COUNT($D12:$F12)=0,"",SUM($D12:$F12))</f>
        <v/>
      </c>
      <c r="H12" s="68" t="n"/>
      <c r="I12" s="68" t="n"/>
      <c r="J12" s="38" t="n"/>
      <c r="K12" s="35">
        <f>IF(OR($H12="",$I12=""),"",ROUND((IF($I12&lt;$H12,$I12+1,$I12)-$H12)*24-IF($J12="",0,$J12),2))</f>
        <v/>
      </c>
      <c r="L12" s="35">
        <f>IF(OR($G12="",$K12=""),"",ROUND($G12*$K12,2))</f>
        <v/>
      </c>
      <c r="M12" s="28" t="n"/>
      <c r="N12" s="28" t="n"/>
      <c r="O12" s="28" t="n"/>
    </row>
    <row r="13" ht="27" customHeight="1">
      <c r="A13" s="36" t="n"/>
      <c r="B13" s="28" t="n"/>
      <c r="C13" s="28" t="n"/>
      <c r="D13" s="36" t="n"/>
      <c r="E13" s="36" t="n"/>
      <c r="F13" s="36" t="n"/>
      <c r="G13" s="32">
        <f>IF(COUNT($D13:$F13)=0,"",SUM($D13:$F13))</f>
        <v/>
      </c>
      <c r="H13" s="68" t="n"/>
      <c r="I13" s="68" t="n"/>
      <c r="J13" s="38" t="n"/>
      <c r="K13" s="35">
        <f>IF(OR($H13="",$I13=""),"",ROUND((IF($I13&lt;$H13,$I13+1,$I13)-$H13)*24-IF($J13="",0,$J13),2))</f>
        <v/>
      </c>
      <c r="L13" s="35">
        <f>IF(OR($G13="",$K13=""),"",ROUND($G13*$K13,2))</f>
        <v/>
      </c>
      <c r="M13" s="28" t="n"/>
      <c r="N13" s="28" t="n"/>
      <c r="O13" s="28" t="n"/>
    </row>
    <row r="14" ht="27" customHeight="1">
      <c r="A14" s="36" t="n"/>
      <c r="B14" s="28" t="n"/>
      <c r="C14" s="28" t="n"/>
      <c r="D14" s="36" t="n"/>
      <c r="E14" s="36" t="n"/>
      <c r="F14" s="36" t="n"/>
      <c r="G14" s="32">
        <f>IF(COUNT($D14:$F14)=0,"",SUM($D14:$F14))</f>
        <v/>
      </c>
      <c r="H14" s="68" t="n"/>
      <c r="I14" s="68" t="n"/>
      <c r="J14" s="38" t="n"/>
      <c r="K14" s="35">
        <f>IF(OR($H14="",$I14=""),"",ROUND((IF($I14&lt;$H14,$I14+1,$I14)-$H14)*24-IF($J14="",0,$J14),2))</f>
        <v/>
      </c>
      <c r="L14" s="35">
        <f>IF(OR($G14="",$K14=""),"",ROUND($G14*$K14,2))</f>
        <v/>
      </c>
      <c r="M14" s="28" t="n"/>
      <c r="N14" s="28" t="n"/>
      <c r="O14" s="28" t="n"/>
    </row>
    <row r="15" ht="27" customHeight="1">
      <c r="A15" s="36" t="n"/>
      <c r="B15" s="28" t="n"/>
      <c r="C15" s="28" t="n"/>
      <c r="D15" s="36" t="n"/>
      <c r="E15" s="36" t="n"/>
      <c r="F15" s="36" t="n"/>
      <c r="G15" s="32">
        <f>IF(COUNT($D15:$F15)=0,"",SUM($D15:$F15))</f>
        <v/>
      </c>
      <c r="H15" s="68" t="n"/>
      <c r="I15" s="68" t="n"/>
      <c r="J15" s="38" t="n"/>
      <c r="K15" s="35">
        <f>IF(OR($H15="",$I15=""),"",ROUND((IF($I15&lt;$H15,$I15+1,$I15)-$H15)*24-IF($J15="",0,$J15),2))</f>
        <v/>
      </c>
      <c r="L15" s="35">
        <f>IF(OR($G15="",$K15=""),"",ROUND($G15*$K15,2))</f>
        <v/>
      </c>
      <c r="M15" s="28" t="n"/>
      <c r="N15" s="28" t="n"/>
      <c r="O15" s="28" t="n"/>
    </row>
    <row r="16" ht="27" customHeight="1">
      <c r="A16" s="36" t="n"/>
      <c r="B16" s="28" t="n"/>
      <c r="C16" s="28" t="n"/>
      <c r="D16" s="36" t="n"/>
      <c r="E16" s="36" t="n"/>
      <c r="F16" s="36" t="n"/>
      <c r="G16" s="32">
        <f>IF(COUNT($D16:$F16)=0,"",SUM($D16:$F16))</f>
        <v/>
      </c>
      <c r="H16" s="68" t="n"/>
      <c r="I16" s="68" t="n"/>
      <c r="J16" s="38" t="n"/>
      <c r="K16" s="35">
        <f>IF(OR($H16="",$I16=""),"",ROUND((IF($I16&lt;$H16,$I16+1,$I16)-$H16)*24-IF($J16="",0,$J16),2))</f>
        <v/>
      </c>
      <c r="L16" s="35">
        <f>IF(OR($G16="",$K16=""),"",ROUND($G16*$K16,2))</f>
        <v/>
      </c>
      <c r="M16" s="28" t="n"/>
      <c r="N16" s="28" t="n"/>
      <c r="O16" s="28" t="n"/>
    </row>
    <row r="17" ht="27" customHeight="1">
      <c r="A17" s="36" t="n"/>
      <c r="B17" s="28" t="n"/>
      <c r="C17" s="28" t="n"/>
      <c r="D17" s="36" t="n"/>
      <c r="E17" s="36" t="n"/>
      <c r="F17" s="36" t="n"/>
      <c r="G17" s="32">
        <f>IF(COUNT($D17:$F17)=0,"",SUM($D17:$F17))</f>
        <v/>
      </c>
      <c r="H17" s="68" t="n"/>
      <c r="I17" s="68" t="n"/>
      <c r="J17" s="38" t="n"/>
      <c r="K17" s="35">
        <f>IF(OR($H17="",$I17=""),"",ROUND((IF($I17&lt;$H17,$I17+1,$I17)-$H17)*24-IF($J17="",0,$J17),2))</f>
        <v/>
      </c>
      <c r="L17" s="35">
        <f>IF(OR($G17="",$K17=""),"",ROUND($G17*$K17,2))</f>
        <v/>
      </c>
      <c r="M17" s="28" t="n"/>
      <c r="N17" s="28" t="n"/>
      <c r="O17" s="28" t="n"/>
    </row>
    <row r="18" ht="27" customHeight="1">
      <c r="A18" s="36" t="n"/>
      <c r="B18" s="28" t="n"/>
      <c r="C18" s="28" t="n"/>
      <c r="D18" s="36" t="n"/>
      <c r="E18" s="36" t="n"/>
      <c r="F18" s="36" t="n"/>
      <c r="G18" s="32">
        <f>IF(COUNT($D18:$F18)=0,"",SUM($D18:$F18))</f>
        <v/>
      </c>
      <c r="H18" s="68" t="n"/>
      <c r="I18" s="68" t="n"/>
      <c r="J18" s="38" t="n"/>
      <c r="K18" s="35">
        <f>IF(OR($H18="",$I18=""),"",ROUND((IF($I18&lt;$H18,$I18+1,$I18)-$H18)*24-IF($J18="",0,$J18),2))</f>
        <v/>
      </c>
      <c r="L18" s="35">
        <f>IF(OR($G18="",$K18=""),"",ROUND($G18*$K18,2))</f>
        <v/>
      </c>
      <c r="M18" s="28" t="n"/>
      <c r="N18" s="28" t="n"/>
      <c r="O18" s="28" t="n"/>
    </row>
    <row r="19" ht="27" customHeight="1">
      <c r="A19" s="36" t="n"/>
      <c r="B19" s="28" t="n"/>
      <c r="C19" s="28" t="n"/>
      <c r="D19" s="36" t="n"/>
      <c r="E19" s="36" t="n"/>
      <c r="F19" s="36" t="n"/>
      <c r="G19" s="32">
        <f>IF(COUNT($D19:$F19)=0,"",SUM($D19:$F19))</f>
        <v/>
      </c>
      <c r="H19" s="68" t="n"/>
      <c r="I19" s="68" t="n"/>
      <c r="J19" s="38" t="n"/>
      <c r="K19" s="35">
        <f>IF(OR($H19="",$I19=""),"",ROUND((IF($I19&lt;$H19,$I19+1,$I19)-$H19)*24-IF($J19="",0,$J19),2))</f>
        <v/>
      </c>
      <c r="L19" s="35">
        <f>IF(OR($G19="",$K19=""),"",ROUND($G19*$K19,2))</f>
        <v/>
      </c>
      <c r="M19" s="28" t="n"/>
      <c r="N19" s="28" t="n"/>
      <c r="O19" s="28" t="n"/>
    </row>
    <row r="20" ht="27" customHeight="1">
      <c r="A20" s="36" t="n"/>
      <c r="B20" s="28" t="n"/>
      <c r="C20" s="28" t="n"/>
      <c r="D20" s="36" t="n"/>
      <c r="E20" s="36" t="n"/>
      <c r="F20" s="36" t="n"/>
      <c r="G20" s="32">
        <f>IF(COUNT($D20:$F20)=0,"",SUM($D20:$F20))</f>
        <v/>
      </c>
      <c r="H20" s="68" t="n"/>
      <c r="I20" s="68" t="n"/>
      <c r="J20" s="38" t="n"/>
      <c r="K20" s="35">
        <f>IF(OR($H20="",$I20=""),"",ROUND((IF($I20&lt;$H20,$I20+1,$I20)-$H20)*24-IF($J20="",0,$J20),2))</f>
        <v/>
      </c>
      <c r="L20" s="35">
        <f>IF(OR($G20="",$K20=""),"",ROUND($G20*$K20,2))</f>
        <v/>
      </c>
      <c r="M20" s="28" t="n"/>
      <c r="N20" s="28" t="n"/>
      <c r="O20" s="28" t="n"/>
    </row>
    <row r="21" ht="27" customHeight="1">
      <c r="A21" s="36" t="n"/>
      <c r="B21" s="28" t="n"/>
      <c r="C21" s="28" t="n"/>
      <c r="D21" s="36" t="n"/>
      <c r="E21" s="36" t="n"/>
      <c r="F21" s="36" t="n"/>
      <c r="G21" s="32">
        <f>IF(COUNT($D21:$F21)=0,"",SUM($D21:$F21))</f>
        <v/>
      </c>
      <c r="H21" s="68" t="n"/>
      <c r="I21" s="68" t="n"/>
      <c r="J21" s="38" t="n"/>
      <c r="K21" s="35">
        <f>IF(OR($H21="",$I21=""),"",ROUND((IF($I21&lt;$H21,$I21+1,$I21)-$H21)*24-IF($J21="",0,$J21),2))</f>
        <v/>
      </c>
      <c r="L21" s="35">
        <f>IF(OR($G21="",$K21=""),"",ROUND($G21*$K21,2))</f>
        <v/>
      </c>
      <c r="M21" s="28" t="n"/>
      <c r="N21" s="28" t="n"/>
      <c r="O21" s="28" t="n"/>
    </row>
    <row r="22" ht="27" customHeight="1">
      <c r="A22" s="36" t="n"/>
      <c r="B22" s="28" t="n"/>
      <c r="C22" s="28" t="n"/>
      <c r="D22" s="36" t="n"/>
      <c r="E22" s="36" t="n"/>
      <c r="F22" s="36" t="n"/>
      <c r="G22" s="32">
        <f>IF(COUNT($D22:$F22)=0,"",SUM($D22:$F22))</f>
        <v/>
      </c>
      <c r="H22" s="68" t="n"/>
      <c r="I22" s="68" t="n"/>
      <c r="J22" s="38" t="n"/>
      <c r="K22" s="35">
        <f>IF(OR($H22="",$I22=""),"",ROUND((IF($I22&lt;$H22,$I22+1,$I22)-$H22)*24-IF($J22="",0,$J22),2))</f>
        <v/>
      </c>
      <c r="L22" s="35">
        <f>IF(OR($G22="",$K22=""),"",ROUND($G22*$K22,2))</f>
        <v/>
      </c>
      <c r="M22" s="28" t="n"/>
      <c r="N22" s="28" t="n"/>
      <c r="O22" s="28" t="n"/>
    </row>
    <row r="23" ht="27" customHeight="1">
      <c r="A23" s="36" t="n"/>
      <c r="B23" s="28" t="n"/>
      <c r="C23" s="28" t="n"/>
      <c r="D23" s="36" t="n"/>
      <c r="E23" s="36" t="n"/>
      <c r="F23" s="36" t="n"/>
      <c r="G23" s="32">
        <f>IF(COUNT($D23:$F23)=0,"",SUM($D23:$F23))</f>
        <v/>
      </c>
      <c r="H23" s="68" t="n"/>
      <c r="I23" s="68" t="n"/>
      <c r="J23" s="38" t="n"/>
      <c r="K23" s="35">
        <f>IF(OR($H23="",$I23=""),"",ROUND((IF($I23&lt;$H23,$I23+1,$I23)-$H23)*24-IF($J23="",0,$J23),2))</f>
        <v/>
      </c>
      <c r="L23" s="35">
        <f>IF(OR($G23="",$K23=""),"",ROUND($G23*$K23,2))</f>
        <v/>
      </c>
      <c r="M23" s="28" t="n"/>
      <c r="N23" s="28" t="n"/>
      <c r="O23" s="28" t="n"/>
    </row>
    <row r="24" ht="27" customHeight="1">
      <c r="A24" s="36" t="n"/>
      <c r="B24" s="28" t="n"/>
      <c r="C24" s="28" t="n"/>
      <c r="D24" s="36" t="n"/>
      <c r="E24" s="36" t="n"/>
      <c r="F24" s="36" t="n"/>
      <c r="G24" s="32">
        <f>IF(COUNT($D24:$F24)=0,"",SUM($D24:$F24))</f>
        <v/>
      </c>
      <c r="H24" s="68" t="n"/>
      <c r="I24" s="68" t="n"/>
      <c r="J24" s="38" t="n"/>
      <c r="K24" s="35">
        <f>IF(OR($H24="",$I24=""),"",ROUND((IF($I24&lt;$H24,$I24+1,$I24)-$H24)*24-IF($J24="",0,$J24),2))</f>
        <v/>
      </c>
      <c r="L24" s="35">
        <f>IF(OR($G24="",$K24=""),"",ROUND($G24*$K24,2))</f>
        <v/>
      </c>
      <c r="M24" s="28" t="n"/>
      <c r="N24" s="28" t="n"/>
      <c r="O24" s="28" t="n"/>
    </row>
    <row r="25" ht="27" customHeight="1">
      <c r="A25" s="36" t="n"/>
      <c r="B25" s="28" t="n"/>
      <c r="C25" s="28" t="n"/>
      <c r="D25" s="36" t="n"/>
      <c r="E25" s="36" t="n"/>
      <c r="F25" s="36" t="n"/>
      <c r="G25" s="32">
        <f>IF(COUNT($D25:$F25)=0,"",SUM($D25:$F25))</f>
        <v/>
      </c>
      <c r="H25" s="68" t="n"/>
      <c r="I25" s="68" t="n"/>
      <c r="J25" s="38" t="n"/>
      <c r="K25" s="35">
        <f>IF(OR($H25="",$I25=""),"",ROUND((IF($I25&lt;$H25,$I25+1,$I25)-$H25)*24-IF($J25="",0,$J25),2))</f>
        <v/>
      </c>
      <c r="L25" s="35">
        <f>IF(OR($G25="",$K25=""),"",ROUND($G25*$K25,2))</f>
        <v/>
      </c>
      <c r="M25" s="28" t="n"/>
      <c r="N25" s="28" t="n"/>
      <c r="O25" s="28" t="n"/>
    </row>
    <row r="26" ht="27" customHeight="1">
      <c r="A26" s="36" t="n"/>
      <c r="B26" s="28" t="n"/>
      <c r="C26" s="28" t="n"/>
      <c r="D26" s="36" t="n"/>
      <c r="E26" s="36" t="n"/>
      <c r="F26" s="36" t="n"/>
      <c r="G26" s="32">
        <f>IF(COUNT($D26:$F26)=0,"",SUM($D26:$F26))</f>
        <v/>
      </c>
      <c r="H26" s="68" t="n"/>
      <c r="I26" s="68" t="n"/>
      <c r="J26" s="38" t="n"/>
      <c r="K26" s="35">
        <f>IF(OR($H26="",$I26=""),"",ROUND((IF($I26&lt;$H26,$I26+1,$I26)-$H26)*24-IF($J26="",0,$J26),2))</f>
        <v/>
      </c>
      <c r="L26" s="35">
        <f>IF(OR($G26="",$K26=""),"",ROUND($G26*$K26,2))</f>
        <v/>
      </c>
      <c r="M26" s="28" t="n"/>
      <c r="N26" s="28" t="n"/>
      <c r="O26" s="28" t="n"/>
    </row>
    <row r="27" ht="27" customHeight="1">
      <c r="A27" s="36" t="n"/>
      <c r="B27" s="28" t="n"/>
      <c r="C27" s="28" t="n"/>
      <c r="D27" s="36" t="n"/>
      <c r="E27" s="36" t="n"/>
      <c r="F27" s="36" t="n"/>
      <c r="G27" s="32">
        <f>IF(COUNT($D27:$F27)=0,"",SUM($D27:$F27))</f>
        <v/>
      </c>
      <c r="H27" s="68" t="n"/>
      <c r="I27" s="68" t="n"/>
      <c r="J27" s="38" t="n"/>
      <c r="K27" s="35">
        <f>IF(OR($H27="",$I27=""),"",ROUND((IF($I27&lt;$H27,$I27+1,$I27)-$H27)*24-IF($J27="",0,$J27),2))</f>
        <v/>
      </c>
      <c r="L27" s="35">
        <f>IF(OR($G27="",$K27=""),"",ROUND($G27*$K27,2))</f>
        <v/>
      </c>
      <c r="M27" s="28" t="n"/>
      <c r="N27" s="28" t="n"/>
      <c r="O27" s="28" t="n"/>
    </row>
    <row r="28" ht="27" customHeight="1">
      <c r="A28" s="36" t="n"/>
      <c r="B28" s="28" t="n"/>
      <c r="C28" s="28" t="n"/>
      <c r="D28" s="36" t="n"/>
      <c r="E28" s="36" t="n"/>
      <c r="F28" s="36" t="n"/>
      <c r="G28" s="32">
        <f>IF(COUNT($D28:$F28)=0,"",SUM($D28:$F28))</f>
        <v/>
      </c>
      <c r="H28" s="68" t="n"/>
      <c r="I28" s="68" t="n"/>
      <c r="J28" s="38" t="n"/>
      <c r="K28" s="35">
        <f>IF(OR($H28="",$I28=""),"",ROUND((IF($I28&lt;$H28,$I28+1,$I28)-$H28)*24-IF($J28="",0,$J28),2))</f>
        <v/>
      </c>
      <c r="L28" s="35">
        <f>IF(OR($G28="",$K28=""),"",ROUND($G28*$K28,2))</f>
        <v/>
      </c>
      <c r="M28" s="28" t="n"/>
      <c r="N28" s="28" t="n"/>
      <c r="O28" s="28" t="n"/>
    </row>
    <row r="29" ht="18" customHeight="1">
      <c r="A29" s="39" t="inlineStr">
        <is>
          <t>TOTALS - today</t>
        </is>
      </c>
      <c r="B29" s="40" t="n"/>
      <c r="C29" s="40" t="n"/>
      <c r="D29" s="29">
        <f>IF(COUNT($D$9:$D$28)=0,"",SUM($D$9:$D$28))</f>
        <v/>
      </c>
      <c r="E29" s="29">
        <f>IF(COUNT($E$9:$E$28)=0,"",SUM($E$9:$E$28))</f>
        <v/>
      </c>
      <c r="F29" s="29">
        <f>IF(COUNT($F$9:$F$28)=0,"",SUM($F$9:$F$28))</f>
        <v/>
      </c>
      <c r="G29" s="29">
        <f>IF(COUNT($G$9:$G$28)=0,"",SUM($G$9:$G$28))</f>
        <v/>
      </c>
      <c r="H29" s="40" t="n"/>
      <c r="I29" s="40" t="n"/>
      <c r="J29" s="40" t="n"/>
      <c r="K29" s="30">
        <f>IF(COUNT($K$9:$K$28)=0,"",ROUND(AVERAGE($K$9:$K$28),2))</f>
        <v/>
      </c>
      <c r="L29" s="30">
        <f>IF(COUNT($L$9:$L$28)=0,"",SUM($L$9:$L$28))</f>
        <v/>
      </c>
      <c r="M29" s="40" t="n"/>
      <c r="N29" s="40" t="n"/>
      <c r="O29" s="40" t="n"/>
    </row>
    <row r="30" ht="27" customHeight="1">
      <c r="A30" s="12" t="inlineStr">
        <is>
          <t>The average in the Hours Worked per Person column is a simple average of the gang rows, not a person-weighted figure - the person-weighted average is in the summary below. Person-hours are the currency of a disruption claim: they are what turns 'the crew was held up' into a measured loss.</t>
        </is>
      </c>
    </row>
    <row r="32" ht="19.5" customHeight="1">
      <c r="A32" s="4" t="inlineStr">
        <is>
          <t>SUMMARY</t>
        </is>
      </c>
    </row>
    <row r="33" ht="15" customHeight="1">
      <c r="A33" s="12" t="inlineStr">
        <is>
          <t>All figures are calculated from the rows above.</t>
        </is>
      </c>
    </row>
    <row r="34" ht="15.75" customHeight="1">
      <c r="A34" s="13" t="inlineStr">
        <is>
          <t>Total persons on site</t>
        </is>
      </c>
      <c r="D34" s="29">
        <f>IF(COUNT($G$9:$G$28)=0,"",SUM($G$9:$G$28))</f>
        <v/>
      </c>
    </row>
    <row r="35" ht="15.75" customHeight="1">
      <c r="A35" s="13" t="inlineStr">
        <is>
          <t>Total person-hours today</t>
        </is>
      </c>
      <c r="D35" s="30">
        <f>IF(COUNT($L$9:$L$28)=0,"",SUM($L$9:$L$28))</f>
        <v/>
      </c>
    </row>
    <row r="36" ht="15.75" customHeight="1">
      <c r="A36" s="13" t="inlineStr">
        <is>
          <t>Average hours per person (person-weighted)</t>
        </is>
      </c>
      <c r="D36" s="30">
        <f>IF(OR(COUNT($L$9:$L$28)=0,SUM($G$9:$G$28)=0),"",ROUND(SUM($L$9:$L$28)/SUM($G$9:$G$28),2))</f>
        <v/>
      </c>
    </row>
    <row r="37" ht="15.75" customHeight="1">
      <c r="A37" s="13" t="inlineStr">
        <is>
          <t>Gangs / subcontractors on site</t>
        </is>
      </c>
      <c r="D37" s="29">
        <f>SUMPRODUCT(--($B$9:$B$28&lt;&gt;""))</f>
        <v/>
      </c>
    </row>
    <row r="38" ht="15.75" customHeight="1">
      <c r="A38" s="13" t="inlineStr">
        <is>
          <t>Supervisory ratio (workers per supervisor)</t>
        </is>
      </c>
      <c r="D38" s="69">
        <f>IF(OR(SUM($D$9:$D$28)=0,COUNT($E$9:$E$28)=0),"",ROUND(SUM($E$9:$E$28)/SUM($D$9:$D$28),1))</f>
        <v/>
      </c>
    </row>
    <row r="39" ht="15.75" customHeight="1">
      <c r="A39" s="13" t="inlineStr">
        <is>
          <t>Equivalent full shifts worked (person-hours / standard shift)</t>
        </is>
      </c>
      <c r="D39" s="69">
        <f>IF(OR(COUNT($L$9:$L$28)=0,Std_Shift_Hours="",Std_Shift_Hours=0),"",ROUND(SUM($L$9:$L$28)/Std_Shift_Hours,1))</f>
        <v/>
      </c>
    </row>
    <row r="40" ht="15.75" customHeight="1">
      <c r="A40" s="13" t="inlineStr">
        <is>
          <t>Persons standing time recorded on Delays &amp; Disruption</t>
        </is>
      </c>
      <c r="D40" s="29">
        <f>IF(COUNT('Delays &amp; Disruption'!$O$9:$O$26)=0,"",SUM('Delays &amp; Disruption'!$O$9:$O$26))</f>
        <v/>
      </c>
    </row>
    <row r="42" ht="15" customHeight="1">
      <c r="A42" s="12" t="inlineStr">
        <is>
          <t>Example row shown in grey italic - delete before use.  The worked example is Northbank Health Precinct - Stage 2.</t>
        </is>
      </c>
    </row>
    <row r="43" ht="27" customHeight="1">
      <c r="A43" s="12" t="inlineStr">
        <is>
          <t>Record every gang that attended, including gangs that attended and could not work. A gang that was on site, could not be given a workface and was sent home is a cost; a gang that was never recorded never happened.</t>
        </is>
      </c>
    </row>
    <row r="45" ht="16.5" customHeight="1">
      <c r="A45" s="78" t="inlineStr">
        <is>
          <t>Mastt template  ·  mastt.com  ·  © 2026 Mastt</t>
        </is>
      </c>
      <c r="B45" s="64" t="n"/>
      <c r="C45" s="64" t="n"/>
      <c r="D45" s="64" t="n"/>
      <c r="E45" s="64" t="n"/>
      <c r="F45" s="64" t="n"/>
      <c r="G45" s="64" t="n"/>
      <c r="H45" s="64" t="n"/>
      <c r="I45" s="64" t="n"/>
      <c r="J45" s="64" t="n"/>
      <c r="K45" s="64" t="n"/>
      <c r="L45" s="64" t="n"/>
      <c r="M45" s="64" t="n"/>
      <c r="N45" s="64" t="n"/>
      <c r="O45" s="64" t="n"/>
    </row>
  </sheetData>
  <mergeCells count="16">
    <mergeCell ref="A36:C36"/>
    <mergeCell ref="A43:O43"/>
    <mergeCell ref="A37:C37"/>
    <mergeCell ref="A32:C32"/>
    <mergeCell ref="A42:O42"/>
    <mergeCell ref="C2:O2"/>
    <mergeCell ref="A33:O33"/>
    <mergeCell ref="A40:C40"/>
    <mergeCell ref="C3:O3"/>
    <mergeCell ref="A45:O45"/>
    <mergeCell ref="A39:C39"/>
    <mergeCell ref="A34:C34"/>
    <mergeCell ref="L7:O7"/>
    <mergeCell ref="A35:C35"/>
    <mergeCell ref="A38:C38"/>
    <mergeCell ref="A30:O30"/>
  </mergeCells>
  <conditionalFormatting sqref="K9:K28">
    <cfRule type="expression" priority="1" dxfId="4" stopIfTrue="0">
      <formula>AND(ISNUMBER($K9),$K9&gt;12)</formula>
    </cfRule>
    <cfRule type="expression" priority="2" dxfId="1" stopIfTrue="0">
      <formula>AND(ISNUMBER($K9),$K9&lt;=0)</formula>
    </cfRule>
  </conditionalFormatting>
  <conditionalFormatting sqref="D9:F28">
    <cfRule type="expression" priority="3" dxfId="1" stopIfTrue="0">
      <formula>AND($B9&lt;&gt;"",$G9="")</formula>
    </cfRule>
  </conditionalFormatting>
  <dataValidations count="2">
    <dataValidation sqref="C9:C28" showDropDown="0" showInputMessage="0" showErrorMessage="0" allowBlank="1" type="list">
      <formula1>Lists!$M$21:$M$40</formula1>
    </dataValidation>
    <dataValidation sqref="M9:M28" showDropDown="0" showInputMessage="0" showErrorMessage="0" allowBlank="1" type="list">
      <formula1>Lists!$O$21:$O$34</formula1>
    </dataValidation>
  </dataValidations>
  <hyperlinks>
    <hyperlink xmlns:r="http://schemas.openxmlformats.org/officeDocument/2006/relationships" ref="A45" r:id="rId1"/>
  </hyperlinks>
  <printOptions horizontalCentered="0"/>
  <pageMargins left="0.3" right="0.3" top="0.5" bottom="0.5" header="0.2" footer="0.3"/>
  <pageSetup orientation="landscape" paperSize="8" fitToHeight="0" fitToWidth="2"/>
  <headerFooter>
    <oddHeader/>
    <oddFooter>&amp;L&amp;"Arial,Regular"&amp;7 &amp;K8E98A2Mastt template  ·  mastt.com  ·  © 2026 Mastt&amp;R&amp;"Arial,Regular"&amp;7 &amp;K8E98A2&amp;A  ·  Page &amp;P of &amp;N</oddFooter>
    <evenHeader/>
    <evenFooter/>
    <firstHeader/>
    <firstFooter/>
  </headerFooter>
  <drawing xmlns:r="http://schemas.openxmlformats.org/officeDocument/2006/relationships" r:id="rId2"/>
</worksheet>
</file>

<file path=xl/worksheets/sheet4.xml><?xml version="1.0" encoding="utf-8"?>
<worksheet xmlns="http://schemas.openxmlformats.org/spreadsheetml/2006/main">
  <sheetPr>
    <outlinePr summaryBelow="1" summaryRight="1"/>
    <pageSetUpPr fitToPage="1"/>
  </sheetPr>
  <dimension ref="A2:N44"/>
  <sheetViews>
    <sheetView showGridLines="0" workbookViewId="0">
      <pane xSplit="2" ySplit="8" topLeftCell="C9"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32" customWidth="1" min="2" max="2"/>
    <col width="16" customWidth="1" min="3" max="3"/>
    <col width="16" customWidth="1" min="4" max="4"/>
    <col width="11" customWidth="1" min="5" max="5"/>
    <col width="14" customWidth="1" min="6" max="6"/>
    <col width="14" customWidth="1" min="7" max="7"/>
    <col width="13" customWidth="1" min="8" max="8"/>
    <col width="13" customWidth="1" min="9" max="9"/>
    <col width="12" customWidth="1" min="10" max="10"/>
    <col width="24" customWidth="1" min="11" max="11"/>
    <col width="14" customWidth="1" min="12" max="12"/>
    <col width="34" customWidth="1" min="13" max="13"/>
    <col width="30" customWidth="1" min="14" max="14"/>
  </cols>
  <sheetData>
    <row r="1" ht="3.75" customHeight="1"/>
    <row r="2" ht="27.75" customHeight="1">
      <c r="A2" s="1" t="inlineStr">
        <is>
          <t xml:space="preserve"> </t>
        </is>
      </c>
      <c r="B2" s="1" t="n"/>
      <c r="C2" s="2" t="inlineStr">
        <is>
          <t>Construction Daily Report / Site Diary</t>
        </is>
      </c>
    </row>
    <row r="3" ht="12.75" customHeight="1">
      <c r="A3" s="1" t="n"/>
      <c r="B3" s="1" t="n"/>
      <c r="C3" s="3" t="inlineStr">
        <is>
          <t>Plant &amp; Equipment  ·  one row per item on site  ·  operating hours, standing hours and utilisation</t>
        </is>
      </c>
    </row>
    <row r="4" ht="6" customHeight="1"/>
    <row r="7">
      <c r="A7" s="19">
        <f>IF(Proj_Name="","Project: —  |  complete the Cover sheet","Project:  "&amp;Proj_Name&amp;IF(Proj_Number="",""," |  No. "&amp;Proj_Number)&amp;IF(Proj_Client=""," "," |  "&amp;Proj_Client))</f>
        <v/>
      </c>
      <c r="K7" s="20" t="inlineStr">
        <is>
          <t>Shaded = your input.   Tinted = auto-calculated — do not overtype.</t>
        </is>
      </c>
    </row>
    <row r="8" ht="46" customHeight="1">
      <c r="A8" s="25" t="inlineStr">
        <is>
          <t>Ref</t>
        </is>
      </c>
      <c r="B8" s="25" t="inlineStr">
        <is>
          <t>Item / Plant Description</t>
        </is>
      </c>
      <c r="C8" s="25" t="inlineStr">
        <is>
          <t>ID / Fleet No.</t>
        </is>
      </c>
      <c r="D8" s="25" t="inlineStr">
        <is>
          <t>Owner</t>
        </is>
      </c>
      <c r="E8" s="25" t="inlineStr">
        <is>
          <t>On Site</t>
        </is>
      </c>
      <c r="F8" s="25" t="inlineStr">
        <is>
          <t>Meter / Hours - Start</t>
        </is>
      </c>
      <c r="G8" s="25" t="inlineStr">
        <is>
          <t>Meter / Hours - Finish</t>
        </is>
      </c>
      <c r="H8" s="25" t="inlineStr">
        <is>
          <t>Hours Operated</t>
        </is>
      </c>
      <c r="I8" s="25" t="inlineStr">
        <is>
          <t>Standing / Idle Hours</t>
        </is>
      </c>
      <c r="J8" s="25" t="inlineStr">
        <is>
          <t>Utilisation %</t>
        </is>
      </c>
      <c r="K8" s="25" t="inlineStr">
        <is>
          <t>Operator</t>
        </is>
      </c>
      <c r="L8" s="25" t="inlineStr">
        <is>
          <t>Prestart Check Done</t>
        </is>
      </c>
      <c r="M8" s="25" t="inlineStr">
        <is>
          <t>Defects Noted</t>
        </is>
      </c>
      <c r="N8" s="25" t="inlineStr">
        <is>
          <t>Comments</t>
        </is>
      </c>
    </row>
    <row r="9" ht="40" customHeight="1">
      <c r="A9" s="31" t="n">
        <v>10</v>
      </c>
      <c r="B9" s="27" t="inlineStr">
        <is>
          <t>Tower crane - 40 t.m luffing jib</t>
        </is>
      </c>
      <c r="C9" s="27" t="inlineStr">
        <is>
          <t>TC-01</t>
        </is>
      </c>
      <c r="D9" s="27" t="inlineStr">
        <is>
          <t>Hired</t>
        </is>
      </c>
      <c r="E9" s="42" t="inlineStr">
        <is>
          <t>Yes</t>
        </is>
      </c>
      <c r="F9" s="34" t="n">
        <v>4126.5</v>
      </c>
      <c r="G9" s="34" t="n">
        <v>4132</v>
      </c>
      <c r="H9" s="35">
        <f>IF(OR($F9="",$G9=""),"",ROUND($G9-$F9,2))</f>
        <v/>
      </c>
      <c r="I9" s="34" t="n">
        <v>2.5</v>
      </c>
      <c r="J9" s="43">
        <f>IF($H9="","",IFERROR($H9/($H9+IF($I9="",0,$I9)),""))</f>
        <v/>
      </c>
      <c r="K9" s="27" t="inlineStr">
        <is>
          <t>R. Okonkwo (Northbank Cranes)</t>
        </is>
      </c>
      <c r="L9" s="42" t="inlineStr">
        <is>
          <t>Yes</t>
        </is>
      </c>
      <c r="M9" s="27" t="inlineStr">
        <is>
          <t>Nil</t>
        </is>
      </c>
      <c r="N9" s="27" t="inlineStr">
        <is>
          <t>Hoisting suspended 07:00-10:30, wind gusting above the 72 km/h shutdown threshold - standing hours claimed against Delays ref 10</t>
        </is>
      </c>
    </row>
    <row r="10" ht="40" customHeight="1">
      <c r="A10" s="31" t="n">
        <v>20</v>
      </c>
      <c r="B10" s="27" t="inlineStr">
        <is>
          <t>Concrete boom pump - 32 m</t>
        </is>
      </c>
      <c r="C10" s="27" t="inlineStr">
        <is>
          <t>CP-32-04</t>
        </is>
      </c>
      <c r="D10" s="27" t="inlineStr">
        <is>
          <t>Subcontractor</t>
        </is>
      </c>
      <c r="E10" s="42" t="inlineStr">
        <is>
          <t>Yes</t>
        </is>
      </c>
      <c r="F10" s="34" t="n">
        <v>812</v>
      </c>
      <c r="G10" s="34" t="n">
        <v>815.5</v>
      </c>
      <c r="H10" s="35">
        <f>IF(OR($F10="",$G10=""),"",ROUND($G10-$F10,2))</f>
        <v/>
      </c>
      <c r="I10" s="34" t="n">
        <v>1.5</v>
      </c>
      <c r="J10" s="43">
        <f>IF($H10="","",IFERROR($H10/($H10+IF($I10="",0,$I10)),""))</f>
        <v/>
      </c>
      <c r="K10" s="27" t="inlineStr">
        <is>
          <t>L. Ferreira (Placement Co)</t>
        </is>
      </c>
      <c r="L10" s="42" t="inlineStr">
        <is>
          <t>No</t>
        </is>
      </c>
      <c r="M10" s="27" t="inlineStr">
        <is>
          <t>Outrigger pad packing not to the supplier's setup sheet - corrected before the pour</t>
        </is>
      </c>
      <c r="N10" s="27" t="inlineStr">
        <is>
          <t>Prestart sheet not returned by the operator; followed up with the subcontractor and recorded as OBS-312</t>
        </is>
      </c>
    </row>
    <row r="11" ht="27" customHeight="1">
      <c r="A11" s="36" t="n"/>
      <c r="B11" s="28" t="n"/>
      <c r="C11" s="28" t="n"/>
      <c r="D11" s="28" t="n"/>
      <c r="E11" s="44" t="n"/>
      <c r="F11" s="38" t="n"/>
      <c r="G11" s="38" t="n"/>
      <c r="H11" s="35">
        <f>IF(OR($F11="",$G11=""),"",ROUND($G11-$F11,2))</f>
        <v/>
      </c>
      <c r="I11" s="38" t="n"/>
      <c r="J11" s="43">
        <f>IF($H11="","",IFERROR($H11/($H11+IF($I11="",0,$I11)),""))</f>
        <v/>
      </c>
      <c r="K11" s="28" t="n"/>
      <c r="L11" s="44" t="n"/>
      <c r="M11" s="28" t="n"/>
      <c r="N11" s="28" t="n"/>
    </row>
    <row r="12" ht="27" customHeight="1">
      <c r="A12" s="36" t="n"/>
      <c r="B12" s="28" t="n"/>
      <c r="C12" s="28" t="n"/>
      <c r="D12" s="28" t="n"/>
      <c r="E12" s="44" t="n"/>
      <c r="F12" s="38" t="n"/>
      <c r="G12" s="38" t="n"/>
      <c r="H12" s="35">
        <f>IF(OR($F12="",$G12=""),"",ROUND($G12-$F12,2))</f>
        <v/>
      </c>
      <c r="I12" s="38" t="n"/>
      <c r="J12" s="43">
        <f>IF($H12="","",IFERROR($H12/($H12+IF($I12="",0,$I12)),""))</f>
        <v/>
      </c>
      <c r="K12" s="28" t="n"/>
      <c r="L12" s="44" t="n"/>
      <c r="M12" s="28" t="n"/>
      <c r="N12" s="28" t="n"/>
    </row>
    <row r="13" ht="27" customHeight="1">
      <c r="A13" s="36" t="n"/>
      <c r="B13" s="28" t="n"/>
      <c r="C13" s="28" t="n"/>
      <c r="D13" s="28" t="n"/>
      <c r="E13" s="44" t="n"/>
      <c r="F13" s="38" t="n"/>
      <c r="G13" s="38" t="n"/>
      <c r="H13" s="35">
        <f>IF(OR($F13="",$G13=""),"",ROUND($G13-$F13,2))</f>
        <v/>
      </c>
      <c r="I13" s="38" t="n"/>
      <c r="J13" s="43">
        <f>IF($H13="","",IFERROR($H13/($H13+IF($I13="",0,$I13)),""))</f>
        <v/>
      </c>
      <c r="K13" s="28" t="n"/>
      <c r="L13" s="44" t="n"/>
      <c r="M13" s="28" t="n"/>
      <c r="N13" s="28" t="n"/>
    </row>
    <row r="14" ht="27" customHeight="1">
      <c r="A14" s="36" t="n"/>
      <c r="B14" s="28" t="n"/>
      <c r="C14" s="28" t="n"/>
      <c r="D14" s="28" t="n"/>
      <c r="E14" s="44" t="n"/>
      <c r="F14" s="38" t="n"/>
      <c r="G14" s="38" t="n"/>
      <c r="H14" s="35">
        <f>IF(OR($F14="",$G14=""),"",ROUND($G14-$F14,2))</f>
        <v/>
      </c>
      <c r="I14" s="38" t="n"/>
      <c r="J14" s="43">
        <f>IF($H14="","",IFERROR($H14/($H14+IF($I14="",0,$I14)),""))</f>
        <v/>
      </c>
      <c r="K14" s="28" t="n"/>
      <c r="L14" s="44" t="n"/>
      <c r="M14" s="28" t="n"/>
      <c r="N14" s="28" t="n"/>
    </row>
    <row r="15" ht="27" customHeight="1">
      <c r="A15" s="36" t="n"/>
      <c r="B15" s="28" t="n"/>
      <c r="C15" s="28" t="n"/>
      <c r="D15" s="28" t="n"/>
      <c r="E15" s="44" t="n"/>
      <c r="F15" s="38" t="n"/>
      <c r="G15" s="38" t="n"/>
      <c r="H15" s="35">
        <f>IF(OR($F15="",$G15=""),"",ROUND($G15-$F15,2))</f>
        <v/>
      </c>
      <c r="I15" s="38" t="n"/>
      <c r="J15" s="43">
        <f>IF($H15="","",IFERROR($H15/($H15+IF($I15="",0,$I15)),""))</f>
        <v/>
      </c>
      <c r="K15" s="28" t="n"/>
      <c r="L15" s="44" t="n"/>
      <c r="M15" s="28" t="n"/>
      <c r="N15" s="28" t="n"/>
    </row>
    <row r="16" ht="27" customHeight="1">
      <c r="A16" s="36" t="n"/>
      <c r="B16" s="28" t="n"/>
      <c r="C16" s="28" t="n"/>
      <c r="D16" s="28" t="n"/>
      <c r="E16" s="44" t="n"/>
      <c r="F16" s="38" t="n"/>
      <c r="G16" s="38" t="n"/>
      <c r="H16" s="35">
        <f>IF(OR($F16="",$G16=""),"",ROUND($G16-$F16,2))</f>
        <v/>
      </c>
      <c r="I16" s="38" t="n"/>
      <c r="J16" s="43">
        <f>IF($H16="","",IFERROR($H16/($H16+IF($I16="",0,$I16)),""))</f>
        <v/>
      </c>
      <c r="K16" s="28" t="n"/>
      <c r="L16" s="44" t="n"/>
      <c r="M16" s="28" t="n"/>
      <c r="N16" s="28" t="n"/>
    </row>
    <row r="17" ht="27" customHeight="1">
      <c r="A17" s="36" t="n"/>
      <c r="B17" s="28" t="n"/>
      <c r="C17" s="28" t="n"/>
      <c r="D17" s="28" t="n"/>
      <c r="E17" s="44" t="n"/>
      <c r="F17" s="38" t="n"/>
      <c r="G17" s="38" t="n"/>
      <c r="H17" s="35">
        <f>IF(OR($F17="",$G17=""),"",ROUND($G17-$F17,2))</f>
        <v/>
      </c>
      <c r="I17" s="38" t="n"/>
      <c r="J17" s="43">
        <f>IF($H17="","",IFERROR($H17/($H17+IF($I17="",0,$I17)),""))</f>
        <v/>
      </c>
      <c r="K17" s="28" t="n"/>
      <c r="L17" s="44" t="n"/>
      <c r="M17" s="28" t="n"/>
      <c r="N17" s="28" t="n"/>
    </row>
    <row r="18" ht="27" customHeight="1">
      <c r="A18" s="36" t="n"/>
      <c r="B18" s="28" t="n"/>
      <c r="C18" s="28" t="n"/>
      <c r="D18" s="28" t="n"/>
      <c r="E18" s="44" t="n"/>
      <c r="F18" s="38" t="n"/>
      <c r="G18" s="38" t="n"/>
      <c r="H18" s="35">
        <f>IF(OR($F18="",$G18=""),"",ROUND($G18-$F18,2))</f>
        <v/>
      </c>
      <c r="I18" s="38" t="n"/>
      <c r="J18" s="43">
        <f>IF($H18="","",IFERROR($H18/($H18+IF($I18="",0,$I18)),""))</f>
        <v/>
      </c>
      <c r="K18" s="28" t="n"/>
      <c r="L18" s="44" t="n"/>
      <c r="M18" s="28" t="n"/>
      <c r="N18" s="28" t="n"/>
    </row>
    <row r="19" ht="27" customHeight="1">
      <c r="A19" s="36" t="n"/>
      <c r="B19" s="28" t="n"/>
      <c r="C19" s="28" t="n"/>
      <c r="D19" s="28" t="n"/>
      <c r="E19" s="44" t="n"/>
      <c r="F19" s="38" t="n"/>
      <c r="G19" s="38" t="n"/>
      <c r="H19" s="35">
        <f>IF(OR($F19="",$G19=""),"",ROUND($G19-$F19,2))</f>
        <v/>
      </c>
      <c r="I19" s="38" t="n"/>
      <c r="J19" s="43">
        <f>IF($H19="","",IFERROR($H19/($H19+IF($I19="",0,$I19)),""))</f>
        <v/>
      </c>
      <c r="K19" s="28" t="n"/>
      <c r="L19" s="44" t="n"/>
      <c r="M19" s="28" t="n"/>
      <c r="N19" s="28" t="n"/>
    </row>
    <row r="20" ht="27" customHeight="1">
      <c r="A20" s="36" t="n"/>
      <c r="B20" s="28" t="n"/>
      <c r="C20" s="28" t="n"/>
      <c r="D20" s="28" t="n"/>
      <c r="E20" s="44" t="n"/>
      <c r="F20" s="38" t="n"/>
      <c r="G20" s="38" t="n"/>
      <c r="H20" s="35">
        <f>IF(OR($F20="",$G20=""),"",ROUND($G20-$F20,2))</f>
        <v/>
      </c>
      <c r="I20" s="38" t="n"/>
      <c r="J20" s="43">
        <f>IF($H20="","",IFERROR($H20/($H20+IF($I20="",0,$I20)),""))</f>
        <v/>
      </c>
      <c r="K20" s="28" t="n"/>
      <c r="L20" s="44" t="n"/>
      <c r="M20" s="28" t="n"/>
      <c r="N20" s="28" t="n"/>
    </row>
    <row r="21" ht="27" customHeight="1">
      <c r="A21" s="36" t="n"/>
      <c r="B21" s="28" t="n"/>
      <c r="C21" s="28" t="n"/>
      <c r="D21" s="28" t="n"/>
      <c r="E21" s="44" t="n"/>
      <c r="F21" s="38" t="n"/>
      <c r="G21" s="38" t="n"/>
      <c r="H21" s="35">
        <f>IF(OR($F21="",$G21=""),"",ROUND($G21-$F21,2))</f>
        <v/>
      </c>
      <c r="I21" s="38" t="n"/>
      <c r="J21" s="43">
        <f>IF($H21="","",IFERROR($H21/($H21+IF($I21="",0,$I21)),""))</f>
        <v/>
      </c>
      <c r="K21" s="28" t="n"/>
      <c r="L21" s="44" t="n"/>
      <c r="M21" s="28" t="n"/>
      <c r="N21" s="28" t="n"/>
    </row>
    <row r="22" ht="27" customHeight="1">
      <c r="A22" s="36" t="n"/>
      <c r="B22" s="28" t="n"/>
      <c r="C22" s="28" t="n"/>
      <c r="D22" s="28" t="n"/>
      <c r="E22" s="44" t="n"/>
      <c r="F22" s="38" t="n"/>
      <c r="G22" s="38" t="n"/>
      <c r="H22" s="35">
        <f>IF(OR($F22="",$G22=""),"",ROUND($G22-$F22,2))</f>
        <v/>
      </c>
      <c r="I22" s="38" t="n"/>
      <c r="J22" s="43">
        <f>IF($H22="","",IFERROR($H22/($H22+IF($I22="",0,$I22)),""))</f>
        <v/>
      </c>
      <c r="K22" s="28" t="n"/>
      <c r="L22" s="44" t="n"/>
      <c r="M22" s="28" t="n"/>
      <c r="N22" s="28" t="n"/>
    </row>
    <row r="23" ht="27" customHeight="1">
      <c r="A23" s="36" t="n"/>
      <c r="B23" s="28" t="n"/>
      <c r="C23" s="28" t="n"/>
      <c r="D23" s="28" t="n"/>
      <c r="E23" s="44" t="n"/>
      <c r="F23" s="38" t="n"/>
      <c r="G23" s="38" t="n"/>
      <c r="H23" s="35">
        <f>IF(OR($F23="",$G23=""),"",ROUND($G23-$F23,2))</f>
        <v/>
      </c>
      <c r="I23" s="38" t="n"/>
      <c r="J23" s="43">
        <f>IF($H23="","",IFERROR($H23/($H23+IF($I23="",0,$I23)),""))</f>
        <v/>
      </c>
      <c r="K23" s="28" t="n"/>
      <c r="L23" s="44" t="n"/>
      <c r="M23" s="28" t="n"/>
      <c r="N23" s="28" t="n"/>
    </row>
    <row r="24" ht="27" customHeight="1">
      <c r="A24" s="36" t="n"/>
      <c r="B24" s="28" t="n"/>
      <c r="C24" s="28" t="n"/>
      <c r="D24" s="28" t="n"/>
      <c r="E24" s="44" t="n"/>
      <c r="F24" s="38" t="n"/>
      <c r="G24" s="38" t="n"/>
      <c r="H24" s="35">
        <f>IF(OR($F24="",$G24=""),"",ROUND($G24-$F24,2))</f>
        <v/>
      </c>
      <c r="I24" s="38" t="n"/>
      <c r="J24" s="43">
        <f>IF($H24="","",IFERROR($H24/($H24+IF($I24="",0,$I24)),""))</f>
        <v/>
      </c>
      <c r="K24" s="28" t="n"/>
      <c r="L24" s="44" t="n"/>
      <c r="M24" s="28" t="n"/>
      <c r="N24" s="28" t="n"/>
    </row>
    <row r="25" ht="27" customHeight="1">
      <c r="A25" s="36" t="n"/>
      <c r="B25" s="28" t="n"/>
      <c r="C25" s="28" t="n"/>
      <c r="D25" s="28" t="n"/>
      <c r="E25" s="44" t="n"/>
      <c r="F25" s="38" t="n"/>
      <c r="G25" s="38" t="n"/>
      <c r="H25" s="35">
        <f>IF(OR($F25="",$G25=""),"",ROUND($G25-$F25,2))</f>
        <v/>
      </c>
      <c r="I25" s="38" t="n"/>
      <c r="J25" s="43">
        <f>IF($H25="","",IFERROR($H25/($H25+IF($I25="",0,$I25)),""))</f>
        <v/>
      </c>
      <c r="K25" s="28" t="n"/>
      <c r="L25" s="44" t="n"/>
      <c r="M25" s="28" t="n"/>
      <c r="N25" s="28" t="n"/>
    </row>
    <row r="26" ht="27" customHeight="1">
      <c r="A26" s="36" t="n"/>
      <c r="B26" s="28" t="n"/>
      <c r="C26" s="28" t="n"/>
      <c r="D26" s="28" t="n"/>
      <c r="E26" s="44" t="n"/>
      <c r="F26" s="38" t="n"/>
      <c r="G26" s="38" t="n"/>
      <c r="H26" s="35">
        <f>IF(OR($F26="",$G26=""),"",ROUND($G26-$F26,2))</f>
        <v/>
      </c>
      <c r="I26" s="38" t="n"/>
      <c r="J26" s="43">
        <f>IF($H26="","",IFERROR($H26/($H26+IF($I26="",0,$I26)),""))</f>
        <v/>
      </c>
      <c r="K26" s="28" t="n"/>
      <c r="L26" s="44" t="n"/>
      <c r="M26" s="28" t="n"/>
      <c r="N26" s="28" t="n"/>
    </row>
    <row r="27" ht="18" customHeight="1">
      <c r="A27" s="39" t="inlineStr">
        <is>
          <t>TOTALS - today</t>
        </is>
      </c>
      <c r="B27" s="40" t="n"/>
      <c r="C27" s="40" t="n"/>
      <c r="D27" s="40" t="n"/>
      <c r="E27" s="40" t="n"/>
      <c r="F27" s="40" t="n"/>
      <c r="G27" s="40" t="n"/>
      <c r="H27" s="30">
        <f>IF(COUNT($H$9:$H$26)=0,"",SUM($H$9:$H$26))</f>
        <v/>
      </c>
      <c r="I27" s="30">
        <f>IF(COUNT($I$9:$I$26)=0,"",SUM($I$9:$I$26))</f>
        <v/>
      </c>
      <c r="J27" s="45">
        <f>IF(COUNT($H$9:$H$26)=0,"",IFERROR(SUM($H$9:$H$26)/(SUM($H$9:$H$26)+SUM($I$9:$I$26)),""))</f>
        <v/>
      </c>
      <c r="K27" s="40" t="n"/>
      <c r="L27" s="40" t="n"/>
      <c r="M27" s="40" t="n"/>
      <c r="N27" s="40" t="n"/>
    </row>
    <row r="28" ht="40" customHeight="1">
      <c r="A28" s="12" t="inlineStr">
        <is>
          <t>Utilisation is operating hours divided by operating plus standing hours. It is a measure of how well the day was resourced, not of operator performance - plant standing because the workface was not available is a management failure, and it is exactly what a disruption claim is built from. Read it with the standing hours beside it: 100% utilisation of one hour is not a good day.</t>
        </is>
      </c>
    </row>
    <row r="30" ht="19.5" customHeight="1">
      <c r="A30" s="4" t="inlineStr">
        <is>
          <t>SUMMARY</t>
        </is>
      </c>
    </row>
    <row r="31" ht="15" customHeight="1">
      <c r="A31" s="12" t="inlineStr">
        <is>
          <t>All figures are calculated from the rows above.</t>
        </is>
      </c>
    </row>
    <row r="32" ht="15.75" customHeight="1">
      <c r="A32" s="13" t="inlineStr">
        <is>
          <t>Plant items on site today</t>
        </is>
      </c>
      <c r="D32" s="29">
        <f>COUNTIF($E$9:$E$26,"Yes")</f>
        <v/>
      </c>
    </row>
    <row r="33" ht="15.75" customHeight="1">
      <c r="A33" s="13" t="inlineStr">
        <is>
          <t>Total operating hours</t>
        </is>
      </c>
      <c r="D33" s="30">
        <f>IF(COUNT($H$9:$H$26)=0,"",SUM($H$9:$H$26))</f>
        <v/>
      </c>
    </row>
    <row r="34" ht="15.75" customHeight="1">
      <c r="A34" s="13" t="inlineStr">
        <is>
          <t>Total standing / idle hours</t>
        </is>
      </c>
      <c r="D34" s="30">
        <f>IF(COUNT($I$9:$I$26)=0,"",SUM($I$9:$I$26))</f>
        <v/>
      </c>
    </row>
    <row r="35" ht="15.75" customHeight="1">
      <c r="A35" s="13" t="inlineStr">
        <is>
          <t>Fleet utilisation</t>
        </is>
      </c>
      <c r="D35" s="70">
        <f>IF(COUNT($H$9:$H$26)=0,"",IFERROR(SUM($H$9:$H$26)/(SUM($H$9:$H$26)+SUM($I$9:$I$26)),""))</f>
        <v/>
      </c>
    </row>
    <row r="36" ht="15.75" customHeight="1">
      <c r="A36" s="13" t="inlineStr">
        <is>
          <t>Items with the prestart check NOT done</t>
        </is>
      </c>
      <c r="D36" s="29">
        <f>COUNTIF($L$9:$L$26,"No")</f>
        <v/>
      </c>
    </row>
    <row r="37" ht="15.75" customHeight="1">
      <c r="A37" s="13" t="inlineStr">
        <is>
          <t>Items with a defect recorded</t>
        </is>
      </c>
      <c r="D37" s="29">
        <f>SUMPRODUCT(--($M$9:$M$26&lt;&gt;""),--($M$9:$M$26&lt;&gt;"Nil"))</f>
        <v/>
      </c>
    </row>
    <row r="38" ht="15.75" customHeight="1">
      <c r="A38" s="13" t="inlineStr">
        <is>
          <t>Hired items on site (cost exposure while standing)</t>
        </is>
      </c>
      <c r="D38" s="29">
        <f>COUNTIF($D$9:$D$26,"Hired")</f>
        <v/>
      </c>
    </row>
    <row r="39" ht="15.75" customHeight="1">
      <c r="A39" s="13" t="inlineStr">
        <is>
          <t>Plant standing time recorded on Delays &amp; Disruption</t>
        </is>
      </c>
      <c r="D39" s="29">
        <f>IF(COUNT('Delays &amp; Disruption'!$P$9:$P$26)=0,"",SUM('Delays &amp; Disruption'!$P$9:$P$26))</f>
        <v/>
      </c>
    </row>
    <row r="41" ht="15" customHeight="1">
      <c r="A41" s="12" t="inlineStr">
        <is>
          <t>Example row shown in grey italic - delete before use.  The worked example is Northbank Health Precinct - Stage 2.</t>
        </is>
      </c>
    </row>
    <row r="42" ht="27" customHeight="1">
      <c r="A42" s="12" t="inlineStr">
        <is>
          <t>An item of plant that did not turn a wheel still belongs on this sheet. Record it, record why, and record the hire status - an idle hired machine is a cost being incurred, and this is the only place it is captured on the day.</t>
        </is>
      </c>
    </row>
    <row r="44" ht="16.5" customHeight="1">
      <c r="A44" s="78" t="inlineStr">
        <is>
          <t>Mastt template  ·  mastt.com  ·  © 2026 Mastt</t>
        </is>
      </c>
      <c r="B44" s="64" t="n"/>
      <c r="C44" s="64" t="n"/>
      <c r="D44" s="64" t="n"/>
      <c r="E44" s="64" t="n"/>
      <c r="F44" s="64" t="n"/>
      <c r="G44" s="64" t="n"/>
      <c r="H44" s="64" t="n"/>
      <c r="I44" s="64" t="n"/>
      <c r="J44" s="64" t="n"/>
      <c r="K44" s="64" t="n"/>
      <c r="L44" s="64" t="n"/>
      <c r="M44" s="64" t="n"/>
      <c r="N44" s="64" t="n"/>
    </row>
  </sheetData>
  <mergeCells count="17">
    <mergeCell ref="A42:N42"/>
    <mergeCell ref="A31:N31"/>
    <mergeCell ref="A33:C33"/>
    <mergeCell ref="A36:C36"/>
    <mergeCell ref="C2:N2"/>
    <mergeCell ref="A37:C37"/>
    <mergeCell ref="A32:C32"/>
    <mergeCell ref="A41:N41"/>
    <mergeCell ref="K7:N7"/>
    <mergeCell ref="A30:C30"/>
    <mergeCell ref="C3:N3"/>
    <mergeCell ref="A28:N28"/>
    <mergeCell ref="A34:C34"/>
    <mergeCell ref="A35:C35"/>
    <mergeCell ref="A39:C39"/>
    <mergeCell ref="A38:C38"/>
    <mergeCell ref="A44:N44"/>
  </mergeCells>
  <conditionalFormatting sqref="L9:L26">
    <cfRule type="expression" priority="1" dxfId="3" stopIfTrue="0">
      <formula>$L9="No"</formula>
    </cfRule>
    <cfRule type="expression" priority="2" dxfId="2" stopIfTrue="0">
      <formula>$L9="Yes"</formula>
    </cfRule>
  </conditionalFormatting>
  <conditionalFormatting sqref="H9:H26">
    <cfRule type="expression" priority="3" dxfId="1" stopIfTrue="0">
      <formula>AND(ISNUMBER($H9),$H9&lt;0)</formula>
    </cfRule>
  </conditionalFormatting>
  <conditionalFormatting sqref="J9:J26">
    <cfRule type="expression" priority="4" dxfId="4" stopIfTrue="0">
      <formula>AND(ISNUMBER($J9),$J9&lt;0.5)</formula>
    </cfRule>
  </conditionalFormatting>
  <conditionalFormatting sqref="M9:M26">
    <cfRule type="expression" priority="5" dxfId="4" stopIfTrue="0">
      <formula>AND($M9&lt;&gt;"",$M9&lt;&gt;"Nil")</formula>
    </cfRule>
  </conditionalFormatting>
  <conditionalFormatting sqref="D36">
    <cfRule type="expression" priority="6" dxfId="3" stopIfTrue="0">
      <formula>$D$36&gt;0</formula>
    </cfRule>
  </conditionalFormatting>
  <dataValidations count="3">
    <dataValidation sqref="D9:D26" showDropDown="0" showInputMessage="0" showErrorMessage="0" allowBlank="1" type="list">
      <formula1>Lists!$L$21:$L$25</formula1>
    </dataValidation>
    <dataValidation sqref="E9:E26" showDropDown="0" showInputMessage="0" showErrorMessage="0" allowBlank="1" type="list">
      <formula1>Lists!$B$21:$B$22</formula1>
    </dataValidation>
    <dataValidation sqref="L9:L26" showDropDown="0" showInputMessage="0" showErrorMessage="0" allowBlank="1" type="list">
      <formula1>Lists!$C$21:$C$23</formula1>
    </dataValidation>
  </dataValidations>
  <hyperlinks>
    <hyperlink xmlns:r="http://schemas.openxmlformats.org/officeDocument/2006/relationships" ref="A44" r:id="rId1"/>
  </hyperlinks>
  <printOptions horizontalCentered="0"/>
  <pageMargins left="0.3" right="0.3" top="0.5" bottom="0.5" header="0.2" footer="0.3"/>
  <pageSetup orientation="landscape" paperSize="8" fitToHeight="0" fitToWidth="1"/>
  <headerFooter>
    <oddHeader/>
    <oddFooter>&amp;L&amp;"Arial,Regular"&amp;7 &amp;K8E98A2Mastt template  ·  mastt.com  ·  © 2026 Mastt&amp;R&amp;"Arial,Regular"&amp;7 &amp;K8E98A2&amp;A  ·  Page &amp;P of &amp;N</oddFooter>
    <evenHeader/>
    <evenFooter/>
    <firstHeader/>
    <firstFooter/>
  </headerFooter>
  <drawing xmlns:r="http://schemas.openxmlformats.org/officeDocument/2006/relationships" r:id="rId2"/>
</worksheet>
</file>

<file path=xl/worksheets/sheet5.xml><?xml version="1.0" encoding="utf-8"?>
<worksheet xmlns="http://schemas.openxmlformats.org/spreadsheetml/2006/main">
  <sheetPr>
    <outlinePr summaryBelow="1" summaryRight="1"/>
    <pageSetUpPr fitToPage="1"/>
  </sheetPr>
  <dimension ref="A2:M43"/>
  <sheetViews>
    <sheetView showGridLines="0" workbookViewId="0">
      <pane xSplit="2" ySplit="8" topLeftCell="C9"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10" customWidth="1" min="2" max="2"/>
    <col width="28" customWidth="1" min="3" max="3"/>
    <col width="18" customWidth="1" min="4" max="4"/>
    <col width="40" customWidth="1" min="5" max="5"/>
    <col width="12" customWidth="1" min="6" max="6"/>
    <col width="13" customWidth="1" min="7" max="7"/>
    <col width="13" customWidth="1" min="8" max="8"/>
    <col width="13" customWidth="1" min="9" max="9"/>
    <col width="26" customWidth="1" min="10" max="10"/>
    <col width="16" customWidth="1" min="11" max="11"/>
    <col width="22" customWidth="1" min="12" max="12"/>
    <col width="30" customWidth="1" min="13" max="13"/>
  </cols>
  <sheetData>
    <row r="1" ht="3.75" customHeight="1"/>
    <row r="2" ht="27.75" customHeight="1">
      <c r="A2" s="1" t="inlineStr">
        <is>
          <t xml:space="preserve"> </t>
        </is>
      </c>
      <c r="B2" s="1" t="n"/>
      <c r="C2" s="1" t="n"/>
      <c r="D2" s="2" t="inlineStr">
        <is>
          <t>Construction Daily Report / Site Diary</t>
        </is>
      </c>
    </row>
    <row r="3" ht="12.75" customHeight="1">
      <c r="A3" s="1" t="n"/>
      <c r="B3" s="1" t="n"/>
      <c r="C3" s="1" t="n"/>
      <c r="D3" s="3" t="inlineStr">
        <is>
          <t>Materials &amp; Deliveries  ·  one row per delivery  ·  accepted, rejected and the certificates that must follow</t>
        </is>
      </c>
    </row>
    <row r="4" ht="6" customHeight="1"/>
    <row r="7">
      <c r="A7" s="19">
        <f>IF(Proj_Name="","Project: —  |  complete the Cover sheet","Project:  "&amp;Proj_Name&amp;IF(Proj_Number="",""," |  No. "&amp;Proj_Number)&amp;IF(Proj_Client=""," "," |  "&amp;Proj_Client))</f>
        <v/>
      </c>
      <c r="J7" s="20" t="inlineStr">
        <is>
          <t>Shaded = your input.   Tinted = auto-calculated — do not overtype.</t>
        </is>
      </c>
    </row>
    <row r="8" ht="46" customHeight="1">
      <c r="A8" s="25" t="inlineStr">
        <is>
          <t>Ref</t>
        </is>
      </c>
      <c r="B8" s="25" t="inlineStr">
        <is>
          <t>Time</t>
        </is>
      </c>
      <c r="C8" s="25" t="inlineStr">
        <is>
          <t>Supplier</t>
        </is>
      </c>
      <c r="D8" s="25" t="inlineStr">
        <is>
          <t>Docket / Consignment No.</t>
        </is>
      </c>
      <c r="E8" s="25" t="inlineStr">
        <is>
          <t>Material / Description</t>
        </is>
      </c>
      <c r="F8" s="25" t="inlineStr">
        <is>
          <t>Unit</t>
        </is>
      </c>
      <c r="G8" s="25" t="inlineStr">
        <is>
          <t>Qty Delivered</t>
        </is>
      </c>
      <c r="H8" s="25" t="inlineStr">
        <is>
          <t>Qty Rejected</t>
        </is>
      </c>
      <c r="I8" s="25" t="inlineStr">
        <is>
          <t>Qty Accepted</t>
        </is>
      </c>
      <c r="J8" s="25" t="inlineStr">
        <is>
          <t>Destination / Location</t>
        </is>
      </c>
      <c r="K8" s="25" t="inlineStr">
        <is>
          <t>ITP or Test Certificate Received</t>
        </is>
      </c>
      <c r="L8" s="25" t="inlineStr">
        <is>
          <t>Received By</t>
        </is>
      </c>
      <c r="M8" s="25" t="inlineStr">
        <is>
          <t>Comments - reason for rejection, storage, damage</t>
        </is>
      </c>
    </row>
    <row r="9" ht="40" customHeight="1">
      <c r="A9" s="31" t="n">
        <v>10</v>
      </c>
      <c r="B9" s="67" t="n">
        <v>0.34375</v>
      </c>
      <c r="C9" s="27" t="inlineStr">
        <is>
          <t>Northbank Concrete Supply</t>
        </is>
      </c>
      <c r="D9" s="27" t="inlineStr">
        <is>
          <t>DK-44821</t>
        </is>
      </c>
      <c r="E9" s="27" t="inlineStr">
        <is>
          <t>40 MPa concrete, 20 mm aggregate, 100 mm slump, Level 3 slab SB-03</t>
        </is>
      </c>
      <c r="F9" s="42" t="inlineStr">
        <is>
          <t>m3</t>
        </is>
      </c>
      <c r="G9" s="34" t="n">
        <v>62</v>
      </c>
      <c r="H9" s="34" t="n">
        <v>4</v>
      </c>
      <c r="I9" s="35">
        <f>IF($G9="","",ROUND($G9-IF($H9="",0,$H9),3))</f>
        <v/>
      </c>
      <c r="J9" s="27" t="inlineStr">
        <is>
          <t>Level 3</t>
        </is>
      </c>
      <c r="K9" s="42" t="inlineStr">
        <is>
          <t>Yes</t>
        </is>
      </c>
      <c r="L9" s="27" t="inlineStr">
        <is>
          <t>T. Adeyemi</t>
        </is>
      </c>
      <c r="M9" s="27" t="inlineStr">
        <is>
          <t>Load 3 rejected at the pump on a 145 mm slump test and returned to the plant; batch dockets and cylinder set 44821-C retained</t>
        </is>
      </c>
    </row>
    <row r="10" ht="40" customHeight="1">
      <c r="A10" s="31" t="n">
        <v>20</v>
      </c>
      <c r="B10" s="67" t="n">
        <v>0.4861111111111111</v>
      </c>
      <c r="C10" s="27" t="inlineStr">
        <is>
          <t>Meridian Reinforcing</t>
        </is>
      </c>
      <c r="D10" s="27" t="inlineStr">
        <is>
          <t>MR-10233</t>
        </is>
      </c>
      <c r="E10" s="27" t="inlineStr">
        <is>
          <t>N16 deformed reinforcing bar, 6 m lengths, tagged by heat number</t>
        </is>
      </c>
      <c r="F10" s="42" t="inlineStr">
        <is>
          <t>tonne</t>
        </is>
      </c>
      <c r="G10" s="34" t="n">
        <v>8.4</v>
      </c>
      <c r="H10" s="34" t="n">
        <v>0</v>
      </c>
      <c r="I10" s="35">
        <f>IF($G10="","",ROUND($G10-IF($H10="",0,$H10),3))</f>
        <v/>
      </c>
      <c r="J10" s="27" t="inlineStr">
        <is>
          <t>Site compound &amp; laydown</t>
        </is>
      </c>
      <c r="K10" s="42" t="inlineStr">
        <is>
          <t>No</t>
        </is>
      </c>
      <c r="L10" s="27" t="inlineStr">
        <is>
          <t>T. Adeyemi</t>
        </is>
      </c>
      <c r="M10" s="27" t="inlineStr">
        <is>
          <t>Mill test certificates not supplied with the load - material quarantined in the laydown pending receipt; supplier notified</t>
        </is>
      </c>
    </row>
    <row r="11" ht="27" customHeight="1">
      <c r="A11" s="36" t="n"/>
      <c r="B11" s="68" t="n"/>
      <c r="C11" s="28" t="n"/>
      <c r="D11" s="28" t="n"/>
      <c r="E11" s="28" t="n"/>
      <c r="F11" s="44" t="n"/>
      <c r="G11" s="38" t="n"/>
      <c r="H11" s="38" t="n"/>
      <c r="I11" s="35">
        <f>IF($G11="","",ROUND($G11-IF($H11="",0,$H11),3))</f>
        <v/>
      </c>
      <c r="J11" s="28" t="n"/>
      <c r="K11" s="44" t="n"/>
      <c r="L11" s="28" t="n"/>
      <c r="M11" s="28" t="n"/>
    </row>
    <row r="12" ht="27" customHeight="1">
      <c r="A12" s="36" t="n"/>
      <c r="B12" s="68" t="n"/>
      <c r="C12" s="28" t="n"/>
      <c r="D12" s="28" t="n"/>
      <c r="E12" s="28" t="n"/>
      <c r="F12" s="44" t="n"/>
      <c r="G12" s="38" t="n"/>
      <c r="H12" s="38" t="n"/>
      <c r="I12" s="35">
        <f>IF($G12="","",ROUND($G12-IF($H12="",0,$H12),3))</f>
        <v/>
      </c>
      <c r="J12" s="28" t="n"/>
      <c r="K12" s="44" t="n"/>
      <c r="L12" s="28" t="n"/>
      <c r="M12" s="28" t="n"/>
    </row>
    <row r="13" ht="27" customHeight="1">
      <c r="A13" s="36" t="n"/>
      <c r="B13" s="68" t="n"/>
      <c r="C13" s="28" t="n"/>
      <c r="D13" s="28" t="n"/>
      <c r="E13" s="28" t="n"/>
      <c r="F13" s="44" t="n"/>
      <c r="G13" s="38" t="n"/>
      <c r="H13" s="38" t="n"/>
      <c r="I13" s="35">
        <f>IF($G13="","",ROUND($G13-IF($H13="",0,$H13),3))</f>
        <v/>
      </c>
      <c r="J13" s="28" t="n"/>
      <c r="K13" s="44" t="n"/>
      <c r="L13" s="28" t="n"/>
      <c r="M13" s="28" t="n"/>
    </row>
    <row r="14" ht="27" customHeight="1">
      <c r="A14" s="36" t="n"/>
      <c r="B14" s="68" t="n"/>
      <c r="C14" s="28" t="n"/>
      <c r="D14" s="28" t="n"/>
      <c r="E14" s="28" t="n"/>
      <c r="F14" s="44" t="n"/>
      <c r="G14" s="38" t="n"/>
      <c r="H14" s="38" t="n"/>
      <c r="I14" s="35">
        <f>IF($G14="","",ROUND($G14-IF($H14="",0,$H14),3))</f>
        <v/>
      </c>
      <c r="J14" s="28" t="n"/>
      <c r="K14" s="44" t="n"/>
      <c r="L14" s="28" t="n"/>
      <c r="M14" s="28" t="n"/>
    </row>
    <row r="15" ht="27" customHeight="1">
      <c r="A15" s="36" t="n"/>
      <c r="B15" s="68" t="n"/>
      <c r="C15" s="28" t="n"/>
      <c r="D15" s="28" t="n"/>
      <c r="E15" s="28" t="n"/>
      <c r="F15" s="44" t="n"/>
      <c r="G15" s="38" t="n"/>
      <c r="H15" s="38" t="n"/>
      <c r="I15" s="35">
        <f>IF($G15="","",ROUND($G15-IF($H15="",0,$H15),3))</f>
        <v/>
      </c>
      <c r="J15" s="28" t="n"/>
      <c r="K15" s="44" t="n"/>
      <c r="L15" s="28" t="n"/>
      <c r="M15" s="28" t="n"/>
    </row>
    <row r="16" ht="27" customHeight="1">
      <c r="A16" s="36" t="n"/>
      <c r="B16" s="68" t="n"/>
      <c r="C16" s="28" t="n"/>
      <c r="D16" s="28" t="n"/>
      <c r="E16" s="28" t="n"/>
      <c r="F16" s="44" t="n"/>
      <c r="G16" s="38" t="n"/>
      <c r="H16" s="38" t="n"/>
      <c r="I16" s="35">
        <f>IF($G16="","",ROUND($G16-IF($H16="",0,$H16),3))</f>
        <v/>
      </c>
      <c r="J16" s="28" t="n"/>
      <c r="K16" s="44" t="n"/>
      <c r="L16" s="28" t="n"/>
      <c r="M16" s="28" t="n"/>
    </row>
    <row r="17" ht="27" customHeight="1">
      <c r="A17" s="36" t="n"/>
      <c r="B17" s="68" t="n"/>
      <c r="C17" s="28" t="n"/>
      <c r="D17" s="28" t="n"/>
      <c r="E17" s="28" t="n"/>
      <c r="F17" s="44" t="n"/>
      <c r="G17" s="38" t="n"/>
      <c r="H17" s="38" t="n"/>
      <c r="I17" s="35">
        <f>IF($G17="","",ROUND($G17-IF($H17="",0,$H17),3))</f>
        <v/>
      </c>
      <c r="J17" s="28" t="n"/>
      <c r="K17" s="44" t="n"/>
      <c r="L17" s="28" t="n"/>
      <c r="M17" s="28" t="n"/>
    </row>
    <row r="18" ht="27" customHeight="1">
      <c r="A18" s="36" t="n"/>
      <c r="B18" s="68" t="n"/>
      <c r="C18" s="28" t="n"/>
      <c r="D18" s="28" t="n"/>
      <c r="E18" s="28" t="n"/>
      <c r="F18" s="44" t="n"/>
      <c r="G18" s="38" t="n"/>
      <c r="H18" s="38" t="n"/>
      <c r="I18" s="35">
        <f>IF($G18="","",ROUND($G18-IF($H18="",0,$H18),3))</f>
        <v/>
      </c>
      <c r="J18" s="28" t="n"/>
      <c r="K18" s="44" t="n"/>
      <c r="L18" s="28" t="n"/>
      <c r="M18" s="28" t="n"/>
    </row>
    <row r="19" ht="27" customHeight="1">
      <c r="A19" s="36" t="n"/>
      <c r="B19" s="68" t="n"/>
      <c r="C19" s="28" t="n"/>
      <c r="D19" s="28" t="n"/>
      <c r="E19" s="28" t="n"/>
      <c r="F19" s="44" t="n"/>
      <c r="G19" s="38" t="n"/>
      <c r="H19" s="38" t="n"/>
      <c r="I19" s="35">
        <f>IF($G19="","",ROUND($G19-IF($H19="",0,$H19),3))</f>
        <v/>
      </c>
      <c r="J19" s="28" t="n"/>
      <c r="K19" s="44" t="n"/>
      <c r="L19" s="28" t="n"/>
      <c r="M19" s="28" t="n"/>
    </row>
    <row r="20" ht="27" customHeight="1">
      <c r="A20" s="36" t="n"/>
      <c r="B20" s="68" t="n"/>
      <c r="C20" s="28" t="n"/>
      <c r="D20" s="28" t="n"/>
      <c r="E20" s="28" t="n"/>
      <c r="F20" s="44" t="n"/>
      <c r="G20" s="38" t="n"/>
      <c r="H20" s="38" t="n"/>
      <c r="I20" s="35">
        <f>IF($G20="","",ROUND($G20-IF($H20="",0,$H20),3))</f>
        <v/>
      </c>
      <c r="J20" s="28" t="n"/>
      <c r="K20" s="44" t="n"/>
      <c r="L20" s="28" t="n"/>
      <c r="M20" s="28" t="n"/>
    </row>
    <row r="21" ht="27" customHeight="1">
      <c r="A21" s="36" t="n"/>
      <c r="B21" s="68" t="n"/>
      <c r="C21" s="28" t="n"/>
      <c r="D21" s="28" t="n"/>
      <c r="E21" s="28" t="n"/>
      <c r="F21" s="44" t="n"/>
      <c r="G21" s="38" t="n"/>
      <c r="H21" s="38" t="n"/>
      <c r="I21" s="35">
        <f>IF($G21="","",ROUND($G21-IF($H21="",0,$H21),3))</f>
        <v/>
      </c>
      <c r="J21" s="28" t="n"/>
      <c r="K21" s="44" t="n"/>
      <c r="L21" s="28" t="n"/>
      <c r="M21" s="28" t="n"/>
    </row>
    <row r="22" ht="27" customHeight="1">
      <c r="A22" s="36" t="n"/>
      <c r="B22" s="68" t="n"/>
      <c r="C22" s="28" t="n"/>
      <c r="D22" s="28" t="n"/>
      <c r="E22" s="28" t="n"/>
      <c r="F22" s="44" t="n"/>
      <c r="G22" s="38" t="n"/>
      <c r="H22" s="38" t="n"/>
      <c r="I22" s="35">
        <f>IF($G22="","",ROUND($G22-IF($H22="",0,$H22),3))</f>
        <v/>
      </c>
      <c r="J22" s="28" t="n"/>
      <c r="K22" s="44" t="n"/>
      <c r="L22" s="28" t="n"/>
      <c r="M22" s="28" t="n"/>
    </row>
    <row r="23" ht="27" customHeight="1">
      <c r="A23" s="36" t="n"/>
      <c r="B23" s="68" t="n"/>
      <c r="C23" s="28" t="n"/>
      <c r="D23" s="28" t="n"/>
      <c r="E23" s="28" t="n"/>
      <c r="F23" s="44" t="n"/>
      <c r="G23" s="38" t="n"/>
      <c r="H23" s="38" t="n"/>
      <c r="I23" s="35">
        <f>IF($G23="","",ROUND($G23-IF($H23="",0,$H23),3))</f>
        <v/>
      </c>
      <c r="J23" s="28" t="n"/>
      <c r="K23" s="44" t="n"/>
      <c r="L23" s="28" t="n"/>
      <c r="M23" s="28" t="n"/>
    </row>
    <row r="24" ht="27" customHeight="1">
      <c r="A24" s="36" t="n"/>
      <c r="B24" s="68" t="n"/>
      <c r="C24" s="28" t="n"/>
      <c r="D24" s="28" t="n"/>
      <c r="E24" s="28" t="n"/>
      <c r="F24" s="44" t="n"/>
      <c r="G24" s="38" t="n"/>
      <c r="H24" s="38" t="n"/>
      <c r="I24" s="35">
        <f>IF($G24="","",ROUND($G24-IF($H24="",0,$H24),3))</f>
        <v/>
      </c>
      <c r="J24" s="28" t="n"/>
      <c r="K24" s="44" t="n"/>
      <c r="L24" s="28" t="n"/>
      <c r="M24" s="28" t="n"/>
    </row>
    <row r="25" ht="27" customHeight="1">
      <c r="A25" s="36" t="n"/>
      <c r="B25" s="68" t="n"/>
      <c r="C25" s="28" t="n"/>
      <c r="D25" s="28" t="n"/>
      <c r="E25" s="28" t="n"/>
      <c r="F25" s="44" t="n"/>
      <c r="G25" s="38" t="n"/>
      <c r="H25" s="38" t="n"/>
      <c r="I25" s="35">
        <f>IF($G25="","",ROUND($G25-IF($H25="",0,$H25),3))</f>
        <v/>
      </c>
      <c r="J25" s="28" t="n"/>
      <c r="K25" s="44" t="n"/>
      <c r="L25" s="28" t="n"/>
      <c r="M25" s="28" t="n"/>
    </row>
    <row r="26" ht="27" customHeight="1">
      <c r="A26" s="36" t="n"/>
      <c r="B26" s="68" t="n"/>
      <c r="C26" s="28" t="n"/>
      <c r="D26" s="28" t="n"/>
      <c r="E26" s="28" t="n"/>
      <c r="F26" s="44" t="n"/>
      <c r="G26" s="38" t="n"/>
      <c r="H26" s="38" t="n"/>
      <c r="I26" s="35">
        <f>IF($G26="","",ROUND($G26-IF($H26="",0,$H26),3))</f>
        <v/>
      </c>
      <c r="J26" s="28" t="n"/>
      <c r="K26" s="44" t="n"/>
      <c r="L26" s="28" t="n"/>
      <c r="M26" s="28" t="n"/>
    </row>
    <row r="27" ht="27" customHeight="1">
      <c r="A27" s="36" t="n"/>
      <c r="B27" s="68" t="n"/>
      <c r="C27" s="28" t="n"/>
      <c r="D27" s="28" t="n"/>
      <c r="E27" s="28" t="n"/>
      <c r="F27" s="44" t="n"/>
      <c r="G27" s="38" t="n"/>
      <c r="H27" s="38" t="n"/>
      <c r="I27" s="35">
        <f>IF($G27="","",ROUND($G27-IF($H27="",0,$H27),3))</f>
        <v/>
      </c>
      <c r="J27" s="28" t="n"/>
      <c r="K27" s="44" t="n"/>
      <c r="L27" s="28" t="n"/>
      <c r="M27" s="28" t="n"/>
    </row>
    <row r="28" ht="27" customHeight="1">
      <c r="A28" s="36" t="n"/>
      <c r="B28" s="68" t="n"/>
      <c r="C28" s="28" t="n"/>
      <c r="D28" s="28" t="n"/>
      <c r="E28" s="28" t="n"/>
      <c r="F28" s="44" t="n"/>
      <c r="G28" s="38" t="n"/>
      <c r="H28" s="38" t="n"/>
      <c r="I28" s="35">
        <f>IF($G28="","",ROUND($G28-IF($H28="",0,$H28),3))</f>
        <v/>
      </c>
      <c r="J28" s="28" t="n"/>
      <c r="K28" s="44" t="n"/>
      <c r="L28" s="28" t="n"/>
      <c r="M28" s="28" t="n"/>
    </row>
    <row r="29" ht="18" customHeight="1">
      <c r="A29" s="39" t="inlineStr">
        <is>
          <t>TOTALS - today (mixed units: read by row)</t>
        </is>
      </c>
      <c r="B29" s="40" t="n"/>
      <c r="C29" s="40" t="n"/>
      <c r="D29" s="40" t="n"/>
      <c r="E29" s="40" t="n"/>
      <c r="F29" s="40" t="n"/>
      <c r="G29" s="30">
        <f>IF(COUNT($G$9:$G$28)=0,"",SUM($G$9:$G$28))</f>
        <v/>
      </c>
      <c r="H29" s="30">
        <f>IF(COUNT($H$9:$H$28)=0,"",SUM($H$9:$H$28))</f>
        <v/>
      </c>
      <c r="I29" s="30">
        <f>IF(COUNT($I$9:$I$28)=0,"",SUM($I$9:$I$28))</f>
        <v/>
      </c>
      <c r="J29" s="40" t="n"/>
      <c r="K29" s="40" t="n"/>
      <c r="L29" s="40" t="n"/>
      <c r="M29" s="40" t="n"/>
    </row>
    <row r="30" ht="40" customHeight="1">
      <c r="A30" s="12" t="inlineStr">
        <is>
          <t>The quantity totals add different units together and are therefore only a control check that the arithmetic on each row is right - never quote them as a quantity. Rejected quantities are flagged amber, and any row whose test certificate has not been received is flagged red: an uncertified material incorporated into the works becomes a non-conformance at handover, when removing it is expensive.</t>
        </is>
      </c>
    </row>
    <row r="32" ht="19.5" customHeight="1">
      <c r="A32" s="4" t="inlineStr">
        <is>
          <t>SUMMARY</t>
        </is>
      </c>
    </row>
    <row r="33" ht="15" customHeight="1">
      <c r="A33" s="12" t="inlineStr">
        <is>
          <t>All figures are calculated from the rows above.</t>
        </is>
      </c>
    </row>
    <row r="34" ht="15.75" customHeight="1">
      <c r="A34" s="13" t="inlineStr">
        <is>
          <t>Deliveries received today</t>
        </is>
      </c>
      <c r="D34" s="29">
        <f>SUMPRODUCT(--($C$9:$C$28&lt;&gt;""))</f>
        <v/>
      </c>
    </row>
    <row r="35" ht="15.75" customHeight="1">
      <c r="A35" s="13" t="inlineStr">
        <is>
          <t>Deliveries with a quantity rejected</t>
        </is>
      </c>
      <c r="D35" s="29">
        <f>SUMPRODUCT(--($C$9:$C$28&lt;&gt;""),--(ISNUMBER($H$9:$H$28)),--($H$9:$H$28&gt;0))</f>
        <v/>
      </c>
    </row>
    <row r="36" ht="15.75" customHeight="1">
      <c r="A36" s="13" t="inlineStr">
        <is>
          <t>Total quantity rejected (mixed units - control check)</t>
        </is>
      </c>
      <c r="D36" s="30">
        <f>IF(COUNT($H$9:$H$28)=0,"",SUM($H$9:$H$28))</f>
        <v/>
      </c>
    </row>
    <row r="37" ht="15.75" customHeight="1">
      <c r="A37" s="13" t="inlineStr">
        <is>
          <t>Deliveries with the test certificate OUTSTANDING</t>
        </is>
      </c>
      <c r="D37" s="29">
        <f>COUNTIF($K$9:$K$28,"No")</f>
        <v/>
      </c>
    </row>
    <row r="38" ht="15.75" customHeight="1">
      <c r="A38" s="13" t="inlineStr">
        <is>
          <t>Deliveries with the certificate received or not applicable</t>
        </is>
      </c>
      <c r="D38" s="29">
        <f>COUNTIF($K$9:$K$28,"Yes")+COUNTIF($K$9:$K$28,"N/A")</f>
        <v/>
      </c>
    </row>
    <row r="40" ht="15" customHeight="1">
      <c r="A40" s="12" t="inlineStr">
        <is>
          <t>Example row shown in grey italic - delete before use.  The worked example is Northbank Health Precinct - Stage 2.</t>
        </is>
      </c>
    </row>
    <row r="41" ht="27" customHeight="1">
      <c r="A41" s="12" t="inlineStr">
        <is>
          <t>Record deliveries that were turned away, arrived late or arrived out of sequence as well as those accepted. A late Client-supplied item, evidenced by a docket time and a rejection, is one of the few delay events that is almost impossible to argue with later.</t>
        </is>
      </c>
    </row>
    <row r="43" ht="16.5" customHeight="1">
      <c r="A43" s="78" t="inlineStr">
        <is>
          <t>Mastt template  ·  mastt.com  ·  © 2026 Mastt</t>
        </is>
      </c>
      <c r="B43" s="64" t="n"/>
      <c r="C43" s="64" t="n"/>
      <c r="D43" s="64" t="n"/>
      <c r="E43" s="64" t="n"/>
      <c r="F43" s="64" t="n"/>
      <c r="G43" s="64" t="n"/>
      <c r="H43" s="64" t="n"/>
      <c r="I43" s="64" t="n"/>
      <c r="J43" s="64" t="n"/>
      <c r="K43" s="64" t="n"/>
      <c r="L43" s="64" t="n"/>
      <c r="M43" s="64" t="n"/>
    </row>
  </sheetData>
  <mergeCells count="14">
    <mergeCell ref="A36:C36"/>
    <mergeCell ref="A37:C37"/>
    <mergeCell ref="A32:C32"/>
    <mergeCell ref="D3:M3"/>
    <mergeCell ref="A40:M40"/>
    <mergeCell ref="A30:M30"/>
    <mergeCell ref="A41:M41"/>
    <mergeCell ref="A34:C34"/>
    <mergeCell ref="A35:C35"/>
    <mergeCell ref="A43:M43"/>
    <mergeCell ref="D2:M2"/>
    <mergeCell ref="A33:M33"/>
    <mergeCell ref="A38:C38"/>
    <mergeCell ref="J7:M7"/>
  </mergeCells>
  <conditionalFormatting sqref="K9:K28">
    <cfRule type="expression" priority="1" dxfId="3" stopIfTrue="0">
      <formula>$K9="No"</formula>
    </cfRule>
    <cfRule type="expression" priority="2" dxfId="2" stopIfTrue="0">
      <formula>$K9="Yes"</formula>
    </cfRule>
  </conditionalFormatting>
  <conditionalFormatting sqref="H9:H28">
    <cfRule type="expression" priority="3" dxfId="4" stopIfTrue="0">
      <formula>AND(ISNUMBER($H9),$H9&gt;0)</formula>
    </cfRule>
  </conditionalFormatting>
  <conditionalFormatting sqref="A9:E28">
    <cfRule type="expression" priority="4" dxfId="1" stopIfTrue="0">
      <formula>AND($C9&lt;&gt;"",$K9="No")</formula>
    </cfRule>
  </conditionalFormatting>
  <conditionalFormatting sqref="D37">
    <cfRule type="expression" priority="5" dxfId="3" stopIfTrue="0">
      <formula>$D$37&gt;0</formula>
    </cfRule>
  </conditionalFormatting>
  <dataValidations count="3">
    <dataValidation sqref="F9:F28" showDropDown="0" showInputMessage="0" showErrorMessage="0" allowBlank="1" type="list">
      <formula1>Lists!$N$21:$N$32</formula1>
    </dataValidation>
    <dataValidation sqref="J9:J28" showDropDown="0" showInputMessage="0" showErrorMessage="0" allowBlank="1" type="list">
      <formula1>Lists!$O$21:$O$34</formula1>
    </dataValidation>
    <dataValidation sqref="K9:K28" showDropDown="0" showInputMessage="0" showErrorMessage="0" allowBlank="1" type="list">
      <formula1>Lists!$C$21:$C$23</formula1>
    </dataValidation>
  </dataValidations>
  <hyperlinks>
    <hyperlink xmlns:r="http://schemas.openxmlformats.org/officeDocument/2006/relationships" ref="A43" r:id="rId1"/>
  </hyperlinks>
  <printOptions horizontalCentered="0"/>
  <pageMargins left="0.3" right="0.3" top="0.5" bottom="0.5" header="0.2" footer="0.3"/>
  <pageSetup orientation="landscape" paperSize="8" fitToHeight="0" fitToWidth="1"/>
  <headerFooter>
    <oddHeader/>
    <oddFooter>&amp;L&amp;"Arial,Regular"&amp;7 &amp;K8E98A2Mastt template  ·  mastt.com  ·  © 2026 Mastt&amp;R&amp;"Arial,Regular"&amp;7 &amp;K8E98A2&amp;A  ·  Page &amp;P of &amp;N</oddFooter>
    <evenHeader/>
    <evenFooter/>
    <firstHeader/>
    <firstFooter/>
  </headerFooter>
  <drawing xmlns:r="http://schemas.openxmlformats.org/officeDocument/2006/relationships" r:id="rId2"/>
</worksheet>
</file>

<file path=xl/worksheets/sheet6.xml><?xml version="1.0" encoding="utf-8"?>
<worksheet xmlns="http://schemas.openxmlformats.org/spreadsheetml/2006/main">
  <sheetPr>
    <outlinePr summaryBelow="1" summaryRight="1"/>
    <pageSetUpPr fitToPage="1"/>
  </sheetPr>
  <dimension ref="A2:T56"/>
  <sheetViews>
    <sheetView showGridLines="0" workbookViewId="0">
      <pane xSplit="4" ySplit="8" topLeftCell="E9"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11" customWidth="1" min="2" max="2"/>
    <col width="11" customWidth="1" min="3" max="3"/>
    <col width="12" customWidth="1" min="4" max="4"/>
    <col width="30" customWidth="1" min="5" max="5"/>
    <col width="24" customWidth="1" min="6" max="6"/>
    <col width="46" customWidth="1" min="7" max="7"/>
    <col width="28" customWidth="1" min="8" max="8"/>
    <col width="20" customWidth="1" min="9" max="9"/>
    <col width="14" customWidth="1" min="10" max="10"/>
    <col width="18" customWidth="1" min="11" max="11"/>
    <col width="14" customWidth="1" min="12" max="12"/>
    <col width="14" customWidth="1" min="13" max="13"/>
    <col width="20" customWidth="1" min="14" max="14"/>
    <col width="12" customWidth="1" min="15" max="15"/>
    <col width="12" customWidth="1" min="16" max="16"/>
    <col width="18" customWidth="1" min="17" max="17"/>
    <col width="28" customWidth="1" min="18" max="18"/>
    <col width="24" customWidth="1" min="19" max="19"/>
    <col width="30" customWidth="1" min="20" max="20"/>
  </cols>
  <sheetData>
    <row r="1" ht="3.75" customHeight="1"/>
    <row r="2" ht="27.75" customHeight="1">
      <c r="A2" s="1" t="inlineStr">
        <is>
          <t xml:space="preserve"> </t>
        </is>
      </c>
      <c r="B2" s="1" t="n"/>
      <c r="C2" s="1" t="n"/>
      <c r="D2" s="2" t="inlineStr">
        <is>
          <t>Construction Daily Report / Site Diary</t>
        </is>
      </c>
    </row>
    <row r="3" ht="12.75" customHeight="1">
      <c r="A3" s="1" t="n"/>
      <c r="B3" s="1" t="n"/>
      <c r="C3" s="1" t="n"/>
      <c r="D3" s="3" t="inlineStr">
        <is>
          <t>Delays &amp; Disruption  ·  one row per event  ·  cause, attribution, criticality, notice and substantiation</t>
        </is>
      </c>
    </row>
    <row r="4" ht="6" customHeight="1"/>
    <row r="7">
      <c r="A7" s="19">
        <f>IF(Proj_Name="","Project: —  |  complete the Cover sheet","Project:  "&amp;Proj_Name&amp;IF(Proj_Number="",""," |  No. "&amp;Proj_Number)&amp;IF(Proj_Client=""," "," |  "&amp;Proj_Client))</f>
        <v/>
      </c>
      <c r="Q7" s="20" t="inlineStr">
        <is>
          <t>Shaded = your input.   Tinted = auto-calculated — do not overtype.</t>
        </is>
      </c>
    </row>
    <row r="8" ht="46" customHeight="1">
      <c r="A8" s="25" t="inlineStr">
        <is>
          <t>Ref</t>
        </is>
      </c>
      <c r="B8" s="25" t="inlineStr">
        <is>
          <t>Start Time</t>
        </is>
      </c>
      <c r="C8" s="25" t="inlineStr">
        <is>
          <t>Finish Time</t>
        </is>
      </c>
      <c r="D8" s="25" t="inlineStr">
        <is>
          <t>Duration (hours)</t>
        </is>
      </c>
      <c r="E8" s="25" t="inlineStr">
        <is>
          <t>Activity / WBS Affected</t>
        </is>
      </c>
      <c r="F8" s="25" t="inlineStr">
        <is>
          <t>Location</t>
        </is>
      </c>
      <c r="G8" s="25" t="inlineStr">
        <is>
          <t>Delay or Disruption Event - what happened, and what it prevented</t>
        </is>
      </c>
      <c r="H8" s="25" t="inlineStr">
        <is>
          <t>Delay Category</t>
        </is>
      </c>
      <c r="I8" s="25" t="inlineStr">
        <is>
          <t>Responsibility / Attribution</t>
        </is>
      </c>
      <c r="J8" s="25" t="inlineStr">
        <is>
          <t>Critical Path Affected</t>
        </is>
      </c>
      <c r="K8" s="25" t="inlineStr">
        <is>
          <t>Programme Activity ID</t>
        </is>
      </c>
      <c r="L8" s="25" t="inlineStr">
        <is>
          <t>EOT Notice Required</t>
        </is>
      </c>
      <c r="M8" s="25" t="inlineStr">
        <is>
          <t>Notice Given</t>
        </is>
      </c>
      <c r="N8" s="25" t="inlineStr">
        <is>
          <t>Notice Reference</t>
        </is>
      </c>
      <c r="O8" s="25" t="inlineStr">
        <is>
          <t>Persons Standing</t>
        </is>
      </c>
      <c r="P8" s="25" t="inlineStr">
        <is>
          <t>Plant Standing</t>
        </is>
      </c>
      <c r="Q8" s="25">
        <f>IF(Proj_Currency="","Estimated Cost Impact  [CUR]","Estimated Cost Impact  ("&amp;Proj_Currency&amp;")")</f>
        <v/>
      </c>
      <c r="R8" s="25" t="inlineStr">
        <is>
          <t>Substantiation Attached</t>
        </is>
      </c>
      <c r="S8" s="25" t="inlineStr">
        <is>
          <t>Notice Status</t>
        </is>
      </c>
      <c r="T8" s="25" t="inlineStr">
        <is>
          <t>Comments</t>
        </is>
      </c>
    </row>
    <row r="9" ht="66" customHeight="1">
      <c r="A9" s="31" t="n">
        <v>10</v>
      </c>
      <c r="B9" s="67" t="n">
        <v>0.2916666666666667</v>
      </c>
      <c r="C9" s="67" t="n">
        <v>0.4375</v>
      </c>
      <c r="D9" s="35">
        <f>IF(OR($B9="",$C9=""),"",ROUND((IF($C9&lt;$B9,$C9+1,$C9)-$B9)*24,2))</f>
        <v/>
      </c>
      <c r="E9" s="27" t="inlineStr">
        <is>
          <t>Level 3 slab SB-03 pour</t>
        </is>
      </c>
      <c r="F9" s="27" t="inlineStr">
        <is>
          <t>Level 3</t>
        </is>
      </c>
      <c r="G9" s="27" t="inlineStr">
        <is>
          <t>Continuous heavy rain from 06:40 with 21.4 mm recorded to 10:00. Concrete placement suspended from the start of the shift on the direction of the site engineer; the prepared slab surface was protected, the mat re-checked and the pour resumed at 10:30. 3.5 hours lost to the pour crew, the pump and the crane, matching the hours recorded on the Weather Log.</t>
        </is>
      </c>
      <c r="H9" s="27" t="inlineStr">
        <is>
          <t>Inclement weather</t>
        </is>
      </c>
      <c r="I9" s="27" t="inlineStr">
        <is>
          <t>Neutral / shared</t>
        </is>
      </c>
      <c r="J9" s="42" t="inlineStr">
        <is>
          <t>No</t>
        </is>
      </c>
      <c r="K9" s="27" t="inlineStr">
        <is>
          <t>A3-0420</t>
        </is>
      </c>
      <c r="L9" s="42" t="inlineStr">
        <is>
          <t>Yes</t>
        </is>
      </c>
      <c r="M9" s="42" t="inlineStr">
        <is>
          <t>Yes</t>
        </is>
      </c>
      <c r="N9" s="27" t="inlineStr">
        <is>
          <t>NB2-EOT-014</t>
        </is>
      </c>
      <c r="O9" s="31" t="n">
        <v>14</v>
      </c>
      <c r="P9" s="31" t="n">
        <v>3</v>
      </c>
      <c r="Q9" s="47" t="n">
        <v>8600</v>
      </c>
      <c r="R9" s="27" t="inlineStr">
        <is>
          <t>Weather bureau data</t>
        </is>
      </c>
      <c r="S9" s="48">
        <f>IF($G9="","",IF($L9&lt;&gt;"Yes","",IF($M9="Yes",IF($N9="","GIVEN - add the notice reference","Notice given"),IF(Proj_Date="","Notice due",IF(TODAY()-Proj_Date&gt;Notice_Warn_Days,"OVERDUE - issue the notice now","Notice due within "&amp;MAX(0,Notice_Warn_Days-(TODAY()-Proj_Date))&amp;" day(s)")))))</f>
        <v/>
      </c>
      <c r="T9" s="27" t="inlineStr">
        <is>
          <t>Bureau station Northbank AWS and the site gauge agree at 21.4 mm to 10:00. Hours lost also recorded on the Weather Log.</t>
        </is>
      </c>
    </row>
    <row r="10" ht="66" customHeight="1">
      <c r="A10" s="31" t="n">
        <v>20</v>
      </c>
      <c r="B10" s="67" t="n">
        <v>0.5520833333333334</v>
      </c>
      <c r="C10" s="67" t="n">
        <v>0.6770833333333334</v>
      </c>
      <c r="D10" s="35">
        <f>IF(OR($B10="",$C10=""),"",ROUND((IF($C10&lt;$B10,$C10+1,$C10)-$B10)*24,2))</f>
        <v/>
      </c>
      <c r="E10" s="27" t="inlineStr">
        <is>
          <t>Level 2 facade set-out, grids 4-9</t>
        </is>
      </c>
      <c r="F10" s="27" t="inlineStr">
        <is>
          <t>Level 2</t>
        </is>
      </c>
      <c r="G10" s="27" t="inlineStr">
        <is>
          <t>Facade set-out held pending the Client's response to RFI-118 on the revised window head detail, issued 8 working days earlier. Two persons and one scissor lift stood down for the balance of the shift; no alternative workface was available in the zone.</t>
        </is>
      </c>
      <c r="H10" s="27" t="inlineStr">
        <is>
          <t>Late information / RFI</t>
        </is>
      </c>
      <c r="I10" s="27" t="inlineStr">
        <is>
          <t>Client</t>
        </is>
      </c>
      <c r="J10" s="42" t="inlineStr">
        <is>
          <t>Yes</t>
        </is>
      </c>
      <c r="K10" s="27" t="inlineStr">
        <is>
          <t>A4-0210</t>
        </is>
      </c>
      <c r="L10" s="42" t="inlineStr">
        <is>
          <t>Yes</t>
        </is>
      </c>
      <c r="M10" s="42" t="inlineStr">
        <is>
          <t>Not yet</t>
        </is>
      </c>
      <c r="N10" s="27" t="n"/>
      <c r="O10" s="31" t="n">
        <v>2</v>
      </c>
      <c r="P10" s="31" t="n">
        <v>1</v>
      </c>
      <c r="Q10" s="47" t="n">
        <v>1980</v>
      </c>
      <c r="R10" s="27" t="inlineStr">
        <is>
          <t>Correspondence / RFI</t>
        </is>
      </c>
      <c r="S10" s="48">
        <f>IF($G10="","",IF($L10&lt;&gt;"Yes","",IF($M10="Yes",IF($N10="","GIVEN - add the notice reference","Notice given"),IF(Proj_Date="","Notice due",IF(TODAY()-Proj_Date&gt;Notice_Warn_Days,"OVERDUE - issue the notice now","Notice due within "&amp;MAX(0,Notice_Warn_Days-(TODAY()-Proj_Date))&amp;" day(s)")))))</f>
        <v/>
      </c>
      <c r="T10" s="27" t="inlineStr">
        <is>
          <t>Notice not yet issued - issue today. RFI-118 extract, timesheets and plant return SL-07 held with this entry.</t>
        </is>
      </c>
    </row>
    <row r="11" ht="33" customHeight="1">
      <c r="A11" s="36" t="n"/>
      <c r="B11" s="68" t="n"/>
      <c r="C11" s="68" t="n"/>
      <c r="D11" s="35">
        <f>IF(OR($B11="",$C11=""),"",ROUND((IF($C11&lt;$B11,$C11+1,$C11)-$B11)*24,2))</f>
        <v/>
      </c>
      <c r="E11" s="28" t="n"/>
      <c r="F11" s="28" t="n"/>
      <c r="G11" s="28" t="n"/>
      <c r="H11" s="28" t="n"/>
      <c r="I11" s="28" t="n"/>
      <c r="J11" s="44" t="n"/>
      <c r="K11" s="28" t="n"/>
      <c r="L11" s="44" t="n"/>
      <c r="M11" s="44" t="n"/>
      <c r="N11" s="28" t="n"/>
      <c r="O11" s="36" t="n"/>
      <c r="P11" s="36" t="n"/>
      <c r="Q11" s="49" t="n"/>
      <c r="R11" s="28" t="n"/>
      <c r="S11" s="48">
        <f>IF($G11="","",IF($L11&lt;&gt;"Yes","",IF($M11="Yes",IF($N11="","GIVEN - add the notice reference","Notice given"),IF(Proj_Date="","Notice due",IF(TODAY()-Proj_Date&gt;Notice_Warn_Days,"OVERDUE - issue the notice now","Notice due within "&amp;MAX(0,Notice_Warn_Days-(TODAY()-Proj_Date))&amp;" day(s)")))))</f>
        <v/>
      </c>
      <c r="T11" s="28" t="n"/>
    </row>
    <row r="12" ht="33" customHeight="1">
      <c r="A12" s="36" t="n"/>
      <c r="B12" s="68" t="n"/>
      <c r="C12" s="68" t="n"/>
      <c r="D12" s="35">
        <f>IF(OR($B12="",$C12=""),"",ROUND((IF($C12&lt;$B12,$C12+1,$C12)-$B12)*24,2))</f>
        <v/>
      </c>
      <c r="E12" s="28" t="n"/>
      <c r="F12" s="28" t="n"/>
      <c r="G12" s="28" t="n"/>
      <c r="H12" s="28" t="n"/>
      <c r="I12" s="28" t="n"/>
      <c r="J12" s="44" t="n"/>
      <c r="K12" s="28" t="n"/>
      <c r="L12" s="44" t="n"/>
      <c r="M12" s="44" t="n"/>
      <c r="N12" s="28" t="n"/>
      <c r="O12" s="36" t="n"/>
      <c r="P12" s="36" t="n"/>
      <c r="Q12" s="49" t="n"/>
      <c r="R12" s="28" t="n"/>
      <c r="S12" s="48">
        <f>IF($G12="","",IF($L12&lt;&gt;"Yes","",IF($M12="Yes",IF($N12="","GIVEN - add the notice reference","Notice given"),IF(Proj_Date="","Notice due",IF(TODAY()-Proj_Date&gt;Notice_Warn_Days,"OVERDUE - issue the notice now","Notice due within "&amp;MAX(0,Notice_Warn_Days-(TODAY()-Proj_Date))&amp;" day(s)")))))</f>
        <v/>
      </c>
      <c r="T12" s="28" t="n"/>
    </row>
    <row r="13" ht="33" customHeight="1">
      <c r="A13" s="36" t="n"/>
      <c r="B13" s="68" t="n"/>
      <c r="C13" s="68" t="n"/>
      <c r="D13" s="35">
        <f>IF(OR($B13="",$C13=""),"",ROUND((IF($C13&lt;$B13,$C13+1,$C13)-$B13)*24,2))</f>
        <v/>
      </c>
      <c r="E13" s="28" t="n"/>
      <c r="F13" s="28" t="n"/>
      <c r="G13" s="28" t="n"/>
      <c r="H13" s="28" t="n"/>
      <c r="I13" s="28" t="n"/>
      <c r="J13" s="44" t="n"/>
      <c r="K13" s="28" t="n"/>
      <c r="L13" s="44" t="n"/>
      <c r="M13" s="44" t="n"/>
      <c r="N13" s="28" t="n"/>
      <c r="O13" s="36" t="n"/>
      <c r="P13" s="36" t="n"/>
      <c r="Q13" s="49" t="n"/>
      <c r="R13" s="28" t="n"/>
      <c r="S13" s="48">
        <f>IF($G13="","",IF($L13&lt;&gt;"Yes","",IF($M13="Yes",IF($N13="","GIVEN - add the notice reference","Notice given"),IF(Proj_Date="","Notice due",IF(TODAY()-Proj_Date&gt;Notice_Warn_Days,"OVERDUE - issue the notice now","Notice due within "&amp;MAX(0,Notice_Warn_Days-(TODAY()-Proj_Date))&amp;" day(s)")))))</f>
        <v/>
      </c>
      <c r="T13" s="28" t="n"/>
    </row>
    <row r="14" ht="33" customHeight="1">
      <c r="A14" s="36" t="n"/>
      <c r="B14" s="68" t="n"/>
      <c r="C14" s="68" t="n"/>
      <c r="D14" s="35">
        <f>IF(OR($B14="",$C14=""),"",ROUND((IF($C14&lt;$B14,$C14+1,$C14)-$B14)*24,2))</f>
        <v/>
      </c>
      <c r="E14" s="28" t="n"/>
      <c r="F14" s="28" t="n"/>
      <c r="G14" s="28" t="n"/>
      <c r="H14" s="28" t="n"/>
      <c r="I14" s="28" t="n"/>
      <c r="J14" s="44" t="n"/>
      <c r="K14" s="28" t="n"/>
      <c r="L14" s="44" t="n"/>
      <c r="M14" s="44" t="n"/>
      <c r="N14" s="28" t="n"/>
      <c r="O14" s="36" t="n"/>
      <c r="P14" s="36" t="n"/>
      <c r="Q14" s="49" t="n"/>
      <c r="R14" s="28" t="n"/>
      <c r="S14" s="48">
        <f>IF($G14="","",IF($L14&lt;&gt;"Yes","",IF($M14="Yes",IF($N14="","GIVEN - add the notice reference","Notice given"),IF(Proj_Date="","Notice due",IF(TODAY()-Proj_Date&gt;Notice_Warn_Days,"OVERDUE - issue the notice now","Notice due within "&amp;MAX(0,Notice_Warn_Days-(TODAY()-Proj_Date))&amp;" day(s)")))))</f>
        <v/>
      </c>
      <c r="T14" s="28" t="n"/>
    </row>
    <row r="15" ht="33" customHeight="1">
      <c r="A15" s="36" t="n"/>
      <c r="B15" s="68" t="n"/>
      <c r="C15" s="68" t="n"/>
      <c r="D15" s="35">
        <f>IF(OR($B15="",$C15=""),"",ROUND((IF($C15&lt;$B15,$C15+1,$C15)-$B15)*24,2))</f>
        <v/>
      </c>
      <c r="E15" s="28" t="n"/>
      <c r="F15" s="28" t="n"/>
      <c r="G15" s="28" t="n"/>
      <c r="H15" s="28" t="n"/>
      <c r="I15" s="28" t="n"/>
      <c r="J15" s="44" t="n"/>
      <c r="K15" s="28" t="n"/>
      <c r="L15" s="44" t="n"/>
      <c r="M15" s="44" t="n"/>
      <c r="N15" s="28" t="n"/>
      <c r="O15" s="36" t="n"/>
      <c r="P15" s="36" t="n"/>
      <c r="Q15" s="49" t="n"/>
      <c r="R15" s="28" t="n"/>
      <c r="S15" s="48">
        <f>IF($G15="","",IF($L15&lt;&gt;"Yes","",IF($M15="Yes",IF($N15="","GIVEN - add the notice reference","Notice given"),IF(Proj_Date="","Notice due",IF(TODAY()-Proj_Date&gt;Notice_Warn_Days,"OVERDUE - issue the notice now","Notice due within "&amp;MAX(0,Notice_Warn_Days-(TODAY()-Proj_Date))&amp;" day(s)")))))</f>
        <v/>
      </c>
      <c r="T15" s="28" t="n"/>
    </row>
    <row r="16" ht="33" customHeight="1">
      <c r="A16" s="36" t="n"/>
      <c r="B16" s="68" t="n"/>
      <c r="C16" s="68" t="n"/>
      <c r="D16" s="35">
        <f>IF(OR($B16="",$C16=""),"",ROUND((IF($C16&lt;$B16,$C16+1,$C16)-$B16)*24,2))</f>
        <v/>
      </c>
      <c r="E16" s="28" t="n"/>
      <c r="F16" s="28" t="n"/>
      <c r="G16" s="28" t="n"/>
      <c r="H16" s="28" t="n"/>
      <c r="I16" s="28" t="n"/>
      <c r="J16" s="44" t="n"/>
      <c r="K16" s="28" t="n"/>
      <c r="L16" s="44" t="n"/>
      <c r="M16" s="44" t="n"/>
      <c r="N16" s="28" t="n"/>
      <c r="O16" s="36" t="n"/>
      <c r="P16" s="36" t="n"/>
      <c r="Q16" s="49" t="n"/>
      <c r="R16" s="28" t="n"/>
      <c r="S16" s="48">
        <f>IF($G16="","",IF($L16&lt;&gt;"Yes","",IF($M16="Yes",IF($N16="","GIVEN - add the notice reference","Notice given"),IF(Proj_Date="","Notice due",IF(TODAY()-Proj_Date&gt;Notice_Warn_Days,"OVERDUE - issue the notice now","Notice due within "&amp;MAX(0,Notice_Warn_Days-(TODAY()-Proj_Date))&amp;" day(s)")))))</f>
        <v/>
      </c>
      <c r="T16" s="28" t="n"/>
    </row>
    <row r="17" ht="33" customHeight="1">
      <c r="A17" s="36" t="n"/>
      <c r="B17" s="68" t="n"/>
      <c r="C17" s="68" t="n"/>
      <c r="D17" s="35">
        <f>IF(OR($B17="",$C17=""),"",ROUND((IF($C17&lt;$B17,$C17+1,$C17)-$B17)*24,2))</f>
        <v/>
      </c>
      <c r="E17" s="28" t="n"/>
      <c r="F17" s="28" t="n"/>
      <c r="G17" s="28" t="n"/>
      <c r="H17" s="28" t="n"/>
      <c r="I17" s="28" t="n"/>
      <c r="J17" s="44" t="n"/>
      <c r="K17" s="28" t="n"/>
      <c r="L17" s="44" t="n"/>
      <c r="M17" s="44" t="n"/>
      <c r="N17" s="28" t="n"/>
      <c r="O17" s="36" t="n"/>
      <c r="P17" s="36" t="n"/>
      <c r="Q17" s="49" t="n"/>
      <c r="R17" s="28" t="n"/>
      <c r="S17" s="48">
        <f>IF($G17="","",IF($L17&lt;&gt;"Yes","",IF($M17="Yes",IF($N17="","GIVEN - add the notice reference","Notice given"),IF(Proj_Date="","Notice due",IF(TODAY()-Proj_Date&gt;Notice_Warn_Days,"OVERDUE - issue the notice now","Notice due within "&amp;MAX(0,Notice_Warn_Days-(TODAY()-Proj_Date))&amp;" day(s)")))))</f>
        <v/>
      </c>
      <c r="T17" s="28" t="n"/>
    </row>
    <row r="18" ht="33" customHeight="1">
      <c r="A18" s="36" t="n"/>
      <c r="B18" s="68" t="n"/>
      <c r="C18" s="68" t="n"/>
      <c r="D18" s="35">
        <f>IF(OR($B18="",$C18=""),"",ROUND((IF($C18&lt;$B18,$C18+1,$C18)-$B18)*24,2))</f>
        <v/>
      </c>
      <c r="E18" s="28" t="n"/>
      <c r="F18" s="28" t="n"/>
      <c r="G18" s="28" t="n"/>
      <c r="H18" s="28" t="n"/>
      <c r="I18" s="28" t="n"/>
      <c r="J18" s="44" t="n"/>
      <c r="K18" s="28" t="n"/>
      <c r="L18" s="44" t="n"/>
      <c r="M18" s="44" t="n"/>
      <c r="N18" s="28" t="n"/>
      <c r="O18" s="36" t="n"/>
      <c r="P18" s="36" t="n"/>
      <c r="Q18" s="49" t="n"/>
      <c r="R18" s="28" t="n"/>
      <c r="S18" s="48">
        <f>IF($G18="","",IF($L18&lt;&gt;"Yes","",IF($M18="Yes",IF($N18="","GIVEN - add the notice reference","Notice given"),IF(Proj_Date="","Notice due",IF(TODAY()-Proj_Date&gt;Notice_Warn_Days,"OVERDUE - issue the notice now","Notice due within "&amp;MAX(0,Notice_Warn_Days-(TODAY()-Proj_Date))&amp;" day(s)")))))</f>
        <v/>
      </c>
      <c r="T18" s="28" t="n"/>
    </row>
    <row r="19" ht="33" customHeight="1">
      <c r="A19" s="36" t="n"/>
      <c r="B19" s="68" t="n"/>
      <c r="C19" s="68" t="n"/>
      <c r="D19" s="35">
        <f>IF(OR($B19="",$C19=""),"",ROUND((IF($C19&lt;$B19,$C19+1,$C19)-$B19)*24,2))</f>
        <v/>
      </c>
      <c r="E19" s="28" t="n"/>
      <c r="F19" s="28" t="n"/>
      <c r="G19" s="28" t="n"/>
      <c r="H19" s="28" t="n"/>
      <c r="I19" s="28" t="n"/>
      <c r="J19" s="44" t="n"/>
      <c r="K19" s="28" t="n"/>
      <c r="L19" s="44" t="n"/>
      <c r="M19" s="44" t="n"/>
      <c r="N19" s="28" t="n"/>
      <c r="O19" s="36" t="n"/>
      <c r="P19" s="36" t="n"/>
      <c r="Q19" s="49" t="n"/>
      <c r="R19" s="28" t="n"/>
      <c r="S19" s="48">
        <f>IF($G19="","",IF($L19&lt;&gt;"Yes","",IF($M19="Yes",IF($N19="","GIVEN - add the notice reference","Notice given"),IF(Proj_Date="","Notice due",IF(TODAY()-Proj_Date&gt;Notice_Warn_Days,"OVERDUE - issue the notice now","Notice due within "&amp;MAX(0,Notice_Warn_Days-(TODAY()-Proj_Date))&amp;" day(s)")))))</f>
        <v/>
      </c>
      <c r="T19" s="28" t="n"/>
    </row>
    <row r="20" ht="33" customHeight="1">
      <c r="A20" s="36" t="n"/>
      <c r="B20" s="68" t="n"/>
      <c r="C20" s="68" t="n"/>
      <c r="D20" s="35">
        <f>IF(OR($B20="",$C20=""),"",ROUND((IF($C20&lt;$B20,$C20+1,$C20)-$B20)*24,2))</f>
        <v/>
      </c>
      <c r="E20" s="28" t="n"/>
      <c r="F20" s="28" t="n"/>
      <c r="G20" s="28" t="n"/>
      <c r="H20" s="28" t="n"/>
      <c r="I20" s="28" t="n"/>
      <c r="J20" s="44" t="n"/>
      <c r="K20" s="28" t="n"/>
      <c r="L20" s="44" t="n"/>
      <c r="M20" s="44" t="n"/>
      <c r="N20" s="28" t="n"/>
      <c r="O20" s="36" t="n"/>
      <c r="P20" s="36" t="n"/>
      <c r="Q20" s="49" t="n"/>
      <c r="R20" s="28" t="n"/>
      <c r="S20" s="48">
        <f>IF($G20="","",IF($L20&lt;&gt;"Yes","",IF($M20="Yes",IF($N20="","GIVEN - add the notice reference","Notice given"),IF(Proj_Date="","Notice due",IF(TODAY()-Proj_Date&gt;Notice_Warn_Days,"OVERDUE - issue the notice now","Notice due within "&amp;MAX(0,Notice_Warn_Days-(TODAY()-Proj_Date))&amp;" day(s)")))))</f>
        <v/>
      </c>
      <c r="T20" s="28" t="n"/>
    </row>
    <row r="21" ht="33" customHeight="1">
      <c r="A21" s="36" t="n"/>
      <c r="B21" s="68" t="n"/>
      <c r="C21" s="68" t="n"/>
      <c r="D21" s="35">
        <f>IF(OR($B21="",$C21=""),"",ROUND((IF($C21&lt;$B21,$C21+1,$C21)-$B21)*24,2))</f>
        <v/>
      </c>
      <c r="E21" s="28" t="n"/>
      <c r="F21" s="28" t="n"/>
      <c r="G21" s="28" t="n"/>
      <c r="H21" s="28" t="n"/>
      <c r="I21" s="28" t="n"/>
      <c r="J21" s="44" t="n"/>
      <c r="K21" s="28" t="n"/>
      <c r="L21" s="44" t="n"/>
      <c r="M21" s="44" t="n"/>
      <c r="N21" s="28" t="n"/>
      <c r="O21" s="36" t="n"/>
      <c r="P21" s="36" t="n"/>
      <c r="Q21" s="49" t="n"/>
      <c r="R21" s="28" t="n"/>
      <c r="S21" s="48">
        <f>IF($G21="","",IF($L21&lt;&gt;"Yes","",IF($M21="Yes",IF($N21="","GIVEN - add the notice reference","Notice given"),IF(Proj_Date="","Notice due",IF(TODAY()-Proj_Date&gt;Notice_Warn_Days,"OVERDUE - issue the notice now","Notice due within "&amp;MAX(0,Notice_Warn_Days-(TODAY()-Proj_Date))&amp;" day(s)")))))</f>
        <v/>
      </c>
      <c r="T21" s="28" t="n"/>
    </row>
    <row r="22" ht="33" customHeight="1">
      <c r="A22" s="36" t="n"/>
      <c r="B22" s="68" t="n"/>
      <c r="C22" s="68" t="n"/>
      <c r="D22" s="35">
        <f>IF(OR($B22="",$C22=""),"",ROUND((IF($C22&lt;$B22,$C22+1,$C22)-$B22)*24,2))</f>
        <v/>
      </c>
      <c r="E22" s="28" t="n"/>
      <c r="F22" s="28" t="n"/>
      <c r="G22" s="28" t="n"/>
      <c r="H22" s="28" t="n"/>
      <c r="I22" s="28" t="n"/>
      <c r="J22" s="44" t="n"/>
      <c r="K22" s="28" t="n"/>
      <c r="L22" s="44" t="n"/>
      <c r="M22" s="44" t="n"/>
      <c r="N22" s="28" t="n"/>
      <c r="O22" s="36" t="n"/>
      <c r="P22" s="36" t="n"/>
      <c r="Q22" s="49" t="n"/>
      <c r="R22" s="28" t="n"/>
      <c r="S22" s="48">
        <f>IF($G22="","",IF($L22&lt;&gt;"Yes","",IF($M22="Yes",IF($N22="","GIVEN - add the notice reference","Notice given"),IF(Proj_Date="","Notice due",IF(TODAY()-Proj_Date&gt;Notice_Warn_Days,"OVERDUE - issue the notice now","Notice due within "&amp;MAX(0,Notice_Warn_Days-(TODAY()-Proj_Date))&amp;" day(s)")))))</f>
        <v/>
      </c>
      <c r="T22" s="28" t="n"/>
    </row>
    <row r="23" ht="33" customHeight="1">
      <c r="A23" s="36" t="n"/>
      <c r="B23" s="68" t="n"/>
      <c r="C23" s="68" t="n"/>
      <c r="D23" s="35">
        <f>IF(OR($B23="",$C23=""),"",ROUND((IF($C23&lt;$B23,$C23+1,$C23)-$B23)*24,2))</f>
        <v/>
      </c>
      <c r="E23" s="28" t="n"/>
      <c r="F23" s="28" t="n"/>
      <c r="G23" s="28" t="n"/>
      <c r="H23" s="28" t="n"/>
      <c r="I23" s="28" t="n"/>
      <c r="J23" s="44" t="n"/>
      <c r="K23" s="28" t="n"/>
      <c r="L23" s="44" t="n"/>
      <c r="M23" s="44" t="n"/>
      <c r="N23" s="28" t="n"/>
      <c r="O23" s="36" t="n"/>
      <c r="P23" s="36" t="n"/>
      <c r="Q23" s="49" t="n"/>
      <c r="R23" s="28" t="n"/>
      <c r="S23" s="48">
        <f>IF($G23="","",IF($L23&lt;&gt;"Yes","",IF($M23="Yes",IF($N23="","GIVEN - add the notice reference","Notice given"),IF(Proj_Date="","Notice due",IF(TODAY()-Proj_Date&gt;Notice_Warn_Days,"OVERDUE - issue the notice now","Notice due within "&amp;MAX(0,Notice_Warn_Days-(TODAY()-Proj_Date))&amp;" day(s)")))))</f>
        <v/>
      </c>
      <c r="T23" s="28" t="n"/>
    </row>
    <row r="24" ht="33" customHeight="1">
      <c r="A24" s="36" t="n"/>
      <c r="B24" s="68" t="n"/>
      <c r="C24" s="68" t="n"/>
      <c r="D24" s="35">
        <f>IF(OR($B24="",$C24=""),"",ROUND((IF($C24&lt;$B24,$C24+1,$C24)-$B24)*24,2))</f>
        <v/>
      </c>
      <c r="E24" s="28" t="n"/>
      <c r="F24" s="28" t="n"/>
      <c r="G24" s="28" t="n"/>
      <c r="H24" s="28" t="n"/>
      <c r="I24" s="28" t="n"/>
      <c r="J24" s="44" t="n"/>
      <c r="K24" s="28" t="n"/>
      <c r="L24" s="44" t="n"/>
      <c r="M24" s="44" t="n"/>
      <c r="N24" s="28" t="n"/>
      <c r="O24" s="36" t="n"/>
      <c r="P24" s="36" t="n"/>
      <c r="Q24" s="49" t="n"/>
      <c r="R24" s="28" t="n"/>
      <c r="S24" s="48">
        <f>IF($G24="","",IF($L24&lt;&gt;"Yes","",IF($M24="Yes",IF($N24="","GIVEN - add the notice reference","Notice given"),IF(Proj_Date="","Notice due",IF(TODAY()-Proj_Date&gt;Notice_Warn_Days,"OVERDUE - issue the notice now","Notice due within "&amp;MAX(0,Notice_Warn_Days-(TODAY()-Proj_Date))&amp;" day(s)")))))</f>
        <v/>
      </c>
      <c r="T24" s="28" t="n"/>
    </row>
    <row r="25" ht="33" customHeight="1">
      <c r="A25" s="36" t="n"/>
      <c r="B25" s="68" t="n"/>
      <c r="C25" s="68" t="n"/>
      <c r="D25" s="35">
        <f>IF(OR($B25="",$C25=""),"",ROUND((IF($C25&lt;$B25,$C25+1,$C25)-$B25)*24,2))</f>
        <v/>
      </c>
      <c r="E25" s="28" t="n"/>
      <c r="F25" s="28" t="n"/>
      <c r="G25" s="28" t="n"/>
      <c r="H25" s="28" t="n"/>
      <c r="I25" s="28" t="n"/>
      <c r="J25" s="44" t="n"/>
      <c r="K25" s="28" t="n"/>
      <c r="L25" s="44" t="n"/>
      <c r="M25" s="44" t="n"/>
      <c r="N25" s="28" t="n"/>
      <c r="O25" s="36" t="n"/>
      <c r="P25" s="36" t="n"/>
      <c r="Q25" s="49" t="n"/>
      <c r="R25" s="28" t="n"/>
      <c r="S25" s="48">
        <f>IF($G25="","",IF($L25&lt;&gt;"Yes","",IF($M25="Yes",IF($N25="","GIVEN - add the notice reference","Notice given"),IF(Proj_Date="","Notice due",IF(TODAY()-Proj_Date&gt;Notice_Warn_Days,"OVERDUE - issue the notice now","Notice due within "&amp;MAX(0,Notice_Warn_Days-(TODAY()-Proj_Date))&amp;" day(s)")))))</f>
        <v/>
      </c>
      <c r="T25" s="28" t="n"/>
    </row>
    <row r="26" ht="33" customHeight="1">
      <c r="A26" s="36" t="n"/>
      <c r="B26" s="68" t="n"/>
      <c r="C26" s="68" t="n"/>
      <c r="D26" s="35">
        <f>IF(OR($B26="",$C26=""),"",ROUND((IF($C26&lt;$B26,$C26+1,$C26)-$B26)*24,2))</f>
        <v/>
      </c>
      <c r="E26" s="28" t="n"/>
      <c r="F26" s="28" t="n"/>
      <c r="G26" s="28" t="n"/>
      <c r="H26" s="28" t="n"/>
      <c r="I26" s="28" t="n"/>
      <c r="J26" s="44" t="n"/>
      <c r="K26" s="28" t="n"/>
      <c r="L26" s="44" t="n"/>
      <c r="M26" s="44" t="n"/>
      <c r="N26" s="28" t="n"/>
      <c r="O26" s="36" t="n"/>
      <c r="P26" s="36" t="n"/>
      <c r="Q26" s="49" t="n"/>
      <c r="R26" s="28" t="n"/>
      <c r="S26" s="48">
        <f>IF($G26="","",IF($L26&lt;&gt;"Yes","",IF($M26="Yes",IF($N26="","GIVEN - add the notice reference","Notice given"),IF(Proj_Date="","Notice due",IF(TODAY()-Proj_Date&gt;Notice_Warn_Days,"OVERDUE - issue the notice now","Notice due within "&amp;MAX(0,Notice_Warn_Days-(TODAY()-Proj_Date))&amp;" day(s)")))))</f>
        <v/>
      </c>
      <c r="T26" s="28" t="n"/>
    </row>
    <row r="28" ht="19.5" customHeight="1">
      <c r="A28" s="4" t="inlineStr">
        <is>
          <t>SUMMARY - THE DAY'S DELAY POSITION</t>
        </is>
      </c>
    </row>
    <row r="29" ht="15" customHeight="1">
      <c r="A29" s="12" t="inlineStr">
        <is>
          <t>Every figure is calculated from the rows above. Hours by attribution do not determine entitlement; they show where the day's lost time sat on the day it was lost.</t>
        </is>
      </c>
    </row>
    <row r="30" ht="15.75" customHeight="1">
      <c r="A30" s="13" t="inlineStr">
        <is>
          <t>Delay and disruption events recorded today</t>
        </is>
      </c>
      <c r="F30" s="29">
        <f>SUMPRODUCT(--($G$9:$G$26&lt;&gt;""))</f>
        <v/>
      </c>
    </row>
    <row r="31" ht="15.75" customHeight="1">
      <c r="A31" s="13" t="inlineStr">
        <is>
          <t>Total delay hours today</t>
        </is>
      </c>
      <c r="F31" s="30">
        <f>IF(COUNT($D$9:$D$26)=0,"",SUM($D$9:$D$26))</f>
        <v/>
      </c>
    </row>
    <row r="32" ht="15.75" customHeight="1">
      <c r="A32" s="13" t="inlineStr">
        <is>
          <t>Delay hours attributed to: Client</t>
        </is>
      </c>
      <c r="F32" s="30">
        <f>IF(COUNT($D$9:$D$26)=0,"",SUMIF($I$9:$I$26,"Client",$D$9:$D$26))</f>
        <v/>
      </c>
    </row>
    <row r="33" ht="15.75" customHeight="1">
      <c r="A33" s="13" t="inlineStr">
        <is>
          <t>Delay hours attributed to: Contractor</t>
        </is>
      </c>
      <c r="F33" s="30">
        <f>IF(COUNT($D$9:$D$26)=0,"",SUMIF($I$9:$I$26,"Contractor",$D$9:$D$26))</f>
        <v/>
      </c>
    </row>
    <row r="34" ht="15.75" customHeight="1">
      <c r="A34" s="13" t="inlineStr">
        <is>
          <t>Delay hours attributed to: Subcontractor</t>
        </is>
      </c>
      <c r="F34" s="30">
        <f>IF(COUNT($D$9:$D$26)=0,"",SUMIF($I$9:$I$26,"Subcontractor",$D$9:$D$26))</f>
        <v/>
      </c>
    </row>
    <row r="35" ht="15.75" customHeight="1">
      <c r="A35" s="13" t="inlineStr">
        <is>
          <t>Delay hours attributed to: Neutral / shared</t>
        </is>
      </c>
      <c r="F35" s="30">
        <f>IF(COUNT($D$9:$D$26)=0,"",SUMIF($I$9:$I$26,"Neutral / shared",$D$9:$D$26))</f>
        <v/>
      </c>
    </row>
    <row r="36" ht="15.75" customHeight="1">
      <c r="A36" s="13" t="inlineStr">
        <is>
          <t>Delay hours attributed to: Third party</t>
        </is>
      </c>
      <c r="F36" s="30">
        <f>IF(COUNT($D$9:$D$26)=0,"",SUMIF($I$9:$I$26,"Third party",$D$9:$D$26))</f>
        <v/>
      </c>
    </row>
    <row r="37" ht="15.75" customHeight="1">
      <c r="A37" s="13" t="inlineStr">
        <is>
          <t>Events recorded as affecting the critical path</t>
        </is>
      </c>
      <c r="F37" s="29">
        <f>COUNTIF($J$9:$J$26,"Yes")</f>
        <v/>
      </c>
    </row>
    <row r="38" ht="15.75" customHeight="1">
      <c r="A38" s="13" t="inlineStr">
        <is>
          <t>Events where criticality is still unknown</t>
        </is>
      </c>
      <c r="F38" s="29">
        <f>COUNTIF($J$9:$J$26,"Unknown")</f>
        <v/>
      </c>
    </row>
    <row r="39" ht="15.75" customHeight="1">
      <c r="A39" s="13" t="inlineStr">
        <is>
          <t>EOT notices required today</t>
        </is>
      </c>
      <c r="F39" s="29">
        <f>COUNTIF($L$9:$L$26,"Yes")</f>
        <v/>
      </c>
    </row>
    <row r="40" ht="15.75" customHeight="1">
      <c r="A40" s="13" t="inlineStr">
        <is>
          <t>EOT notices NOT YET GIVEN - overdue</t>
        </is>
      </c>
      <c r="F40" s="29">
        <f>SUMPRODUCT(--($L$9:$L$26="Yes"),--($M$9:$M$26="Not yet"))</f>
        <v/>
      </c>
    </row>
    <row r="41" ht="15.75" customHeight="1">
      <c r="A41" s="13" t="inlineStr">
        <is>
          <t>Persons standing (total across events)</t>
        </is>
      </c>
      <c r="F41" s="29">
        <f>IF(COUNT($O$9:$O$26)=0,"",SUM($O$9:$O$26))</f>
        <v/>
      </c>
    </row>
    <row r="42" ht="15.75" customHeight="1">
      <c r="A42" s="13" t="inlineStr">
        <is>
          <t>Plant items standing (total across events)</t>
        </is>
      </c>
      <c r="F42" s="29">
        <f>IF(COUNT($P$9:$P$26)=0,"",SUM($P$9:$P$26))</f>
        <v/>
      </c>
    </row>
    <row r="43" ht="15.75" customHeight="1">
      <c r="A43" s="13" t="inlineStr">
        <is>
          <t>Estimated cost impact today</t>
        </is>
      </c>
      <c r="F43" s="50">
        <f>IF(COUNT($Q$9:$Q$26)=0,"",SUM($Q$9:$Q$26))</f>
        <v/>
      </c>
    </row>
    <row r="44" ht="15.75" customHeight="1">
      <c r="A44" s="13" t="inlineStr">
        <is>
          <t>Events with no substantiation yet attached</t>
        </is>
      </c>
      <c r="F44" s="29">
        <f>SUMPRODUCT(--($G$9:$G$26&lt;&gt;""),--(($R$9:$R$26="")+($R$9:$R$26="None yet - to be obtained")&gt;0))</f>
        <v/>
      </c>
    </row>
    <row r="46" ht="19.5" customHeight="1">
      <c r="A46" s="4" t="inlineStr">
        <is>
          <t>HOW TO USE THIS SHEET PROPERLY</t>
        </is>
      </c>
    </row>
    <row r="47" ht="27" customHeight="1">
      <c r="A47" s="13" t="inlineStr">
        <is>
          <t>·  Record the event on the day it happens, with clock times. A reconstruction written a month later carries a fraction of the weight of a contemporaneous entry, and an adjudicator will be told so by the other side.</t>
        </is>
      </c>
    </row>
    <row r="48" ht="27" customHeight="1">
      <c r="A48" s="13" t="inlineStr">
        <is>
          <t>·  Describe the cause and what it prevented, separately. 'Rain' is a condition; 'placement of slab SB-03 suspended because the surface could not be finished in continuous rain' is a delay event.</t>
        </is>
      </c>
    </row>
    <row r="49" ht="27" customHeight="1">
      <c r="A49" s="13" t="inlineStr">
        <is>
          <t>·  Attribution is a contemporaneous management view, not a legal finding. Record it honestly - a register that attributes every event to the Client destroys its own credibility, and so does one that records no Client events at all.</t>
        </is>
      </c>
    </row>
    <row r="50" ht="27" customHeight="1">
      <c r="A50" s="13" t="inlineStr">
        <is>
          <t>·  'Critical path affected' should be answered from the current accepted programme, not from instinct. If the programme has not been updated, record 'Unknown' and resolve it in the monthly update - an honest Unknown is defensible, an optimistic Yes is not.</t>
        </is>
      </c>
    </row>
    <row r="51" ht="27" customHeight="1">
      <c r="A51" s="13" t="inlineStr">
        <is>
          <t>·  Concurrency matters. Where two events overlap, record both, each with its own attribution, and do not net them off on this sheet - how concurrency is treated is a matter for the contract and for the delay analysis, not for the diary.</t>
        </is>
      </c>
    </row>
    <row r="52" ht="27" customHeight="1">
      <c r="A52" s="13" t="inlineStr">
        <is>
          <t>·  Notice is usually a condition precedent. Many contract forms make entitlement conditional on notice within a stated period - commonly between 24 hours and 28 days from the event or from awareness of it (see, as examples of the range, the early-warning and compensation-event machinery in NEC forms, the claim notice in FIDIC forms, and the relevant-event notice in JCT forms). Set the period on the Lists sheet and issue the notice the same day.</t>
        </is>
      </c>
    </row>
    <row r="53" ht="27" customHeight="1">
      <c r="A53" s="13" t="inlineStr">
        <is>
          <t>·  Substantiate every entry: photographs with timestamps, timesheets, plant returns, delivery dockets, survey records, rainfall data and the correspondence reference. Record where the evidence is filed, not just that it exists.</t>
        </is>
      </c>
    </row>
    <row r="54" ht="15" customHeight="1">
      <c r="A54" s="12" t="inlineStr">
        <is>
          <t>Example row shown in grey italic - delete before use.  The worked example is Northbank Health Precinct - Stage 2.</t>
        </is>
      </c>
    </row>
    <row r="56" ht="16.5" customHeight="1">
      <c r="A56" s="78" t="inlineStr">
        <is>
          <t>Mastt template  ·  mastt.com  ·  © 2026 Mastt</t>
        </is>
      </c>
      <c r="B56" s="64" t="n"/>
      <c r="C56" s="64" t="n"/>
      <c r="D56" s="64" t="n"/>
      <c r="E56" s="64" t="n"/>
      <c r="F56" s="64" t="n"/>
      <c r="G56" s="64" t="n"/>
      <c r="H56" s="64" t="n"/>
      <c r="I56" s="64" t="n"/>
      <c r="J56" s="64" t="n"/>
      <c r="K56" s="64" t="n"/>
      <c r="L56" s="64" t="n"/>
      <c r="M56" s="64" t="n"/>
      <c r="N56" s="64" t="n"/>
      <c r="O56" s="64" t="n"/>
      <c r="P56" s="64" t="n"/>
      <c r="Q56" s="64" t="n"/>
      <c r="R56" s="64" t="n"/>
      <c r="S56" s="64" t="n"/>
      <c r="T56" s="64" t="n"/>
    </row>
  </sheetData>
  <mergeCells count="30">
    <mergeCell ref="A30:E30"/>
    <mergeCell ref="A39:E39"/>
    <mergeCell ref="A34:E34"/>
    <mergeCell ref="A47:J47"/>
    <mergeCell ref="A46:C46"/>
    <mergeCell ref="A53:J53"/>
    <mergeCell ref="A36:E36"/>
    <mergeCell ref="A52:J52"/>
    <mergeCell ref="A41:E41"/>
    <mergeCell ref="Q7:T7"/>
    <mergeCell ref="D2:T2"/>
    <mergeCell ref="A37:E37"/>
    <mergeCell ref="A48:J48"/>
    <mergeCell ref="A54:T54"/>
    <mergeCell ref="A49:J49"/>
    <mergeCell ref="A51:J51"/>
    <mergeCell ref="A56:T56"/>
    <mergeCell ref="A42:E42"/>
    <mergeCell ref="A33:E33"/>
    <mergeCell ref="A32:E32"/>
    <mergeCell ref="A35:E35"/>
    <mergeCell ref="A43:E43"/>
    <mergeCell ref="D3:T3"/>
    <mergeCell ref="A38:E38"/>
    <mergeCell ref="A28:E28"/>
    <mergeCell ref="A29:T29"/>
    <mergeCell ref="A50:J50"/>
    <mergeCell ref="A31:E31"/>
    <mergeCell ref="A44:E44"/>
    <mergeCell ref="A40:E40"/>
  </mergeCells>
  <conditionalFormatting sqref="S9:S26">
    <cfRule type="expression" priority="1" dxfId="3" stopIfTrue="0">
      <formula>AND($L9="Yes",$M9="Not yet")</formula>
    </cfRule>
  </conditionalFormatting>
  <conditionalFormatting sqref="M9:M26">
    <cfRule type="expression" priority="2" dxfId="3" stopIfTrue="0">
      <formula>AND($L9="Yes",$M9="Not yet")</formula>
    </cfRule>
  </conditionalFormatting>
  <conditionalFormatting sqref="A9:B26">
    <cfRule type="expression" priority="3" dxfId="1" stopIfTrue="0">
      <formula>AND($L9="Yes",$M9="Not yet")</formula>
    </cfRule>
  </conditionalFormatting>
  <conditionalFormatting sqref="J9:J26">
    <cfRule type="expression" priority="4" dxfId="3" stopIfTrue="0">
      <formula>$J9="Yes"</formula>
    </cfRule>
    <cfRule type="expression" priority="5" dxfId="4" stopIfTrue="0">
      <formula>$J9="Unknown"</formula>
    </cfRule>
  </conditionalFormatting>
  <conditionalFormatting sqref="R9:R26">
    <cfRule type="expression" priority="6" dxfId="4" stopIfTrue="0">
      <formula>AND($G9&lt;&gt;"",OR($R9="",$R9="None yet - to be obtained"))</formula>
    </cfRule>
  </conditionalFormatting>
  <conditionalFormatting sqref="I9:I26">
    <cfRule type="expression" priority="7" dxfId="5" stopIfTrue="0">
      <formula>$I9="Client"</formula>
    </cfRule>
    <cfRule type="expression" priority="8" dxfId="4" stopIfTrue="0">
      <formula>$I9="Contractor"</formula>
    </cfRule>
  </conditionalFormatting>
  <conditionalFormatting sqref="F37">
    <cfRule type="expression" priority="9" dxfId="3" stopIfTrue="0">
      <formula>$F$37&gt;0</formula>
    </cfRule>
  </conditionalFormatting>
  <conditionalFormatting sqref="F40">
    <cfRule type="expression" priority="10" dxfId="3" stopIfTrue="0">
      <formula>$F$40&gt;0</formula>
    </cfRule>
  </conditionalFormatting>
  <conditionalFormatting sqref="F44">
    <cfRule type="expression" priority="11" dxfId="3" stopIfTrue="0">
      <formula>$F$44&gt;0</formula>
    </cfRule>
  </conditionalFormatting>
  <conditionalFormatting sqref="F38">
    <cfRule type="expression" priority="12" dxfId="0" stopIfTrue="0">
      <formula>$F$38&gt;0</formula>
    </cfRule>
  </conditionalFormatting>
  <dataValidations count="7">
    <dataValidation sqref="F9:F26" showDropDown="0" showInputMessage="0" showErrorMessage="0" allowBlank="1" type="list">
      <formula1>Lists!$O$21:$O$34</formula1>
    </dataValidation>
    <dataValidation sqref="H9:H26" showDropDown="0" showInputMessage="0" showErrorMessage="0" allowBlank="1" type="list">
      <formula1>Lists!$G$21:$G$34</formula1>
    </dataValidation>
    <dataValidation sqref="I9:I26" showDropDown="0" showInputMessage="0" showErrorMessage="0" allowBlank="1" type="list">
      <formula1>Lists!$H$21:$H$25</formula1>
    </dataValidation>
    <dataValidation sqref="J9:J26" showDropDown="0" showInputMessage="0" showErrorMessage="0" allowBlank="1" type="list">
      <formula1>Lists!$I$21:$I$23</formula1>
    </dataValidation>
    <dataValidation sqref="L9:L26" showDropDown="0" showInputMessage="0" showErrorMessage="0" allowBlank="1" type="list">
      <formula1>Lists!$B$21:$B$22</formula1>
    </dataValidation>
    <dataValidation sqref="M9:M26" showDropDown="0" showInputMessage="0" showErrorMessage="0" allowBlank="1" type="list">
      <formula1>Lists!$J$21:$J$23</formula1>
    </dataValidation>
    <dataValidation sqref="R9:R26" showDropDown="0" showInputMessage="0" showErrorMessage="0" allowBlank="1" type="list">
      <formula1>Lists!$Q$21:$Q$31</formula1>
    </dataValidation>
  </dataValidations>
  <hyperlinks>
    <hyperlink xmlns:r="http://schemas.openxmlformats.org/officeDocument/2006/relationships" ref="A56" r:id="rId1"/>
  </hyperlinks>
  <printOptions horizontalCentered="0"/>
  <pageMargins left="0.3" right="0.3" top="0.5" bottom="0.5" header="0.2" footer="0.3"/>
  <pageSetup orientation="landscape" paperSize="8" fitToHeight="0" fitToWidth="2"/>
  <headerFooter>
    <oddHeader/>
    <oddFooter>&amp;L&amp;"Arial,Regular"&amp;7 &amp;K8E98A2Mastt template  ·  mastt.com  ·  © 2026 Mastt&amp;R&amp;"Arial,Regular"&amp;7 &amp;K8E98A2&amp;A  ·  Page &amp;P of &amp;N</oddFooter>
    <evenHeader/>
    <evenFooter/>
    <firstHeader/>
    <firstFooter/>
  </headerFooter>
  <drawing xmlns:r="http://schemas.openxmlformats.org/officeDocument/2006/relationships" r:id="rId2"/>
</worksheet>
</file>

<file path=xl/worksheets/sheet7.xml><?xml version="1.0" encoding="utf-8"?>
<worksheet xmlns="http://schemas.openxmlformats.org/spreadsheetml/2006/main">
  <sheetPr>
    <outlinePr summaryBelow="1" summaryRight="1"/>
    <pageSetUpPr fitToPage="1"/>
  </sheetPr>
  <dimension ref="A2:M49"/>
  <sheetViews>
    <sheetView showGridLines="0" workbookViewId="0">
      <pane xSplit="2" ySplit="8" topLeftCell="C9"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10" customWidth="1" min="2" max="2"/>
    <col width="30" customWidth="1" min="3" max="3"/>
    <col width="50" customWidth="1" min="4" max="4"/>
    <col width="24" customWidth="1" min="5" max="5"/>
    <col width="26" customWidth="1" min="6" max="6"/>
    <col width="18" customWidth="1" min="7" max="7"/>
    <col width="38" customWidth="1" min="8" max="8"/>
    <col width="22" customWidth="1" min="9" max="9"/>
    <col width="14" customWidth="1" min="10" max="10"/>
    <col width="11" customWidth="1" min="11" max="11"/>
    <col width="12" customWidth="1" min="12" max="12"/>
    <col width="24" customWidth="1" min="13" max="13"/>
  </cols>
  <sheetData>
    <row r="1" ht="3.75" customHeight="1"/>
    <row r="2" ht="27.75" customHeight="1">
      <c r="A2" s="1" t="inlineStr">
        <is>
          <t xml:space="preserve"> </t>
        </is>
      </c>
      <c r="B2" s="1" t="n"/>
      <c r="C2" s="1" t="n"/>
      <c r="D2" s="2" t="inlineStr">
        <is>
          <t>Construction Daily Report / Site Diary</t>
        </is>
      </c>
    </row>
    <row r="3" ht="12.75" customHeight="1">
      <c r="A3" s="1" t="n"/>
      <c r="B3" s="1" t="n"/>
      <c r="C3" s="1" t="n"/>
      <c r="D3" s="3" t="inlineStr">
        <is>
          <t>Site Events &amp; Records  ·  visitors, directions, RFIs, safety, environment, quality and inspections</t>
        </is>
      </c>
    </row>
    <row r="4" ht="6" customHeight="1"/>
    <row r="7">
      <c r="A7" s="19">
        <f>IF(Proj_Name="","Project: —  |  complete the Cover sheet","Project:  "&amp;Proj_Name&amp;IF(Proj_Number="",""," |  No. "&amp;Proj_Number)&amp;IF(Proj_Client=""," "," |  "&amp;Proj_Client))</f>
        <v/>
      </c>
      <c r="J7" s="20" t="inlineStr">
        <is>
          <t>Shaded = your input.   Tinted = auto-calculated — do not overtype.</t>
        </is>
      </c>
    </row>
    <row r="8" ht="46" customHeight="1">
      <c r="A8" s="25" t="inlineStr">
        <is>
          <t>Ref</t>
        </is>
      </c>
      <c r="B8" s="25" t="inlineStr">
        <is>
          <t>Time</t>
        </is>
      </c>
      <c r="C8" s="25" t="inlineStr">
        <is>
          <t>Record Type</t>
        </is>
      </c>
      <c r="D8" s="25" t="inlineStr">
        <is>
          <t>Description - what happened, who said what, and what it affects</t>
        </is>
      </c>
      <c r="E8" s="25" t="inlineStr">
        <is>
          <t>Raised By / Attended</t>
        </is>
      </c>
      <c r="F8" s="25" t="inlineStr">
        <is>
          <t>Organisation / Party</t>
        </is>
      </c>
      <c r="G8" s="25" t="inlineStr">
        <is>
          <t>Reference No.</t>
        </is>
      </c>
      <c r="H8" s="25" t="inlineStr">
        <is>
          <t>Action Required</t>
        </is>
      </c>
      <c r="I8" s="25" t="inlineStr">
        <is>
          <t>Action Owner</t>
        </is>
      </c>
      <c r="J8" s="25" t="inlineStr">
        <is>
          <t>Follow-up Due</t>
        </is>
      </c>
      <c r="K8" s="25" t="inlineStr">
        <is>
          <t>Closed</t>
        </is>
      </c>
      <c r="L8" s="25" t="inlineStr">
        <is>
          <t>Days Open</t>
        </is>
      </c>
      <c r="M8" s="25" t="inlineStr">
        <is>
          <t>Status</t>
        </is>
      </c>
    </row>
    <row r="9" ht="54" customHeight="1">
      <c r="A9" s="31" t="n">
        <v>10</v>
      </c>
      <c r="B9" s="67" t="n">
        <v>0.3888888888888889</v>
      </c>
      <c r="C9" s="27" t="inlineStr">
        <is>
          <t>Instruction / verbal direction received</t>
        </is>
      </c>
      <c r="D9" s="27" t="inlineStr">
        <is>
          <t>The Superintendent's Representative directed on site that the Level 3 pour be deferred until the slab surface had been inspected after the rain. Direction given verbally at the workface in the presence of the site engineer and the formwork foreman.</t>
        </is>
      </c>
      <c r="E9" s="27" t="inlineStr">
        <is>
          <t>H. Vasquez</t>
        </is>
      </c>
      <c r="F9" s="27" t="inlineStr">
        <is>
          <t>Superintendent / Contract Administrator</t>
        </is>
      </c>
      <c r="G9" s="27" t="inlineStr">
        <is>
          <t>SI-072</t>
        </is>
      </c>
      <c r="H9" s="27" t="inlineStr">
        <is>
          <t>Confirm the verbal direction in writing the same day and price the time and cost impact</t>
        </is>
      </c>
      <c r="I9" s="27" t="inlineStr">
        <is>
          <t>Contracts Manager</t>
        </is>
      </c>
      <c r="J9" s="71" t="n">
        <v>46191</v>
      </c>
      <c r="K9" s="42" t="inlineStr">
        <is>
          <t>Yes</t>
        </is>
      </c>
      <c r="L9" s="32">
        <f>IF(OR($C9="",Proj_Date=""),"",IF($K9="Yes","",MAX(0,TODAY()-Proj_Date)))</f>
        <v/>
      </c>
      <c r="M9" s="48">
        <f>IF($C9="","",IF($K9="Yes","Closed",IF($H9="","Recorded - no action required",IF($J9="","OPEN - no follow-up date set",IF($J9&lt;TODAY(),"OVERDUE",IF($J9-TODAY()&lt;=Followup_Warn_Days,"Due soon","Open"))))))</f>
        <v/>
      </c>
    </row>
    <row r="10" ht="54" customHeight="1">
      <c r="A10" s="31" t="n">
        <v>20</v>
      </c>
      <c r="B10" s="67" t="n">
        <v>0.5868055555555556</v>
      </c>
      <c r="C10" s="27" t="inlineStr">
        <is>
          <t>Safety observation</t>
        </is>
      </c>
      <c r="D10" s="27" t="inlineStr">
        <is>
          <t>Edge protection to the Level 3 south perimeter, bays 6-9, displaced by wind. Work in the zone stopped immediately, the area barricaded, and the protection reinstated and re-inspected before the crew returned.</t>
        </is>
      </c>
      <c r="E10" s="27" t="inlineStr">
        <is>
          <t>D. Marsh</t>
        </is>
      </c>
      <c r="F10" s="27" t="inlineStr">
        <is>
          <t>Contractor</t>
        </is>
      </c>
      <c r="G10" s="27" t="inlineStr">
        <is>
          <t>OBS-311</t>
        </is>
      </c>
      <c r="H10" s="27" t="inlineStr">
        <is>
          <t>Reinstate and re-inspect edge protection; brief every crew at the next pre-start; check the fixing detail across all bays</t>
        </is>
      </c>
      <c r="I10" s="27" t="inlineStr">
        <is>
          <t>Site Supervisor</t>
        </is>
      </c>
      <c r="J10" s="71" t="n">
        <v>46191</v>
      </c>
      <c r="K10" s="42" t="inlineStr">
        <is>
          <t>No</t>
        </is>
      </c>
      <c r="L10" s="32">
        <f>IF(OR($C10="",Proj_Date=""),"",IF($K10="Yes","",MAX(0,TODAY()-Proj_Date)))</f>
        <v/>
      </c>
      <c r="M10" s="48">
        <f>IF($C10="","",IF($K10="Yes","Closed",IF($H10="","Recorded - no action required",IF($J10="","OPEN - no follow-up date set",IF($J10&lt;TODAY(),"OVERDUE",IF($J10-TODAY()&lt;=Followup_Warn_Days,"Due soon","Open"))))))</f>
        <v/>
      </c>
    </row>
    <row r="11" ht="33" customHeight="1">
      <c r="A11" s="36" t="n"/>
      <c r="B11" s="68" t="n"/>
      <c r="C11" s="28" t="n"/>
      <c r="D11" s="28" t="n"/>
      <c r="E11" s="28" t="n"/>
      <c r="F11" s="28" t="n"/>
      <c r="G11" s="28" t="n"/>
      <c r="H11" s="28" t="n"/>
      <c r="I11" s="28" t="n"/>
      <c r="J11" s="72" t="n"/>
      <c r="K11" s="44" t="n"/>
      <c r="L11" s="32">
        <f>IF(OR($C11="",Proj_Date=""),"",IF($K11="Yes","",MAX(0,TODAY()-Proj_Date)))</f>
        <v/>
      </c>
      <c r="M11" s="48">
        <f>IF($C11="","",IF($K11="Yes","Closed",IF($H11="","Recorded - no action required",IF($J11="","OPEN - no follow-up date set",IF($J11&lt;TODAY(),"OVERDUE",IF($J11-TODAY()&lt;=Followup_Warn_Days,"Due soon","Open"))))))</f>
        <v/>
      </c>
    </row>
    <row r="12" ht="33" customHeight="1">
      <c r="A12" s="36" t="n"/>
      <c r="B12" s="68" t="n"/>
      <c r="C12" s="28" t="n"/>
      <c r="D12" s="28" t="n"/>
      <c r="E12" s="28" t="n"/>
      <c r="F12" s="28" t="n"/>
      <c r="G12" s="28" t="n"/>
      <c r="H12" s="28" t="n"/>
      <c r="I12" s="28" t="n"/>
      <c r="J12" s="72" t="n"/>
      <c r="K12" s="44" t="n"/>
      <c r="L12" s="32">
        <f>IF(OR($C12="",Proj_Date=""),"",IF($K12="Yes","",MAX(0,TODAY()-Proj_Date)))</f>
        <v/>
      </c>
      <c r="M12" s="48">
        <f>IF($C12="","",IF($K12="Yes","Closed",IF($H12="","Recorded - no action required",IF($J12="","OPEN - no follow-up date set",IF($J12&lt;TODAY(),"OVERDUE",IF($J12-TODAY()&lt;=Followup_Warn_Days,"Due soon","Open"))))))</f>
        <v/>
      </c>
    </row>
    <row r="13" ht="33" customHeight="1">
      <c r="A13" s="36" t="n"/>
      <c r="B13" s="68" t="n"/>
      <c r="C13" s="28" t="n"/>
      <c r="D13" s="28" t="n"/>
      <c r="E13" s="28" t="n"/>
      <c r="F13" s="28" t="n"/>
      <c r="G13" s="28" t="n"/>
      <c r="H13" s="28" t="n"/>
      <c r="I13" s="28" t="n"/>
      <c r="J13" s="72" t="n"/>
      <c r="K13" s="44" t="n"/>
      <c r="L13" s="32">
        <f>IF(OR($C13="",Proj_Date=""),"",IF($K13="Yes","",MAX(0,TODAY()-Proj_Date)))</f>
        <v/>
      </c>
      <c r="M13" s="48">
        <f>IF($C13="","",IF($K13="Yes","Closed",IF($H13="","Recorded - no action required",IF($J13="","OPEN - no follow-up date set",IF($J13&lt;TODAY(),"OVERDUE",IF($J13-TODAY()&lt;=Followup_Warn_Days,"Due soon","Open"))))))</f>
        <v/>
      </c>
    </row>
    <row r="14" ht="33" customHeight="1">
      <c r="A14" s="36" t="n"/>
      <c r="B14" s="68" t="n"/>
      <c r="C14" s="28" t="n"/>
      <c r="D14" s="28" t="n"/>
      <c r="E14" s="28" t="n"/>
      <c r="F14" s="28" t="n"/>
      <c r="G14" s="28" t="n"/>
      <c r="H14" s="28" t="n"/>
      <c r="I14" s="28" t="n"/>
      <c r="J14" s="72" t="n"/>
      <c r="K14" s="44" t="n"/>
      <c r="L14" s="32">
        <f>IF(OR($C14="",Proj_Date=""),"",IF($K14="Yes","",MAX(0,TODAY()-Proj_Date)))</f>
        <v/>
      </c>
      <c r="M14" s="48">
        <f>IF($C14="","",IF($K14="Yes","Closed",IF($H14="","Recorded - no action required",IF($J14="","OPEN - no follow-up date set",IF($J14&lt;TODAY(),"OVERDUE",IF($J14-TODAY()&lt;=Followup_Warn_Days,"Due soon","Open"))))))</f>
        <v/>
      </c>
    </row>
    <row r="15" ht="33" customHeight="1">
      <c r="A15" s="36" t="n"/>
      <c r="B15" s="68" t="n"/>
      <c r="C15" s="28" t="n"/>
      <c r="D15" s="28" t="n"/>
      <c r="E15" s="28" t="n"/>
      <c r="F15" s="28" t="n"/>
      <c r="G15" s="28" t="n"/>
      <c r="H15" s="28" t="n"/>
      <c r="I15" s="28" t="n"/>
      <c r="J15" s="72" t="n"/>
      <c r="K15" s="44" t="n"/>
      <c r="L15" s="32">
        <f>IF(OR($C15="",Proj_Date=""),"",IF($K15="Yes","",MAX(0,TODAY()-Proj_Date)))</f>
        <v/>
      </c>
      <c r="M15" s="48">
        <f>IF($C15="","",IF($K15="Yes","Closed",IF($H15="","Recorded - no action required",IF($J15="","OPEN - no follow-up date set",IF($J15&lt;TODAY(),"OVERDUE",IF($J15-TODAY()&lt;=Followup_Warn_Days,"Due soon","Open"))))))</f>
        <v/>
      </c>
    </row>
    <row r="16" ht="33" customHeight="1">
      <c r="A16" s="36" t="n"/>
      <c r="B16" s="68" t="n"/>
      <c r="C16" s="28" t="n"/>
      <c r="D16" s="28" t="n"/>
      <c r="E16" s="28" t="n"/>
      <c r="F16" s="28" t="n"/>
      <c r="G16" s="28" t="n"/>
      <c r="H16" s="28" t="n"/>
      <c r="I16" s="28" t="n"/>
      <c r="J16" s="72" t="n"/>
      <c r="K16" s="44" t="n"/>
      <c r="L16" s="32">
        <f>IF(OR($C16="",Proj_Date=""),"",IF($K16="Yes","",MAX(0,TODAY()-Proj_Date)))</f>
        <v/>
      </c>
      <c r="M16" s="48">
        <f>IF($C16="","",IF($K16="Yes","Closed",IF($H16="","Recorded - no action required",IF($J16="","OPEN - no follow-up date set",IF($J16&lt;TODAY(),"OVERDUE",IF($J16-TODAY()&lt;=Followup_Warn_Days,"Due soon","Open"))))))</f>
        <v/>
      </c>
    </row>
    <row r="17" ht="33" customHeight="1">
      <c r="A17" s="36" t="n"/>
      <c r="B17" s="68" t="n"/>
      <c r="C17" s="28" t="n"/>
      <c r="D17" s="28" t="n"/>
      <c r="E17" s="28" t="n"/>
      <c r="F17" s="28" t="n"/>
      <c r="G17" s="28" t="n"/>
      <c r="H17" s="28" t="n"/>
      <c r="I17" s="28" t="n"/>
      <c r="J17" s="72" t="n"/>
      <c r="K17" s="44" t="n"/>
      <c r="L17" s="32">
        <f>IF(OR($C17="",Proj_Date=""),"",IF($K17="Yes","",MAX(0,TODAY()-Proj_Date)))</f>
        <v/>
      </c>
      <c r="M17" s="48">
        <f>IF($C17="","",IF($K17="Yes","Closed",IF($H17="","Recorded - no action required",IF($J17="","OPEN - no follow-up date set",IF($J17&lt;TODAY(),"OVERDUE",IF($J17-TODAY()&lt;=Followup_Warn_Days,"Due soon","Open"))))))</f>
        <v/>
      </c>
    </row>
    <row r="18" ht="33" customHeight="1">
      <c r="A18" s="36" t="n"/>
      <c r="B18" s="68" t="n"/>
      <c r="C18" s="28" t="n"/>
      <c r="D18" s="28" t="n"/>
      <c r="E18" s="28" t="n"/>
      <c r="F18" s="28" t="n"/>
      <c r="G18" s="28" t="n"/>
      <c r="H18" s="28" t="n"/>
      <c r="I18" s="28" t="n"/>
      <c r="J18" s="72" t="n"/>
      <c r="K18" s="44" t="n"/>
      <c r="L18" s="32">
        <f>IF(OR($C18="",Proj_Date=""),"",IF($K18="Yes","",MAX(0,TODAY()-Proj_Date)))</f>
        <v/>
      </c>
      <c r="M18" s="48">
        <f>IF($C18="","",IF($K18="Yes","Closed",IF($H18="","Recorded - no action required",IF($J18="","OPEN - no follow-up date set",IF($J18&lt;TODAY(),"OVERDUE",IF($J18-TODAY()&lt;=Followup_Warn_Days,"Due soon","Open"))))))</f>
        <v/>
      </c>
    </row>
    <row r="19" ht="33" customHeight="1">
      <c r="A19" s="36" t="n"/>
      <c r="B19" s="68" t="n"/>
      <c r="C19" s="28" t="n"/>
      <c r="D19" s="28" t="n"/>
      <c r="E19" s="28" t="n"/>
      <c r="F19" s="28" t="n"/>
      <c r="G19" s="28" t="n"/>
      <c r="H19" s="28" t="n"/>
      <c r="I19" s="28" t="n"/>
      <c r="J19" s="72" t="n"/>
      <c r="K19" s="44" t="n"/>
      <c r="L19" s="32">
        <f>IF(OR($C19="",Proj_Date=""),"",IF($K19="Yes","",MAX(0,TODAY()-Proj_Date)))</f>
        <v/>
      </c>
      <c r="M19" s="48">
        <f>IF($C19="","",IF($K19="Yes","Closed",IF($H19="","Recorded - no action required",IF($J19="","OPEN - no follow-up date set",IF($J19&lt;TODAY(),"OVERDUE",IF($J19-TODAY()&lt;=Followup_Warn_Days,"Due soon","Open"))))))</f>
        <v/>
      </c>
    </row>
    <row r="20" ht="33" customHeight="1">
      <c r="A20" s="36" t="n"/>
      <c r="B20" s="68" t="n"/>
      <c r="C20" s="28" t="n"/>
      <c r="D20" s="28" t="n"/>
      <c r="E20" s="28" t="n"/>
      <c r="F20" s="28" t="n"/>
      <c r="G20" s="28" t="n"/>
      <c r="H20" s="28" t="n"/>
      <c r="I20" s="28" t="n"/>
      <c r="J20" s="72" t="n"/>
      <c r="K20" s="44" t="n"/>
      <c r="L20" s="32">
        <f>IF(OR($C20="",Proj_Date=""),"",IF($K20="Yes","",MAX(0,TODAY()-Proj_Date)))</f>
        <v/>
      </c>
      <c r="M20" s="48">
        <f>IF($C20="","",IF($K20="Yes","Closed",IF($H20="","Recorded - no action required",IF($J20="","OPEN - no follow-up date set",IF($J20&lt;TODAY(),"OVERDUE",IF($J20-TODAY()&lt;=Followup_Warn_Days,"Due soon","Open"))))))</f>
        <v/>
      </c>
    </row>
    <row r="21" ht="33" customHeight="1">
      <c r="A21" s="36" t="n"/>
      <c r="B21" s="68" t="n"/>
      <c r="C21" s="28" t="n"/>
      <c r="D21" s="28" t="n"/>
      <c r="E21" s="28" t="n"/>
      <c r="F21" s="28" t="n"/>
      <c r="G21" s="28" t="n"/>
      <c r="H21" s="28" t="n"/>
      <c r="I21" s="28" t="n"/>
      <c r="J21" s="72" t="n"/>
      <c r="K21" s="44" t="n"/>
      <c r="L21" s="32">
        <f>IF(OR($C21="",Proj_Date=""),"",IF($K21="Yes","",MAX(0,TODAY()-Proj_Date)))</f>
        <v/>
      </c>
      <c r="M21" s="48">
        <f>IF($C21="","",IF($K21="Yes","Closed",IF($H21="","Recorded - no action required",IF($J21="","OPEN - no follow-up date set",IF($J21&lt;TODAY(),"OVERDUE",IF($J21-TODAY()&lt;=Followup_Warn_Days,"Due soon","Open"))))))</f>
        <v/>
      </c>
    </row>
    <row r="22" ht="33" customHeight="1">
      <c r="A22" s="36" t="n"/>
      <c r="B22" s="68" t="n"/>
      <c r="C22" s="28" t="n"/>
      <c r="D22" s="28" t="n"/>
      <c r="E22" s="28" t="n"/>
      <c r="F22" s="28" t="n"/>
      <c r="G22" s="28" t="n"/>
      <c r="H22" s="28" t="n"/>
      <c r="I22" s="28" t="n"/>
      <c r="J22" s="72" t="n"/>
      <c r="K22" s="44" t="n"/>
      <c r="L22" s="32">
        <f>IF(OR($C22="",Proj_Date=""),"",IF($K22="Yes","",MAX(0,TODAY()-Proj_Date)))</f>
        <v/>
      </c>
      <c r="M22" s="48">
        <f>IF($C22="","",IF($K22="Yes","Closed",IF($H22="","Recorded - no action required",IF($J22="","OPEN - no follow-up date set",IF($J22&lt;TODAY(),"OVERDUE",IF($J22-TODAY()&lt;=Followup_Warn_Days,"Due soon","Open"))))))</f>
        <v/>
      </c>
    </row>
    <row r="23" ht="33" customHeight="1">
      <c r="A23" s="36" t="n"/>
      <c r="B23" s="68" t="n"/>
      <c r="C23" s="28" t="n"/>
      <c r="D23" s="28" t="n"/>
      <c r="E23" s="28" t="n"/>
      <c r="F23" s="28" t="n"/>
      <c r="G23" s="28" t="n"/>
      <c r="H23" s="28" t="n"/>
      <c r="I23" s="28" t="n"/>
      <c r="J23" s="72" t="n"/>
      <c r="K23" s="44" t="n"/>
      <c r="L23" s="32">
        <f>IF(OR($C23="",Proj_Date=""),"",IF($K23="Yes","",MAX(0,TODAY()-Proj_Date)))</f>
        <v/>
      </c>
      <c r="M23" s="48">
        <f>IF($C23="","",IF($K23="Yes","Closed",IF($H23="","Recorded - no action required",IF($J23="","OPEN - no follow-up date set",IF($J23&lt;TODAY(),"OVERDUE",IF($J23-TODAY()&lt;=Followup_Warn_Days,"Due soon","Open"))))))</f>
        <v/>
      </c>
    </row>
    <row r="24" ht="33" customHeight="1">
      <c r="A24" s="36" t="n"/>
      <c r="B24" s="68" t="n"/>
      <c r="C24" s="28" t="n"/>
      <c r="D24" s="28" t="n"/>
      <c r="E24" s="28" t="n"/>
      <c r="F24" s="28" t="n"/>
      <c r="G24" s="28" t="n"/>
      <c r="H24" s="28" t="n"/>
      <c r="I24" s="28" t="n"/>
      <c r="J24" s="72" t="n"/>
      <c r="K24" s="44" t="n"/>
      <c r="L24" s="32">
        <f>IF(OR($C24="",Proj_Date=""),"",IF($K24="Yes","",MAX(0,TODAY()-Proj_Date)))</f>
        <v/>
      </c>
      <c r="M24" s="48">
        <f>IF($C24="","",IF($K24="Yes","Closed",IF($H24="","Recorded - no action required",IF($J24="","OPEN - no follow-up date set",IF($J24&lt;TODAY(),"OVERDUE",IF($J24-TODAY()&lt;=Followup_Warn_Days,"Due soon","Open"))))))</f>
        <v/>
      </c>
    </row>
    <row r="25" ht="33" customHeight="1">
      <c r="A25" s="36" t="n"/>
      <c r="B25" s="68" t="n"/>
      <c r="C25" s="28" t="n"/>
      <c r="D25" s="28" t="n"/>
      <c r="E25" s="28" t="n"/>
      <c r="F25" s="28" t="n"/>
      <c r="G25" s="28" t="n"/>
      <c r="H25" s="28" t="n"/>
      <c r="I25" s="28" t="n"/>
      <c r="J25" s="72" t="n"/>
      <c r="K25" s="44" t="n"/>
      <c r="L25" s="32">
        <f>IF(OR($C25="",Proj_Date=""),"",IF($K25="Yes","",MAX(0,TODAY()-Proj_Date)))</f>
        <v/>
      </c>
      <c r="M25" s="48">
        <f>IF($C25="","",IF($K25="Yes","Closed",IF($H25="","Recorded - no action required",IF($J25="","OPEN - no follow-up date set",IF($J25&lt;TODAY(),"OVERDUE",IF($J25-TODAY()&lt;=Followup_Warn_Days,"Due soon","Open"))))))</f>
        <v/>
      </c>
    </row>
    <row r="26" ht="33" customHeight="1">
      <c r="A26" s="36" t="n"/>
      <c r="B26" s="68" t="n"/>
      <c r="C26" s="28" t="n"/>
      <c r="D26" s="28" t="n"/>
      <c r="E26" s="28" t="n"/>
      <c r="F26" s="28" t="n"/>
      <c r="G26" s="28" t="n"/>
      <c r="H26" s="28" t="n"/>
      <c r="I26" s="28" t="n"/>
      <c r="J26" s="72" t="n"/>
      <c r="K26" s="44" t="n"/>
      <c r="L26" s="32">
        <f>IF(OR($C26="",Proj_Date=""),"",IF($K26="Yes","",MAX(0,TODAY()-Proj_Date)))</f>
        <v/>
      </c>
      <c r="M26" s="48">
        <f>IF($C26="","",IF($K26="Yes","Closed",IF($H26="","Recorded - no action required",IF($J26="","OPEN - no follow-up date set",IF($J26&lt;TODAY(),"OVERDUE",IF($J26-TODAY()&lt;=Followup_Warn_Days,"Due soon","Open"))))))</f>
        <v/>
      </c>
    </row>
    <row r="27" ht="33" customHeight="1">
      <c r="A27" s="36" t="n"/>
      <c r="B27" s="68" t="n"/>
      <c r="C27" s="28" t="n"/>
      <c r="D27" s="28" t="n"/>
      <c r="E27" s="28" t="n"/>
      <c r="F27" s="28" t="n"/>
      <c r="G27" s="28" t="n"/>
      <c r="H27" s="28" t="n"/>
      <c r="I27" s="28" t="n"/>
      <c r="J27" s="72" t="n"/>
      <c r="K27" s="44" t="n"/>
      <c r="L27" s="32">
        <f>IF(OR($C27="",Proj_Date=""),"",IF($K27="Yes","",MAX(0,TODAY()-Proj_Date)))</f>
        <v/>
      </c>
      <c r="M27" s="48">
        <f>IF($C27="","",IF($K27="Yes","Closed",IF($H27="","Recorded - no action required",IF($J27="","OPEN - no follow-up date set",IF($J27&lt;TODAY(),"OVERDUE",IF($J27-TODAY()&lt;=Followup_Warn_Days,"Due soon","Open"))))))</f>
        <v/>
      </c>
    </row>
    <row r="28" ht="33" customHeight="1">
      <c r="A28" s="36" t="n"/>
      <c r="B28" s="68" t="n"/>
      <c r="C28" s="28" t="n"/>
      <c r="D28" s="28" t="n"/>
      <c r="E28" s="28" t="n"/>
      <c r="F28" s="28" t="n"/>
      <c r="G28" s="28" t="n"/>
      <c r="H28" s="28" t="n"/>
      <c r="I28" s="28" t="n"/>
      <c r="J28" s="72" t="n"/>
      <c r="K28" s="44" t="n"/>
      <c r="L28" s="32">
        <f>IF(OR($C28="",Proj_Date=""),"",IF($K28="Yes","",MAX(0,TODAY()-Proj_Date)))</f>
        <v/>
      </c>
      <c r="M28" s="48">
        <f>IF($C28="","",IF($K28="Yes","Closed",IF($H28="","Recorded - no action required",IF($J28="","OPEN - no follow-up date set",IF($J28&lt;TODAY(),"OVERDUE",IF($J28-TODAY()&lt;=Followup_Warn_Days,"Due soon","Open"))))))</f>
        <v/>
      </c>
    </row>
    <row r="29" ht="33" customHeight="1">
      <c r="A29" s="36" t="n"/>
      <c r="B29" s="68" t="n"/>
      <c r="C29" s="28" t="n"/>
      <c r="D29" s="28" t="n"/>
      <c r="E29" s="28" t="n"/>
      <c r="F29" s="28" t="n"/>
      <c r="G29" s="28" t="n"/>
      <c r="H29" s="28" t="n"/>
      <c r="I29" s="28" t="n"/>
      <c r="J29" s="72" t="n"/>
      <c r="K29" s="44" t="n"/>
      <c r="L29" s="32">
        <f>IF(OR($C29="",Proj_Date=""),"",IF($K29="Yes","",MAX(0,TODAY()-Proj_Date)))</f>
        <v/>
      </c>
      <c r="M29" s="48">
        <f>IF($C29="","",IF($K29="Yes","Closed",IF($H29="","Recorded - no action required",IF($J29="","OPEN - no follow-up date set",IF($J29&lt;TODAY(),"OVERDUE",IF($J29-TODAY()&lt;=Followup_Warn_Days,"Due soon","Open"))))))</f>
        <v/>
      </c>
    </row>
    <row r="30" ht="33" customHeight="1">
      <c r="A30" s="36" t="n"/>
      <c r="B30" s="68" t="n"/>
      <c r="C30" s="28" t="n"/>
      <c r="D30" s="28" t="n"/>
      <c r="E30" s="28" t="n"/>
      <c r="F30" s="28" t="n"/>
      <c r="G30" s="28" t="n"/>
      <c r="H30" s="28" t="n"/>
      <c r="I30" s="28" t="n"/>
      <c r="J30" s="72" t="n"/>
      <c r="K30" s="44" t="n"/>
      <c r="L30" s="32">
        <f>IF(OR($C30="",Proj_Date=""),"",IF($K30="Yes","",MAX(0,TODAY()-Proj_Date)))</f>
        <v/>
      </c>
      <c r="M30" s="48">
        <f>IF($C30="","",IF($K30="Yes","Closed",IF($H30="","Recorded - no action required",IF($J30="","OPEN - no follow-up date set",IF($J30&lt;TODAY(),"OVERDUE",IF($J30-TODAY()&lt;=Followup_Warn_Days,"Due soon","Open"))))))</f>
        <v/>
      </c>
    </row>
    <row r="32" ht="19.5" customHeight="1">
      <c r="A32" s="4" t="inlineStr">
        <is>
          <t>SUMMARY</t>
        </is>
      </c>
    </row>
    <row r="33" ht="15" customHeight="1">
      <c r="A33" s="12" t="inlineStr">
        <is>
          <t>Days Open counts from the report date on the Cover to today, so an open item ages every time the file is opened. Closed rows stop counting.</t>
        </is>
      </c>
    </row>
    <row r="34" ht="15.75" customHeight="1">
      <c r="A34" s="13" t="inlineStr">
        <is>
          <t>Records raised today</t>
        </is>
      </c>
      <c r="D34" s="29">
        <f>SUMPRODUCT(--($C$9:$C$30&lt;&gt;""))</f>
        <v/>
      </c>
    </row>
    <row r="35" ht="15.75" customHeight="1">
      <c r="A35" s="13" t="inlineStr">
        <is>
          <t>Open items (not closed)</t>
        </is>
      </c>
      <c r="D35" s="29">
        <f>SUMPRODUCT(--($C$9:$C$30&lt;&gt;""),--($K$9:$K$30&lt;&gt;"Yes"))</f>
        <v/>
      </c>
    </row>
    <row r="36" ht="15.75" customHeight="1">
      <c r="A36" s="13" t="inlineStr">
        <is>
          <t>Overdue follow-ups</t>
        </is>
      </c>
      <c r="D36" s="29">
        <f>COUNTIF($M$9:$M$30,"OVERDUE")</f>
        <v/>
      </c>
    </row>
    <row r="37" ht="15.75" customHeight="1">
      <c r="A37" s="13" t="inlineStr">
        <is>
          <t>Follow-ups due soon</t>
        </is>
      </c>
      <c r="D37" s="29">
        <f>COUNTIF($M$9:$M$30,"Due soon")</f>
        <v/>
      </c>
    </row>
    <row r="38" ht="15.75" customHeight="1">
      <c r="A38" s="13" t="inlineStr">
        <is>
          <t>Open items with no follow-up date set</t>
        </is>
      </c>
      <c r="D38" s="29">
        <f>COUNTIF($M$9:$M$30,"OPEN - no follow-up date set")</f>
        <v/>
      </c>
    </row>
    <row r="39" ht="15.75" customHeight="1">
      <c r="A39" s="13" t="inlineStr">
        <is>
          <t>Instructions or verbal directions received</t>
        </is>
      </c>
      <c r="D39" s="29">
        <f>COUNTIF($C$9:$C$30,"Instruction / verbal direction received")</f>
        <v/>
      </c>
    </row>
    <row r="40" ht="15.75" customHeight="1">
      <c r="A40" s="13" t="inlineStr">
        <is>
          <t>RFIs raised today</t>
        </is>
      </c>
      <c r="D40" s="29">
        <f>COUNTIF($C$9:$C$30,"RFI raised")</f>
        <v/>
      </c>
    </row>
    <row r="41" ht="15.75" customHeight="1">
      <c r="A41" s="13" t="inlineStr">
        <is>
          <t>Safety observations and incidents</t>
        </is>
      </c>
      <c r="D41" s="29">
        <f>COUNTIF($C$9:$C$30,"Safety observation")+COUNTIF($C$9:$C$30,"Incident / near miss")</f>
        <v/>
      </c>
    </row>
    <row r="42" ht="15.75" customHeight="1">
      <c r="A42" s="13" t="inlineStr">
        <is>
          <t>Quality hold points and non-conformances</t>
        </is>
      </c>
      <c r="D42" s="29">
        <f>COUNTIF($C$9:$C$30,"Quality hold point / inspection")+COUNTIF($C$9:$C$30,"Non-conformance raised")</f>
        <v/>
      </c>
    </row>
    <row r="43" ht="15.75" customHeight="1">
      <c r="A43" s="13" t="inlineStr">
        <is>
          <t>Visitors and authority inspections</t>
        </is>
      </c>
      <c r="D43" s="29">
        <f>COUNTIF($C$9:$C$30,"Visitor")+COUNTIF($C$9:$C$30,"Authority inspection")</f>
        <v/>
      </c>
    </row>
    <row r="45" ht="40" customHeight="1">
      <c r="A45" s="13" t="inlineStr">
        <is>
          <t>A verbal direction is the single most dangerous record on a construction site. Write down who gave it, when, where, to whom, in what words, and confirm it in writing the same day - most contract forms require written confirmation of a verbal instruction within a short period, and an unconfirmed direction is worth nothing when the account is settled.</t>
        </is>
      </c>
    </row>
    <row r="46" ht="40" customHeight="1">
      <c r="A46" s="13" t="inlineStr">
        <is>
          <t>Log photograph references here rather than embedding images: record the file reference, the location, the direction of view and the time, and keep the images in the project's information management system (ISO 19650) so the metadata survives. A photograph with no time, place or direction is not evidence of anything.</t>
        </is>
      </c>
    </row>
    <row r="47" ht="15" customHeight="1">
      <c r="A47" s="12" t="inlineStr">
        <is>
          <t>Example row shown in grey italic - delete before use.  The worked example is Northbank Health Precinct - Stage 2.</t>
        </is>
      </c>
    </row>
    <row r="49" ht="16.5" customHeight="1">
      <c r="A49" s="78" t="inlineStr">
        <is>
          <t>Mastt template  ·  mastt.com  ·  © 2026 Mastt</t>
        </is>
      </c>
      <c r="B49" s="64" t="n"/>
      <c r="C49" s="64" t="n"/>
      <c r="D49" s="64" t="n"/>
      <c r="E49" s="64" t="n"/>
      <c r="F49" s="64" t="n"/>
      <c r="G49" s="64" t="n"/>
      <c r="H49" s="64" t="n"/>
      <c r="I49" s="64" t="n"/>
      <c r="J49" s="64" t="n"/>
      <c r="K49" s="64" t="n"/>
      <c r="L49" s="64" t="n"/>
      <c r="M49" s="64" t="n"/>
    </row>
  </sheetData>
  <mergeCells count="19">
    <mergeCell ref="A41:C41"/>
    <mergeCell ref="A37:C37"/>
    <mergeCell ref="D3:M3"/>
    <mergeCell ref="A42:C42"/>
    <mergeCell ref="A32:C32"/>
    <mergeCell ref="A35:C35"/>
    <mergeCell ref="A43:C43"/>
    <mergeCell ref="A38:C38"/>
    <mergeCell ref="A49:M49"/>
    <mergeCell ref="A45:J45"/>
    <mergeCell ref="A40:C40"/>
    <mergeCell ref="A39:C39"/>
    <mergeCell ref="A34:C34"/>
    <mergeCell ref="D2:M2"/>
    <mergeCell ref="A46:J46"/>
    <mergeCell ref="A36:C36"/>
    <mergeCell ref="J7:M7"/>
    <mergeCell ref="A33:M33"/>
    <mergeCell ref="A47:M47"/>
  </mergeCells>
  <conditionalFormatting sqref="M9:M30">
    <cfRule type="expression" priority="1" dxfId="3" stopIfTrue="0">
      <formula>$M9="OVERDUE"</formula>
    </cfRule>
    <cfRule type="expression" priority="2" dxfId="4" stopIfTrue="0">
      <formula>$M9="Due soon"</formula>
    </cfRule>
    <cfRule type="expression" priority="3" dxfId="2" stopIfTrue="0">
      <formula>$M9="Closed"</formula>
    </cfRule>
    <cfRule type="expression" priority="4" dxfId="4" stopIfTrue="0">
      <formula>$M9="OPEN - no follow-up date set"</formula>
    </cfRule>
  </conditionalFormatting>
  <conditionalFormatting sqref="C9:D30">
    <cfRule type="expression" priority="5" dxfId="1" stopIfTrue="0">
      <formula>OR($C9="Incident / near miss",$C9="Non-conformance raised",$C9="Environmental event")</formula>
    </cfRule>
  </conditionalFormatting>
  <conditionalFormatting sqref="H9:H30">
    <cfRule type="expression" priority="6" dxfId="4" stopIfTrue="0">
      <formula>AND($C9&lt;&gt;"",$H9&lt;&gt;"",$I9="")</formula>
    </cfRule>
  </conditionalFormatting>
  <conditionalFormatting sqref="D36">
    <cfRule type="expression" priority="7" dxfId="3" stopIfTrue="0">
      <formula>$D$36&gt;0</formula>
    </cfRule>
  </conditionalFormatting>
  <conditionalFormatting sqref="D37">
    <cfRule type="expression" priority="8" dxfId="0" stopIfTrue="0">
      <formula>$D$37&gt;0</formula>
    </cfRule>
  </conditionalFormatting>
  <conditionalFormatting sqref="D38">
    <cfRule type="expression" priority="9" dxfId="0" stopIfTrue="0">
      <formula>$D$38&gt;0</formula>
    </cfRule>
  </conditionalFormatting>
  <dataValidations count="3">
    <dataValidation sqref="C9:C30" showDropDown="0" showInputMessage="0" showErrorMessage="0" allowBlank="1" type="list">
      <formula1>Lists!$K$21:$K$34</formula1>
    </dataValidation>
    <dataValidation sqref="F9:F30" showDropDown="0" showInputMessage="0" showErrorMessage="0" allowBlank="1" type="list">
      <formula1>Lists!$P$21:$P$31</formula1>
    </dataValidation>
    <dataValidation sqref="K9:K30" showDropDown="0" showInputMessage="0" showErrorMessage="0" allowBlank="1" type="list">
      <formula1>Lists!$B$21:$B$22</formula1>
    </dataValidation>
  </dataValidations>
  <hyperlinks>
    <hyperlink xmlns:r="http://schemas.openxmlformats.org/officeDocument/2006/relationships" ref="A49" r:id="rId1"/>
  </hyperlinks>
  <printOptions horizontalCentered="0"/>
  <pageMargins left="0.3" right="0.3" top="0.5" bottom="0.5" header="0.2" footer="0.3"/>
  <pageSetup orientation="landscape" paperSize="8" fitToHeight="0" fitToWidth="2"/>
  <headerFooter>
    <oddHeader/>
    <oddFooter>&amp;L&amp;"Arial,Regular"&amp;7 &amp;K8E98A2Mastt template  ·  mastt.com  ·  © 2026 Mastt&amp;R&amp;"Arial,Regular"&amp;7 &amp;K8E98A2&amp;A  ·  Page &amp;P of &amp;N</oddFooter>
    <evenHeader/>
    <evenFooter/>
    <firstHeader/>
    <firstFooter/>
  </headerFooter>
  <drawing xmlns:r="http://schemas.openxmlformats.org/officeDocument/2006/relationships" r:id="rId2"/>
</worksheet>
</file>

<file path=xl/worksheets/sheet8.xml><?xml version="1.0" encoding="utf-8"?>
<worksheet xmlns="http://schemas.openxmlformats.org/spreadsheetml/2006/main">
  <sheetPr>
    <outlinePr summaryBelow="1" summaryRight="1"/>
    <pageSetUpPr fitToPage="1"/>
  </sheetPr>
  <dimension ref="A2:P63"/>
  <sheetViews>
    <sheetView showGridLines="0" workbookViewId="0">
      <pane xSplit="3" ySplit="8" topLeftCell="D9"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13" customWidth="1" min="2" max="2"/>
    <col width="12" customWidth="1" min="3" max="3"/>
    <col width="24" customWidth="1" min="4" max="4"/>
    <col width="24" customWidth="1" min="5" max="5"/>
    <col width="11" customWidth="1" min="6" max="6"/>
    <col width="11" customWidth="1" min="7" max="7"/>
    <col width="13" customWidth="1" min="8" max="8"/>
    <col width="22" customWidth="1" min="9" max="9"/>
    <col width="12" customWidth="1" min="10" max="10"/>
    <col width="14" customWidth="1" min="11" max="11"/>
    <col width="15" customWidth="1" min="12" max="12"/>
    <col width="15" customWidth="1" min="13" max="13"/>
    <col width="17" customWidth="1" min="14" max="14"/>
    <col width="17" customWidth="1" min="15" max="15"/>
    <col width="34" customWidth="1" min="16" max="16"/>
  </cols>
  <sheetData>
    <row r="1" ht="3.75" customHeight="1"/>
    <row r="2" ht="27.75" customHeight="1">
      <c r="A2" s="1" t="inlineStr">
        <is>
          <t xml:space="preserve"> </t>
        </is>
      </c>
      <c r="B2" s="1" t="n"/>
      <c r="C2" s="1" t="n"/>
      <c r="D2" s="2" t="inlineStr">
        <is>
          <t>Construction Daily Report / Site Diary</t>
        </is>
      </c>
    </row>
    <row r="3" ht="12.75" customHeight="1">
      <c r="A3" s="1" t="n"/>
      <c r="B3" s="1" t="n"/>
      <c r="C3" s="1" t="n"/>
      <c r="D3" s="3" t="inlineStr">
        <is>
          <t>Weather Log  ·  one row per calendar day  ·  the running record that turns a diary into an EOT position</t>
        </is>
      </c>
    </row>
    <row r="4" ht="6" customHeight="1"/>
    <row r="7">
      <c r="A7" s="19">
        <f>IF(Proj_Name="","Project: —  |  complete the Cover sheet","Project:  "&amp;Proj_Name&amp;IF(Proj_Number="",""," |  No. "&amp;Proj_Number)&amp;IF(Proj_Client=""," "," |  "&amp;Proj_Client))</f>
        <v/>
      </c>
      <c r="M7" s="20" t="inlineStr">
        <is>
          <t>Shaded = your input.   Tinted = auto-calculated — do not overtype.</t>
        </is>
      </c>
    </row>
    <row r="8" ht="46" customHeight="1">
      <c r="A8" s="25" t="inlineStr">
        <is>
          <t>Day No. since Possession</t>
        </is>
      </c>
      <c r="B8" s="25" t="inlineStr">
        <is>
          <t>Date</t>
        </is>
      </c>
      <c r="C8" s="25" t="inlineStr">
        <is>
          <t>Day</t>
        </is>
      </c>
      <c r="D8" s="25" t="inlineStr">
        <is>
          <t>AM Condition</t>
        </is>
      </c>
      <c r="E8" s="25" t="inlineStr">
        <is>
          <t>PM Condition</t>
        </is>
      </c>
      <c r="F8" s="25" t="inlineStr">
        <is>
          <t>Temp Min (°C)</t>
        </is>
      </c>
      <c r="G8" s="25" t="inlineStr">
        <is>
          <t>Temp Max (°C)</t>
        </is>
      </c>
      <c r="H8" s="25" t="inlineStr">
        <is>
          <t>Rainfall (mm)</t>
        </is>
      </c>
      <c r="I8" s="25" t="inlineStr">
        <is>
          <t>Wind</t>
        </is>
      </c>
      <c r="J8" s="25" t="inlineStr">
        <is>
          <t>Hours Lost to Weather</t>
        </is>
      </c>
      <c r="K8" s="25" t="inlineStr">
        <is>
          <t>Cumulative Rainfall (mm)</t>
        </is>
      </c>
      <c r="L8" s="25" t="inlineStr">
        <is>
          <t>Cumulative Hours Lost</t>
        </is>
      </c>
      <c r="M8" s="25" t="inlineStr">
        <is>
          <t>Weather-Affected Day</t>
        </is>
      </c>
      <c r="N8" s="25" t="inlineStr">
        <is>
          <t>Inclement Days Counted to Date</t>
        </is>
      </c>
      <c r="O8" s="25" t="inlineStr">
        <is>
          <t>Allowance Days Remaining</t>
        </is>
      </c>
      <c r="P8" s="25" t="inlineStr">
        <is>
          <t>Comments - gauge or bureau station, what was stopped, drying-out time</t>
        </is>
      </c>
    </row>
    <row r="9" ht="22" customHeight="1">
      <c r="A9" s="32">
        <f>IF(OR($B9="",Proj_ContractDate=""),"",$B9-Proj_ContractDate+1)</f>
        <v/>
      </c>
      <c r="B9" s="71" t="n">
        <v>46174</v>
      </c>
      <c r="C9" s="53">
        <f>IF($B9="","",TEXT($B9,"ddd"))</f>
        <v/>
      </c>
      <c r="D9" s="28" t="n"/>
      <c r="E9" s="28" t="n"/>
      <c r="F9" s="73" t="n"/>
      <c r="G9" s="73" t="n"/>
      <c r="H9" s="73" t="n"/>
      <c r="I9" s="28" t="n"/>
      <c r="J9" s="38" t="n"/>
      <c r="K9" s="74">
        <f>IF(OR($B9="",$H9=""),"",ROUND(SUM($H$9:$H9),1))</f>
        <v/>
      </c>
      <c r="L9" s="35">
        <f>IF(OR($B9="",$J9=""),"",ROUND(SUM($J$9:$J9),2))</f>
        <v/>
      </c>
      <c r="M9" s="53">
        <f>IF(OR($B9="",$J9=""),"",IF($J9&gt;=Wx_Threshold_Hours,"Yes","No"))</f>
        <v/>
      </c>
      <c r="N9" s="32">
        <f>IF($M9&lt;&gt;"Yes","",COUNTIF($M$9:$M9,"Yes"))</f>
        <v/>
      </c>
      <c r="O9" s="32">
        <f>IF(OR($B9="",$J9="",Wx_Allowance_Days=""),"",Wx_Allowance_Days-COUNTIF($M$9:$M9,"Yes"))</f>
        <v/>
      </c>
      <c r="P9" s="28" t="n"/>
    </row>
    <row r="10" ht="22" customHeight="1">
      <c r="A10" s="32">
        <f>IF(OR($B10="",Proj_ContractDate=""),"",$B10-Proj_ContractDate+1)</f>
        <v/>
      </c>
      <c r="B10" s="75">
        <f>IF($B9="","",IF(MONTH($B9+1)=MONTH($B$9),$B9+1,""))</f>
        <v/>
      </c>
      <c r="C10" s="53">
        <f>IF($B10="","",TEXT($B10,"ddd"))</f>
        <v/>
      </c>
      <c r="D10" s="28" t="n"/>
      <c r="E10" s="28" t="n"/>
      <c r="F10" s="73" t="n"/>
      <c r="G10" s="73" t="n"/>
      <c r="H10" s="73" t="n"/>
      <c r="I10" s="28" t="n"/>
      <c r="J10" s="38" t="n"/>
      <c r="K10" s="74">
        <f>IF(OR($B10="",$H10=""),"",ROUND(SUM($H$9:$H10),1))</f>
        <v/>
      </c>
      <c r="L10" s="35">
        <f>IF(OR($B10="",$J10=""),"",ROUND(SUM($J$9:$J10),2))</f>
        <v/>
      </c>
      <c r="M10" s="53">
        <f>IF(OR($B10="",$J10=""),"",IF($J10&gt;=Wx_Threshold_Hours,"Yes","No"))</f>
        <v/>
      </c>
      <c r="N10" s="32">
        <f>IF($M10&lt;&gt;"Yes","",COUNTIF($M$9:$M10,"Yes"))</f>
        <v/>
      </c>
      <c r="O10" s="32">
        <f>IF(OR($B10="",$J10="",Wx_Allowance_Days=""),"",Wx_Allowance_Days-COUNTIF($M$9:$M10,"Yes"))</f>
        <v/>
      </c>
      <c r="P10" s="28" t="n"/>
    </row>
    <row r="11" ht="22" customHeight="1">
      <c r="A11" s="32">
        <f>IF(OR($B11="",Proj_ContractDate=""),"",$B11-Proj_ContractDate+1)</f>
        <v/>
      </c>
      <c r="B11" s="75">
        <f>IF($B10="","",IF(MONTH($B10+1)=MONTH($B$9),$B10+1,""))</f>
        <v/>
      </c>
      <c r="C11" s="53">
        <f>IF($B11="","",TEXT($B11,"ddd"))</f>
        <v/>
      </c>
      <c r="D11" s="28" t="n"/>
      <c r="E11" s="28" t="n"/>
      <c r="F11" s="73" t="n"/>
      <c r="G11" s="73" t="n"/>
      <c r="H11" s="73" t="n"/>
      <c r="I11" s="28" t="n"/>
      <c r="J11" s="38" t="n"/>
      <c r="K11" s="74">
        <f>IF(OR($B11="",$H11=""),"",ROUND(SUM($H$9:$H11),1))</f>
        <v/>
      </c>
      <c r="L11" s="35">
        <f>IF(OR($B11="",$J11=""),"",ROUND(SUM($J$9:$J11),2))</f>
        <v/>
      </c>
      <c r="M11" s="53">
        <f>IF(OR($B11="",$J11=""),"",IF($J11&gt;=Wx_Threshold_Hours,"Yes","No"))</f>
        <v/>
      </c>
      <c r="N11" s="32">
        <f>IF($M11&lt;&gt;"Yes","",COUNTIF($M$9:$M11,"Yes"))</f>
        <v/>
      </c>
      <c r="O11" s="32">
        <f>IF(OR($B11="",$J11="",Wx_Allowance_Days=""),"",Wx_Allowance_Days-COUNTIF($M$9:$M11,"Yes"))</f>
        <v/>
      </c>
      <c r="P11" s="28" t="n"/>
    </row>
    <row r="12" ht="22" customHeight="1">
      <c r="A12" s="32">
        <f>IF(OR($B12="",Proj_ContractDate=""),"",$B12-Proj_ContractDate+1)</f>
        <v/>
      </c>
      <c r="B12" s="75">
        <f>IF($B11="","",IF(MONTH($B11+1)=MONTH($B$9),$B11+1,""))</f>
        <v/>
      </c>
      <c r="C12" s="53">
        <f>IF($B12="","",TEXT($B12,"ddd"))</f>
        <v/>
      </c>
      <c r="D12" s="28" t="n"/>
      <c r="E12" s="28" t="n"/>
      <c r="F12" s="73" t="n"/>
      <c r="G12" s="73" t="n"/>
      <c r="H12" s="73" t="n"/>
      <c r="I12" s="28" t="n"/>
      <c r="J12" s="38" t="n"/>
      <c r="K12" s="74">
        <f>IF(OR($B12="",$H12=""),"",ROUND(SUM($H$9:$H12),1))</f>
        <v/>
      </c>
      <c r="L12" s="35">
        <f>IF(OR($B12="",$J12=""),"",ROUND(SUM($J$9:$J12),2))</f>
        <v/>
      </c>
      <c r="M12" s="53">
        <f>IF(OR($B12="",$J12=""),"",IF($J12&gt;=Wx_Threshold_Hours,"Yes","No"))</f>
        <v/>
      </c>
      <c r="N12" s="32">
        <f>IF($M12&lt;&gt;"Yes","",COUNTIF($M$9:$M12,"Yes"))</f>
        <v/>
      </c>
      <c r="O12" s="32">
        <f>IF(OR($B12="",$J12="",Wx_Allowance_Days=""),"",Wx_Allowance_Days-COUNTIF($M$9:$M12,"Yes"))</f>
        <v/>
      </c>
      <c r="P12" s="28" t="n"/>
    </row>
    <row r="13" ht="22" customHeight="1">
      <c r="A13" s="32">
        <f>IF(OR($B13="",Proj_ContractDate=""),"",$B13-Proj_ContractDate+1)</f>
        <v/>
      </c>
      <c r="B13" s="75">
        <f>IF($B12="","",IF(MONTH($B12+1)=MONTH($B$9),$B12+1,""))</f>
        <v/>
      </c>
      <c r="C13" s="53">
        <f>IF($B13="","",TEXT($B13,"ddd"))</f>
        <v/>
      </c>
      <c r="D13" s="28" t="n"/>
      <c r="E13" s="28" t="n"/>
      <c r="F13" s="73" t="n"/>
      <c r="G13" s="73" t="n"/>
      <c r="H13" s="73" t="n"/>
      <c r="I13" s="28" t="n"/>
      <c r="J13" s="38" t="n"/>
      <c r="K13" s="74">
        <f>IF(OR($B13="",$H13=""),"",ROUND(SUM($H$9:$H13),1))</f>
        <v/>
      </c>
      <c r="L13" s="35">
        <f>IF(OR($B13="",$J13=""),"",ROUND(SUM($J$9:$J13),2))</f>
        <v/>
      </c>
      <c r="M13" s="53">
        <f>IF(OR($B13="",$J13=""),"",IF($J13&gt;=Wx_Threshold_Hours,"Yes","No"))</f>
        <v/>
      </c>
      <c r="N13" s="32">
        <f>IF($M13&lt;&gt;"Yes","",COUNTIF($M$9:$M13,"Yes"))</f>
        <v/>
      </c>
      <c r="O13" s="32">
        <f>IF(OR($B13="",$J13="",Wx_Allowance_Days=""),"",Wx_Allowance_Days-COUNTIF($M$9:$M13,"Yes"))</f>
        <v/>
      </c>
      <c r="P13" s="28" t="n"/>
    </row>
    <row r="14" ht="22" customHeight="1">
      <c r="A14" s="32">
        <f>IF(OR($B14="",Proj_ContractDate=""),"",$B14-Proj_ContractDate+1)</f>
        <v/>
      </c>
      <c r="B14" s="75">
        <f>IF($B13="","",IF(MONTH($B13+1)=MONTH($B$9),$B13+1,""))</f>
        <v/>
      </c>
      <c r="C14" s="53">
        <f>IF($B14="","",TEXT($B14,"ddd"))</f>
        <v/>
      </c>
      <c r="D14" s="28" t="n"/>
      <c r="E14" s="28" t="n"/>
      <c r="F14" s="73" t="n"/>
      <c r="G14" s="73" t="n"/>
      <c r="H14" s="73" t="n"/>
      <c r="I14" s="28" t="n"/>
      <c r="J14" s="38" t="n"/>
      <c r="K14" s="74">
        <f>IF(OR($B14="",$H14=""),"",ROUND(SUM($H$9:$H14),1))</f>
        <v/>
      </c>
      <c r="L14" s="35">
        <f>IF(OR($B14="",$J14=""),"",ROUND(SUM($J$9:$J14),2))</f>
        <v/>
      </c>
      <c r="M14" s="53">
        <f>IF(OR($B14="",$J14=""),"",IF($J14&gt;=Wx_Threshold_Hours,"Yes","No"))</f>
        <v/>
      </c>
      <c r="N14" s="32">
        <f>IF($M14&lt;&gt;"Yes","",COUNTIF($M$9:$M14,"Yes"))</f>
        <v/>
      </c>
      <c r="O14" s="32">
        <f>IF(OR($B14="",$J14="",Wx_Allowance_Days=""),"",Wx_Allowance_Days-COUNTIF($M$9:$M14,"Yes"))</f>
        <v/>
      </c>
      <c r="P14" s="28" t="n"/>
    </row>
    <row r="15" ht="22" customHeight="1">
      <c r="A15" s="32">
        <f>IF(OR($B15="",Proj_ContractDate=""),"",$B15-Proj_ContractDate+1)</f>
        <v/>
      </c>
      <c r="B15" s="75">
        <f>IF($B14="","",IF(MONTH($B14+1)=MONTH($B$9),$B14+1,""))</f>
        <v/>
      </c>
      <c r="C15" s="53">
        <f>IF($B15="","",TEXT($B15,"ddd"))</f>
        <v/>
      </c>
      <c r="D15" s="28" t="n"/>
      <c r="E15" s="28" t="n"/>
      <c r="F15" s="73" t="n"/>
      <c r="G15" s="73" t="n"/>
      <c r="H15" s="73" t="n"/>
      <c r="I15" s="28" t="n"/>
      <c r="J15" s="38" t="n"/>
      <c r="K15" s="74">
        <f>IF(OR($B15="",$H15=""),"",ROUND(SUM($H$9:$H15),1))</f>
        <v/>
      </c>
      <c r="L15" s="35">
        <f>IF(OR($B15="",$J15=""),"",ROUND(SUM($J$9:$J15),2))</f>
        <v/>
      </c>
      <c r="M15" s="53">
        <f>IF(OR($B15="",$J15=""),"",IF($J15&gt;=Wx_Threshold_Hours,"Yes","No"))</f>
        <v/>
      </c>
      <c r="N15" s="32">
        <f>IF($M15&lt;&gt;"Yes","",COUNTIF($M$9:$M15,"Yes"))</f>
        <v/>
      </c>
      <c r="O15" s="32">
        <f>IF(OR($B15="",$J15="",Wx_Allowance_Days=""),"",Wx_Allowance_Days-COUNTIF($M$9:$M15,"Yes"))</f>
        <v/>
      </c>
      <c r="P15" s="28" t="n"/>
    </row>
    <row r="16" ht="22" customHeight="1">
      <c r="A16" s="32">
        <f>IF(OR($B16="",Proj_ContractDate=""),"",$B16-Proj_ContractDate+1)</f>
        <v/>
      </c>
      <c r="B16" s="75">
        <f>IF($B15="","",IF(MONTH($B15+1)=MONTH($B$9),$B15+1,""))</f>
        <v/>
      </c>
      <c r="C16" s="53">
        <f>IF($B16="","",TEXT($B16,"ddd"))</f>
        <v/>
      </c>
      <c r="D16" s="28" t="n"/>
      <c r="E16" s="28" t="n"/>
      <c r="F16" s="73" t="n"/>
      <c r="G16" s="73" t="n"/>
      <c r="H16" s="73" t="n"/>
      <c r="I16" s="28" t="n"/>
      <c r="J16" s="38" t="n"/>
      <c r="K16" s="74">
        <f>IF(OR($B16="",$H16=""),"",ROUND(SUM($H$9:$H16),1))</f>
        <v/>
      </c>
      <c r="L16" s="35">
        <f>IF(OR($B16="",$J16=""),"",ROUND(SUM($J$9:$J16),2))</f>
        <v/>
      </c>
      <c r="M16" s="53">
        <f>IF(OR($B16="",$J16=""),"",IF($J16&gt;=Wx_Threshold_Hours,"Yes","No"))</f>
        <v/>
      </c>
      <c r="N16" s="32">
        <f>IF($M16&lt;&gt;"Yes","",COUNTIF($M$9:$M16,"Yes"))</f>
        <v/>
      </c>
      <c r="O16" s="32">
        <f>IF(OR($B16="",$J16="",Wx_Allowance_Days=""),"",Wx_Allowance_Days-COUNTIF($M$9:$M16,"Yes"))</f>
        <v/>
      </c>
      <c r="P16" s="28" t="n"/>
    </row>
    <row r="17" ht="22" customHeight="1">
      <c r="A17" s="32">
        <f>IF(OR($B17="",Proj_ContractDate=""),"",$B17-Proj_ContractDate+1)</f>
        <v/>
      </c>
      <c r="B17" s="75">
        <f>IF($B16="","",IF(MONTH($B16+1)=MONTH($B$9),$B16+1,""))</f>
        <v/>
      </c>
      <c r="C17" s="53">
        <f>IF($B17="","",TEXT($B17,"ddd"))</f>
        <v/>
      </c>
      <c r="D17" s="28" t="n"/>
      <c r="E17" s="28" t="n"/>
      <c r="F17" s="73" t="n"/>
      <c r="G17" s="73" t="n"/>
      <c r="H17" s="73" t="n"/>
      <c r="I17" s="28" t="n"/>
      <c r="J17" s="38" t="n"/>
      <c r="K17" s="74">
        <f>IF(OR($B17="",$H17=""),"",ROUND(SUM($H$9:$H17),1))</f>
        <v/>
      </c>
      <c r="L17" s="35">
        <f>IF(OR($B17="",$J17=""),"",ROUND(SUM($J$9:$J17),2))</f>
        <v/>
      </c>
      <c r="M17" s="53">
        <f>IF(OR($B17="",$J17=""),"",IF($J17&gt;=Wx_Threshold_Hours,"Yes","No"))</f>
        <v/>
      </c>
      <c r="N17" s="32">
        <f>IF($M17&lt;&gt;"Yes","",COUNTIF($M$9:$M17,"Yes"))</f>
        <v/>
      </c>
      <c r="O17" s="32">
        <f>IF(OR($B17="",$J17="",Wx_Allowance_Days=""),"",Wx_Allowance_Days-COUNTIF($M$9:$M17,"Yes"))</f>
        <v/>
      </c>
      <c r="P17" s="28" t="n"/>
    </row>
    <row r="18" ht="22" customHeight="1">
      <c r="A18" s="32">
        <f>IF(OR($B18="",Proj_ContractDate=""),"",$B18-Proj_ContractDate+1)</f>
        <v/>
      </c>
      <c r="B18" s="75">
        <f>IF($B17="","",IF(MONTH($B17+1)=MONTH($B$9),$B17+1,""))</f>
        <v/>
      </c>
      <c r="C18" s="53">
        <f>IF($B18="","",TEXT($B18,"ddd"))</f>
        <v/>
      </c>
      <c r="D18" s="28" t="n"/>
      <c r="E18" s="28" t="n"/>
      <c r="F18" s="73" t="n"/>
      <c r="G18" s="73" t="n"/>
      <c r="H18" s="73" t="n"/>
      <c r="I18" s="28" t="n"/>
      <c r="J18" s="38" t="n"/>
      <c r="K18" s="74">
        <f>IF(OR($B18="",$H18=""),"",ROUND(SUM($H$9:$H18),1))</f>
        <v/>
      </c>
      <c r="L18" s="35">
        <f>IF(OR($B18="",$J18=""),"",ROUND(SUM($J$9:$J18),2))</f>
        <v/>
      </c>
      <c r="M18" s="53">
        <f>IF(OR($B18="",$J18=""),"",IF($J18&gt;=Wx_Threshold_Hours,"Yes","No"))</f>
        <v/>
      </c>
      <c r="N18" s="32">
        <f>IF($M18&lt;&gt;"Yes","",COUNTIF($M$9:$M18,"Yes"))</f>
        <v/>
      </c>
      <c r="O18" s="32">
        <f>IF(OR($B18="",$J18="",Wx_Allowance_Days=""),"",Wx_Allowance_Days-COUNTIF($M$9:$M18,"Yes"))</f>
        <v/>
      </c>
      <c r="P18" s="28" t="n"/>
    </row>
    <row r="19" ht="22" customHeight="1">
      <c r="A19" s="32">
        <f>IF(OR($B19="",Proj_ContractDate=""),"",$B19-Proj_ContractDate+1)</f>
        <v/>
      </c>
      <c r="B19" s="75">
        <f>IF($B18="","",IF(MONTH($B18+1)=MONTH($B$9),$B18+1,""))</f>
        <v/>
      </c>
      <c r="C19" s="53">
        <f>IF($B19="","",TEXT($B19,"ddd"))</f>
        <v/>
      </c>
      <c r="D19" s="28" t="n"/>
      <c r="E19" s="28" t="n"/>
      <c r="F19" s="73" t="n"/>
      <c r="G19" s="73" t="n"/>
      <c r="H19" s="73" t="n"/>
      <c r="I19" s="28" t="n"/>
      <c r="J19" s="38" t="n"/>
      <c r="K19" s="74">
        <f>IF(OR($B19="",$H19=""),"",ROUND(SUM($H$9:$H19),1))</f>
        <v/>
      </c>
      <c r="L19" s="35">
        <f>IF(OR($B19="",$J19=""),"",ROUND(SUM($J$9:$J19),2))</f>
        <v/>
      </c>
      <c r="M19" s="53">
        <f>IF(OR($B19="",$J19=""),"",IF($J19&gt;=Wx_Threshold_Hours,"Yes","No"))</f>
        <v/>
      </c>
      <c r="N19" s="32">
        <f>IF($M19&lt;&gt;"Yes","",COUNTIF($M$9:$M19,"Yes"))</f>
        <v/>
      </c>
      <c r="O19" s="32">
        <f>IF(OR($B19="",$J19="",Wx_Allowance_Days=""),"",Wx_Allowance_Days-COUNTIF($M$9:$M19,"Yes"))</f>
        <v/>
      </c>
      <c r="P19" s="28" t="n"/>
    </row>
    <row r="20" ht="22" customHeight="1">
      <c r="A20" s="32">
        <f>IF(OR($B20="",Proj_ContractDate=""),"",$B20-Proj_ContractDate+1)</f>
        <v/>
      </c>
      <c r="B20" s="75">
        <f>IF($B19="","",IF(MONTH($B19+1)=MONTH($B$9),$B19+1,""))</f>
        <v/>
      </c>
      <c r="C20" s="53">
        <f>IF($B20="","",TEXT($B20,"ddd"))</f>
        <v/>
      </c>
      <c r="D20" s="28" t="n"/>
      <c r="E20" s="28" t="n"/>
      <c r="F20" s="73" t="n"/>
      <c r="G20" s="73" t="n"/>
      <c r="H20" s="73" t="n"/>
      <c r="I20" s="28" t="n"/>
      <c r="J20" s="38" t="n"/>
      <c r="K20" s="74">
        <f>IF(OR($B20="",$H20=""),"",ROUND(SUM($H$9:$H20),1))</f>
        <v/>
      </c>
      <c r="L20" s="35">
        <f>IF(OR($B20="",$J20=""),"",ROUND(SUM($J$9:$J20),2))</f>
        <v/>
      </c>
      <c r="M20" s="53">
        <f>IF(OR($B20="",$J20=""),"",IF($J20&gt;=Wx_Threshold_Hours,"Yes","No"))</f>
        <v/>
      </c>
      <c r="N20" s="32">
        <f>IF($M20&lt;&gt;"Yes","",COUNTIF($M$9:$M20,"Yes"))</f>
        <v/>
      </c>
      <c r="O20" s="32">
        <f>IF(OR($B20="",$J20="",Wx_Allowance_Days=""),"",Wx_Allowance_Days-COUNTIF($M$9:$M20,"Yes"))</f>
        <v/>
      </c>
      <c r="P20" s="28" t="n"/>
    </row>
    <row r="21" ht="22" customHeight="1">
      <c r="A21" s="32">
        <f>IF(OR($B21="",Proj_ContractDate=""),"",$B21-Proj_ContractDate+1)</f>
        <v/>
      </c>
      <c r="B21" s="75">
        <f>IF($B20="","",IF(MONTH($B20+1)=MONTH($B$9),$B20+1,""))</f>
        <v/>
      </c>
      <c r="C21" s="53">
        <f>IF($B21="","",TEXT($B21,"ddd"))</f>
        <v/>
      </c>
      <c r="D21" s="28" t="n"/>
      <c r="E21" s="28" t="n"/>
      <c r="F21" s="73" t="n"/>
      <c r="G21" s="73" t="n"/>
      <c r="H21" s="73" t="n"/>
      <c r="I21" s="28" t="n"/>
      <c r="J21" s="38" t="n"/>
      <c r="K21" s="74">
        <f>IF(OR($B21="",$H21=""),"",ROUND(SUM($H$9:$H21),1))</f>
        <v/>
      </c>
      <c r="L21" s="35">
        <f>IF(OR($B21="",$J21=""),"",ROUND(SUM($J$9:$J21),2))</f>
        <v/>
      </c>
      <c r="M21" s="53">
        <f>IF(OR($B21="",$J21=""),"",IF($J21&gt;=Wx_Threshold_Hours,"Yes","No"))</f>
        <v/>
      </c>
      <c r="N21" s="32">
        <f>IF($M21&lt;&gt;"Yes","",COUNTIF($M$9:$M21,"Yes"))</f>
        <v/>
      </c>
      <c r="O21" s="32">
        <f>IF(OR($B21="",$J21="",Wx_Allowance_Days=""),"",Wx_Allowance_Days-COUNTIF($M$9:$M21,"Yes"))</f>
        <v/>
      </c>
      <c r="P21" s="28" t="n"/>
    </row>
    <row r="22" ht="22" customHeight="1">
      <c r="A22" s="32">
        <f>IF(OR($B22="",Proj_ContractDate=""),"",$B22-Proj_ContractDate+1)</f>
        <v/>
      </c>
      <c r="B22" s="75">
        <f>IF($B21="","",IF(MONTH($B21+1)=MONTH($B$9),$B21+1,""))</f>
        <v/>
      </c>
      <c r="C22" s="53">
        <f>IF($B22="","",TEXT($B22,"ddd"))</f>
        <v/>
      </c>
      <c r="D22" s="28" t="n"/>
      <c r="E22" s="28" t="n"/>
      <c r="F22" s="73" t="n"/>
      <c r="G22" s="73" t="n"/>
      <c r="H22" s="73" t="n"/>
      <c r="I22" s="28" t="n"/>
      <c r="J22" s="38" t="n"/>
      <c r="K22" s="74">
        <f>IF(OR($B22="",$H22=""),"",ROUND(SUM($H$9:$H22),1))</f>
        <v/>
      </c>
      <c r="L22" s="35">
        <f>IF(OR($B22="",$J22=""),"",ROUND(SUM($J$9:$J22),2))</f>
        <v/>
      </c>
      <c r="M22" s="53">
        <f>IF(OR($B22="",$J22=""),"",IF($J22&gt;=Wx_Threshold_Hours,"Yes","No"))</f>
        <v/>
      </c>
      <c r="N22" s="32">
        <f>IF($M22&lt;&gt;"Yes","",COUNTIF($M$9:$M22,"Yes"))</f>
        <v/>
      </c>
      <c r="O22" s="32">
        <f>IF(OR($B22="",$J22="",Wx_Allowance_Days=""),"",Wx_Allowance_Days-COUNTIF($M$9:$M22,"Yes"))</f>
        <v/>
      </c>
      <c r="P22" s="28" t="n"/>
    </row>
    <row r="23" ht="33" customHeight="1">
      <c r="A23" s="32">
        <f>IF(OR($B23="",Proj_ContractDate=""),"",$B23-Proj_ContractDate+1)</f>
        <v/>
      </c>
      <c r="B23" s="75">
        <f>IF($B22="","",IF(MONTH($B22+1)=MONTH($B$9),$B22+1,""))</f>
        <v/>
      </c>
      <c r="C23" s="53">
        <f>IF($B23="","",TEXT($B23,"ddd"))</f>
        <v/>
      </c>
      <c r="D23" s="27" t="inlineStr">
        <is>
          <t>Fine / clear</t>
        </is>
      </c>
      <c r="E23" s="27" t="inlineStr">
        <is>
          <t>Fine / clear</t>
        </is>
      </c>
      <c r="F23" s="76" t="n">
        <v>6.2</v>
      </c>
      <c r="G23" s="76" t="n">
        <v>17.8</v>
      </c>
      <c r="H23" s="76" t="n">
        <v>0</v>
      </c>
      <c r="I23" s="27" t="inlineStr">
        <is>
          <t>Light breeze</t>
        </is>
      </c>
      <c r="J23" s="34" t="n">
        <v>0</v>
      </c>
      <c r="K23" s="74">
        <f>IF(OR($B23="",$H23=""),"",ROUND(SUM($H$9:$H23),1))</f>
        <v/>
      </c>
      <c r="L23" s="35">
        <f>IF(OR($B23="",$J23=""),"",ROUND(SUM($J$9:$J23),2))</f>
        <v/>
      </c>
      <c r="M23" s="53">
        <f>IF(OR($B23="",$J23=""),"",IF($J23&gt;=Wx_Threshold_Hours,"Yes","No"))</f>
        <v/>
      </c>
      <c r="N23" s="32">
        <f>IF($M23&lt;&gt;"Yes","",COUNTIF($M$9:$M23,"Yes"))</f>
        <v/>
      </c>
      <c r="O23" s="32">
        <f>IF(OR($B23="",$J23="",Wx_Allowance_Days=""),"",Wx_Allowance_Days-COUNTIF($M$9:$M23,"Yes"))</f>
        <v/>
      </c>
      <c r="P23" s="27" t="inlineStr">
        <is>
          <t>Site gauge read 07:00. Full production.</t>
        </is>
      </c>
    </row>
    <row r="24" ht="33" customHeight="1">
      <c r="A24" s="32">
        <f>IF(OR($B24="",Proj_ContractDate=""),"",$B24-Proj_ContractDate+1)</f>
        <v/>
      </c>
      <c r="B24" s="75">
        <f>IF($B23="","",IF(MONTH($B23+1)=MONTH($B$9),$B23+1,""))</f>
        <v/>
      </c>
      <c r="C24" s="53">
        <f>IF($B24="","",TEXT($B24,"ddd"))</f>
        <v/>
      </c>
      <c r="D24" s="27" t="inlineStr">
        <is>
          <t>Overcast</t>
        </is>
      </c>
      <c r="E24" s="27" t="inlineStr">
        <is>
          <t>Light showers</t>
        </is>
      </c>
      <c r="F24" s="76" t="n">
        <v>7.5</v>
      </c>
      <c r="G24" s="76" t="n">
        <v>16.1</v>
      </c>
      <c r="H24" s="76" t="n">
        <v>4.2</v>
      </c>
      <c r="I24" s="27" t="inlineStr">
        <is>
          <t>Moderate breeze</t>
        </is>
      </c>
      <c r="J24" s="34" t="n">
        <v>0</v>
      </c>
      <c r="K24" s="74">
        <f>IF(OR($B24="",$H24=""),"",ROUND(SUM($H$9:$H24),1))</f>
        <v/>
      </c>
      <c r="L24" s="35">
        <f>IF(OR($B24="",$J24=""),"",ROUND(SUM($J$9:$J24),2))</f>
        <v/>
      </c>
      <c r="M24" s="53">
        <f>IF(OR($B24="",$J24=""),"",IF($J24&gt;=Wx_Threshold_Hours,"Yes","No"))</f>
        <v/>
      </c>
      <c r="N24" s="32">
        <f>IF($M24&lt;&gt;"Yes","",COUNTIF($M$9:$M24,"Yes"))</f>
        <v/>
      </c>
      <c r="O24" s="32">
        <f>IF(OR($B24="",$J24="",Wx_Allowance_Days=""),"",Wx_Allowance_Days-COUNTIF($M$9:$M24,"Yes"))</f>
        <v/>
      </c>
      <c r="P24" s="27" t="inlineStr">
        <is>
          <t>Showers did not stop work; slab surface remained workable.</t>
        </is>
      </c>
    </row>
    <row r="25" ht="33" customHeight="1">
      <c r="A25" s="32">
        <f>IF(OR($B25="",Proj_ContractDate=""),"",$B25-Proj_ContractDate+1)</f>
        <v/>
      </c>
      <c r="B25" s="75">
        <f>IF($B24="","",IF(MONTH($B24+1)=MONTH($B$9),$B24+1,""))</f>
        <v/>
      </c>
      <c r="C25" s="53">
        <f>IF($B25="","",TEXT($B25,"ddd"))</f>
        <v/>
      </c>
      <c r="D25" s="27" t="inlineStr">
        <is>
          <t>Heavy rain / storm</t>
        </is>
      </c>
      <c r="E25" s="27" t="inlineStr">
        <is>
          <t>Overcast</t>
        </is>
      </c>
      <c r="F25" s="76" t="n">
        <v>8.4</v>
      </c>
      <c r="G25" s="76" t="n">
        <v>14.2</v>
      </c>
      <c r="H25" s="76" t="n">
        <v>21.4</v>
      </c>
      <c r="I25" s="27" t="inlineStr">
        <is>
          <t>Strong wind</t>
        </is>
      </c>
      <c r="J25" s="34" t="n">
        <v>3.5</v>
      </c>
      <c r="K25" s="74">
        <f>IF(OR($B25="",$H25=""),"",ROUND(SUM($H$9:$H25),1))</f>
        <v/>
      </c>
      <c r="L25" s="35">
        <f>IF(OR($B25="",$J25=""),"",ROUND(SUM($J$9:$J25),2))</f>
        <v/>
      </c>
      <c r="M25" s="53">
        <f>IF(OR($B25="",$J25=""),"",IF($J25&gt;=Wx_Threshold_Hours,"Yes","No"))</f>
        <v/>
      </c>
      <c r="N25" s="32">
        <f>IF($M25&lt;&gt;"Yes","",COUNTIF($M$9:$M25,"Yes"))</f>
        <v/>
      </c>
      <c r="O25" s="32">
        <f>IF(OR($B25="",$J25="",Wx_Allowance_Days=""),"",Wx_Allowance_Days-COUNTIF($M$9:$M25,"Yes"))</f>
        <v/>
      </c>
      <c r="P25" s="27" t="inlineStr">
        <is>
          <t>Bureau station Northbank AWS and the site gauge agree at 21.4 mm to 10:00. Level 3 pour suspended 06:40-10:30 and crane hoisting suspended on wind - see Delays ref 10.</t>
        </is>
      </c>
    </row>
    <row r="26" ht="22" customHeight="1">
      <c r="A26" s="32">
        <f>IF(OR($B26="",Proj_ContractDate=""),"",$B26-Proj_ContractDate+1)</f>
        <v/>
      </c>
      <c r="B26" s="75">
        <f>IF($B25="","",IF(MONTH($B25+1)=MONTH($B$9),$B25+1,""))</f>
        <v/>
      </c>
      <c r="C26" s="53">
        <f>IF($B26="","",TEXT($B26,"ddd"))</f>
        <v/>
      </c>
      <c r="D26" s="28" t="n"/>
      <c r="E26" s="28" t="n"/>
      <c r="F26" s="73" t="n"/>
      <c r="G26" s="73" t="n"/>
      <c r="H26" s="73" t="n"/>
      <c r="I26" s="28" t="n"/>
      <c r="J26" s="38" t="n"/>
      <c r="K26" s="74">
        <f>IF(OR($B26="",$H26=""),"",ROUND(SUM($H$9:$H26),1))</f>
        <v/>
      </c>
      <c r="L26" s="35">
        <f>IF(OR($B26="",$J26=""),"",ROUND(SUM($J$9:$J26),2))</f>
        <v/>
      </c>
      <c r="M26" s="53">
        <f>IF(OR($B26="",$J26=""),"",IF($J26&gt;=Wx_Threshold_Hours,"Yes","No"))</f>
        <v/>
      </c>
      <c r="N26" s="32">
        <f>IF($M26&lt;&gt;"Yes","",COUNTIF($M$9:$M26,"Yes"))</f>
        <v/>
      </c>
      <c r="O26" s="32">
        <f>IF(OR($B26="",$J26="",Wx_Allowance_Days=""),"",Wx_Allowance_Days-COUNTIF($M$9:$M26,"Yes"))</f>
        <v/>
      </c>
      <c r="P26" s="28" t="n"/>
    </row>
    <row r="27" ht="22" customHeight="1">
      <c r="A27" s="32">
        <f>IF(OR($B27="",Proj_ContractDate=""),"",$B27-Proj_ContractDate+1)</f>
        <v/>
      </c>
      <c r="B27" s="75">
        <f>IF($B26="","",IF(MONTH($B26+1)=MONTH($B$9),$B26+1,""))</f>
        <v/>
      </c>
      <c r="C27" s="53">
        <f>IF($B27="","",TEXT($B27,"ddd"))</f>
        <v/>
      </c>
      <c r="D27" s="28" t="n"/>
      <c r="E27" s="28" t="n"/>
      <c r="F27" s="73" t="n"/>
      <c r="G27" s="73" t="n"/>
      <c r="H27" s="73" t="n"/>
      <c r="I27" s="28" t="n"/>
      <c r="J27" s="38" t="n"/>
      <c r="K27" s="74">
        <f>IF(OR($B27="",$H27=""),"",ROUND(SUM($H$9:$H27),1))</f>
        <v/>
      </c>
      <c r="L27" s="35">
        <f>IF(OR($B27="",$J27=""),"",ROUND(SUM($J$9:$J27),2))</f>
        <v/>
      </c>
      <c r="M27" s="53">
        <f>IF(OR($B27="",$J27=""),"",IF($J27&gt;=Wx_Threshold_Hours,"Yes","No"))</f>
        <v/>
      </c>
      <c r="N27" s="32">
        <f>IF($M27&lt;&gt;"Yes","",COUNTIF($M$9:$M27,"Yes"))</f>
        <v/>
      </c>
      <c r="O27" s="32">
        <f>IF(OR($B27="",$J27="",Wx_Allowance_Days=""),"",Wx_Allowance_Days-COUNTIF($M$9:$M27,"Yes"))</f>
        <v/>
      </c>
      <c r="P27" s="28" t="n"/>
    </row>
    <row r="28" ht="22" customHeight="1">
      <c r="A28" s="32">
        <f>IF(OR($B28="",Proj_ContractDate=""),"",$B28-Proj_ContractDate+1)</f>
        <v/>
      </c>
      <c r="B28" s="75">
        <f>IF($B27="","",IF(MONTH($B27+1)=MONTH($B$9),$B27+1,""))</f>
        <v/>
      </c>
      <c r="C28" s="53">
        <f>IF($B28="","",TEXT($B28,"ddd"))</f>
        <v/>
      </c>
      <c r="D28" s="28" t="n"/>
      <c r="E28" s="28" t="n"/>
      <c r="F28" s="73" t="n"/>
      <c r="G28" s="73" t="n"/>
      <c r="H28" s="73" t="n"/>
      <c r="I28" s="28" t="n"/>
      <c r="J28" s="38" t="n"/>
      <c r="K28" s="74">
        <f>IF(OR($B28="",$H28=""),"",ROUND(SUM($H$9:$H28),1))</f>
        <v/>
      </c>
      <c r="L28" s="35">
        <f>IF(OR($B28="",$J28=""),"",ROUND(SUM($J$9:$J28),2))</f>
        <v/>
      </c>
      <c r="M28" s="53">
        <f>IF(OR($B28="",$J28=""),"",IF($J28&gt;=Wx_Threshold_Hours,"Yes","No"))</f>
        <v/>
      </c>
      <c r="N28" s="32">
        <f>IF($M28&lt;&gt;"Yes","",COUNTIF($M$9:$M28,"Yes"))</f>
        <v/>
      </c>
      <c r="O28" s="32">
        <f>IF(OR($B28="",$J28="",Wx_Allowance_Days=""),"",Wx_Allowance_Days-COUNTIF($M$9:$M28,"Yes"))</f>
        <v/>
      </c>
      <c r="P28" s="28" t="n"/>
    </row>
    <row r="29" ht="22" customHeight="1">
      <c r="A29" s="32">
        <f>IF(OR($B29="",Proj_ContractDate=""),"",$B29-Proj_ContractDate+1)</f>
        <v/>
      </c>
      <c r="B29" s="75">
        <f>IF($B28="","",IF(MONTH($B28+1)=MONTH($B$9),$B28+1,""))</f>
        <v/>
      </c>
      <c r="C29" s="53">
        <f>IF($B29="","",TEXT($B29,"ddd"))</f>
        <v/>
      </c>
      <c r="D29" s="28" t="n"/>
      <c r="E29" s="28" t="n"/>
      <c r="F29" s="73" t="n"/>
      <c r="G29" s="73" t="n"/>
      <c r="H29" s="73" t="n"/>
      <c r="I29" s="28" t="n"/>
      <c r="J29" s="38" t="n"/>
      <c r="K29" s="74">
        <f>IF(OR($B29="",$H29=""),"",ROUND(SUM($H$9:$H29),1))</f>
        <v/>
      </c>
      <c r="L29" s="35">
        <f>IF(OR($B29="",$J29=""),"",ROUND(SUM($J$9:$J29),2))</f>
        <v/>
      </c>
      <c r="M29" s="53">
        <f>IF(OR($B29="",$J29=""),"",IF($J29&gt;=Wx_Threshold_Hours,"Yes","No"))</f>
        <v/>
      </c>
      <c r="N29" s="32">
        <f>IF($M29&lt;&gt;"Yes","",COUNTIF($M$9:$M29,"Yes"))</f>
        <v/>
      </c>
      <c r="O29" s="32">
        <f>IF(OR($B29="",$J29="",Wx_Allowance_Days=""),"",Wx_Allowance_Days-COUNTIF($M$9:$M29,"Yes"))</f>
        <v/>
      </c>
      <c r="P29" s="28" t="n"/>
    </row>
    <row r="30" ht="22" customHeight="1">
      <c r="A30" s="32">
        <f>IF(OR($B30="",Proj_ContractDate=""),"",$B30-Proj_ContractDate+1)</f>
        <v/>
      </c>
      <c r="B30" s="75">
        <f>IF($B29="","",IF(MONTH($B29+1)=MONTH($B$9),$B29+1,""))</f>
        <v/>
      </c>
      <c r="C30" s="53">
        <f>IF($B30="","",TEXT($B30,"ddd"))</f>
        <v/>
      </c>
      <c r="D30" s="28" t="n"/>
      <c r="E30" s="28" t="n"/>
      <c r="F30" s="73" t="n"/>
      <c r="G30" s="73" t="n"/>
      <c r="H30" s="73" t="n"/>
      <c r="I30" s="28" t="n"/>
      <c r="J30" s="38" t="n"/>
      <c r="K30" s="74">
        <f>IF(OR($B30="",$H30=""),"",ROUND(SUM($H$9:$H30),1))</f>
        <v/>
      </c>
      <c r="L30" s="35">
        <f>IF(OR($B30="",$J30=""),"",ROUND(SUM($J$9:$J30),2))</f>
        <v/>
      </c>
      <c r="M30" s="53">
        <f>IF(OR($B30="",$J30=""),"",IF($J30&gt;=Wx_Threshold_Hours,"Yes","No"))</f>
        <v/>
      </c>
      <c r="N30" s="32">
        <f>IF($M30&lt;&gt;"Yes","",COUNTIF($M$9:$M30,"Yes"))</f>
        <v/>
      </c>
      <c r="O30" s="32">
        <f>IF(OR($B30="",$J30="",Wx_Allowance_Days=""),"",Wx_Allowance_Days-COUNTIF($M$9:$M30,"Yes"))</f>
        <v/>
      </c>
      <c r="P30" s="28" t="n"/>
    </row>
    <row r="31" ht="22" customHeight="1">
      <c r="A31" s="32">
        <f>IF(OR($B31="",Proj_ContractDate=""),"",$B31-Proj_ContractDate+1)</f>
        <v/>
      </c>
      <c r="B31" s="75">
        <f>IF($B30="","",IF(MONTH($B30+1)=MONTH($B$9),$B30+1,""))</f>
        <v/>
      </c>
      <c r="C31" s="53">
        <f>IF($B31="","",TEXT($B31,"ddd"))</f>
        <v/>
      </c>
      <c r="D31" s="28" t="n"/>
      <c r="E31" s="28" t="n"/>
      <c r="F31" s="73" t="n"/>
      <c r="G31" s="73" t="n"/>
      <c r="H31" s="73" t="n"/>
      <c r="I31" s="28" t="n"/>
      <c r="J31" s="38" t="n"/>
      <c r="K31" s="74">
        <f>IF(OR($B31="",$H31=""),"",ROUND(SUM($H$9:$H31),1))</f>
        <v/>
      </c>
      <c r="L31" s="35">
        <f>IF(OR($B31="",$J31=""),"",ROUND(SUM($J$9:$J31),2))</f>
        <v/>
      </c>
      <c r="M31" s="53">
        <f>IF(OR($B31="",$J31=""),"",IF($J31&gt;=Wx_Threshold_Hours,"Yes","No"))</f>
        <v/>
      </c>
      <c r="N31" s="32">
        <f>IF($M31&lt;&gt;"Yes","",COUNTIF($M$9:$M31,"Yes"))</f>
        <v/>
      </c>
      <c r="O31" s="32">
        <f>IF(OR($B31="",$J31="",Wx_Allowance_Days=""),"",Wx_Allowance_Days-COUNTIF($M$9:$M31,"Yes"))</f>
        <v/>
      </c>
      <c r="P31" s="28" t="n"/>
    </row>
    <row r="32" ht="22" customHeight="1">
      <c r="A32" s="32">
        <f>IF(OR($B32="",Proj_ContractDate=""),"",$B32-Proj_ContractDate+1)</f>
        <v/>
      </c>
      <c r="B32" s="75">
        <f>IF($B31="","",IF(MONTH($B31+1)=MONTH($B$9),$B31+1,""))</f>
        <v/>
      </c>
      <c r="C32" s="53">
        <f>IF($B32="","",TEXT($B32,"ddd"))</f>
        <v/>
      </c>
      <c r="D32" s="28" t="n"/>
      <c r="E32" s="28" t="n"/>
      <c r="F32" s="73" t="n"/>
      <c r="G32" s="73" t="n"/>
      <c r="H32" s="73" t="n"/>
      <c r="I32" s="28" t="n"/>
      <c r="J32" s="38" t="n"/>
      <c r="K32" s="74">
        <f>IF(OR($B32="",$H32=""),"",ROUND(SUM($H$9:$H32),1))</f>
        <v/>
      </c>
      <c r="L32" s="35">
        <f>IF(OR($B32="",$J32=""),"",ROUND(SUM($J$9:$J32),2))</f>
        <v/>
      </c>
      <c r="M32" s="53">
        <f>IF(OR($B32="",$J32=""),"",IF($J32&gt;=Wx_Threshold_Hours,"Yes","No"))</f>
        <v/>
      </c>
      <c r="N32" s="32">
        <f>IF($M32&lt;&gt;"Yes","",COUNTIF($M$9:$M32,"Yes"))</f>
        <v/>
      </c>
      <c r="O32" s="32">
        <f>IF(OR($B32="",$J32="",Wx_Allowance_Days=""),"",Wx_Allowance_Days-COUNTIF($M$9:$M32,"Yes"))</f>
        <v/>
      </c>
      <c r="P32" s="28" t="n"/>
    </row>
    <row r="33" ht="22" customHeight="1">
      <c r="A33" s="32">
        <f>IF(OR($B33="",Proj_ContractDate=""),"",$B33-Proj_ContractDate+1)</f>
        <v/>
      </c>
      <c r="B33" s="75">
        <f>IF($B32="","",IF(MONTH($B32+1)=MONTH($B$9),$B32+1,""))</f>
        <v/>
      </c>
      <c r="C33" s="53">
        <f>IF($B33="","",TEXT($B33,"ddd"))</f>
        <v/>
      </c>
      <c r="D33" s="28" t="n"/>
      <c r="E33" s="28" t="n"/>
      <c r="F33" s="73" t="n"/>
      <c r="G33" s="73" t="n"/>
      <c r="H33" s="73" t="n"/>
      <c r="I33" s="28" t="n"/>
      <c r="J33" s="38" t="n"/>
      <c r="K33" s="74">
        <f>IF(OR($B33="",$H33=""),"",ROUND(SUM($H$9:$H33),1))</f>
        <v/>
      </c>
      <c r="L33" s="35">
        <f>IF(OR($B33="",$J33=""),"",ROUND(SUM($J$9:$J33),2))</f>
        <v/>
      </c>
      <c r="M33" s="53">
        <f>IF(OR($B33="",$J33=""),"",IF($J33&gt;=Wx_Threshold_Hours,"Yes","No"))</f>
        <v/>
      </c>
      <c r="N33" s="32">
        <f>IF($M33&lt;&gt;"Yes","",COUNTIF($M$9:$M33,"Yes"))</f>
        <v/>
      </c>
      <c r="O33" s="32">
        <f>IF(OR($B33="",$J33="",Wx_Allowance_Days=""),"",Wx_Allowance_Days-COUNTIF($M$9:$M33,"Yes"))</f>
        <v/>
      </c>
      <c r="P33" s="28" t="n"/>
    </row>
    <row r="34" ht="22" customHeight="1">
      <c r="A34" s="32">
        <f>IF(OR($B34="",Proj_ContractDate=""),"",$B34-Proj_ContractDate+1)</f>
        <v/>
      </c>
      <c r="B34" s="75">
        <f>IF($B33="","",IF(MONTH($B33+1)=MONTH($B$9),$B33+1,""))</f>
        <v/>
      </c>
      <c r="C34" s="53">
        <f>IF($B34="","",TEXT($B34,"ddd"))</f>
        <v/>
      </c>
      <c r="D34" s="28" t="n"/>
      <c r="E34" s="28" t="n"/>
      <c r="F34" s="73" t="n"/>
      <c r="G34" s="73" t="n"/>
      <c r="H34" s="73" t="n"/>
      <c r="I34" s="28" t="n"/>
      <c r="J34" s="38" t="n"/>
      <c r="K34" s="74">
        <f>IF(OR($B34="",$H34=""),"",ROUND(SUM($H$9:$H34),1))</f>
        <v/>
      </c>
      <c r="L34" s="35">
        <f>IF(OR($B34="",$J34=""),"",ROUND(SUM($J$9:$J34),2))</f>
        <v/>
      </c>
      <c r="M34" s="53">
        <f>IF(OR($B34="",$J34=""),"",IF($J34&gt;=Wx_Threshold_Hours,"Yes","No"))</f>
        <v/>
      </c>
      <c r="N34" s="32">
        <f>IF($M34&lt;&gt;"Yes","",COUNTIF($M$9:$M34,"Yes"))</f>
        <v/>
      </c>
      <c r="O34" s="32">
        <f>IF(OR($B34="",$J34="",Wx_Allowance_Days=""),"",Wx_Allowance_Days-COUNTIF($M$9:$M34,"Yes"))</f>
        <v/>
      </c>
      <c r="P34" s="28" t="n"/>
    </row>
    <row r="35" ht="22" customHeight="1">
      <c r="A35" s="32">
        <f>IF(OR($B35="",Proj_ContractDate=""),"",$B35-Proj_ContractDate+1)</f>
        <v/>
      </c>
      <c r="B35" s="75">
        <f>IF($B34="","",IF(MONTH($B34+1)=MONTH($B$9),$B34+1,""))</f>
        <v/>
      </c>
      <c r="C35" s="53">
        <f>IF($B35="","",TEXT($B35,"ddd"))</f>
        <v/>
      </c>
      <c r="D35" s="28" t="n"/>
      <c r="E35" s="28" t="n"/>
      <c r="F35" s="73" t="n"/>
      <c r="G35" s="73" t="n"/>
      <c r="H35" s="73" t="n"/>
      <c r="I35" s="28" t="n"/>
      <c r="J35" s="38" t="n"/>
      <c r="K35" s="74">
        <f>IF(OR($B35="",$H35=""),"",ROUND(SUM($H$9:$H35),1))</f>
        <v/>
      </c>
      <c r="L35" s="35">
        <f>IF(OR($B35="",$J35=""),"",ROUND(SUM($J$9:$J35),2))</f>
        <v/>
      </c>
      <c r="M35" s="53">
        <f>IF(OR($B35="",$J35=""),"",IF($J35&gt;=Wx_Threshold_Hours,"Yes","No"))</f>
        <v/>
      </c>
      <c r="N35" s="32">
        <f>IF($M35&lt;&gt;"Yes","",COUNTIF($M$9:$M35,"Yes"))</f>
        <v/>
      </c>
      <c r="O35" s="32">
        <f>IF(OR($B35="",$J35="",Wx_Allowance_Days=""),"",Wx_Allowance_Days-COUNTIF($M$9:$M35,"Yes"))</f>
        <v/>
      </c>
      <c r="P35" s="28" t="n"/>
    </row>
    <row r="36" ht="22" customHeight="1">
      <c r="A36" s="32">
        <f>IF(OR($B36="",Proj_ContractDate=""),"",$B36-Proj_ContractDate+1)</f>
        <v/>
      </c>
      <c r="B36" s="75">
        <f>IF($B35="","",IF(MONTH($B35+1)=MONTH($B$9),$B35+1,""))</f>
        <v/>
      </c>
      <c r="C36" s="53">
        <f>IF($B36="","",TEXT($B36,"ddd"))</f>
        <v/>
      </c>
      <c r="D36" s="28" t="n"/>
      <c r="E36" s="28" t="n"/>
      <c r="F36" s="73" t="n"/>
      <c r="G36" s="73" t="n"/>
      <c r="H36" s="73" t="n"/>
      <c r="I36" s="28" t="n"/>
      <c r="J36" s="38" t="n"/>
      <c r="K36" s="74">
        <f>IF(OR($B36="",$H36=""),"",ROUND(SUM($H$9:$H36),1))</f>
        <v/>
      </c>
      <c r="L36" s="35">
        <f>IF(OR($B36="",$J36=""),"",ROUND(SUM($J$9:$J36),2))</f>
        <v/>
      </c>
      <c r="M36" s="53">
        <f>IF(OR($B36="",$J36=""),"",IF($J36&gt;=Wx_Threshold_Hours,"Yes","No"))</f>
        <v/>
      </c>
      <c r="N36" s="32">
        <f>IF($M36&lt;&gt;"Yes","",COUNTIF($M$9:$M36,"Yes"))</f>
        <v/>
      </c>
      <c r="O36" s="32">
        <f>IF(OR($B36="",$J36="",Wx_Allowance_Days=""),"",Wx_Allowance_Days-COUNTIF($M$9:$M36,"Yes"))</f>
        <v/>
      </c>
      <c r="P36" s="28" t="n"/>
    </row>
    <row r="37" ht="22" customHeight="1">
      <c r="A37" s="32">
        <f>IF(OR($B37="",Proj_ContractDate=""),"",$B37-Proj_ContractDate+1)</f>
        <v/>
      </c>
      <c r="B37" s="75">
        <f>IF($B36="","",IF(MONTH($B36+1)=MONTH($B$9),$B36+1,""))</f>
        <v/>
      </c>
      <c r="C37" s="53">
        <f>IF($B37="","",TEXT($B37,"ddd"))</f>
        <v/>
      </c>
      <c r="D37" s="28" t="n"/>
      <c r="E37" s="28" t="n"/>
      <c r="F37" s="73" t="n"/>
      <c r="G37" s="73" t="n"/>
      <c r="H37" s="73" t="n"/>
      <c r="I37" s="28" t="n"/>
      <c r="J37" s="38" t="n"/>
      <c r="K37" s="74">
        <f>IF(OR($B37="",$H37=""),"",ROUND(SUM($H$9:$H37),1))</f>
        <v/>
      </c>
      <c r="L37" s="35">
        <f>IF(OR($B37="",$J37=""),"",ROUND(SUM($J$9:$J37),2))</f>
        <v/>
      </c>
      <c r="M37" s="53">
        <f>IF(OR($B37="",$J37=""),"",IF($J37&gt;=Wx_Threshold_Hours,"Yes","No"))</f>
        <v/>
      </c>
      <c r="N37" s="32">
        <f>IF($M37&lt;&gt;"Yes","",COUNTIF($M$9:$M37,"Yes"))</f>
        <v/>
      </c>
      <c r="O37" s="32">
        <f>IF(OR($B37="",$J37="",Wx_Allowance_Days=""),"",Wx_Allowance_Days-COUNTIF($M$9:$M37,"Yes"))</f>
        <v/>
      </c>
      <c r="P37" s="28" t="n"/>
    </row>
    <row r="38" ht="22" customHeight="1">
      <c r="A38" s="32">
        <f>IF(OR($B38="",Proj_ContractDate=""),"",$B38-Proj_ContractDate+1)</f>
        <v/>
      </c>
      <c r="B38" s="75">
        <f>IF($B37="","",IF(MONTH($B37+1)=MONTH($B$9),$B37+1,""))</f>
        <v/>
      </c>
      <c r="C38" s="53">
        <f>IF($B38="","",TEXT($B38,"ddd"))</f>
        <v/>
      </c>
      <c r="D38" s="28" t="n"/>
      <c r="E38" s="28" t="n"/>
      <c r="F38" s="73" t="n"/>
      <c r="G38" s="73" t="n"/>
      <c r="H38" s="73" t="n"/>
      <c r="I38" s="28" t="n"/>
      <c r="J38" s="38" t="n"/>
      <c r="K38" s="74">
        <f>IF(OR($B38="",$H38=""),"",ROUND(SUM($H$9:$H38),1))</f>
        <v/>
      </c>
      <c r="L38" s="35">
        <f>IF(OR($B38="",$J38=""),"",ROUND(SUM($J$9:$J38),2))</f>
        <v/>
      </c>
      <c r="M38" s="53">
        <f>IF(OR($B38="",$J38=""),"",IF($J38&gt;=Wx_Threshold_Hours,"Yes","No"))</f>
        <v/>
      </c>
      <c r="N38" s="32">
        <f>IF($M38&lt;&gt;"Yes","",COUNTIF($M$9:$M38,"Yes"))</f>
        <v/>
      </c>
      <c r="O38" s="32">
        <f>IF(OR($B38="",$J38="",Wx_Allowance_Days=""),"",Wx_Allowance_Days-COUNTIF($M$9:$M38,"Yes"))</f>
        <v/>
      </c>
      <c r="P38" s="28" t="n"/>
    </row>
    <row r="39" ht="22" customHeight="1">
      <c r="A39" s="32">
        <f>IF(OR($B39="",Proj_ContractDate=""),"",$B39-Proj_ContractDate+1)</f>
        <v/>
      </c>
      <c r="B39" s="75">
        <f>IF($B38="","",IF(MONTH($B38+1)=MONTH($B$9),$B38+1,""))</f>
        <v/>
      </c>
      <c r="C39" s="53">
        <f>IF($B39="","",TEXT($B39,"ddd"))</f>
        <v/>
      </c>
      <c r="D39" s="28" t="n"/>
      <c r="E39" s="28" t="n"/>
      <c r="F39" s="73" t="n"/>
      <c r="G39" s="73" t="n"/>
      <c r="H39" s="73" t="n"/>
      <c r="I39" s="28" t="n"/>
      <c r="J39" s="38" t="n"/>
      <c r="K39" s="74">
        <f>IF(OR($B39="",$H39=""),"",ROUND(SUM($H$9:$H39),1))</f>
        <v/>
      </c>
      <c r="L39" s="35">
        <f>IF(OR($B39="",$J39=""),"",ROUND(SUM($J$9:$J39),2))</f>
        <v/>
      </c>
      <c r="M39" s="53">
        <f>IF(OR($B39="",$J39=""),"",IF($J39&gt;=Wx_Threshold_Hours,"Yes","No"))</f>
        <v/>
      </c>
      <c r="N39" s="32">
        <f>IF($M39&lt;&gt;"Yes","",COUNTIF($M$9:$M39,"Yes"))</f>
        <v/>
      </c>
      <c r="O39" s="32">
        <f>IF(OR($B39="",$J39="",Wx_Allowance_Days=""),"",Wx_Allowance_Days-COUNTIF($M$9:$M39,"Yes"))</f>
        <v/>
      </c>
      <c r="P39" s="28" t="n"/>
    </row>
    <row r="40" ht="18" customHeight="1">
      <c r="A40" s="39" t="inlineStr">
        <is>
          <t>TOTALS - this log</t>
        </is>
      </c>
      <c r="B40" s="40" t="n"/>
      <c r="C40" s="40" t="n"/>
      <c r="D40" s="40" t="n"/>
      <c r="E40" s="40" t="n"/>
      <c r="F40" s="40" t="n"/>
      <c r="G40" s="40" t="n"/>
      <c r="H40" s="69">
        <f>IF(COUNT($H$9:$H$39)=0,"",ROUND(SUM($H$9:$H$39),1))</f>
        <v/>
      </c>
      <c r="I40" s="40" t="n"/>
      <c r="J40" s="30">
        <f>IF(COUNT($J$9:$J$39)=0,"",ROUND(SUM($J$9:$J$39),2))</f>
        <v/>
      </c>
      <c r="K40" s="40" t="n"/>
      <c r="L40" s="40" t="n"/>
      <c r="M40" s="29">
        <f>COUNTIF($M$9:$M$39,"Yes")</f>
        <v/>
      </c>
      <c r="N40" s="40" t="n"/>
      <c r="O40" s="29">
        <f>IF(Wx_Allowance_Days="","",Wx_Allowance_Days-COUNTIF($M$9:$M$39,"Yes"))</f>
        <v/>
      </c>
      <c r="P40" s="40" t="n"/>
    </row>
    <row r="41" ht="27" customHeight="1">
      <c r="A41" s="12" t="inlineStr">
        <is>
          <t>Enter the first date of the log in the shaded cell at B9 and the remaining dates fill themselves to the end of that calendar month. Start a new log each month and keep the completed ones - the value of this sheet is the run of consecutive days, not any single row.</t>
        </is>
      </c>
    </row>
    <row r="43" ht="19.5" customHeight="1">
      <c r="A43" s="4" t="inlineStr">
        <is>
          <t>INCLEMENT WEATHER POSITION</t>
        </is>
      </c>
    </row>
    <row r="44" ht="15" customHeight="1">
      <c r="A44" s="12" t="inlineStr">
        <is>
          <t>This block is the arithmetic behind an inclement weather extension-of-time position. It is arithmetic only - entitlement depends on the contract, on the notice given, and on whether the affected work was on the critical path.</t>
        </is>
      </c>
    </row>
    <row r="45" ht="15.75" customHeight="1">
      <c r="A45" s="13" t="inlineStr">
        <is>
          <t>Days logged</t>
        </is>
      </c>
      <c r="E45" s="29">
        <f>SUMPRODUCT(--($B$9:$B$39&lt;&gt;""))</f>
        <v/>
      </c>
    </row>
    <row r="46" ht="15.75" customHeight="1">
      <c r="A46" s="13" t="inlineStr">
        <is>
          <t>Days with weather recorded</t>
        </is>
      </c>
      <c r="E46" s="29">
        <f>SUMPRODUCT(--($J$9:$J$39&lt;&gt;""))</f>
        <v/>
      </c>
    </row>
    <row r="47" ht="15.75" customHeight="1">
      <c r="A47" s="13" t="inlineStr">
        <is>
          <t>Total rainfall this log (mm)</t>
        </is>
      </c>
      <c r="E47" s="69">
        <f>IF(COUNT($H$9:$H$39)=0,"",ROUND(SUM($H$9:$H$39),1))</f>
        <v/>
      </c>
    </row>
    <row r="48" ht="15.75" customHeight="1">
      <c r="A48" s="13" t="inlineStr">
        <is>
          <t>Total hours lost to weather</t>
        </is>
      </c>
      <c r="E48" s="30">
        <f>IF(COUNT($J$9:$J$39)=0,"",ROUND(SUM($J$9:$J$39),2))</f>
        <v/>
      </c>
    </row>
    <row r="49" ht="15.75" customHeight="1">
      <c r="A49" s="13" t="inlineStr">
        <is>
          <t>Equivalent shifts lost (hours lost / standard shift)</t>
        </is>
      </c>
      <c r="E49" s="69">
        <f>IF(OR(COUNT($J$9:$J$39)=0,Std_Shift_Hours="",Std_Shift_Hours=0),"",ROUND(SUM($J$9:$J$39)/Std_Shift_Hours,1))</f>
        <v/>
      </c>
    </row>
    <row r="50" ht="15.75" customHeight="1">
      <c r="A50" s="13" t="inlineStr">
        <is>
          <t>Weather-affected threshold applied (hours)</t>
        </is>
      </c>
      <c r="E50" s="69">
        <f>IF(Wx_Threshold_Hours="","",Wx_Threshold_Hours)</f>
        <v/>
      </c>
    </row>
    <row r="51" ht="15.75" customHeight="1">
      <c r="A51" s="13" t="inlineStr">
        <is>
          <t>Inclement weather days counted</t>
        </is>
      </c>
      <c r="E51" s="29">
        <f>COUNTIF($M$9:$M$39,"Yes")</f>
        <v/>
      </c>
    </row>
    <row r="52" ht="15.75" customHeight="1">
      <c r="A52" s="13" t="inlineStr">
        <is>
          <t>Contract inclement weather allowance (days)</t>
        </is>
      </c>
      <c r="E52" s="29">
        <f>IF(Wx_Allowance_Days="","",Wx_Allowance_Days)</f>
        <v/>
      </c>
    </row>
    <row r="53" ht="15.75" customHeight="1">
      <c r="A53" s="13" t="inlineStr">
        <is>
          <t>Allowance days remaining</t>
        </is>
      </c>
      <c r="E53" s="29">
        <f>IF(Wx_Allowance_Days="","",Wx_Allowance_Days-COUNTIF($M$9:$M$39,"Yes"))</f>
        <v/>
      </c>
    </row>
    <row r="54" ht="15.75" customHeight="1">
      <c r="A54" s="13" t="inlineStr">
        <is>
          <t>Days counted beyond the allowance (EOT position)</t>
        </is>
      </c>
      <c r="E54" s="29">
        <f>IF(Wx_Allowance_Days="","",MAX(0,COUNTIF($M$9:$M$39,"Yes")-Wx_Allowance_Days))</f>
        <v/>
      </c>
    </row>
    <row r="55" ht="15.75" customHeight="1">
      <c r="A55" s="13" t="inlineStr">
        <is>
          <t>Days with weather recorded but no comment</t>
        </is>
      </c>
      <c r="E55" s="29">
        <f>SUMPRODUCT(--($M$9:$M$39="Yes"),--($P$9:$P$39=""))</f>
        <v/>
      </c>
    </row>
    <row r="57" ht="40" customHeight="1">
      <c r="A57" s="13" t="inlineStr">
        <is>
          <t>·  A day is counted as inclement only when the hours lost to weather reach the threshold on the Lists sheet. Set that threshold to what the contract says, not to what feels fair: some forms count any lost hour, some a half day, some require a stated rainfall depth at a nominated gauge, and some require the work affected to have been on the critical path.</t>
        </is>
      </c>
    </row>
    <row r="58" ht="40" customHeight="1">
      <c r="A58" s="13" t="inlineStr">
        <is>
          <t>·  Rain is rarely the whole event. The drying-out day after the rain stopped is usually the larger loss, and it is only claimable if the ground condition and the activity prevented were recorded on the day - which is why the Ground Conditions column on the Daily Report and the Comments column here both exist.</t>
        </is>
      </c>
    </row>
    <row r="59" ht="40" customHeight="1">
      <c r="A59" s="13" t="inlineStr">
        <is>
          <t>·  Name the gauge. A rainfall figure taken from a bureau station 30 km away will be challenged; a site gauge read at a fixed time each morning, with the bureau record kept alongside it as corroboration, will not be.</t>
        </is>
      </c>
    </row>
    <row r="60" ht="40" customHeight="1">
      <c r="A60" s="13" t="inlineStr">
        <is>
          <t>·  Record hours lost against the shift that was actually affected, and cross-reference the delay entry. Hours lost here and hours on the Delays &amp; Disruption sheet should reconcile; where they do not, one of the two records is wrong.</t>
        </is>
      </c>
    </row>
    <row r="61" ht="15" customHeight="1">
      <c r="A61" s="12" t="inlineStr">
        <is>
          <t>Example row shown in grey italic - delete before use.  The worked example is Northbank Health Precinct - Stage 2.</t>
        </is>
      </c>
    </row>
    <row r="63" ht="16.5" customHeight="1">
      <c r="A63" s="78" t="inlineStr">
        <is>
          <t>Mastt template  ·  mastt.com  ·  © 2026 Mastt</t>
        </is>
      </c>
      <c r="B63" s="64" t="n"/>
      <c r="C63" s="64" t="n"/>
      <c r="D63" s="64" t="n"/>
      <c r="E63" s="64" t="n"/>
      <c r="F63" s="64" t="n"/>
      <c r="G63" s="64" t="n"/>
      <c r="H63" s="64" t="n"/>
      <c r="I63" s="64" t="n"/>
      <c r="J63" s="64" t="n"/>
      <c r="K63" s="64" t="n"/>
      <c r="L63" s="64" t="n"/>
      <c r="M63" s="64" t="n"/>
      <c r="N63" s="64" t="n"/>
      <c r="O63" s="64" t="n"/>
      <c r="P63" s="64" t="n"/>
    </row>
  </sheetData>
  <mergeCells count="23">
    <mergeCell ref="A53:D53"/>
    <mergeCell ref="D3:P3"/>
    <mergeCell ref="A52:D52"/>
    <mergeCell ref="A43:D43"/>
    <mergeCell ref="A63:P63"/>
    <mergeCell ref="A44:P44"/>
    <mergeCell ref="A58:J58"/>
    <mergeCell ref="A48:D48"/>
    <mergeCell ref="A59:J59"/>
    <mergeCell ref="A51:D51"/>
    <mergeCell ref="A49:D49"/>
    <mergeCell ref="A60:J60"/>
    <mergeCell ref="A45:D45"/>
    <mergeCell ref="A54:D54"/>
    <mergeCell ref="A61:P61"/>
    <mergeCell ref="A46:D46"/>
    <mergeCell ref="A41:P41"/>
    <mergeCell ref="D2:P2"/>
    <mergeCell ref="A50:D50"/>
    <mergeCell ref="M7:P7"/>
    <mergeCell ref="A55:D55"/>
    <mergeCell ref="A57:J57"/>
    <mergeCell ref="A47:D47"/>
  </mergeCells>
  <conditionalFormatting sqref="M9:M39">
    <cfRule type="expression" priority="1" dxfId="0" stopIfTrue="0">
      <formula>$M9="Yes"</formula>
    </cfRule>
    <cfRule type="expression" priority="2" dxfId="2" stopIfTrue="0">
      <formula>$M9="No"</formula>
    </cfRule>
  </conditionalFormatting>
  <conditionalFormatting sqref="O9:O39">
    <cfRule type="expression" priority="3" dxfId="3" stopIfTrue="0">
      <formula>AND(ISNUMBER($O9),$O9&lt;0)</formula>
    </cfRule>
    <cfRule type="expression" priority="4" dxfId="4" stopIfTrue="0">
      <formula>AND(ISNUMBER($O9),$O9&gt;=0,$O9&lt;=2)</formula>
    </cfRule>
  </conditionalFormatting>
  <conditionalFormatting sqref="P9:P39">
    <cfRule type="expression" priority="5" dxfId="1" stopIfTrue="0">
      <formula>AND($M9="Yes",$P9="")</formula>
    </cfRule>
  </conditionalFormatting>
  <conditionalFormatting sqref="C9:C39">
    <cfRule type="expression" priority="6" dxfId="5" stopIfTrue="0">
      <formula>OR($C9="Sat",$C9="Sun")</formula>
    </cfRule>
  </conditionalFormatting>
  <conditionalFormatting sqref="E53">
    <cfRule type="expression" priority="7" dxfId="3" stopIfTrue="0">
      <formula>AND(ISNUMBER($E$53),$E$53&lt;0)</formula>
    </cfRule>
  </conditionalFormatting>
  <conditionalFormatting sqref="E54">
    <cfRule type="expression" priority="8" dxfId="3" stopIfTrue="0">
      <formula>$E$54&gt;0</formula>
    </cfRule>
  </conditionalFormatting>
  <conditionalFormatting sqref="E55">
    <cfRule type="expression" priority="9" dxfId="0" stopIfTrue="0">
      <formula>$E$55&gt;0</formula>
    </cfRule>
  </conditionalFormatting>
  <dataValidations count="3">
    <dataValidation sqref="D9:D39" showDropDown="0" showInputMessage="0" showErrorMessage="0" allowBlank="1" type="list">
      <formula1>Lists!$D$21:$D$36</formula1>
    </dataValidation>
    <dataValidation sqref="E9:E39" showDropDown="0" showInputMessage="0" showErrorMessage="0" allowBlank="1" type="list">
      <formula1>Lists!$D$21:$D$36</formula1>
    </dataValidation>
    <dataValidation sqref="I9:I39" showDropDown="0" showInputMessage="0" showErrorMessage="0" allowBlank="1" type="list">
      <formula1>Lists!$E$21:$E$27</formula1>
    </dataValidation>
  </dataValidations>
  <hyperlinks>
    <hyperlink xmlns:r="http://schemas.openxmlformats.org/officeDocument/2006/relationships" ref="A63" r:id="rId1"/>
  </hyperlinks>
  <printOptions horizontalCentered="0"/>
  <pageMargins left="0.3" right="0.3" top="0.5" bottom="0.5" header="0.2" footer="0.3"/>
  <pageSetup orientation="landscape" paperSize="8" fitToHeight="0" fitToWidth="2"/>
  <headerFooter>
    <oddHeader/>
    <oddFooter>&amp;L&amp;"Arial,Regular"&amp;7 &amp;K8E98A2Mastt template  ·  mastt.com  ·  © 2026 Mastt&amp;R&amp;"Arial,Regular"&amp;7 &amp;K8E98A2&amp;A  ·  Page &amp;P of &amp;N</oddFooter>
    <evenHeader/>
    <evenFooter/>
    <firstHeader/>
    <firstFooter/>
  </headerFooter>
  <drawing xmlns:r="http://schemas.openxmlformats.org/officeDocument/2006/relationships" r:id="rId2"/>
</worksheet>
</file>

<file path=xl/worksheets/sheet9.xml><?xml version="1.0" encoding="utf-8"?>
<worksheet xmlns="http://schemas.openxmlformats.org/spreadsheetml/2006/main">
  <sheetPr>
    <outlinePr summaryBelow="1" summaryRight="1"/>
    <pageSetUpPr fitToPage="1"/>
  </sheetPr>
  <dimension ref="A2:F69"/>
  <sheetViews>
    <sheetView showGridLines="0" workbookViewId="0">
      <pane xSplit="1" ySplit="9" topLeftCell="B10" activePane="bottomRight" state="frozen"/>
      <selection pane="topRight" activeCell="A1" sqref="A1"/>
      <selection pane="bottomLeft" activeCell="A1" sqref="A1"/>
      <selection pane="bottomRight" activeCell="A1" sqref="A1"/>
    </sheetView>
  </sheetViews>
  <sheetFormatPr baseColWidth="8" defaultRowHeight="15"/>
  <cols>
    <col width="2.5" customWidth="1" min="1" max="1"/>
    <col width="54" customWidth="1" min="2" max="2"/>
    <col width="16" customWidth="1" min="3" max="3"/>
    <col width="14" customWidth="1" min="4" max="4"/>
    <col width="86" customWidth="1" min="5" max="5"/>
    <col width="2.5" customWidth="1" min="6" max="6"/>
  </cols>
  <sheetData>
    <row r="1" ht="3.75" customHeight="1"/>
    <row r="2" ht="27.75" customHeight="1">
      <c r="A2" s="1" t="inlineStr">
        <is>
          <t xml:space="preserve"> </t>
        </is>
      </c>
      <c r="B2" s="1" t="n"/>
      <c r="C2" s="2" t="inlineStr">
        <is>
          <t>Construction Daily Report / Site Diary</t>
        </is>
      </c>
    </row>
    <row r="3" ht="12.75" customHeight="1">
      <c r="A3" s="1" t="n"/>
      <c r="B3" s="1" t="n"/>
      <c r="C3" s="3" t="inlineStr">
        <is>
          <t>Daily Summary  ·  one screen  ·  every figure calculated from the registers in this workbook</t>
        </is>
      </c>
    </row>
    <row r="4" ht="6" customHeight="1"/>
    <row r="7">
      <c r="A7" s="19">
        <f>IF(Proj_Name="","Project: —  |  complete the Cover sheet","Project:  "&amp;Proj_Name&amp;IF(Proj_Number="",""," |  No. "&amp;Proj_Number)&amp;IF(Proj_Client=""," "," |  "&amp;Proj_Client))</f>
        <v/>
      </c>
    </row>
    <row r="8" ht="15" customHeight="1">
      <c r="A8" s="12" t="inlineStr">
        <is>
          <t>Nothing on this sheet is typed. Every figure is calculated from the registers, and the last column names the sheet and the column it comes from - so a figure that looks wrong is a register that needs correcting, not a cell to overtype.</t>
        </is>
      </c>
    </row>
    <row r="10" ht="19.5" customHeight="1">
      <c r="B10" s="4" t="inlineStr">
        <is>
          <t>THE DAY</t>
        </is>
      </c>
      <c r="C10" s="5" t="inlineStr">
        <is>
          <t>VALUE</t>
        </is>
      </c>
      <c r="D10" s="5" t="inlineStr">
        <is>
          <t>UNIT</t>
        </is>
      </c>
      <c r="E10" s="5" t="inlineStr">
        <is>
          <t>WHERE TO LOOK</t>
        </is>
      </c>
    </row>
    <row r="11" ht="16.5" customHeight="1">
      <c r="B11" s="13" t="inlineStr">
        <is>
          <t>Report number</t>
        </is>
      </c>
      <c r="C11" s="58">
        <f>IF(Proj_ReportNo="","",Proj_ReportNo)</f>
        <v/>
      </c>
      <c r="D11" s="5" t="inlineStr"/>
      <c r="E11" s="12" t="inlineStr">
        <is>
          <t>Cover</t>
        </is>
      </c>
    </row>
    <row r="12" ht="16.5" customHeight="1">
      <c r="B12" s="13" t="inlineStr">
        <is>
          <t>Report date</t>
        </is>
      </c>
      <c r="C12" s="77">
        <f>IF(Proj_Date="","",Proj_Date)</f>
        <v/>
      </c>
      <c r="D12" s="5" t="inlineStr"/>
      <c r="E12" s="12" t="inlineStr">
        <is>
          <t>Cover</t>
        </is>
      </c>
    </row>
    <row r="13" ht="16.5" customHeight="1">
      <c r="B13" s="13" t="inlineStr">
        <is>
          <t>Day of week</t>
        </is>
      </c>
      <c r="C13" s="58">
        <f>IF(Proj_Date="","",TEXT(Proj_Date,"dddd"))</f>
        <v/>
      </c>
      <c r="D13" s="5" t="inlineStr"/>
      <c r="E13" s="12" t="inlineStr">
        <is>
          <t>Cover</t>
        </is>
      </c>
    </row>
    <row r="14" ht="16.5" customHeight="1">
      <c r="B14" s="13" t="inlineStr">
        <is>
          <t>Calendar day number since site possession</t>
        </is>
      </c>
      <c r="C14" s="29">
        <f>IF(OR(Proj_Date="",Proj_ContractDate=""),"",Proj_Date-Proj_ContractDate+1)</f>
        <v/>
      </c>
      <c r="D14" s="5" t="inlineStr">
        <is>
          <t>days</t>
        </is>
      </c>
      <c r="E14" s="12" t="inlineStr">
        <is>
          <t>Cover</t>
        </is>
      </c>
    </row>
    <row r="15" ht="16.5" customHeight="1">
      <c r="B15" s="13" t="inlineStr">
        <is>
          <t>Calendar days remaining to contract completion</t>
        </is>
      </c>
      <c r="C15" s="29">
        <f>IF(OR(Proj_Date="",Proj_CompletionDate=""),"",Proj_CompletionDate-Proj_Date)</f>
        <v/>
      </c>
      <c r="D15" s="5" t="inlineStr">
        <is>
          <t>days</t>
        </is>
      </c>
      <c r="E15" s="12" t="inlineStr">
        <is>
          <t>Cover</t>
        </is>
      </c>
    </row>
    <row r="17" ht="19.5" customHeight="1">
      <c r="B17" s="4" t="inlineStr">
        <is>
          <t>LABOUR AND PLANT</t>
        </is>
      </c>
      <c r="C17" s="5" t="inlineStr">
        <is>
          <t>VALUE</t>
        </is>
      </c>
      <c r="D17" s="5" t="inlineStr">
        <is>
          <t>UNIT</t>
        </is>
      </c>
      <c r="E17" s="5" t="inlineStr">
        <is>
          <t>WHERE TO LOOK</t>
        </is>
      </c>
    </row>
    <row r="18" ht="16.5" customHeight="1">
      <c r="B18" s="13" t="inlineStr">
        <is>
          <t>Persons on site</t>
        </is>
      </c>
      <c r="C18" s="29">
        <f>IF(COUNT(Labour!$G$9:$G$28)=0,"",SUM(Labour!$G$9:$G$28))</f>
        <v/>
      </c>
      <c r="D18" s="5" t="inlineStr">
        <is>
          <t>persons</t>
        </is>
      </c>
      <c r="E18" s="12" t="inlineStr">
        <is>
          <t>Labour, Total Persons column</t>
        </is>
      </c>
    </row>
    <row r="19" ht="16.5" customHeight="1">
      <c r="B19" s="13" t="inlineStr">
        <is>
          <t>Person-hours worked</t>
        </is>
      </c>
      <c r="C19" s="30">
        <f>IF(COUNT(Labour!$L$9:$L$28)=0,"",SUM(Labour!$L$9:$L$28))</f>
        <v/>
      </c>
      <c r="D19" s="5" t="inlineStr">
        <is>
          <t>hours</t>
        </is>
      </c>
      <c r="E19" s="12" t="inlineStr">
        <is>
          <t>Labour, Total Person-Hours column</t>
        </is>
      </c>
    </row>
    <row r="20" ht="16.5" customHeight="1">
      <c r="B20" s="13" t="inlineStr">
        <is>
          <t>Average hours per person (person-weighted)</t>
        </is>
      </c>
      <c r="C20" s="30">
        <f>IF(OR(COUNT(Labour!$L$9:$L$28)=0,SUM(Labour!$G$9:$G$28)=0),"",ROUND(SUM(Labour!$L$9:$L$28)/SUM(Labour!$G$9:$G$28),2))</f>
        <v/>
      </c>
      <c r="D20" s="5" t="inlineStr">
        <is>
          <t>hours</t>
        </is>
      </c>
      <c r="E20" s="12" t="inlineStr">
        <is>
          <t>Labour summary</t>
        </is>
      </c>
    </row>
    <row r="21" ht="16.5" customHeight="1">
      <c r="B21" s="13" t="inlineStr">
        <is>
          <t>Gangs / subcontractors on site</t>
        </is>
      </c>
      <c r="C21" s="29">
        <f>SUMPRODUCT(--(Labour!$B$9:$B$28&lt;&gt;""))</f>
        <v/>
      </c>
      <c r="D21" s="5" t="inlineStr">
        <is>
          <t>no.</t>
        </is>
      </c>
      <c r="E21" s="12" t="inlineStr">
        <is>
          <t>Labour, Company column</t>
        </is>
      </c>
    </row>
    <row r="22" ht="16.5" customHeight="1">
      <c r="B22" s="13" t="inlineStr">
        <is>
          <t>Plant items on site</t>
        </is>
      </c>
      <c r="C22" s="29">
        <f>COUNTIF('Plant &amp; Equipment'!$E$9:$E$26,"Yes")</f>
        <v/>
      </c>
      <c r="D22" s="5" t="inlineStr">
        <is>
          <t>items</t>
        </is>
      </c>
      <c r="E22" s="12" t="inlineStr">
        <is>
          <t>Plant &amp; Equipment, On Site column</t>
        </is>
      </c>
    </row>
    <row r="23" ht="16.5" customHeight="1">
      <c r="B23" s="13" t="inlineStr">
        <is>
          <t>Plant operating hours</t>
        </is>
      </c>
      <c r="C23" s="30">
        <f>IF(COUNT('Plant &amp; Equipment'!$H$9:$H$26)=0,"",SUM('Plant &amp; Equipment'!$H$9:$H$26))</f>
        <v/>
      </c>
      <c r="D23" s="5" t="inlineStr">
        <is>
          <t>hours</t>
        </is>
      </c>
      <c r="E23" s="12" t="inlineStr">
        <is>
          <t>Plant &amp; Equipment, Hours Operated column</t>
        </is>
      </c>
    </row>
    <row r="24" ht="16.5" customHeight="1">
      <c r="B24" s="13" t="inlineStr">
        <is>
          <t>Plant standing / idle hours</t>
        </is>
      </c>
      <c r="C24" s="30">
        <f>IF(COUNT('Plant &amp; Equipment'!$I$9:$I$26)=0,"",SUM('Plant &amp; Equipment'!$I$9:$I$26))</f>
        <v/>
      </c>
      <c r="D24" s="5" t="inlineStr">
        <is>
          <t>hours</t>
        </is>
      </c>
      <c r="E24" s="12" t="inlineStr">
        <is>
          <t>Plant &amp; Equipment, Standing / Idle Hours column</t>
        </is>
      </c>
    </row>
    <row r="25" ht="16.5" customHeight="1">
      <c r="B25" s="13" t="inlineStr">
        <is>
          <t>Fleet utilisation</t>
        </is>
      </c>
      <c r="C25" s="70">
        <f>IF(COUNT('Plant &amp; Equipment'!$H$9:$H$26)=0,"",IFERROR(SUM('Plant &amp; Equipment'!$H$9:$H$26)/(SUM('Plant &amp; Equipment'!$H$9:$H$26)+SUM('Plant &amp; Equipment'!$I$9:$I$26)),""))</f>
        <v/>
      </c>
      <c r="D25" s="5" t="inlineStr">
        <is>
          <t>%</t>
        </is>
      </c>
      <c r="E25" s="12" t="inlineStr">
        <is>
          <t>Plant &amp; Equipment summary - operating / (operating + standing)</t>
        </is>
      </c>
    </row>
    <row r="26" ht="16.5" customHeight="1">
      <c r="B26" s="13" t="inlineStr">
        <is>
          <t>Plant items with the prestart check not done</t>
        </is>
      </c>
      <c r="C26" s="29">
        <f>COUNTIF('Plant &amp; Equipment'!$L$9:$L$26,"No")</f>
        <v/>
      </c>
      <c r="D26" s="5" t="inlineStr">
        <is>
          <t>items</t>
        </is>
      </c>
      <c r="E26" s="12" t="inlineStr">
        <is>
          <t>Plant &amp; Equipment, Prestart Check column - red if above zero</t>
        </is>
      </c>
    </row>
    <row r="28" ht="19.5" customHeight="1">
      <c r="B28" s="4" t="inlineStr">
        <is>
          <t>MATERIALS AND DELIVERIES</t>
        </is>
      </c>
      <c r="C28" s="5" t="inlineStr">
        <is>
          <t>VALUE</t>
        </is>
      </c>
      <c r="D28" s="5" t="inlineStr">
        <is>
          <t>UNIT</t>
        </is>
      </c>
      <c r="E28" s="5" t="inlineStr">
        <is>
          <t>WHERE TO LOOK</t>
        </is>
      </c>
    </row>
    <row r="29" ht="16.5" customHeight="1">
      <c r="B29" s="13" t="inlineStr">
        <is>
          <t>Deliveries received</t>
        </is>
      </c>
      <c r="C29" s="29">
        <f>SUMPRODUCT(--('Materials &amp; Deliveries'!$C$9:$C$28&lt;&gt;""))</f>
        <v/>
      </c>
      <c r="D29" s="5" t="inlineStr">
        <is>
          <t>no.</t>
        </is>
      </c>
      <c r="E29" s="12" t="inlineStr">
        <is>
          <t>Materials &amp; Deliveries, Supplier column</t>
        </is>
      </c>
    </row>
    <row r="30" ht="16.5" customHeight="1">
      <c r="B30" s="13" t="inlineStr">
        <is>
          <t>Total quantity rejected (mixed units - control check only)</t>
        </is>
      </c>
      <c r="C30" s="30">
        <f>IF(COUNT('Materials &amp; Deliveries'!$H$9:$H$28)=0,"",SUM('Materials &amp; Deliveries'!$H$9:$H$28))</f>
        <v/>
      </c>
      <c r="D30" s="5" t="inlineStr">
        <is>
          <t>qty</t>
        </is>
      </c>
      <c r="E30" s="12" t="inlineStr">
        <is>
          <t>Materials &amp; Deliveries, Qty Rejected column</t>
        </is>
      </c>
    </row>
    <row r="31" ht="16.5" customHeight="1">
      <c r="B31" s="13" t="inlineStr">
        <is>
          <t>Deliveries with a quantity rejected</t>
        </is>
      </c>
      <c r="C31" s="29">
        <f>SUMPRODUCT(--('Materials &amp; Deliveries'!$C$9:$C$28&lt;&gt;""),--(ISNUMBER('Materials &amp; Deliveries'!$H$9:$H$28)),--('Materials &amp; Deliveries'!$H$9:$H$28&gt;0))</f>
        <v/>
      </c>
      <c r="D31" s="5" t="inlineStr">
        <is>
          <t>no.</t>
        </is>
      </c>
      <c r="E31" s="12" t="inlineStr">
        <is>
          <t>Materials &amp; Deliveries, Qty Rejected column</t>
        </is>
      </c>
    </row>
    <row r="32" ht="16.5" customHeight="1">
      <c r="B32" s="13" t="inlineStr">
        <is>
          <t>Test certificates outstanding</t>
        </is>
      </c>
      <c r="C32" s="29">
        <f>COUNTIF('Materials &amp; Deliveries'!$K$9:$K$28,"No")</f>
        <v/>
      </c>
      <c r="D32" s="5" t="inlineStr">
        <is>
          <t>no.</t>
        </is>
      </c>
      <c r="E32" s="12" t="inlineStr">
        <is>
          <t>Materials &amp; Deliveries, ITP or Test Certificate column - red if above zero</t>
        </is>
      </c>
    </row>
    <row r="34" ht="19.5" customHeight="1">
      <c r="B34" s="4" t="inlineStr">
        <is>
          <t>DELAY AND DISRUPTION</t>
        </is>
      </c>
      <c r="C34" s="5" t="inlineStr">
        <is>
          <t>VALUE</t>
        </is>
      </c>
      <c r="D34" s="5" t="inlineStr">
        <is>
          <t>UNIT</t>
        </is>
      </c>
      <c r="E34" s="5" t="inlineStr">
        <is>
          <t>WHERE TO LOOK</t>
        </is>
      </c>
    </row>
    <row r="35" ht="16.5" customHeight="1">
      <c r="B35" s="13" t="inlineStr">
        <is>
          <t>Delay and disruption events recorded</t>
        </is>
      </c>
      <c r="C35" s="29">
        <f>SUMPRODUCT(--('Delays &amp; Disruption'!$G$9:$G$26&lt;&gt;""))</f>
        <v/>
      </c>
      <c r="D35" s="5" t="inlineStr">
        <is>
          <t>events</t>
        </is>
      </c>
      <c r="E35" s="12" t="inlineStr">
        <is>
          <t>Delays &amp; Disruption, event description column</t>
        </is>
      </c>
    </row>
    <row r="36" ht="16.5" customHeight="1">
      <c r="B36" s="13" t="inlineStr">
        <is>
          <t>Total delay hours today</t>
        </is>
      </c>
      <c r="C36" s="30">
        <f>IF(COUNT('Delays &amp; Disruption'!$D$9:$D$26)=0,"",SUM('Delays &amp; Disruption'!$D$9:$D$26))</f>
        <v/>
      </c>
      <c r="D36" s="5" t="inlineStr">
        <is>
          <t>hours</t>
        </is>
      </c>
      <c r="E36" s="12" t="inlineStr">
        <is>
          <t>Delays &amp; Disruption, Duration column</t>
        </is>
      </c>
    </row>
    <row r="37" ht="16.5" customHeight="1">
      <c r="B37" s="13" t="inlineStr">
        <is>
          <t>Delay hours attributed to Client</t>
        </is>
      </c>
      <c r="C37" s="30">
        <f>IF(COUNT('Delays &amp; Disruption'!$D$9:$D$26)=0,"",SUMIF('Delays &amp; Disruption'!$I$9:$I$26,"Client",'Delays &amp; Disruption'!$D$9:$D$26))</f>
        <v/>
      </c>
      <c r="D37" s="5" t="inlineStr">
        <is>
          <t>hours</t>
        </is>
      </c>
      <c r="E37" s="12" t="inlineStr">
        <is>
          <t>Delays &amp; Disruption, Attribution and Duration columns</t>
        </is>
      </c>
    </row>
    <row r="38" ht="16.5" customHeight="1">
      <c r="B38" s="13" t="inlineStr">
        <is>
          <t>Delay hours attributed to Contractor</t>
        </is>
      </c>
      <c r="C38" s="30">
        <f>IF(COUNT('Delays &amp; Disruption'!$D$9:$D$26)=0,"",SUMIF('Delays &amp; Disruption'!$I$9:$I$26,"Contractor",'Delays &amp; Disruption'!$D$9:$D$26))</f>
        <v/>
      </c>
      <c r="D38" s="5" t="inlineStr">
        <is>
          <t>hours</t>
        </is>
      </c>
      <c r="E38" s="12" t="inlineStr">
        <is>
          <t>Delays &amp; Disruption, Attribution and Duration columns</t>
        </is>
      </c>
    </row>
    <row r="39" ht="16.5" customHeight="1">
      <c r="B39" s="13" t="inlineStr">
        <is>
          <t>Delay hours attributed to Subcontractor</t>
        </is>
      </c>
      <c r="C39" s="30">
        <f>IF(COUNT('Delays &amp; Disruption'!$D$9:$D$26)=0,"",SUMIF('Delays &amp; Disruption'!$I$9:$I$26,"Subcontractor",'Delays &amp; Disruption'!$D$9:$D$26))</f>
        <v/>
      </c>
      <c r="D39" s="5" t="inlineStr">
        <is>
          <t>hours</t>
        </is>
      </c>
      <c r="E39" s="12" t="inlineStr">
        <is>
          <t>Delays &amp; Disruption, Attribution and Duration columns</t>
        </is>
      </c>
    </row>
    <row r="40" ht="16.5" customHeight="1">
      <c r="B40" s="13" t="inlineStr">
        <is>
          <t>Delay hours attributed to Neutral / shared</t>
        </is>
      </c>
      <c r="C40" s="30">
        <f>IF(COUNT('Delays &amp; Disruption'!$D$9:$D$26)=0,"",SUMIF('Delays &amp; Disruption'!$I$9:$I$26,"Neutral / shared",'Delays &amp; Disruption'!$D$9:$D$26))</f>
        <v/>
      </c>
      <c r="D40" s="5" t="inlineStr">
        <is>
          <t>hours</t>
        </is>
      </c>
      <c r="E40" s="12" t="inlineStr">
        <is>
          <t>Delays &amp; Disruption, Attribution and Duration columns</t>
        </is>
      </c>
    </row>
    <row r="41" ht="16.5" customHeight="1">
      <c r="B41" s="13" t="inlineStr">
        <is>
          <t>Delay hours attributed to Third party</t>
        </is>
      </c>
      <c r="C41" s="30">
        <f>IF(COUNT('Delays &amp; Disruption'!$D$9:$D$26)=0,"",SUMIF('Delays &amp; Disruption'!$I$9:$I$26,"Third party",'Delays &amp; Disruption'!$D$9:$D$26))</f>
        <v/>
      </c>
      <c r="D41" s="5" t="inlineStr">
        <is>
          <t>hours</t>
        </is>
      </c>
      <c r="E41" s="12" t="inlineStr">
        <is>
          <t>Delays &amp; Disruption, Attribution and Duration columns</t>
        </is>
      </c>
    </row>
    <row r="42" ht="16.5" customHeight="1">
      <c r="B42" s="13" t="inlineStr">
        <is>
          <t>Events recorded as affecting the critical path</t>
        </is>
      </c>
      <c r="C42" s="29">
        <f>COUNTIF('Delays &amp; Disruption'!$J$9:$J$26,"Yes")</f>
        <v/>
      </c>
      <c r="D42" s="5" t="inlineStr">
        <is>
          <t>events</t>
        </is>
      </c>
      <c r="E42" s="12" t="inlineStr">
        <is>
          <t>Delays &amp; Disruption, Critical Path column</t>
        </is>
      </c>
    </row>
    <row r="43" ht="16.5" customHeight="1">
      <c r="B43" s="13" t="inlineStr">
        <is>
          <t>Events where criticality is still unknown</t>
        </is>
      </c>
      <c r="C43" s="29">
        <f>COUNTIF('Delays &amp; Disruption'!$J$9:$J$26,"Unknown")</f>
        <v/>
      </c>
      <c r="D43" s="5" t="inlineStr">
        <is>
          <t>events</t>
        </is>
      </c>
      <c r="E43" s="12" t="inlineStr">
        <is>
          <t>Delays &amp; Disruption, Critical Path column</t>
        </is>
      </c>
    </row>
    <row r="44" ht="16.5" customHeight="1">
      <c r="B44" s="13" t="inlineStr">
        <is>
          <t>EOT notices overdue - not yet given</t>
        </is>
      </c>
      <c r="C44" s="29">
        <f>SUMPRODUCT(--('Delays &amp; Disruption'!$L$9:$L$26="Yes"),--('Delays &amp; Disruption'!$M$9:$M$26="Not yet"))</f>
        <v/>
      </c>
      <c r="D44" s="5" t="inlineStr">
        <is>
          <t>notices</t>
        </is>
      </c>
      <c r="E44" s="12" t="inlineStr">
        <is>
          <t>Delays &amp; Disruption, Notice Status column - red if above zero</t>
        </is>
      </c>
    </row>
    <row r="45" ht="16.5" customHeight="1">
      <c r="B45" s="13" t="inlineStr">
        <is>
          <t>Persons standing across all events</t>
        </is>
      </c>
      <c r="C45" s="29">
        <f>IF(COUNT('Delays &amp; Disruption'!$O$9:$O$26)=0,"",SUM('Delays &amp; Disruption'!$O$9:$O$26))</f>
        <v/>
      </c>
      <c r="D45" s="5" t="inlineStr">
        <is>
          <t>persons</t>
        </is>
      </c>
      <c r="E45" s="12" t="inlineStr">
        <is>
          <t>Delays &amp; Disruption, Persons Standing column</t>
        </is>
      </c>
    </row>
    <row r="46" ht="16.5" customHeight="1">
      <c r="B46" s="13" t="inlineStr">
        <is>
          <t>Plant items standing across all events</t>
        </is>
      </c>
      <c r="C46" s="29">
        <f>IF(COUNT('Delays &amp; Disruption'!$P$9:$P$26)=0,"",SUM('Delays &amp; Disruption'!$P$9:$P$26))</f>
        <v/>
      </c>
      <c r="D46" s="5" t="inlineStr">
        <is>
          <t>items</t>
        </is>
      </c>
      <c r="E46" s="12" t="inlineStr">
        <is>
          <t>Delays &amp; Disruption, Plant Standing column</t>
        </is>
      </c>
    </row>
    <row r="47" ht="16.5" customHeight="1">
      <c r="B47" s="13" t="inlineStr">
        <is>
          <t>Estimated cost impact recorded today</t>
        </is>
      </c>
      <c r="C47" s="50">
        <f>IF(COUNT('Delays &amp; Disruption'!$Q$9:$Q$26)=0,"",SUM('Delays &amp; Disruption'!$Q$9:$Q$26))</f>
        <v/>
      </c>
      <c r="D47" s="60">
        <f>IF(Proj_Currency="","[CUR]",Proj_Currency)</f>
        <v/>
      </c>
      <c r="E47" s="12" t="inlineStr">
        <is>
          <t>Delays &amp; Disruption, Estimated Cost Impact column - an estimate made on the day, not a claim</t>
        </is>
      </c>
    </row>
    <row r="49" ht="19.5" customHeight="1">
      <c r="B49" s="4" t="inlineStr">
        <is>
          <t>EVENTS, ACTIONS AND COMPLIANCE</t>
        </is>
      </c>
      <c r="C49" s="5" t="inlineStr">
        <is>
          <t>VALUE</t>
        </is>
      </c>
      <c r="D49" s="5" t="inlineStr">
        <is>
          <t>UNIT</t>
        </is>
      </c>
      <c r="E49" s="5" t="inlineStr">
        <is>
          <t>WHERE TO LOOK</t>
        </is>
      </c>
    </row>
    <row r="50" ht="16.5" customHeight="1">
      <c r="B50" s="13" t="inlineStr">
        <is>
          <t>Records raised today</t>
        </is>
      </c>
      <c r="C50" s="29">
        <f>SUMPRODUCT(--('Site Events &amp; Records'!$C$9:$C$30&lt;&gt;""))</f>
        <v/>
      </c>
      <c r="D50" s="5" t="inlineStr">
        <is>
          <t>records</t>
        </is>
      </c>
      <c r="E50" s="12" t="inlineStr">
        <is>
          <t>Site Events &amp; Records, Record Type column</t>
        </is>
      </c>
    </row>
    <row r="51" ht="16.5" customHeight="1">
      <c r="B51" s="13" t="inlineStr">
        <is>
          <t>Open actions</t>
        </is>
      </c>
      <c r="C51" s="29">
        <f>SUMPRODUCT(--('Site Events &amp; Records'!$C$9:$C$30&lt;&gt;""),--('Site Events &amp; Records'!$K$9:$K$30&lt;&gt;"Yes"))</f>
        <v/>
      </c>
      <c r="D51" s="5" t="inlineStr">
        <is>
          <t>actions</t>
        </is>
      </c>
      <c r="E51" s="12" t="inlineStr">
        <is>
          <t>Site Events &amp; Records, Closed column</t>
        </is>
      </c>
    </row>
    <row r="52" ht="16.5" customHeight="1">
      <c r="B52" s="13" t="inlineStr">
        <is>
          <t>Overdue follow-ups</t>
        </is>
      </c>
      <c r="C52" s="29">
        <f>COUNTIF('Site Events &amp; Records'!$M$9:$M$30,"OVERDUE")</f>
        <v/>
      </c>
      <c r="D52" s="5" t="inlineStr">
        <is>
          <t>actions</t>
        </is>
      </c>
      <c r="E52" s="12" t="inlineStr">
        <is>
          <t>Site Events &amp; Records, Status column - red if above zero</t>
        </is>
      </c>
    </row>
    <row r="53" ht="16.5" customHeight="1">
      <c r="B53" s="13" t="inlineStr">
        <is>
          <t>Instructions or verbal directions received</t>
        </is>
      </c>
      <c r="C53" s="29">
        <f>COUNTIF('Site Events &amp; Records'!$C$9:$C$30,"Instruction / verbal direction received")</f>
        <v/>
      </c>
      <c r="D53" s="5" t="inlineStr">
        <is>
          <t>no.</t>
        </is>
      </c>
      <c r="E53" s="12" t="inlineStr">
        <is>
          <t>Site Events &amp; Records - confirm every one in writing today</t>
        </is>
      </c>
    </row>
    <row r="54" ht="16.5" customHeight="1">
      <c r="B54" s="13" t="inlineStr">
        <is>
          <t>Safety observations and incidents</t>
        </is>
      </c>
      <c r="C54" s="29">
        <f>COUNTIF('Site Events &amp; Records'!$C$9:$C$30,"Safety observation")+COUNTIF('Site Events &amp; Records'!$C$9:$C$30,"Incident / near miss")</f>
        <v/>
      </c>
      <c r="D54" s="5" t="inlineStr">
        <is>
          <t>no.</t>
        </is>
      </c>
      <c r="E54" s="12" t="inlineStr">
        <is>
          <t>Site Events &amp; Records, Record Type column</t>
        </is>
      </c>
    </row>
    <row r="55" ht="16.5" customHeight="1">
      <c r="B55" s="13" t="inlineStr">
        <is>
          <t>Quality hold points and non-conformances</t>
        </is>
      </c>
      <c r="C55" s="29">
        <f>COUNTIF('Site Events &amp; Records'!$C$9:$C$30,"Quality hold point / inspection")+COUNTIF('Site Events &amp; Records'!$C$9:$C$30,"Non-conformance raised")</f>
        <v/>
      </c>
      <c r="D55" s="5" t="inlineStr">
        <is>
          <t>no.</t>
        </is>
      </c>
      <c r="E55" s="12" t="inlineStr">
        <is>
          <t>Site Events &amp; Records, Record Type column</t>
        </is>
      </c>
    </row>
    <row r="56" ht="16.5" customHeight="1">
      <c r="B56" s="13" t="inlineStr">
        <is>
          <t>Environmental events</t>
        </is>
      </c>
      <c r="C56" s="29">
        <f>COUNTIF('Site Events &amp; Records'!$C$9:$C$30,"Environmental event")</f>
        <v/>
      </c>
      <c r="D56" s="5" t="inlineStr">
        <is>
          <t>no.</t>
        </is>
      </c>
      <c r="E56" s="12" t="inlineStr">
        <is>
          <t>Site Events &amp; Records, Record Type column</t>
        </is>
      </c>
    </row>
    <row r="58" ht="19.5" customHeight="1">
      <c r="B58" s="4" t="inlineStr">
        <is>
          <t>WEATHER</t>
        </is>
      </c>
      <c r="C58" s="5" t="inlineStr">
        <is>
          <t>VALUE</t>
        </is>
      </c>
      <c r="D58" s="5" t="inlineStr">
        <is>
          <t>UNIT</t>
        </is>
      </c>
      <c r="E58" s="5" t="inlineStr">
        <is>
          <t>WHERE TO LOOK</t>
        </is>
      </c>
    </row>
    <row r="59" ht="16.5" customHeight="1">
      <c r="B59" s="13" t="inlineStr">
        <is>
          <t>Hours lost to weather today</t>
        </is>
      </c>
      <c r="C59" s="30">
        <f>IF(Proj_Date="","",IFERROR(INDEX('Weather Log'!$J$9:$J$39,MATCH(Proj_Date,'Weather Log'!$B$9:$B$39,0)),""))</f>
        <v/>
      </c>
      <c r="D59" s="5" t="inlineStr">
        <is>
          <t>hours</t>
        </is>
      </c>
      <c r="E59" s="12" t="inlineStr">
        <is>
          <t>Weather Log row matching the report date</t>
        </is>
      </c>
    </row>
    <row r="60" ht="16.5" customHeight="1">
      <c r="B60" s="13" t="inlineStr">
        <is>
          <t>Rainfall today (mm)</t>
        </is>
      </c>
      <c r="C60" s="69">
        <f>IF(Proj_Date="","",IFERROR(INDEX('Weather Log'!$H$9:$H$39,MATCH(Proj_Date,'Weather Log'!$B$9:$B$39,0)),""))</f>
        <v/>
      </c>
      <c r="D60" s="5" t="inlineStr">
        <is>
          <t>mm</t>
        </is>
      </c>
      <c r="E60" s="12" t="inlineStr">
        <is>
          <t>Weather Log row matching the report date</t>
        </is>
      </c>
    </row>
    <row r="61" ht="16.5" customHeight="1">
      <c r="B61" s="13" t="inlineStr">
        <is>
          <t>Weather-affected day under the threshold test</t>
        </is>
      </c>
      <c r="C61" s="58">
        <f>IF(Proj_Date="","",IFERROR(INDEX('Weather Log'!$M$9:$M$39,MATCH(Proj_Date,'Weather Log'!$B$9:$B$39,0)),""))</f>
        <v/>
      </c>
      <c r="D61" s="5" t="inlineStr"/>
      <c r="E61" s="12" t="inlineStr">
        <is>
          <t>Weather Log - threshold set on Lists</t>
        </is>
      </c>
    </row>
    <row r="62" ht="16.5" customHeight="1">
      <c r="B62" s="13" t="inlineStr">
        <is>
          <t>Cumulative rainfall this log (mm)</t>
        </is>
      </c>
      <c r="C62" s="69">
        <f>IF(COUNT('Weather Log'!$H$9:$H$39)=0,"",ROUND(SUM('Weather Log'!$H$9:$H$39),1))</f>
        <v/>
      </c>
      <c r="D62" s="5" t="inlineStr">
        <is>
          <t>mm</t>
        </is>
      </c>
      <c r="E62" s="12" t="inlineStr">
        <is>
          <t>Weather Log, Rainfall column</t>
        </is>
      </c>
    </row>
    <row r="63" ht="16.5" customHeight="1">
      <c r="B63" s="13" t="inlineStr">
        <is>
          <t>Cumulative hours lost this log</t>
        </is>
      </c>
      <c r="C63" s="30">
        <f>IF(COUNT('Weather Log'!$J$9:$J$39)=0,"",ROUND(SUM('Weather Log'!$J$9:$J$39),2))</f>
        <v/>
      </c>
      <c r="D63" s="5" t="inlineStr">
        <is>
          <t>hours</t>
        </is>
      </c>
      <c r="E63" s="12" t="inlineStr">
        <is>
          <t>Weather Log, Hours Lost column</t>
        </is>
      </c>
    </row>
    <row r="64" ht="16.5" customHeight="1">
      <c r="B64" s="13" t="inlineStr">
        <is>
          <t>Inclement weather days counted</t>
        </is>
      </c>
      <c r="C64" s="29">
        <f>COUNTIF('Weather Log'!$M$9:$M$39,"Yes")</f>
        <v/>
      </c>
      <c r="D64" s="5" t="inlineStr">
        <is>
          <t>days</t>
        </is>
      </c>
      <c r="E64" s="12" t="inlineStr">
        <is>
          <t>Weather Log, Weather-Affected Day column</t>
        </is>
      </c>
    </row>
    <row r="65" ht="16.5" customHeight="1">
      <c r="B65" s="13" t="inlineStr">
        <is>
          <t>Inclement weather allowance days remaining</t>
        </is>
      </c>
      <c r="C65" s="29">
        <f>IF(Wx_Allowance_Days="","",Wx_Allowance_Days-COUNTIF('Weather Log'!$M$9:$M$39,"Yes"))</f>
        <v/>
      </c>
      <c r="D65" s="5" t="inlineStr">
        <is>
          <t>days</t>
        </is>
      </c>
      <c r="E65" s="12" t="inlineStr">
        <is>
          <t>Weather Log - allowance set on Lists</t>
        </is>
      </c>
    </row>
    <row r="67" ht="40" customHeight="1">
      <c r="B67" s="13" t="inlineStr">
        <is>
          <t>Read the summary as a set, not as single numbers. A high fleet utilisation with two hours of operating time is a quiet day, not an efficient one; person-hours falling while delay hours rise is disruption in progress; and any figure in red is something that has to be dealt with today, not at the end of the month.</t>
        </is>
      </c>
    </row>
    <row r="69" ht="16.5" customHeight="1">
      <c r="A69" s="78" t="inlineStr">
        <is>
          <t>Mastt template  ·  mastt.com  ·  © 2026 Mastt</t>
        </is>
      </c>
      <c r="B69" s="64" t="n"/>
      <c r="C69" s="64" t="n"/>
      <c r="D69" s="64" t="n"/>
      <c r="E69" s="64" t="n"/>
      <c r="F69" s="64" t="n"/>
    </row>
  </sheetData>
  <mergeCells count="5">
    <mergeCell ref="C3:F3"/>
    <mergeCell ref="A8:E8"/>
    <mergeCell ref="C2:F2"/>
    <mergeCell ref="A69:F69"/>
    <mergeCell ref="B67:E67"/>
  </mergeCells>
  <conditionalFormatting sqref="C26">
    <cfRule type="expression" priority="1" dxfId="3" stopIfTrue="0">
      <formula>$C$26&gt;0</formula>
    </cfRule>
  </conditionalFormatting>
  <conditionalFormatting sqref="C32">
    <cfRule type="expression" priority="2" dxfId="3" stopIfTrue="0">
      <formula>$C$32&gt;0</formula>
    </cfRule>
  </conditionalFormatting>
  <conditionalFormatting sqref="C44">
    <cfRule type="expression" priority="3" dxfId="3" stopIfTrue="0">
      <formula>$C$44&gt;0</formula>
    </cfRule>
  </conditionalFormatting>
  <conditionalFormatting sqref="C52">
    <cfRule type="expression" priority="4" dxfId="3" stopIfTrue="0">
      <formula>$C$52&gt;0</formula>
    </cfRule>
  </conditionalFormatting>
  <hyperlinks>
    <hyperlink xmlns:r="http://schemas.openxmlformats.org/officeDocument/2006/relationships" ref="A69" r:id="rId1"/>
  </hyperlinks>
  <printOptions horizontalCentered="0"/>
  <pageMargins left="0.3" right="0.3" top="0.5" bottom="0.5" header="0.2" footer="0.3"/>
  <pageSetup orientation="landscape" paperSize="9" fitToHeight="0" fitToWidth="1"/>
  <headerFooter>
    <oddHeader/>
    <oddFooter>&amp;L&amp;"Arial,Regular"&amp;7 &amp;K8E98A2Mastt template  ·  mastt.com  ·  © 2026 Mastt&amp;R&amp;"Arial,Regular"&amp;7 &amp;K8E98A2&amp;A  ·  Page &amp;P of &amp;N</oddFooter>
    <evenHeader/>
    <evenFooter/>
    <firstHeader/>
    <firstFooter/>
  </headerFooter>
  <drawing xmlns:r="http://schemas.openxmlformats.org/officeDocument/2006/relationships" r:id="rId2"/>
</worksheet>
</file>

<file path=xl/worksheets/sheet10.xml><?xml version="1.0" encoding="utf-8"?>
<worksheet xmlns="http://schemas.openxmlformats.org/spreadsheetml/2006/main">
  <sheetPr>
    <outlinePr summaryBelow="1" summaryRight="1"/>
    <pageSetUpPr fitToPage="1"/>
  </sheetPr>
  <dimension ref="A2:T45"/>
  <sheetViews>
    <sheetView showGridLines="0" workbookViewId="0">
      <selection activeCell="A1" sqref="A1"/>
    </sheetView>
  </sheetViews>
  <sheetFormatPr baseColWidth="8" defaultRowHeight="15"/>
  <cols>
    <col width="2.5" customWidth="1" min="1" max="1"/>
    <col width="20" customWidth="1" min="2" max="2"/>
    <col width="20" customWidth="1" min="3" max="3"/>
    <col width="26" customWidth="1" min="4" max="4"/>
    <col width="26" customWidth="1" min="5" max="5"/>
    <col width="26" customWidth="1" min="6" max="6"/>
    <col width="30" customWidth="1" min="7" max="7"/>
    <col width="26" customWidth="1" min="8" max="8"/>
    <col width="20" customWidth="1" min="9" max="9"/>
    <col width="20" customWidth="1" min="10" max="10"/>
    <col width="34" customWidth="1" min="11" max="11"/>
    <col width="22" customWidth="1" min="12" max="12"/>
    <col width="30" customWidth="1" min="13" max="13"/>
    <col width="14" customWidth="1" min="14" max="14"/>
    <col width="30" customWidth="1" min="15" max="15"/>
    <col width="32" customWidth="1" min="16" max="16"/>
    <col width="30" customWidth="1" min="17" max="17"/>
    <col width="24" customWidth="1" min="18" max="18"/>
    <col width="24" customWidth="1" min="19" max="19"/>
    <col width="2.5" customWidth="1" min="20" max="20"/>
  </cols>
  <sheetData>
    <row r="1" ht="3.75" customHeight="1"/>
    <row r="2" ht="27.75" customHeight="1">
      <c r="A2" s="1" t="inlineStr">
        <is>
          <t xml:space="preserve"> </t>
        </is>
      </c>
      <c r="B2" s="1" t="n"/>
      <c r="C2" s="1" t="n"/>
      <c r="D2" s="2" t="inlineStr">
        <is>
          <t>Construction Daily Report / Site Diary</t>
        </is>
      </c>
    </row>
    <row r="3" ht="12.75" customHeight="1">
      <c r="A3" s="1" t="n"/>
      <c r="B3" s="1" t="n"/>
      <c r="C3" s="1" t="n"/>
      <c r="D3" s="3" t="inlineStr">
        <is>
          <t>Lists  ·  settings, thresholds and every dropdown source</t>
        </is>
      </c>
    </row>
    <row r="4" ht="6" customHeight="1"/>
    <row r="6" ht="19.5" customHeight="1">
      <c r="B6" s="4" t="inlineStr">
        <is>
          <t>SETTINGS - REFERENCED BY THE CALCULATED COLUMNS</t>
        </is>
      </c>
    </row>
    <row r="7" ht="15" customHeight="1">
      <c r="B7" s="12" t="inlineStr">
        <is>
          <t>Change a value in the shaded cell and every sheet that uses it updates. Do not move these cells - they are named ranges.</t>
        </is>
      </c>
    </row>
    <row r="9" ht="27" customHeight="1">
      <c r="B9" s="13" t="inlineStr">
        <is>
          <t>Weather-Affected Threshold (hours lost)</t>
        </is>
      </c>
      <c r="C9" s="61" t="n">
        <v>2</v>
      </c>
      <c r="D9" s="12" t="inlineStr">
        <is>
          <t>A calendar day is counted as a weather-affected day on the Weather Log once the hours lost to weather on that day reach this figure. Set it to the figure the contract uses - some contracts count any lost hour, others use a half day or a full shift, and some require rainfall in excess of a stated depth measured at a nominated gauge.</t>
        </is>
      </c>
    </row>
    <row r="10" ht="27" customHeight="1">
      <c r="B10" s="13" t="inlineStr">
        <is>
          <t>Inclement Weather Allowance (days)</t>
        </is>
      </c>
      <c r="C10" s="61" t="n">
        <v>12</v>
      </c>
      <c r="D10" s="12" t="inlineStr">
        <is>
          <t>The number of inclement weather days the contract programme is assumed to already allow for in the period covered by this log. Days counted beyond the allowance are the arithmetic basis of an extension-of-time position - they are not an entitlement on their own.</t>
        </is>
      </c>
    </row>
    <row r="11" ht="27" customHeight="1">
      <c r="B11" s="13" t="inlineStr">
        <is>
          <t>Standard Shift (hours per person)</t>
        </is>
      </c>
      <c r="C11" s="61" t="n">
        <v>8</v>
      </c>
      <c r="D11" s="12" t="inlineStr">
        <is>
          <t>Used on the Labour sheet to convert total person-hours into equivalent full shifts, so a day worked with overtime can be compared with a normal day.</t>
        </is>
      </c>
    </row>
    <row r="12" ht="27" customHeight="1">
      <c r="B12" s="13" t="inlineStr">
        <is>
          <t>Contractual Notice Period (days)</t>
        </is>
      </c>
      <c r="C12" s="61" t="n">
        <v>2</v>
      </c>
      <c r="D12" s="12" t="inlineStr">
        <is>
          <t>Days from the date of the delay event within which a notice must be issued before the Delays &amp; Disruption sheet flags it as overdue. Set it to the shortest notice period in your contract - notice regimes are commonly between 24 hours and 28 days and are frequently a condition precedent to any entitlement.</t>
        </is>
      </c>
    </row>
    <row r="13" ht="27" customHeight="1">
      <c r="B13" s="13" t="inlineStr">
        <is>
          <t>Follow-up Warning (days)</t>
        </is>
      </c>
      <c r="C13" s="61" t="n">
        <v>3</v>
      </c>
      <c r="D13" s="12" t="inlineStr">
        <is>
          <t>An open action on Site Events &amp; Records whose follow-up date falls within this many days is flagged 'Due soon'; anything past its date is flagged 'OVERDUE'.</t>
        </is>
      </c>
    </row>
    <row r="16" ht="19.5" customHeight="1">
      <c r="B16" s="4" t="inlineStr">
        <is>
          <t>DROPDOWN SOURCE LISTS</t>
        </is>
      </c>
    </row>
    <row r="17" ht="15" customHeight="1">
      <c r="B17" s="12" t="inlineStr">
        <is>
          <t>One list per column. To add an option, insert a row INSIDE a list (not below the last entry) so the validation range grows with it. The grey line under each heading says where the list is used.</t>
        </is>
      </c>
    </row>
    <row r="19" ht="27" customHeight="1">
      <c r="B19" s="25" t="inlineStr">
        <is>
          <t>Yes / No</t>
        </is>
      </c>
      <c r="C19" s="25" t="inlineStr">
        <is>
          <t>Yes / No / N/A</t>
        </is>
      </c>
      <c r="D19" s="25" t="inlineStr">
        <is>
          <t>Weather Condition</t>
        </is>
      </c>
      <c r="E19" s="25" t="inlineStr">
        <is>
          <t>Wind</t>
        </is>
      </c>
      <c r="F19" s="25" t="inlineStr">
        <is>
          <t>Ground Conditions</t>
        </is>
      </c>
      <c r="G19" s="25" t="inlineStr">
        <is>
          <t>Delay Category</t>
        </is>
      </c>
      <c r="H19" s="25" t="inlineStr">
        <is>
          <t>Responsibility / Attribution</t>
        </is>
      </c>
      <c r="I19" s="25" t="inlineStr">
        <is>
          <t>Yes / No / Unknown</t>
        </is>
      </c>
      <c r="J19" s="25" t="inlineStr">
        <is>
          <t>Yes / No / Not yet</t>
        </is>
      </c>
      <c r="K19" s="25" t="inlineStr">
        <is>
          <t>Record Type</t>
        </is>
      </c>
      <c r="L19" s="25" t="inlineStr">
        <is>
          <t>Ownership</t>
        </is>
      </c>
      <c r="M19" s="25" t="inlineStr">
        <is>
          <t>Trade / Package</t>
        </is>
      </c>
      <c r="N19" s="25" t="inlineStr">
        <is>
          <t>Unit</t>
        </is>
      </c>
      <c r="O19" s="25" t="inlineStr">
        <is>
          <t>Area / Level / Zone</t>
        </is>
      </c>
      <c r="P19" s="25" t="inlineStr">
        <is>
          <t>Organisation / Party</t>
        </is>
      </c>
      <c r="Q19" s="25" t="inlineStr">
        <is>
          <t>Substantiation Attached</t>
        </is>
      </c>
      <c r="R19" s="25" t="inlineStr">
        <is>
          <t>Shift</t>
        </is>
      </c>
      <c r="S19" s="25" t="inlineStr">
        <is>
          <t>Progress vs Programme</t>
        </is>
      </c>
    </row>
    <row r="20" ht="92" customHeight="1">
      <c r="B20" s="12" t="inlineStr">
        <is>
          <t>Used by every simple confirmation column - on site, critical path affected, EOT notice required, closed.</t>
        </is>
      </c>
      <c r="C20" s="12" t="inlineStr">
        <is>
          <t>Used where the question may legitimately not apply to the row - prestart checks on hired plant, test certificates on unclassified materials.</t>
        </is>
      </c>
      <c r="D20" s="12" t="inlineStr">
        <is>
          <t>Feeds the AM and PM condition columns on the Weather Log. Record what was observed on site, not the regional forecast.</t>
        </is>
      </c>
      <c r="E20" s="12" t="inlineStr">
        <is>
          <t>Wind drives crane, facade, scaffold and roofing decisions long before rain does - record it every day, and record the shutdown threshold you applied.</t>
        </is>
      </c>
      <c r="F20" s="12" t="inlineStr">
        <is>
          <t>The condition of the working surface. This is the column that substantiates a claim for the drying-out day after the rain stopped.</t>
        </is>
      </c>
      <c r="G20" s="12" t="inlineStr">
        <is>
          <t>The nature of the event on the Delays &amp; Disruption sheet. Categorise the cause, not the consequence - 'concrete not placed' is not a cause.</t>
        </is>
      </c>
      <c r="H20" s="12" t="inlineStr">
        <is>
          <t>Who, on the face of the record, carried the risk of the event. It is a contemporaneous view for management purposes and is not a determination of liability.</t>
        </is>
      </c>
      <c r="I20" s="12" t="inlineStr">
        <is>
          <t>Used for 'critical path affected', where an honest 'Unknown' on the day is far better evidence than a guess that the programme later contradicts.</t>
        </is>
      </c>
      <c r="J20" s="12" t="inlineStr">
        <is>
          <t>Used for 'notice given'. 'Not yet' is what triggers the overdue-notice flag, so never use it to mean 'not required'.</t>
        </is>
      </c>
      <c r="K20" s="12" t="inlineStr">
        <is>
          <t>Classifies every line on the Site Events &amp; Records register so the day can be searched later by the kind of event.</t>
        </is>
      </c>
      <c r="L20" s="12" t="inlineStr">
        <is>
          <t>Who supplies the plant item. Hired and subcontractor plant still needs its prestart record and its certification verified by the Contractor.</t>
        </is>
      </c>
      <c r="M20" s="12" t="inlineStr">
        <is>
          <t>The work package the gang, delivery or activity belongs to. Align it with your programme and cost breakdown so the diary can be reconciled against both.</t>
        </is>
      </c>
      <c r="N20" s="12" t="inlineStr">
        <is>
          <t>Unit of measure for delivered quantities. Keep it identical to the unit in the schedule of rates or the reconciliation will not work.</t>
        </is>
      </c>
      <c r="O20" s="12" t="inlineStr">
        <is>
          <t>The physical location. Replace these with your own zone names on day one - location is what lets a delay be tied to a programme activity two years later.</t>
        </is>
      </c>
      <c r="P20" s="12" t="inlineStr">
        <is>
          <t>Which party a person on the Site Events register belongs to. Naming the party matters more than naming the individual.</t>
        </is>
      </c>
      <c r="Q20" s="12" t="inlineStr">
        <is>
          <t>What evidence exists for the delay entry, and where it is filed. An entry with no substantiation is an assertion; an entry with a photograph, a docket and a timesheet is a record.</t>
        </is>
      </c>
      <c r="R20" s="12" t="inlineStr">
        <is>
          <t>Which shift this report covers. Run one report per shift where the site works more than one.</t>
        </is>
      </c>
      <c r="S20" s="12" t="inlineStr">
        <is>
          <t>A one-word judgement on each line of work carried out. Be honest on the day; the trend is what makes the diary useful.</t>
        </is>
      </c>
    </row>
    <row r="21">
      <c r="B21" s="11" t="inlineStr">
        <is>
          <t>Yes</t>
        </is>
      </c>
      <c r="C21" s="11" t="inlineStr">
        <is>
          <t>Yes</t>
        </is>
      </c>
      <c r="D21" s="11" t="inlineStr">
        <is>
          <t>Fine / clear</t>
        </is>
      </c>
      <c r="E21" s="11" t="inlineStr">
        <is>
          <t>Calm</t>
        </is>
      </c>
      <c r="F21" s="11" t="inlineStr">
        <is>
          <t>Dry</t>
        </is>
      </c>
      <c r="G21" s="11" t="inlineStr">
        <is>
          <t>Inclement weather</t>
        </is>
      </c>
      <c r="H21" s="11" t="inlineStr">
        <is>
          <t>Client</t>
        </is>
      </c>
      <c r="I21" s="11" t="inlineStr">
        <is>
          <t>Yes</t>
        </is>
      </c>
      <c r="J21" s="11" t="inlineStr">
        <is>
          <t>Yes</t>
        </is>
      </c>
      <c r="K21" s="11" t="inlineStr">
        <is>
          <t>Visitor</t>
        </is>
      </c>
      <c r="L21" s="11" t="inlineStr">
        <is>
          <t>Owned</t>
        </is>
      </c>
      <c r="M21" s="11" t="inlineStr">
        <is>
          <t>Site establishment &amp; preliminaries</t>
        </is>
      </c>
      <c r="N21" s="11" t="inlineStr">
        <is>
          <t>each</t>
        </is>
      </c>
      <c r="O21" s="11" t="inlineStr">
        <is>
          <t>Basement Level B2</t>
        </is>
      </c>
      <c r="P21" s="11" t="inlineStr">
        <is>
          <t>Client</t>
        </is>
      </c>
      <c r="Q21" s="11" t="inlineStr">
        <is>
          <t>Photographs</t>
        </is>
      </c>
      <c r="R21" s="11" t="inlineStr">
        <is>
          <t>Day shift</t>
        </is>
      </c>
      <c r="S21" s="11" t="inlineStr">
        <is>
          <t>Ahead of programme</t>
        </is>
      </c>
    </row>
    <row r="22">
      <c r="B22" s="11" t="inlineStr">
        <is>
          <t>No</t>
        </is>
      </c>
      <c r="C22" s="11" t="inlineStr">
        <is>
          <t>No</t>
        </is>
      </c>
      <c r="D22" s="11" t="inlineStr">
        <is>
          <t>Fine / partly cloudy</t>
        </is>
      </c>
      <c r="E22" s="11" t="inlineStr">
        <is>
          <t>Light breeze</t>
        </is>
      </c>
      <c r="F22" s="11" t="inlineStr">
        <is>
          <t>Damp</t>
        </is>
      </c>
      <c r="G22" s="11" t="inlineStr">
        <is>
          <t>Industrial action</t>
        </is>
      </c>
      <c r="H22" s="11" t="inlineStr">
        <is>
          <t>Contractor</t>
        </is>
      </c>
      <c r="I22" s="11" t="inlineStr">
        <is>
          <t>No</t>
        </is>
      </c>
      <c r="J22" s="11" t="inlineStr">
        <is>
          <t>No</t>
        </is>
      </c>
      <c r="K22" s="11" t="inlineStr">
        <is>
          <t>Instruction / verbal direction received</t>
        </is>
      </c>
      <c r="L22" s="11" t="inlineStr">
        <is>
          <t>Hired</t>
        </is>
      </c>
      <c r="M22" s="11" t="inlineStr">
        <is>
          <t>Demolition</t>
        </is>
      </c>
      <c r="N22" s="11" t="inlineStr">
        <is>
          <t>no.</t>
        </is>
      </c>
      <c r="O22" s="11" t="inlineStr">
        <is>
          <t>Basement Level B1</t>
        </is>
      </c>
      <c r="P22" s="11" t="inlineStr">
        <is>
          <t>Superintendent / Contract Administrator</t>
        </is>
      </c>
      <c r="Q22" s="11" t="inlineStr">
        <is>
          <t>Site diary entry</t>
        </is>
      </c>
      <c r="R22" s="11" t="inlineStr">
        <is>
          <t>Night shift</t>
        </is>
      </c>
      <c r="S22" s="11" t="inlineStr">
        <is>
          <t>On programme</t>
        </is>
      </c>
    </row>
    <row r="23">
      <c r="C23" s="11" t="inlineStr">
        <is>
          <t>N/A</t>
        </is>
      </c>
      <c r="D23" s="11" t="inlineStr">
        <is>
          <t>Overcast</t>
        </is>
      </c>
      <c r="E23" s="11" t="inlineStr">
        <is>
          <t>Moderate breeze</t>
        </is>
      </c>
      <c r="F23" s="11" t="inlineStr">
        <is>
          <t>Wet - trafficable</t>
        </is>
      </c>
      <c r="G23" s="11" t="inlineStr">
        <is>
          <t>Client-directed variation</t>
        </is>
      </c>
      <c r="H23" s="11" t="inlineStr">
        <is>
          <t>Subcontractor</t>
        </is>
      </c>
      <c r="I23" s="11" t="inlineStr">
        <is>
          <t>Unknown</t>
        </is>
      </c>
      <c r="J23" s="11" t="inlineStr">
        <is>
          <t>Not yet</t>
        </is>
      </c>
      <c r="K23" s="11" t="inlineStr">
        <is>
          <t>RFI raised</t>
        </is>
      </c>
      <c r="L23" s="11" t="inlineStr">
        <is>
          <t>Subcontractor</t>
        </is>
      </c>
      <c r="M23" s="11" t="inlineStr">
        <is>
          <t>Earthworks &amp; civil</t>
        </is>
      </c>
      <c r="N23" s="11" t="inlineStr">
        <is>
          <t>m</t>
        </is>
      </c>
      <c r="O23" s="11" t="inlineStr">
        <is>
          <t>Ground Floor</t>
        </is>
      </c>
      <c r="P23" s="11" t="inlineStr">
        <is>
          <t>Design consultant</t>
        </is>
      </c>
      <c r="Q23" s="11" t="inlineStr">
        <is>
          <t>Timesheets</t>
        </is>
      </c>
      <c r="R23" s="11" t="inlineStr">
        <is>
          <t>Weekend shift</t>
        </is>
      </c>
      <c r="S23" s="11" t="inlineStr">
        <is>
          <t>Behind programme</t>
        </is>
      </c>
    </row>
    <row r="24">
      <c r="D24" s="11" t="inlineStr">
        <is>
          <t>Light showers</t>
        </is>
      </c>
      <c r="E24" s="11" t="inlineStr">
        <is>
          <t>Fresh breeze</t>
        </is>
      </c>
      <c r="F24" s="11" t="inlineStr">
        <is>
          <t>Wet - untrafficable</t>
        </is>
      </c>
      <c r="G24" s="11" t="inlineStr">
        <is>
          <t>Late information / RFI</t>
        </is>
      </c>
      <c r="H24" s="11" t="inlineStr">
        <is>
          <t>Neutral / shared</t>
        </is>
      </c>
      <c r="K24" s="11" t="inlineStr">
        <is>
          <t>RFI answered</t>
        </is>
      </c>
      <c r="L24" s="11" t="inlineStr">
        <is>
          <t>Client-supplied</t>
        </is>
      </c>
      <c r="M24" s="11" t="inlineStr">
        <is>
          <t>Piling &amp; foundations</t>
        </is>
      </c>
      <c r="N24" s="11" t="inlineStr">
        <is>
          <t>m2</t>
        </is>
      </c>
      <c r="O24" s="11" t="inlineStr">
        <is>
          <t>Level 1</t>
        </is>
      </c>
      <c r="P24" s="11" t="inlineStr">
        <is>
          <t>Contractor</t>
        </is>
      </c>
      <c r="Q24" s="11" t="inlineStr">
        <is>
          <t>Plant returns</t>
        </is>
      </c>
      <c r="R24" s="11" t="inlineStr">
        <is>
          <t>Public holiday</t>
        </is>
      </c>
      <c r="S24" s="11" t="inlineStr">
        <is>
          <t>Not started</t>
        </is>
      </c>
    </row>
    <row r="25">
      <c r="D25" s="11" t="inlineStr">
        <is>
          <t>Intermittent rain</t>
        </is>
      </c>
      <c r="E25" s="11" t="inlineStr">
        <is>
          <t>Strong wind</t>
        </is>
      </c>
      <c r="F25" s="11" t="inlineStr">
        <is>
          <t>Muddy / boggy</t>
        </is>
      </c>
      <c r="G25" s="11" t="inlineStr">
        <is>
          <t>Late Client-supplied item</t>
        </is>
      </c>
      <c r="H25" s="11" t="inlineStr">
        <is>
          <t>Third party</t>
        </is>
      </c>
      <c r="K25" s="11" t="inlineStr">
        <is>
          <t>Safety observation</t>
        </is>
      </c>
      <c r="L25" s="11" t="inlineStr">
        <is>
          <t>Operator-supplied</t>
        </is>
      </c>
      <c r="M25" s="11" t="inlineStr">
        <is>
          <t>Concrete structure</t>
        </is>
      </c>
      <c r="N25" s="11" t="inlineStr">
        <is>
          <t>m3</t>
        </is>
      </c>
      <c r="O25" s="11" t="inlineStr">
        <is>
          <t>Level 2</t>
        </is>
      </c>
      <c r="P25" s="11" t="inlineStr">
        <is>
          <t>Subcontractor</t>
        </is>
      </c>
      <c r="Q25" s="11" t="inlineStr">
        <is>
          <t>Delivery dockets</t>
        </is>
      </c>
      <c r="R25" s="11" t="inlineStr">
        <is>
          <t>Overtime - extended day</t>
        </is>
      </c>
      <c r="S25" s="11" t="inlineStr">
        <is>
          <t>Complete</t>
        </is>
      </c>
    </row>
    <row r="26">
      <c r="D26" s="11" t="inlineStr">
        <is>
          <t>Continuous rain</t>
        </is>
      </c>
      <c r="E26" s="11" t="inlineStr">
        <is>
          <t>Gale - crane operations suspended</t>
        </is>
      </c>
      <c r="F26" s="11" t="inlineStr">
        <is>
          <t>Standing water / ponding</t>
        </is>
      </c>
      <c r="G26" s="11" t="inlineStr">
        <is>
          <t>Access not available</t>
        </is>
      </c>
      <c r="K26" s="11" t="inlineStr">
        <is>
          <t>Incident / near miss</t>
        </is>
      </c>
      <c r="M26" s="11" t="inlineStr">
        <is>
          <t>Formwork &amp; falsework</t>
        </is>
      </c>
      <c r="N26" s="11" t="inlineStr">
        <is>
          <t>lin.m</t>
        </is>
      </c>
      <c r="O26" s="11" t="inlineStr">
        <is>
          <t>Level 3</t>
        </is>
      </c>
      <c r="P26" s="11" t="inlineStr">
        <is>
          <t>Supplier</t>
        </is>
      </c>
      <c r="Q26" s="11" t="inlineStr">
        <is>
          <t>Survey / set-out record</t>
        </is>
      </c>
    </row>
    <row r="27">
      <c r="D27" s="11" t="inlineStr">
        <is>
          <t>Heavy rain / storm</t>
        </is>
      </c>
      <c r="E27" s="11" t="inlineStr">
        <is>
          <t>Storm force - site evacuated</t>
        </is>
      </c>
      <c r="F27" s="11" t="inlineStr">
        <is>
          <t>Flooded</t>
        </is>
      </c>
      <c r="G27" s="11" t="inlineStr">
        <is>
          <t>Utility / authority</t>
        </is>
      </c>
      <c r="K27" s="11" t="inlineStr">
        <is>
          <t>Environmental event</t>
        </is>
      </c>
      <c r="M27" s="11" t="inlineStr">
        <is>
          <t>Reinforcement</t>
        </is>
      </c>
      <c r="N27" s="11" t="inlineStr">
        <is>
          <t>tonne</t>
        </is>
      </c>
      <c r="O27" s="11" t="inlineStr">
        <is>
          <t>Level 4</t>
        </is>
      </c>
      <c r="P27" s="11" t="inlineStr">
        <is>
          <t>Authority / regulator</t>
        </is>
      </c>
      <c r="Q27" s="11" t="inlineStr">
        <is>
          <t>Weather bureau data</t>
        </is>
      </c>
    </row>
    <row r="28">
      <c r="D28" s="11" t="inlineStr">
        <is>
          <t>Thunderstorm</t>
        </is>
      </c>
      <c r="F28" s="11" t="inlineStr">
        <is>
          <t>Frozen / icy</t>
        </is>
      </c>
      <c r="G28" s="11" t="inlineStr">
        <is>
          <t>Subcontractor performance</t>
        </is>
      </c>
      <c r="K28" s="11" t="inlineStr">
        <is>
          <t>Quality hold point / inspection</t>
        </is>
      </c>
      <c r="M28" s="11" t="inlineStr">
        <is>
          <t>Structural steel</t>
        </is>
      </c>
      <c r="N28" s="11" t="inlineStr">
        <is>
          <t>kg</t>
        </is>
      </c>
      <c r="O28" s="11" t="inlineStr">
        <is>
          <t>Roof / plant deck</t>
        </is>
      </c>
      <c r="P28" s="11" t="inlineStr">
        <is>
          <t>Utility provider</t>
        </is>
      </c>
      <c r="Q28" s="11" t="inlineStr">
        <is>
          <t>Correspondence / RFI</t>
        </is>
      </c>
    </row>
    <row r="29">
      <c r="D29" s="11" t="inlineStr">
        <is>
          <t>Hail</t>
        </is>
      </c>
      <c r="F29" s="11" t="inlineStr">
        <is>
          <t>Dusty / loose</t>
        </is>
      </c>
      <c r="G29" s="11" t="inlineStr">
        <is>
          <t>Plant breakdown</t>
        </is>
      </c>
      <c r="K29" s="11" t="inlineStr">
        <is>
          <t>Non-conformance raised</t>
        </is>
      </c>
      <c r="M29" s="11" t="inlineStr">
        <is>
          <t>Facade &amp; glazing</t>
        </is>
      </c>
      <c r="N29" s="11" t="inlineStr">
        <is>
          <t>litre</t>
        </is>
      </c>
      <c r="O29" s="11" t="inlineStr">
        <is>
          <t>Podium / forecourt</t>
        </is>
      </c>
      <c r="P29" s="11" t="inlineStr">
        <is>
          <t>Certifier / independent reviewer</t>
        </is>
      </c>
      <c r="Q29" s="11" t="inlineStr">
        <is>
          <t>Programme impact analysis</t>
        </is>
      </c>
    </row>
    <row r="30">
      <c r="D30" s="11" t="inlineStr">
        <is>
          <t>Snow</t>
        </is>
      </c>
      <c r="G30" s="11" t="inlineStr">
        <is>
          <t>Labour shortage</t>
        </is>
      </c>
      <c r="K30" s="11" t="inlineStr">
        <is>
          <t>Test / survey undertaken</t>
        </is>
      </c>
      <c r="M30" s="11" t="inlineStr">
        <is>
          <t>Roofing &amp; waterproofing</t>
        </is>
      </c>
      <c r="N30" s="11" t="inlineStr">
        <is>
          <t>load</t>
        </is>
      </c>
      <c r="O30" s="11" t="inlineStr">
        <is>
          <t>External works &amp; landscaping</t>
        </is>
      </c>
      <c r="P30" s="11" t="inlineStr">
        <is>
          <t>Neighbour / community</t>
        </is>
      </c>
      <c r="Q30" s="11" t="inlineStr">
        <is>
          <t>Test / inspection record</t>
        </is>
      </c>
    </row>
    <row r="31">
      <c r="D31" s="11" t="inlineStr">
        <is>
          <t>Sleet</t>
        </is>
      </c>
      <c r="G31" s="11" t="inlineStr">
        <is>
          <t>Rework / defect</t>
        </is>
      </c>
      <c r="K31" s="11" t="inlineStr">
        <is>
          <t>Authority inspection</t>
        </is>
      </c>
      <c r="M31" s="11" t="inlineStr">
        <is>
          <t>Blockwork &amp; partitions</t>
        </is>
      </c>
      <c r="N31" s="11" t="inlineStr">
        <is>
          <t>lot</t>
        </is>
      </c>
      <c r="O31" s="11" t="inlineStr">
        <is>
          <t>Site compound &amp; laydown</t>
        </is>
      </c>
      <c r="P31" s="11" t="inlineStr">
        <is>
          <t>Other visitor</t>
        </is>
      </c>
      <c r="Q31" s="11" t="inlineStr">
        <is>
          <t>None yet - to be obtained</t>
        </is>
      </c>
    </row>
    <row r="32">
      <c r="D32" s="11" t="inlineStr">
        <is>
          <t>Fog / mist</t>
        </is>
      </c>
      <c r="G32" s="11" t="inlineStr">
        <is>
          <t>Latent condition</t>
        </is>
      </c>
      <c r="K32" s="11" t="inlineStr">
        <is>
          <t>Photograph reference</t>
        </is>
      </c>
      <c r="M32" s="11" t="inlineStr">
        <is>
          <t>Mechanical services</t>
        </is>
      </c>
      <c r="N32" s="11" t="inlineStr">
        <is>
          <t>hour</t>
        </is>
      </c>
      <c r="O32" s="11" t="inlineStr">
        <is>
          <t>Public interface / hoarding</t>
        </is>
      </c>
    </row>
    <row r="33">
      <c r="D33" s="11" t="inlineStr">
        <is>
          <t>Strong wind</t>
        </is>
      </c>
      <c r="G33" s="11" t="inlineStr">
        <is>
          <t>Force majeure</t>
        </is>
      </c>
      <c r="K33" s="11" t="inlineStr">
        <is>
          <t>Neighbour or stakeholder contact</t>
        </is>
      </c>
      <c r="M33" s="11" t="inlineStr">
        <is>
          <t>Electrical services</t>
        </is>
      </c>
      <c r="O33" s="11" t="inlineStr">
        <is>
          <t>Existing building interface</t>
        </is>
      </c>
    </row>
    <row r="34">
      <c r="D34" s="11" t="inlineStr">
        <is>
          <t>Extreme heat</t>
        </is>
      </c>
      <c r="G34" s="11" t="inlineStr">
        <is>
          <t>Other</t>
        </is>
      </c>
      <c r="K34" s="11" t="inlineStr">
        <is>
          <t>Industrial relations matter</t>
        </is>
      </c>
      <c r="M34" s="11" t="inlineStr">
        <is>
          <t>Hydraulic services</t>
        </is>
      </c>
      <c r="O34" s="11" t="inlineStr">
        <is>
          <t>Off site / offsite fabrication</t>
        </is>
      </c>
    </row>
    <row r="35">
      <c r="D35" s="11" t="inlineStr">
        <is>
          <t>Smoke / dust haze</t>
        </is>
      </c>
      <c r="M35" s="11" t="inlineStr">
        <is>
          <t>Fire services</t>
        </is>
      </c>
    </row>
    <row r="36">
      <c r="D36" s="11" t="inlineStr">
        <is>
          <t>Severe weather warning in force</t>
        </is>
      </c>
      <c r="M36" s="11" t="inlineStr">
        <is>
          <t>Lifts &amp; vertical transport</t>
        </is>
      </c>
    </row>
    <row r="37">
      <c r="M37" s="11" t="inlineStr">
        <is>
          <t>Fitout &amp; joinery</t>
        </is>
      </c>
    </row>
    <row r="38">
      <c r="M38" s="11" t="inlineStr">
        <is>
          <t>Painting &amp; finishes</t>
        </is>
      </c>
    </row>
    <row r="39">
      <c r="M39" s="11" t="inlineStr">
        <is>
          <t>Landscaping &amp; external works</t>
        </is>
      </c>
    </row>
    <row r="40">
      <c r="M40" s="11" t="inlineStr">
        <is>
          <t>Commissioning &amp; handover</t>
        </is>
      </c>
    </row>
    <row r="43" ht="15" customHeight="1">
      <c r="B43" s="12" t="inlineStr">
        <is>
          <t>Nothing on this sheet is a legal or contractual requirement. The categories, thresholds and notice periods are a common industry configuration - replace them with the terms of the contract you are actually administering.</t>
        </is>
      </c>
    </row>
    <row r="45" ht="16.5" customHeight="1">
      <c r="A45" s="78" t="inlineStr">
        <is>
          <t>Mastt template  ·  mastt.com  ·  © 2026 Mastt</t>
        </is>
      </c>
      <c r="B45" s="64" t="n"/>
      <c r="C45" s="64" t="n"/>
      <c r="D45" s="64" t="n"/>
      <c r="E45" s="64" t="n"/>
      <c r="F45" s="64" t="n"/>
      <c r="G45" s="64" t="n"/>
      <c r="H45" s="64" t="n"/>
      <c r="I45" s="64" t="n"/>
      <c r="J45" s="64" t="n"/>
      <c r="K45" s="64" t="n"/>
      <c r="L45" s="64" t="n"/>
      <c r="M45" s="64" t="n"/>
      <c r="N45" s="64" t="n"/>
      <c r="O45" s="64" t="n"/>
      <c r="P45" s="64" t="n"/>
      <c r="Q45" s="64" t="n"/>
      <c r="R45" s="64" t="n"/>
      <c r="S45" s="64" t="n"/>
      <c r="T45" s="64" t="n"/>
    </row>
  </sheetData>
  <mergeCells count="11">
    <mergeCell ref="A45:T45"/>
    <mergeCell ref="D13:M13"/>
    <mergeCell ref="B7:M7"/>
    <mergeCell ref="D3:T3"/>
    <mergeCell ref="D12:M12"/>
    <mergeCell ref="D9:M9"/>
    <mergeCell ref="D2:T2"/>
    <mergeCell ref="B17:M17"/>
    <mergeCell ref="D10:M10"/>
    <mergeCell ref="B43:M43"/>
    <mergeCell ref="D11:M11"/>
  </mergeCells>
  <hyperlinks>
    <hyperlink xmlns:r="http://schemas.openxmlformats.org/officeDocument/2006/relationships" ref="A45" r:id="rId1"/>
  </hyperlinks>
  <printOptions horizontalCentered="0"/>
  <pageMargins left="0.3" right="0.3" top="0.5" bottom="0.5" header="0.2" footer="0.3"/>
  <pageSetup orientation="landscape" paperSize="8" fitToHeight="0" fitToWidth="2"/>
  <headerFooter>
    <oddHeader/>
    <oddFooter>&amp;L&amp;"Arial,Regular"&amp;7 &amp;K8E98A2Mastt template  ·  mastt.com  ·  © 2026 Mastt&amp;R&amp;"Arial,Regular"&amp;7 &amp;K8E98A2&amp;A  ·  Page &amp;P of &amp;N</oddFooter>
    <evenHeader/>
    <evenFooter/>
    <firstHeader/>
    <firstFooter/>
  </headerFooter>
  <drawing xmlns:r="http://schemas.openxmlformats.org/officeDocument/2006/relationships" r:id="rId2"/>
</worksheet>
</file>

<file path=xl/worksheets/sheet11.xml><?xml version="1.0" encoding="utf-8"?>
<worksheet xmlns="http://schemas.openxmlformats.org/spreadsheetml/2006/main">
  <sheetPr>
    <outlinePr summaryBelow="1" summaryRight="1"/>
    <pageSetUpPr fitToPage="1"/>
  </sheetPr>
  <dimension ref="A2:H71"/>
  <sheetViews>
    <sheetView showGridLines="0" workbookViewId="0">
      <selection activeCell="A1" sqref="A1"/>
    </sheetView>
  </sheetViews>
  <sheetFormatPr baseColWidth="8" defaultRowHeight="15"/>
  <cols>
    <col width="2.5" customWidth="1" min="1" max="1"/>
    <col width="22" customWidth="1" min="2" max="2"/>
    <col width="24" customWidth="1" min="3" max="3"/>
    <col width="24" customWidth="1" min="4" max="4"/>
    <col width="24" customWidth="1" min="5" max="5"/>
    <col width="24" customWidth="1" min="6" max="6"/>
    <col width="24" customWidth="1" min="7" max="7"/>
    <col width="2.5" customWidth="1" min="8" max="8"/>
  </cols>
  <sheetData>
    <row r="1" ht="3.75" customHeight="1"/>
    <row r="2" ht="27.75" customHeight="1">
      <c r="A2" s="1" t="inlineStr">
        <is>
          <t xml:space="preserve"> </t>
        </is>
      </c>
      <c r="B2" s="1" t="n"/>
      <c r="C2" s="1" t="n"/>
      <c r="D2" s="2" t="inlineStr">
        <is>
          <t>Construction Daily Report / Site Diary</t>
        </is>
      </c>
    </row>
    <row r="3" ht="12.75" customHeight="1">
      <c r="A3" s="1" t="n"/>
      <c r="B3" s="1" t="n"/>
      <c r="C3" s="1" t="n"/>
      <c r="D3" s="3" t="inlineStr">
        <is>
          <t>Notes &amp; Assumptions  ·  read before you issue this template</t>
        </is>
      </c>
    </row>
    <row r="4" ht="6" customHeight="1"/>
    <row r="6" ht="19.5" customHeight="1">
      <c r="B6" s="4" t="inlineStr">
        <is>
          <t>WHY THIS RECORD MATTERS MORE THAN ANY OTHER</t>
        </is>
      </c>
    </row>
    <row r="7" ht="40" customHeight="1">
      <c r="B7" s="13" t="inlineStr">
        <is>
          <t>A daily report - a site diary, day sheet or daily log - is the only record on a construction project that is made on the day, by the people doing the work, about the work as it actually happened. Everything else is a summary of it. Programmes are forecasts, monthly reports are edited, claims are argued; the diary is the evidence they are all built from.</t>
        </is>
      </c>
    </row>
    <row r="8" ht="53" customHeight="1">
      <c r="B8" s="13" t="inlineStr">
        <is>
          <t>When a project ends in a dispute, the contemporaneous records decide it. Delay and disruption analysis - whatever method is used, and whether it is prospective or retrospective - is only as good as the factual record of what happened on each day: who was on site, what plant was there, what was built, what was prevented, by whom, for how long, and what notice was given. Where that record is missing, the tribunal is left with two reconstructions and prefers the one that is corroborated.</t>
        </is>
      </c>
    </row>
    <row r="9" ht="40" customHeight="1">
      <c r="B9" s="13" t="inlineStr">
        <is>
          <t>A record made on the day, in the ordinary course of business, before anyone knew it would matter, carries far more weight than the same words written a year later. That is the entire value of this workbook: it is worthless as a filing exercise and close to decisive as a habit.</t>
        </is>
      </c>
    </row>
    <row r="11" ht="19.5" customHeight="1">
      <c r="B11" s="4" t="inlineStr">
        <is>
          <t>WHAT MAKES A DIARY PERSUASIVE</t>
        </is>
      </c>
    </row>
    <row r="12" ht="27" customHeight="1">
      <c r="B12" s="13" t="inlineStr">
        <is>
          <t>Contemporaneity. Complete and issue it on the day, or the next working morning at the latest. Never back-fill a week of diaries; a run of identical entries signed on the same day is obvious and damages everything around it.</t>
        </is>
      </c>
    </row>
    <row r="13" ht="27" customHeight="1">
      <c r="B13" s="13" t="inlineStr">
        <is>
          <t>Specificity. Locations, grid references, levels, quantities, activity IDs, names and clock times. 'Continued works, some rain' is worth nothing. Numbers and places are what allow an entry to be tied to a programme activity and to a cost.</t>
        </is>
      </c>
    </row>
    <row r="14" ht="40" customHeight="1">
      <c r="B14" s="13" t="inlineStr">
        <is>
          <t>Consistency. The labour on this sheet should reconcile with the timesheets, the plant with the hire returns, the deliveries with the dockets, and the hours lost with the weather record. Contradictions between your own records are the first thing an opponent looks for.</t>
        </is>
      </c>
    </row>
    <row r="15" ht="27" customHeight="1">
      <c r="B15" s="13" t="inlineStr">
        <is>
          <t>Balance. Record your own failures as well as the other party's - your own late starts, your own breakdowns, your own rework. A register in which nothing is ever the Contractor's fault reads as advocacy and is discounted as advocacy.</t>
        </is>
      </c>
    </row>
    <row r="16" ht="27" customHeight="1">
      <c r="B16" s="13" t="inlineStr">
        <is>
          <t>Integrity of the record. Do not overwrite an issued report. Correct it by revision, say what changed and why, and keep the superseded issue. Store it where the metadata and the audit trail survive.</t>
        </is>
      </c>
    </row>
    <row r="18" ht="19.5" customHeight="1">
      <c r="B18" s="4" t="inlineStr">
        <is>
          <t>STANDARDS AND GOOD PRACTICE REFERENCED</t>
        </is>
      </c>
    </row>
    <row r="19" ht="27" customHeight="1">
      <c r="B19" s="13" t="inlineStr">
        <is>
          <t>ISO 9001 (quality management) - control of records, inspection and test status, and non-conforming outputs. The Materials &amp; Deliveries and Site Events sheets are the day-to-day evidence of clauses that otherwise live only in a manual.</t>
        </is>
      </c>
    </row>
    <row r="20" ht="53" customHeight="1">
      <c r="B20" s="13" t="inlineStr">
        <is>
          <t>ISO 45001 (occupational health and safety management) - incident reporting and investigation, monitoring, and consultation with workers. Safety observations, incidents and near misses recorded here feed the wider system; this sheet does not replace your incident reporting process, and a notifiable incident is reported immediately under [insert applicable jurisdiction's WHS/OSH legislation], not at the end of the shift.</t>
        </is>
      </c>
    </row>
    <row r="21" ht="40" customHeight="1">
      <c r="B21" s="13" t="inlineStr">
        <is>
          <t>ISO 19650 (information management using building information modelling) - the common data environment, naming conventions, revision control, suitability codes and metadata. Daily reports and site photographs are project information: they belong in the CDE with a revision and a date, not on a phone.</t>
        </is>
      </c>
    </row>
    <row r="22" ht="27" customHeight="1">
      <c r="B22" s="13" t="inlineStr">
        <is>
          <t>ISO 31000 (risk management) and ISO 21500 / 21502 (project and project management guidance) - the framing for how a daily record feeds risk, issue and change management.</t>
        </is>
      </c>
    </row>
    <row r="23" ht="27" customHeight="1">
      <c r="B23" s="13" t="inlineStr">
        <is>
          <t>ISO 14001 (environmental management) - where the project carries an environmental management plan, environmental events, spills, dust, noise and sediment observations recorded here are its evidence base.</t>
        </is>
      </c>
    </row>
    <row r="24" ht="40" customHeight="1">
      <c r="B24" s="13" t="inlineStr">
        <is>
          <t>Recognised forensic delay practice - the Society of Construction Law Delay and Disruption Protocol and the AACE International recommended practices on forensic schedule analysis both start from the same premise: the analysis is only as reliable as the contemporaneous records. Neither is a contract document unless the contract makes it one.</t>
        </is>
      </c>
    </row>
    <row r="25" ht="40" customHeight="1">
      <c r="B25" s="13" t="inlineStr">
        <is>
          <t>Guidance on measured disruption - approaches such as the measured mile compare productivity in an unaffected period with productivity in an affected one. They are only possible where person-hours, plant hours and output were recorded by location every day, which is exactly what the Labour, Plant and Daily Report sheets capture.</t>
        </is>
      </c>
    </row>
    <row r="27" ht="19.5" customHeight="1">
      <c r="B27" s="4" t="inlineStr">
        <is>
          <t>CONTRACT NOTICE REGIMES - EXAMPLES ONLY</t>
        </is>
      </c>
    </row>
    <row r="28" ht="40" customHeight="1">
      <c r="B28" s="13" t="inlineStr">
        <is>
          <t>Almost every standard form makes some form of notice a precondition to relief, and several make it a condition precedent to any entitlement at all. The periods are short and they run from the event, or from when the Contractor became aware of it - not from when its effect was finally measured.</t>
        </is>
      </c>
    </row>
    <row r="29" ht="53" customHeight="1">
      <c r="B29" s="13" t="inlineStr">
        <is>
          <t>NEC forms operate an early warning mechanism and a compensation event procedure with tight, expressly time-barred periods for notification and quotation. FIDIC forms require notice of a claim within a stated period of the claiming party becoming aware of the event, with fully detailed particulars to follow. JCT forms require notice of a relevant event forthwith, with an estimate of the expected effect. Bespoke and government forms frequently shorten these periods further.</t>
        </is>
      </c>
    </row>
    <row r="30" ht="40" customHeight="1">
      <c r="B30" s="13" t="inlineStr">
        <is>
          <t>The template therefore treats notice as part of the daily routine, not as a claims-department activity: the Delays &amp; Disruption sheet asks whether a notice is required, whether it has been given, and under what reference, and flags in red any event where a notice is required and has not yet been issued. Set the notice period on the Lists sheet to the shortest period your contract imposes.</t>
        </is>
      </c>
    </row>
    <row r="31" ht="27" customHeight="1">
      <c r="B31" s="13" t="inlineStr">
        <is>
          <t>Recording an event in the diary is not notice. Notice is given in the manner and to the address the contract specifies - read the communications clause before you rely on an email.</t>
        </is>
      </c>
    </row>
    <row r="33" ht="19.5" customHeight="1">
      <c r="B33" s="4" t="inlineStr">
        <is>
          <t>HOW THE CALCULATIONS WORK</t>
        </is>
      </c>
    </row>
    <row r="34" ht="27" customHeight="1">
      <c r="B34" s="13" t="inlineStr">
        <is>
          <t>Hours worked per person = (finish time - start time) x 24 - break hours, with a midnight rollover so a night shift finishing after 00:00 is calculated correctly. Total person-hours = total persons x hours worked per person.</t>
        </is>
      </c>
    </row>
    <row r="35" ht="27" customHeight="1">
      <c r="B35" s="13" t="inlineStr">
        <is>
          <t>Hours operated = finish meter reading - start meter reading. Utilisation = hours operated / (hours operated + standing hours), so an item that was on site and did nothing shows nil utilisation rather than dropping out of the average.</t>
        </is>
      </c>
    </row>
    <row r="36" ht="27" customHeight="1">
      <c r="B36" s="13" t="inlineStr">
        <is>
          <t>Quantity accepted = quantity delivered - quantity rejected. The quantity totals deliberately add mixed units and are labelled as a control check only; never quote them as a quantity.</t>
        </is>
      </c>
    </row>
    <row r="37" ht="27" customHeight="1">
      <c r="B37" s="13" t="inlineStr">
        <is>
          <t>Delay duration = (finish - start) x 24, again with a midnight rollover. Delay hours by attribution use SUMIF against the attribution column, so they always reconcile to the total.</t>
        </is>
      </c>
    </row>
    <row r="38" ht="27" customHeight="1">
      <c r="B38" s="13" t="inlineStr">
        <is>
          <t>Days open on Site Events &amp; Records counts from the report date to today, so an open action ages every time the file is opened, and stops counting when the row is closed.</t>
        </is>
      </c>
    </row>
    <row r="39" ht="40" customHeight="1">
      <c r="B39" s="13" t="inlineStr">
        <is>
          <t>Cumulative rainfall and cumulative hours lost on the Weather Log are running sums to each row. A day is counted as inclement when the hours lost reach the threshold on the Lists sheet; the allowance remaining is the contract allowance less the inclement days counted to that row.</t>
        </is>
      </c>
    </row>
    <row r="40" ht="27" customHeight="1">
      <c r="B40" s="13" t="inlineStr">
        <is>
          <t>Every calculated cell returns an empty result while its inputs are blank, so an unused row stays clean and an empty template shows no zeros and no error values. Tinted cells are calculated - do not overtype them.</t>
        </is>
      </c>
    </row>
    <row r="42" ht="19.5" customHeight="1">
      <c r="B42" s="4" t="inlineStr">
        <is>
          <t>RECORD RETENTION AND STORAGE</t>
        </is>
      </c>
    </row>
    <row r="43" ht="53" customHeight="1">
      <c r="B43" s="13" t="inlineStr">
        <is>
          <t>Keep daily reports for the whole limitation period applicable to the contract and the jurisdiction, and longer where they touch health monitoring, hazardous materials, structural adequacy or a notifiable incident. Limitation periods for construction claims are commonly measured in years after completion, and latent defect periods run longer again - check the position for the place where the work is carried out and for the law of the contract, which are not always the same.</t>
        </is>
      </c>
    </row>
    <row r="44" ht="40" customHeight="1">
      <c r="B44" s="13" t="inlineStr">
        <is>
          <t>Store the reports as issued, in a system with revision control and an audit trail, together with the records they refer to: timesheets, plant returns, delivery dockets, test certificates, survey records, photographs with their metadata, rainfall records and the correspondence log. A diary that cites evidence which was never kept is worse than no diary at all.</t>
        </is>
      </c>
    </row>
    <row r="45" ht="40" customHeight="1">
      <c r="B45" s="13" t="inlineStr">
        <is>
          <t>Photographs are the most under-managed record on site. Keep them with a date, a time, a location and a direction of view, in the project information system rather than on personal devices, and reference them from the diary. Video and drone footage should be treated the same way.</t>
        </is>
      </c>
    </row>
    <row r="46" ht="27" customHeight="1">
      <c r="B46" s="13" t="inlineStr">
        <is>
          <t>Where the project uses a digital site diary or project controls platform, this workbook is the specification of what that platform must capture. Do not run both in parallel - duplicate records that disagree with each other are a liability.</t>
        </is>
      </c>
    </row>
    <row r="48" ht="19.5" customHeight="1">
      <c r="B48" s="4" t="inlineStr">
        <is>
          <t>WHAT THIS TEMPLATE DOES NOT DO</t>
        </is>
      </c>
    </row>
    <row r="49" ht="27" customHeight="1">
      <c r="B49" s="13" t="inlineStr">
        <is>
          <t>It does not perform a delay analysis. It captures the facts a delay analysis needs. Establishing entitlement requires a programme, an accepted baseline, an analysis method appropriate to the contract and the circumstances, and usually expert judgement.</t>
        </is>
      </c>
    </row>
    <row r="50" ht="27" customHeight="1">
      <c r="B50" s="13" t="inlineStr">
        <is>
          <t>It does not price a claim. The estimated cost impact column is a contemporaneous management estimate for early warning purposes, not a valuation, and it should never be presented as one.</t>
        </is>
      </c>
    </row>
    <row r="51" ht="27" customHeight="1">
      <c r="B51" s="13" t="inlineStr">
        <is>
          <t>It does not give notice, and completing it does not preserve any entitlement. Notices must be issued separately, in the form and by the route the contract requires.</t>
        </is>
      </c>
    </row>
    <row r="52" ht="27" customHeight="1">
      <c r="B52" s="13" t="inlineStr">
        <is>
          <t>It is not a timesheet, a payroll record or a plant hire return, and it does not replace them - but it should reconcile with all three.</t>
        </is>
      </c>
    </row>
    <row r="53" ht="27" customHeight="1">
      <c r="B53" s="13" t="inlineStr">
        <is>
          <t>It is not an incident report, a safety inspection record or a SWMS. Safety events recorded here are pointers into those systems; a notifiable incident is reported immediately in accordance with [insert applicable jurisdiction's WHS/OSH legislation].</t>
        </is>
      </c>
    </row>
    <row r="54" ht="27" customHeight="1">
      <c r="B54" s="13" t="inlineStr">
        <is>
          <t>It does not manage quality by itself. Hold points, inspections and non-conformances belong in an inspection and test plan and a non-conformance register; this sheet records that they occurred and who owns the action.</t>
        </is>
      </c>
    </row>
    <row r="55" ht="27" customHeight="1">
      <c r="B55" s="13" t="inlineStr">
        <is>
          <t>It carries no site protection or workbook password. Anyone can change any formula, which is why the summary blocks exist - they make an inconsistent register obvious.</t>
        </is>
      </c>
    </row>
    <row r="57" ht="19.5" customHeight="1">
      <c r="B57" s="4" t="inlineStr">
        <is>
          <t>ASSUMPTIONS BUILT INTO THIS TEMPLATE</t>
        </is>
      </c>
    </row>
    <row r="58" ht="27" customHeight="1">
      <c r="B58" s="13" t="inlineStr">
        <is>
          <t>One workbook covers one reporting day, plus a Weather Log that runs for the calendar month and is carried forward. Save and file one workbook per day; do not overwrite yesterday's.</t>
        </is>
      </c>
    </row>
    <row r="59" ht="27" customHeight="1">
      <c r="B59" s="13" t="inlineStr">
        <is>
          <t>Times are entered as clock times and durations are calculated in decimal hours. A shift crossing midnight is handled; a shift longer than 24 hours is not.</t>
        </is>
      </c>
    </row>
    <row r="60" ht="27" customHeight="1">
      <c r="B60" s="13" t="inlineStr">
        <is>
          <t>Dates and durations are calendar days. There is no allowance for public holidays, rostered days off or shutdowns, and the day number since possession is a calendar count, not a working-day count.</t>
        </is>
      </c>
    </row>
    <row r="61" ht="27" customHeight="1">
      <c r="B61" s="13" t="inlineStr">
        <is>
          <t>The weather threshold, the inclement weather allowance, the standard shift and the notice period are a common industry configuration, not a legal or contractual standard. They are all set on the Lists sheet and every formula follows them.</t>
        </is>
      </c>
    </row>
    <row r="62" ht="27" customHeight="1">
      <c r="B62" s="13" t="inlineStr">
        <is>
          <t>Attribution is recorded as a contemporaneous management view. It is not a determination of liability, and it does not bind either party.</t>
        </is>
      </c>
    </row>
    <row r="63" ht="27" customHeight="1">
      <c r="B63" s="13" t="inlineStr">
        <is>
          <t>Currency is neutral: enter a code or symbol on the Cover and every money column heading echoes it. There is no exchange rate handling.</t>
        </is>
      </c>
    </row>
    <row r="64" ht="27" customHeight="1">
      <c r="B64" s="13" t="inlineStr">
        <is>
          <t>The worked example throughout is the Northbank Health Precinct - Stage 2 project: a rain-affected Level 3 slab pour and a facade set-out held on an unanswered RFI. Every grey italic row is an example and must be deleted before the template is issued.</t>
        </is>
      </c>
    </row>
    <row r="66" ht="19.5" customHeight="1">
      <c r="B66" s="4" t="inlineStr">
        <is>
          <t>DISCLAIMER</t>
        </is>
      </c>
    </row>
    <row r="67" ht="40" customHeight="1">
      <c r="B67" s="13" t="inlineStr">
        <is>
          <t>This template is a starting framework for recording construction site activity. It is not legal advice, contractual advice, safety advice or financial advice, and it is not a substitute for competent professional judgement, for the terms of the contract being administered, or for the law where the work is carried out.</t>
        </is>
      </c>
    </row>
    <row r="68" ht="40" customHeight="1">
      <c r="B68" s="13" t="inlineStr">
        <is>
          <t>Mastt does not warrant that the content is complete or current for any jurisdiction, project or contract form. The categories, thresholds, notice periods, standards and retention advice in this workbook must be checked against the contract, the applicable law and the project's own management system before use.</t>
        </is>
      </c>
    </row>
    <row r="69" ht="40" customHeight="1">
      <c r="B69" s="13" t="inlineStr">
        <is>
          <t>Responsibility for keeping accurate records, giving contractual notices, complying with health, safety and environmental obligations and substantiating any claim rests with the party carrying out the work. Use of this template does not transfer any of that responsibility to Mastt.</t>
        </is>
      </c>
    </row>
    <row r="71" ht="16.5" customHeight="1">
      <c r="A71" s="78" t="inlineStr">
        <is>
          <t>Mastt template  ·  mastt.com  ·  © 2026 Mastt</t>
        </is>
      </c>
      <c r="B71" s="64" t="n"/>
      <c r="C71" s="64" t="n"/>
      <c r="D71" s="64" t="n"/>
      <c r="E71" s="64" t="n"/>
      <c r="F71" s="64" t="n"/>
      <c r="G71" s="64" t="n"/>
      <c r="H71" s="64" t="n"/>
    </row>
  </sheetData>
  <mergeCells count="50">
    <mergeCell ref="B14:G14"/>
    <mergeCell ref="B60:G60"/>
    <mergeCell ref="B67:G67"/>
    <mergeCell ref="B61:G61"/>
    <mergeCell ref="B23:G23"/>
    <mergeCell ref="B8:G8"/>
    <mergeCell ref="B13:G13"/>
    <mergeCell ref="B44:G44"/>
    <mergeCell ref="B53:G53"/>
    <mergeCell ref="B29:G29"/>
    <mergeCell ref="B69:G69"/>
    <mergeCell ref="B38:G38"/>
    <mergeCell ref="B19:G19"/>
    <mergeCell ref="B34:G34"/>
    <mergeCell ref="B28:G28"/>
    <mergeCell ref="B37:G37"/>
    <mergeCell ref="D2:H2"/>
    <mergeCell ref="B9:G9"/>
    <mergeCell ref="B49:G49"/>
    <mergeCell ref="B40:G40"/>
    <mergeCell ref="B30:G30"/>
    <mergeCell ref="B68:G68"/>
    <mergeCell ref="B64:G64"/>
    <mergeCell ref="B15:G15"/>
    <mergeCell ref="B55:G55"/>
    <mergeCell ref="B24:G24"/>
    <mergeCell ref="B51:G51"/>
    <mergeCell ref="B20:G20"/>
    <mergeCell ref="B36:G36"/>
    <mergeCell ref="B45:G45"/>
    <mergeCell ref="B63:G63"/>
    <mergeCell ref="A71:H71"/>
    <mergeCell ref="B35:G35"/>
    <mergeCell ref="B50:G50"/>
    <mergeCell ref="B62:G62"/>
    <mergeCell ref="B7:G7"/>
    <mergeCell ref="B25:G25"/>
    <mergeCell ref="D3:H3"/>
    <mergeCell ref="B16:G16"/>
    <mergeCell ref="B54:G54"/>
    <mergeCell ref="B46:G46"/>
    <mergeCell ref="B59:G59"/>
    <mergeCell ref="B22:G22"/>
    <mergeCell ref="B31:G31"/>
    <mergeCell ref="B43:G43"/>
    <mergeCell ref="B12:G12"/>
    <mergeCell ref="B58:G58"/>
    <mergeCell ref="B52:G52"/>
    <mergeCell ref="B21:G21"/>
    <mergeCell ref="B39:G39"/>
  </mergeCells>
  <hyperlinks>
    <hyperlink xmlns:r="http://schemas.openxmlformats.org/officeDocument/2006/relationships" ref="A71" r:id="rId1"/>
  </hyperlinks>
  <printOptions horizontalCentered="0"/>
  <pageMargins left="0.3" right="0.3" top="0.5" bottom="0.5" header="0.2" footer="0.3"/>
  <pageSetup orientation="landscape" paperSize="9" fitToHeight="0" fitToWidth="1"/>
  <headerFooter>
    <oddHeader/>
    <oddFooter>&amp;L&amp;"Arial,Regular"&amp;7 &amp;K8E98A2Mastt template  ·  mastt.com  ·  © 2026 Mastt&amp;R&amp;"Arial,Regular"&amp;7 &amp;K8E98A2&amp;A  ·  Page &amp;P of &amp;N</oddFooter>
    <evenHeader/>
    <evenFooter/>
    <firstHeader/>
    <firstFooter/>
  </headerFooter>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Mastt</dc:creator>
  <dc:title xmlns:dc="http://purl.org/dc/elements/1.1/">Construction Daily Report / Site Diary</dc:title>
  <dc:description xmlns:dc="http://purl.org/dc/elements/1.1/">Mastt global template - https://www.mastt.com/  © 2026 Mastt. Framework only; not legal, safety or financial advice.</dc:description>
  <dc:subject xmlns:dc="http://purl.org/dc/elements/1.1/">Construction daily report and site diary - global template</dc:subject>
  <dcterms:created xmlns:dcterms="http://purl.org/dc/terms/" xmlns:xsi="http://www.w3.org/2001/XMLSchema-instance" xsi:type="dcterms:W3CDTF">2026-08-20T09:54:57Z</dcterms:created>
  <dcterms:modified xmlns:dcterms="http://purl.org/dc/terms/" xmlns:xsi="http://www.w3.org/2001/XMLSchema-instance" xsi:type="dcterms:W3CDTF">2026-08-21T03:04:59Z</dcterms:modified>
  <cp:lastModifiedBy>Mastt</cp:lastModifiedBy>
  <cp:category>Template</cp:category>
  <cp:keywords>Mastt; daily report; site diary; delay; disruption; EOT; construction; project controls; template</cp:keywords>
</cp:coreProperties>
</file>