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Reconciliation" sheetId="2" state="visible" r:id="rId4"/>
    <sheet name="Verification Checklist" sheetId="3" state="visible" r:id="rId5"/>
    <sheet name="Certification" sheetId="4" state="visible" r:id="rId6"/>
    <sheet name="Lists" sheetId="5" state="visible" r:id="rId7"/>
    <sheet name="Notes &amp; Assumptions" sheetId="6" state="visible" r:id="rId8"/>
  </sheets>
  <definedNames>
    <definedName function="false" hidden="false" localSheetId="3" name="_xlnm.Print_Area" vbProcedure="false">Certification!$B$1:$T$37</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<sst xmlns="http://schemas.openxmlformats.org/spreadsheetml/2006/main" count="384" uniqueCount="280">
  <si>
    <t xml:space="preserve">INVOICE VERIFICATION CHECKLIST</t>
  </si>
  <si>
    <t xml:space="preserve">One payment application per copy. The arithmetic first, then the paperwork, then a recommendation that will not read certify while a mandatory check is open.</t>
  </si>
  <si>
    <t xml:space="preserve">SET THIS UP ONCE</t>
  </si>
  <si>
    <t xml:space="preserve">Project</t>
  </si>
  <si>
    <t xml:space="preserve">e.g. Northbank Ambulatory Care Center</t>
  </si>
  <si>
    <t xml:space="preserve">Contract</t>
  </si>
  <si>
    <t xml:space="preserve">One contract per copy</t>
  </si>
  <si>
    <t xml:space="preserve">Contractor</t>
  </si>
  <si>
    <t xml:space="preserve">The contracting entity</t>
  </si>
  <si>
    <t xml:space="preserve">Claim or invoice number</t>
  </si>
  <si>
    <t xml:space="preserve">As it appears on the claim</t>
  </si>
  <si>
    <t xml:space="preserve">Period claimed</t>
  </si>
  <si>
    <t xml:space="preserve">e.g. to 31 of the month</t>
  </si>
  <si>
    <t xml:space="preserve">Date received</t>
  </si>
  <si>
    <t xml:space="preserve">When it arrived, not the date on it</t>
  </si>
  <si>
    <t xml:space="preserve">Reviewed by</t>
  </si>
  <si>
    <t xml:space="preserve">The person answering the checks</t>
  </si>
  <si>
    <t xml:space="preserve">Data date</t>
  </si>
  <si>
    <t xml:space="preserve">Leave it blank and it uses today.</t>
  </si>
  <si>
    <t xml:space="preserve">WHAT IS IN THIS FILE</t>
  </si>
  <si>
    <t xml:space="preserve">Reconciliation</t>
  </si>
  <si>
    <t xml:space="preserve">Five numbers in, and the sheet computes what should be certified this period and the difference against what was claimed.</t>
  </si>
  <si>
    <t xml:space="preserve">Verification Checklist</t>
  </si>
  <si>
    <t xml:space="preserve">35 checks in 7 groups, each carrying what it costs you if it fails, each Mandatory or Advisory.</t>
  </si>
  <si>
    <t xml:space="preserve">Certification</t>
  </si>
  <si>
    <t xml:space="preserve">The recommendation, and it will not read certify while a mandatory check is open.</t>
  </si>
  <si>
    <t xml:space="preserve">Lists</t>
  </si>
  <si>
    <t xml:space="preserve">Result, severity and recommendation values. Edit them here.</t>
  </si>
  <si>
    <t xml:space="preserve">Notes &amp; Assumptions</t>
  </si>
  <si>
    <t xml:space="preserve">What was assumed, what to change first, and what this file is not.</t>
  </si>
  <si>
    <t xml:space="preserve">HOW TO USE IT</t>
  </si>
  <si>
    <t xml:space="preserve">Do the arithmetic before the paperwork</t>
  </si>
  <si>
    <t xml:space="preserve">A claim that does not add up goes back before anybody opens a certificate.</t>
  </si>
  <si>
    <t xml:space="preserve">A blank is not a pass</t>
  </si>
  <si>
    <t xml:space="preserve">"Not checked" is a result, and the gate treats it as open. "Not applicable" needs a reason in the notes.</t>
  </si>
  <si>
    <t xml:space="preserve">Mandatory means the gate stays shut</t>
  </si>
  <si>
    <t xml:space="preserve">One open mandatory check and the recommendation cannot read certify.</t>
  </si>
  <si>
    <t xml:space="preserve">Change what is mandatory on your project</t>
  </si>
  <si>
    <t xml:space="preserve">The severity column is a starting position. Set it from your contract.</t>
  </si>
  <si>
    <t xml:space="preserve">One copy per claim</t>
  </si>
  <si>
    <t xml:space="preserve">Copy the workbook for each period. The reconciliation only makes sense against one claim.</t>
  </si>
  <si>
    <t xml:space="preserve">Record who checked, and when</t>
  </si>
  <si>
    <t xml:space="preserve">A certificate is a decision somebody made. The name and the date are the record of it.</t>
  </si>
  <si>
    <t xml:space="preserve">IMPORTANT   This is a working paper, not a payment certificate and not legal advice. Completing it does not certify a payment, satisfy any condition of the contract, or extend any deadline. Payment periods, retainage limits, lien waiver forms and notice requirements are set by the contract and by state law, and in several states cannot be varied by agreement - so a check that passes here may still leave a payment non-compliant. The severities shipped here are a starting position. Read your payment clause, check your state's rules, and get advice before withholding or reducing a payment.</t>
  </si>
  <si>
    <t xml:space="preserve">Visit mastt.com</t>
  </si>
  <si>
    <t xml:space="preserve">INVOICE VERIFICATION CHECKLIST     ·     RECONCILIATION</t>
  </si>
  <si>
    <t xml:space="preserve">Five numbers in. The sheet works out what should be certified and the difference against what was claimed.</t>
  </si>
  <si>
    <t xml:space="preserve">WHAT YOU ENTER</t>
  </si>
  <si>
    <t xml:space="preserve">Amount</t>
  </si>
  <si>
    <t xml:space="preserve">Where it comes from</t>
  </si>
  <si>
    <t xml:space="preserve">Contract sum including approved change orders</t>
  </si>
  <si>
    <t xml:space="preserve">Executed change orders only</t>
  </si>
  <si>
    <t xml:space="preserve">Value of work in place, cumulative</t>
  </si>
  <si>
    <t xml:space="preserve">What you say is in place</t>
  </si>
  <si>
    <t xml:space="preserve">Value of stored materials allowed</t>
  </si>
  <si>
    <t xml:space="preserve">On site, or stored with title passed</t>
  </si>
  <si>
    <t xml:space="preserve">Previously certified, cumulative</t>
  </si>
  <si>
    <t xml:space="preserve">Your record, not the contractor's</t>
  </si>
  <si>
    <t xml:space="preserve">Retainage rate</t>
  </si>
  <si>
    <t xml:space="preserve">From the contract</t>
  </si>
  <si>
    <t xml:space="preserve">Retainage released this period</t>
  </si>
  <si>
    <t xml:space="preserve">Against the contract milestone</t>
  </si>
  <si>
    <t xml:space="preserve">Deductions the owner may make</t>
  </si>
  <si>
    <t xml:space="preserve">Backcharges, utilities, cleanup</t>
  </si>
  <si>
    <t xml:space="preserve">Amount claimed by the contractor</t>
  </si>
  <si>
    <t xml:space="preserve">The figure on the claim</t>
  </si>
  <si>
    <t xml:space="preserve">WHAT THE SHEET WORKS OUT</t>
  </si>
  <si>
    <t xml:space="preserve">How it is calculated</t>
  </si>
  <si>
    <t xml:space="preserve">Work in place plus stored materials</t>
  </si>
  <si>
    <t xml:space="preserve">The two lines above, added</t>
  </si>
  <si>
    <t xml:space="preserve">Less retainage held</t>
  </si>
  <si>
    <t xml:space="preserve">Your rate, applied to both lines above</t>
  </si>
  <si>
    <t xml:space="preserve">Plus retainage released</t>
  </si>
  <si>
    <t xml:space="preserve">As entered</t>
  </si>
  <si>
    <t xml:space="preserve">Total earned to date</t>
  </si>
  <si>
    <t xml:space="preserve">The three lines above</t>
  </si>
  <si>
    <t xml:space="preserve">Less previously certified</t>
  </si>
  <si>
    <t xml:space="preserve">Less owner deductions</t>
  </si>
  <si>
    <t xml:space="preserve">AMOUNT THAT SHOULD BE CERTIFIED</t>
  </si>
  <si>
    <t xml:space="preserve">Earned, less certified, less deductions</t>
  </si>
  <si>
    <t xml:space="preserve">DIFFERENCE - CLAIMED LESS CERTIFIED</t>
  </si>
  <si>
    <t xml:space="preserve">Positive means over-claimed</t>
  </si>
  <si>
    <t xml:space="preserve">TWO CHECKS ON THE NUMBERS</t>
  </si>
  <si>
    <t xml:space="preserve">What it means</t>
  </si>
  <si>
    <t xml:space="preserve">Does the claim exceed the contract sum?</t>
  </si>
  <si>
    <t xml:space="preserve">Either a change order is missing, or a line is overstated.</t>
  </si>
  <si>
    <t xml:space="preserve">Is anything claimed more than the calculation supports?</t>
  </si>
  <si>
    <t xml:space="preserve">Resolve the disagreement before certification, not after.</t>
  </si>
  <si>
    <t xml:space="preserve">Retainage is applied to work in place and stored materials at the rate you enter. Contracts differ on the base, on reductions at milestones and on whether retainage is held against stored materials at all - read yours and change the formula if it does not match. Nothing here decides what is in place; that is what the checklist and the site walk are for.</t>
  </si>
  <si>
    <t xml:space="preserve">INVOICE VERIFICATION CHECKLIST     ·     VERIFICATION CHECKLIST</t>
  </si>
  <si>
    <t xml:space="preserve">Every check carries what it costs you if it fails. A blank is not a pass, and one open mandatory check keeps the gate shut.</t>
  </si>
  <si>
    <t xml:space="preserve">1  THE CLAIM ADDS UP</t>
  </si>
  <si>
    <t xml:space="preserve">No.</t>
  </si>
  <si>
    <t xml:space="preserve">What to check</t>
  </si>
  <si>
    <t xml:space="preserve">What it costs you if it fails</t>
  </si>
  <si>
    <t xml:space="preserve">Severity</t>
  </si>
  <si>
    <t xml:space="preserve">Result</t>
  </si>
  <si>
    <t xml:space="preserve">Checked by</t>
  </si>
  <si>
    <t xml:space="preserve">Notes and evidence</t>
  </si>
  <si>
    <t xml:space="preserve">Check</t>
  </si>
  <si>
    <t xml:space="preserve">1.1</t>
  </si>
  <si>
    <t xml:space="preserve">The claimed amount equals the sum of the line items on the claim</t>
  </si>
  <si>
    <t xml:space="preserve">A claim whose total does not match its own lines has been edited after it was priced</t>
  </si>
  <si>
    <t xml:space="preserve">Mandatory</t>
  </si>
  <si>
    <t xml:space="preserve">1.2</t>
  </si>
  <si>
    <t xml:space="preserve">Every line on the claim appears on the schedule of values, at the same line number</t>
  </si>
  <si>
    <t xml:space="preserve">A line that is not on the schedule of values is unpriced work, a change order, or a duplicate of something already claimed</t>
  </si>
  <si>
    <t xml:space="preserve">1.3</t>
  </si>
  <si>
    <t xml:space="preserve">Percent complete claimed on each line is supported by what is on site</t>
  </si>
  <si>
    <t xml:space="preserve">Percent complete is the single easiest number to overstate and the hardest to unwind once it has been certified</t>
  </si>
  <si>
    <t xml:space="preserve">1.4</t>
  </si>
  <si>
    <t xml:space="preserve">Previously certified amounts on the claim match your own certified record</t>
  </si>
  <si>
    <t xml:space="preserve">If the contractor's opening figure is wrong, every number below it is wrong</t>
  </si>
  <si>
    <t xml:space="preserve">1.5</t>
  </si>
  <si>
    <t xml:space="preserve">The arithmetic on the retainage line matches the contract rate</t>
  </si>
  <si>
    <t xml:space="preserve">Retainage is a percentage of a moving number and it is routinely calculated on the wrong base</t>
  </si>
  <si>
    <t xml:space="preserve">1.6</t>
  </si>
  <si>
    <t xml:space="preserve">Any release of retainage is supported by the milestone the contract ties it to</t>
  </si>
  <si>
    <t xml:space="preserve">Retainage released early is retainage you do not have when you need it</t>
  </si>
  <si>
    <t xml:space="preserve">GROUP</t>
  </si>
  <si>
    <t xml:space="preserve">2  CHANGE ORDERS AND EXTRAS</t>
  </si>
  <si>
    <t xml:space="preserve">2.1</t>
  </si>
  <si>
    <t xml:space="preserve">Every change order claimed has an executed change order, not just an email</t>
  </si>
  <si>
    <t xml:space="preserve">An instruction is not a change order until it is executed, and paying against one weakens your position on every other change</t>
  </si>
  <si>
    <t xml:space="preserve">2.2</t>
  </si>
  <si>
    <t xml:space="preserve">No line claims work that is inside the original contract sum</t>
  </si>
  <si>
    <t xml:space="preserve">Work already priced in the base scope claimed again as a change is the most common form of double payment on a construction project</t>
  </si>
  <si>
    <t xml:space="preserve">2.3</t>
  </si>
  <si>
    <t xml:space="preserve">Change order values on the claim match the executed change order amounts</t>
  </si>
  <si>
    <t xml:space="preserve">A change order claimed at more than it was approved for is an overpayment nobody looks for twice</t>
  </si>
  <si>
    <t xml:space="preserve">2.4</t>
  </si>
  <si>
    <t xml:space="preserve">Allowance drawdowns are supported by actual cost, with backup</t>
  </si>
  <si>
    <t xml:space="preserve">An allowance is reconciled against real cost - drawn down as a lump it becomes a margin</t>
  </si>
  <si>
    <t xml:space="preserve">Advisory</t>
  </si>
  <si>
    <t xml:space="preserve">2.5</t>
  </si>
  <si>
    <t xml:space="preserve">No claim for work covered by a pending change order that has not been priced</t>
  </si>
  <si>
    <t xml:space="preserve">Paying against an unpriced instruction sets the price</t>
  </si>
  <si>
    <t xml:space="preserve">3  STORED MATERIALS AND OFF-SITE WORK</t>
  </si>
  <si>
    <t xml:space="preserve">3.1</t>
  </si>
  <si>
    <t xml:space="preserve">Materials claimed but not installed are on site, or properly stored off site</t>
  </si>
  <si>
    <t xml:space="preserve">Materials paid for and not present are an unsecured advance</t>
  </si>
  <si>
    <t xml:space="preserve">3.2</t>
  </si>
  <si>
    <t xml:space="preserve">Title to stored materials passes to the owner, and it is evidenced</t>
  </si>
  <si>
    <t xml:space="preserve">Without transfer of title you have paid for goods that belong to somebody else and may be claimed by a creditor</t>
  </si>
  <si>
    <t xml:space="preserve">3.3</t>
  </si>
  <si>
    <t xml:space="preserve">Stored materials are insured, identified as the owner's, and separately stored</t>
  </si>
  <si>
    <t xml:space="preserve">Insurance and identification are what turn a payment into an asset</t>
  </si>
  <si>
    <t xml:space="preserve">3.4</t>
  </si>
  <si>
    <t xml:space="preserve">Materials claimed in a previous period are not claimed again as installed</t>
  </si>
  <si>
    <t xml:space="preserve">The double claim happens at the moment a stored material becomes installed work</t>
  </si>
  <si>
    <t xml:space="preserve">4  DUPLICATES AND VENDOR DETAIL</t>
  </si>
  <si>
    <t xml:space="preserve">4.1</t>
  </si>
  <si>
    <t xml:space="preserve">The invoice or claim number has not been paid before</t>
  </si>
  <si>
    <t xml:space="preserve">The straightforward duplicate: the same claim submitted twice, in different periods</t>
  </si>
  <si>
    <t xml:space="preserve">4.2</t>
  </si>
  <si>
    <t xml:space="preserve">The amount, date and vendor combination does not match an earlier payment</t>
  </si>
  <si>
    <t xml:space="preserve">A duplicate submitted under a new number is invisible to a number check</t>
  </si>
  <si>
    <t xml:space="preserve">4.3</t>
  </si>
  <si>
    <t xml:space="preserve">The payee name and bank details match the contract and the vendor record</t>
  </si>
  <si>
    <t xml:space="preserve">A changed bank detail on an otherwise correct invoice is the most common payment fraud, and it succeeds because the invoice itself is genuine</t>
  </si>
  <si>
    <t xml:space="preserve">4.4</t>
  </si>
  <si>
    <t xml:space="preserve">Any change to payee or bank details was verified by a call to a known contact, not by replying to the email that requested it</t>
  </si>
  <si>
    <t xml:space="preserve">Verifying a change by replying to the requesting email verifies nothing</t>
  </si>
  <si>
    <t xml:space="preserve">4.5</t>
  </si>
  <si>
    <t xml:space="preserve">The vendor is the contracting entity, not a related company</t>
  </si>
  <si>
    <t xml:space="preserve">Payment to the wrong entity in a group can leave you without a contractual defence</t>
  </si>
  <si>
    <t xml:space="preserve">5  CONTRACTUAL PRECONDITIONS TO PAYMENT</t>
  </si>
  <si>
    <t xml:space="preserve">5.1</t>
  </si>
  <si>
    <t xml:space="preserve">The claim was submitted on the date the contract requires, for the period it covers</t>
  </si>
  <si>
    <t xml:space="preserve">A claim outside its window may not be due yet, and certifying it early starts your own clock early</t>
  </si>
  <si>
    <t xml:space="preserve">5.2</t>
  </si>
  <si>
    <t xml:space="preserve">The claim is in the form the contract requires, with the certificates it names</t>
  </si>
  <si>
    <t xml:space="preserve">A payment application in the wrong form is often not a payment application at all</t>
  </si>
  <si>
    <t xml:space="preserve">5.3</t>
  </si>
  <si>
    <t xml:space="preserve">Insurance certificates covering this period are current and on file</t>
  </si>
  <si>
    <t xml:space="preserve">An expired certificate discovered after an incident is discovered too late</t>
  </si>
  <si>
    <t xml:space="preserve">5.4</t>
  </si>
  <si>
    <t xml:space="preserve">Bonds required by the contract remain in force for the current contract sum</t>
  </si>
  <si>
    <t xml:space="preserve">A bond written against the original sum may not cover the sum after change orders</t>
  </si>
  <si>
    <t xml:space="preserve">5.5</t>
  </si>
  <si>
    <t xml:space="preserve">Certified payroll or labor compliance records are provided where the contract or the funding requires them</t>
  </si>
  <si>
    <t xml:space="preserve">On publicly funded work this is frequently a condition of payment and of the funding</t>
  </si>
  <si>
    <t xml:space="preserve">6  THE WORK ITSELF</t>
  </si>
  <si>
    <t xml:space="preserve">6.1</t>
  </si>
  <si>
    <t xml:space="preserve">Inspections and tests due for the claimed work have been passed and recorded</t>
  </si>
  <si>
    <t xml:space="preserve">Paying for work that has not passed its inspection pays for work that may be removed</t>
  </si>
  <si>
    <t xml:space="preserve">6.2</t>
  </si>
  <si>
    <t xml:space="preserve">Open non-conformances against the claimed work are identified and valued</t>
  </si>
  <si>
    <t xml:space="preserve">Certifying defective work in full removes the leverage to have it fixed</t>
  </si>
  <si>
    <t xml:space="preserve">6.3</t>
  </si>
  <si>
    <t xml:space="preserve">Work claimed as complete has no outstanding punch list value against it</t>
  </si>
  <si>
    <t xml:space="preserve">Complete and accepted are different states and only one of them is worth full payment</t>
  </si>
  <si>
    <t xml:space="preserve">6.4</t>
  </si>
  <si>
    <t xml:space="preserve">Quantities on measured or unit-rate work have been verified independently</t>
  </si>
  <si>
    <t xml:space="preserve">A unit rate multiplied by an unverified quantity is an estimate, not a claim</t>
  </si>
  <si>
    <t xml:space="preserve">6.5</t>
  </si>
  <si>
    <t xml:space="preserve">Deductions the owner is entitled to make have been applied</t>
  </si>
  <si>
    <t xml:space="preserve">Backcharges, utilities, cleanup and liquidated damages are easier to deduct now than to recover later</t>
  </si>
  <si>
    <t xml:space="preserve">7  SUBCONTRACTORS, LIENS AND RELEASES</t>
  </si>
  <si>
    <t xml:space="preserve">7.1</t>
  </si>
  <si>
    <t xml:space="preserve">Conditional lien waivers for this claim have been provided by the contractor and its subcontractors</t>
  </si>
  <si>
    <t xml:space="preserve">An unwaived lien right survives the payment that should have extinguished it</t>
  </si>
  <si>
    <t xml:space="preserve">7.2</t>
  </si>
  <si>
    <t xml:space="preserve">Unconditional lien waivers for the previous payment have been received</t>
  </si>
  <si>
    <t xml:space="preserve">The previous period is the one that gets forgotten, and it is the one that becomes a lien</t>
  </si>
  <si>
    <t xml:space="preserve">7.3</t>
  </si>
  <si>
    <t xml:space="preserve">The subcontractor and supplier list on the claim matches who is actually on site</t>
  </si>
  <si>
    <t xml:space="preserve">A party on site and not on the list is a party whose lien rights you are not tracking</t>
  </si>
  <si>
    <t xml:space="preserve">7.4</t>
  </si>
  <si>
    <t xml:space="preserve">No notice of non-payment or intent to lien has been received from anybody on the claim</t>
  </si>
  <si>
    <t xml:space="preserve">Paying the contractor after a notice can leave you paying twice</t>
  </si>
  <si>
    <t xml:space="preserve">7.5</t>
  </si>
  <si>
    <t xml:space="preserve">Joint check or direct payment arrangements the contract allows have been considered where a subcontractor has raised non-payment</t>
  </si>
  <si>
    <t xml:space="preserve">The remedy exists in most contracts and is rarely used until it is too late</t>
  </si>
  <si>
    <t xml:space="preserve">The severity column is a starting position, not a standard - set it from your own payment clause and your funding conditions before you rely on the gate. "Not applicable" needs a reason in the notes, because an unexplained N/A is a check somebody skipped.</t>
  </si>
  <si>
    <t xml:space="preserve">INVOICE VERIFICATION CHECKLIST     ·     CERTIFICATION</t>
  </si>
  <si>
    <t xml:space="preserve">Nothing typed above the signature block. Everything else is read off the reconciliation and the checklist.</t>
  </si>
  <si>
    <t xml:space="preserve">MANDATORY CLEAR</t>
  </si>
  <si>
    <t xml:space="preserve">FAILED</t>
  </si>
  <si>
    <t xml:space="preserve">SHOULD BE CERTIFIED</t>
  </si>
  <si>
    <t xml:space="preserve">CLAIMED LESS CERTIFIED</t>
  </si>
  <si>
    <t xml:space="preserve">any severity</t>
  </si>
  <si>
    <t xml:space="preserve">from the reconciliation</t>
  </si>
  <si>
    <t xml:space="preserve">positive means over-claimed</t>
  </si>
  <si>
    <t xml:space="preserve">THE GATE, GROUP BY GROUP</t>
  </si>
  <si>
    <t xml:space="preserve">1  The claim adds up</t>
  </si>
  <si>
    <t xml:space="preserve">2  Change orders and extras</t>
  </si>
  <si>
    <t xml:space="preserve">3  Stored materials and off-site work</t>
  </si>
  <si>
    <t xml:space="preserve">4  Duplicates and vendor detail</t>
  </si>
  <si>
    <t xml:space="preserve">5  Contractual preconditions to payment</t>
  </si>
  <si>
    <t xml:space="preserve">6  The work itself</t>
  </si>
  <si>
    <t xml:space="preserve">7  Subcontractors, liens and releases</t>
  </si>
  <si>
    <t xml:space="preserve">The bar is how many mandatory checks in the group have been answered Pass or Not applicable. The words beside it are what matters: a group at eighty percent with one failed mandatory check is not eighty percent certifiable.</t>
  </si>
  <si>
    <t xml:space="preserve">THE RECOMMENDATION</t>
  </si>
  <si>
    <t xml:space="preserve">Recommendation</t>
  </si>
  <si>
    <t xml:space="preserve">Amount recommended</t>
  </si>
  <si>
    <t xml:space="preserve">Enter the figure you are recommending. It does not have to equal the calculation - but where it does not, say why in the notes below.</t>
  </si>
  <si>
    <t xml:space="preserve">Reasons and conditions</t>
  </si>
  <si>
    <t xml:space="preserve">SIGNED</t>
  </si>
  <si>
    <t xml:space="preserve">Date reviewed</t>
  </si>
  <si>
    <t xml:space="preserve">Recommended by</t>
  </si>
  <si>
    <t xml:space="preserve">Date recommended</t>
  </si>
  <si>
    <t xml:space="preserve">A recommendation is not a certificate. Certifying is a contractual act with a form and a deadline, and in most states a statutory clock runs from the claim, not from this sheet. Issue the certificate the contract requires, on time, and keep this working paper with it.</t>
  </si>
  <si>
    <t xml:space="preserve">Checks answered</t>
  </si>
  <si>
    <t xml:space="preserve">Checks failed, any severity</t>
  </si>
  <si>
    <t xml:space="preserve">Mandatory checks</t>
  </si>
  <si>
    <t xml:space="preserve">Mandatory answered Pass or Not applicable</t>
  </si>
  <si>
    <t xml:space="preserve">Mandatory checks failed</t>
  </si>
  <si>
    <t xml:space="preserve">Answered with nobody named</t>
  </si>
  <si>
    <t xml:space="preserve">Mandatory checks still open</t>
  </si>
  <si>
    <t xml:space="preserve">INVOICE VERIFICATION CHECKLIST     ·     LISTS</t>
  </si>
  <si>
    <t xml:space="preserve">The dropdowns. Edit them here and the checklist follows.</t>
  </si>
  <si>
    <t xml:space="preserve">DROPDOWNS</t>
  </si>
  <si>
    <t xml:space="preserve">Yes / No</t>
  </si>
  <si>
    <t xml:space="preserve">Notes</t>
  </si>
  <si>
    <t xml:space="preserve">Pass</t>
  </si>
  <si>
    <t xml:space="preserve">Certify in full</t>
  </si>
  <si>
    <t xml:space="preserve">Yes</t>
  </si>
  <si>
    <t xml:space="preserve">Only Pass and Not applicable let the gate open. "Not checked" counts as open, because a blank is not a pass and neither is an intention to look later. If you add a result, decide which of those two families it belongs to before you use it.</t>
  </si>
  <si>
    <t xml:space="preserve">Fail</t>
  </si>
  <si>
    <t xml:space="preserve">Certify in part</t>
  </si>
  <si>
    <t xml:space="preserve">No</t>
  </si>
  <si>
    <t xml:space="preserve">Not applicable</t>
  </si>
  <si>
    <t xml:space="preserve">Return to contractor</t>
  </si>
  <si>
    <t xml:space="preserve">Not checked</t>
  </si>
  <si>
    <t xml:space="preserve">Hold - awaiting information</t>
  </si>
  <si>
    <t xml:space="preserve">INVOICE VERIFICATION CHECKLIST     ·     NOTES &amp; ASSUMPTIONS</t>
  </si>
  <si>
    <t xml:space="preserve">What this file assumes, what to change first, and what it is not.</t>
  </si>
  <si>
    <t xml:space="preserve">What this file assumes</t>
  </si>
  <si>
    <t xml:space="preserve">One owner certifying one contractor's payment application on one construction contract in the United States. It is not an accounts payable process for trade invoices, and it is not a contractor's own claim preparation tool.</t>
  </si>
  <si>
    <t xml:space="preserve">The severity column is a starting position</t>
  </si>
  <si>
    <t xml:space="preserve">Nothing here is authoritative about what your contract makes a condition of payment. Read the payment clause and set the severities from it before you use the gate.</t>
  </si>
  <si>
    <t xml:space="preserve">Retainage is calculated, not assumed</t>
  </si>
  <si>
    <t xml:space="preserve">The sheet applies the rate you enter to the value of work in place. Contracts vary on the base, on reductions at milestones and on retainage held against stored materials - check yours.</t>
  </si>
  <si>
    <t xml:space="preserve">The file does not value work</t>
  </si>
  <si>
    <t xml:space="preserve">It reconciles what was claimed against what you say is in place. Deciding what is in place is the job the file cannot do for you.</t>
  </si>
  <si>
    <t xml:space="preserve">Lien and payment rules are state law</t>
  </si>
  <si>
    <t xml:space="preserve">Waiver forms, notice periods, prompt-payment deadlines and retainage limits differ by state and several of them cannot be varied by the contract. The checks ask the question; your jurisdiction supplies the answer.</t>
  </si>
  <si>
    <t xml:space="preserve">It records a recommendation, not a certificate</t>
  </si>
  <si>
    <t xml:space="preserve">Certifying is a contractual act with a form and a deadline. This workbook is the working paper behind it.</t>
  </si>
</sst>
</file>

<file path=xl/styles.xml><?xml version="1.0" encoding="utf-8"?>
<styleSheet xmlns="http://schemas.openxmlformats.org/spreadsheetml/2006/main">
  <numFmts count="8">
    <numFmt numFmtId="164" formatCode="General"/>
    <numFmt numFmtId="165" formatCode="d\ mmm\ yyyy"/>
    <numFmt numFmtId="166" formatCode="#,##0;\-#,##0;\-"/>
    <numFmt numFmtId="167" formatCode="0.0%"/>
    <numFmt numFmtId="168" formatCode="\+#,##0;\-#,##0;\-"/>
    <numFmt numFmtId="169" formatCode="General"/>
    <numFmt numFmtId="170" formatCode="0"/>
    <numFmt numFmtId="171" formatCode="0%"/>
  </numFmts>
  <fonts count="32">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i val="true"/>
      <sz val="9"/>
      <color rgb="FF8E98A2"/>
      <name val="Inter"/>
      <family val="0"/>
      <charset val="1"/>
    </font>
    <font>
      <b val="true"/>
      <sz val="9.5"/>
      <color rgb="FF1D3245"/>
      <name val="Inter"/>
      <family val="0"/>
      <charset val="1"/>
    </font>
    <font>
      <sz val="10"/>
      <color rgb="FF0D3C61"/>
      <name val="Inter"/>
      <family val="0"/>
      <charset val="1"/>
    </font>
    <font>
      <i val="true"/>
      <sz val="8.5"/>
      <color rgb="FF8E98A2"/>
      <name val="Inter"/>
      <family val="0"/>
      <charset val="1"/>
    </font>
    <font>
      <b val="true"/>
      <sz val="9.5"/>
      <color rgb="FF0D3C61"/>
      <name val="Inter"/>
      <family val="0"/>
      <charset val="1"/>
    </font>
    <font>
      <sz val="9"/>
      <color rgb="FF1D3245"/>
      <name val="Inter"/>
      <family val="0"/>
      <charset val="1"/>
    </font>
    <font>
      <sz val="9"/>
      <color rgb="FFEC6917"/>
      <name val="Inter"/>
      <family val="0"/>
      <charset val="1"/>
    </font>
    <font>
      <u val="single"/>
      <sz val="9.5"/>
      <color rgb="FF3480BC"/>
      <name val="Inter"/>
      <family val="0"/>
      <charset val="1"/>
    </font>
    <font>
      <b val="true"/>
      <sz val="9"/>
      <color rgb="FF0D3C61"/>
      <name val="Inter"/>
      <family val="0"/>
      <charset val="1"/>
    </font>
    <font>
      <sz val="9.5"/>
      <color rgb="FF1D3245"/>
      <name val="Inter"/>
      <family val="0"/>
      <charset val="1"/>
    </font>
    <font>
      <sz val="10"/>
      <color rgb="FF1D3245"/>
      <name val="Inter"/>
      <family val="0"/>
      <charset val="1"/>
    </font>
    <font>
      <b val="true"/>
      <sz val="9.5"/>
      <color rgb="FFFFFFFF"/>
      <name val="Inter"/>
      <family val="0"/>
      <charset val="1"/>
    </font>
    <font>
      <i val="true"/>
      <sz val="8.5"/>
      <color rgb="FF9FB3C8"/>
      <name val="Inter"/>
      <family val="0"/>
      <charset val="1"/>
    </font>
    <font>
      <b val="true"/>
      <sz val="9"/>
      <color rgb="FF1D3245"/>
      <name val="Inter"/>
      <family val="0"/>
      <charset val="1"/>
    </font>
    <font>
      <b val="true"/>
      <sz val="8.5"/>
      <color rgb="FF0D3C61"/>
      <name val="Inter"/>
      <family val="0"/>
      <charset val="1"/>
    </font>
    <font>
      <b val="true"/>
      <sz val="9"/>
      <color rgb="FFEC6917"/>
      <name val="Inter"/>
      <family val="0"/>
      <charset val="1"/>
    </font>
    <font>
      <b val="true"/>
      <sz val="9"/>
      <color rgb="FFFFFFFF"/>
      <name val="Inter"/>
      <family val="0"/>
      <charset val="1"/>
    </font>
    <font>
      <sz val="9"/>
      <color rgb="FF8E98A2"/>
      <name val="Inter"/>
      <family val="0"/>
      <charset val="1"/>
    </font>
    <font>
      <b val="true"/>
      <sz val="12"/>
      <color rgb="FF1D3245"/>
      <name val="Inter"/>
      <family val="0"/>
      <charset val="1"/>
    </font>
    <font>
      <b val="true"/>
      <sz val="8"/>
      <color rgb="FF8E98A2"/>
      <name val="Inter"/>
      <family val="0"/>
      <charset val="1"/>
    </font>
    <font>
      <b val="true"/>
      <sz val="22"/>
      <color rgb="FF1D3245"/>
      <name val="Inter"/>
      <family val="0"/>
      <charset val="1"/>
    </font>
    <font>
      <i val="true"/>
      <sz val="8"/>
      <color rgb="FF8E98A2"/>
      <name val="Inter"/>
      <family val="0"/>
      <charset val="1"/>
    </font>
    <font>
      <b val="true"/>
      <sz val="10"/>
      <color rgb="FF1D3245"/>
      <name val="Inter"/>
      <family val="0"/>
      <charset val="1"/>
    </font>
    <font>
      <sz val="9"/>
      <color rgb="FF0D3C61"/>
      <name val="Inter"/>
      <family val="0"/>
      <charset val="1"/>
    </font>
    <font>
      <b val="true"/>
      <sz val="8.5"/>
      <color rgb="FF1D3245"/>
      <name val="Inter"/>
      <family val="0"/>
      <charset val="1"/>
    </font>
    <font>
      <sz val="8.5"/>
      <color rgb="FF8E98A2"/>
      <name val="Inter"/>
      <family val="0"/>
      <charset val="1"/>
    </font>
  </fonts>
  <fills count="13">
    <fill>
      <patternFill patternType="none"/>
    </fill>
    <fill>
      <patternFill patternType="gray125"/>
    </fill>
    <fill>
      <patternFill patternType="solid">
        <fgColor rgb="FF1D3245"/>
        <bgColor rgb="FF0D3C61"/>
      </patternFill>
    </fill>
    <fill>
      <patternFill patternType="solid">
        <fgColor rgb="FF3480BC"/>
        <bgColor rgb="FF0B79D0"/>
      </patternFill>
    </fill>
    <fill>
      <patternFill patternType="solid">
        <fgColor rgb="FF0D3C61"/>
        <bgColor rgb="FF1D3245"/>
      </patternFill>
    </fill>
    <fill>
      <patternFill patternType="solid">
        <fgColor rgb="FFE3F0FA"/>
        <bgColor rgb="FFDCE9F4"/>
      </patternFill>
    </fill>
    <fill>
      <patternFill patternType="solid">
        <fgColor rgb="FFFFF4E0"/>
        <bgColor rgb="FFFDEBE9"/>
      </patternFill>
    </fill>
    <fill>
      <patternFill patternType="solid">
        <fgColor rgb="FF215383"/>
        <bgColor rgb="FF0D3C61"/>
      </patternFill>
    </fill>
    <fill>
      <patternFill patternType="solid">
        <fgColor rgb="FFDCE9F4"/>
        <bgColor rgb="FFE3F0FA"/>
      </patternFill>
    </fill>
    <fill>
      <patternFill patternType="solid">
        <fgColor rgb="FFF6F9FC"/>
        <bgColor rgb="FFF5F5F5"/>
      </patternFill>
    </fill>
    <fill>
      <patternFill patternType="solid">
        <fgColor rgb="FF0B79D0"/>
        <bgColor rgb="FF3480BC"/>
      </patternFill>
    </fill>
    <fill>
      <patternFill patternType="solid">
        <fgColor rgb="FFF5F5F5"/>
        <bgColor rgb="FFF6F9FC"/>
      </patternFill>
    </fill>
    <fill>
      <patternFill patternType="solid">
        <fgColor rgb="FF8E98A2"/>
        <bgColor rgb="FF80808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fals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5" fontId="8" fillId="5" borderId="1"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false" applyAlignment="true" applyProtection="false">
      <alignment horizontal="left" vertical="top" textRotation="0" wrapText="tru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2" fillId="6"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5" fillId="7"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4" fontId="14" fillId="8" borderId="2"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left" vertical="center" textRotation="0" wrapText="true" indent="1" shrinkToFit="false"/>
      <protection locked="true" hidden="false"/>
    </xf>
    <xf numFmtId="166" fontId="8" fillId="5" borderId="1" xfId="0" applyFont="true" applyBorder="true" applyAlignment="true" applyProtection="false">
      <alignment horizontal="right" vertical="center" textRotation="0" wrapText="false" indent="1" shrinkToFit="false"/>
      <protection locked="true" hidden="false"/>
    </xf>
    <xf numFmtId="164" fontId="9" fillId="0" borderId="0" xfId="0" applyFont="true" applyBorder="false" applyAlignment="true" applyProtection="false">
      <alignment horizontal="left" vertical="center" textRotation="0" wrapText="true" indent="1" shrinkToFit="false"/>
      <protection locked="true" hidden="false"/>
    </xf>
    <xf numFmtId="167" fontId="8" fillId="5" borderId="1" xfId="0" applyFont="true" applyBorder="true" applyAlignment="true" applyProtection="false">
      <alignment horizontal="right" vertical="center" textRotation="0" wrapText="false" indent="1" shrinkToFit="false"/>
      <protection locked="true" hidden="false"/>
    </xf>
    <xf numFmtId="164" fontId="15" fillId="0" borderId="0" xfId="0" applyFont="true" applyBorder="false" applyAlignment="true" applyProtection="false">
      <alignment horizontal="left" vertical="center" textRotation="0" wrapText="true" indent="1" shrinkToFit="false"/>
      <protection locked="true" hidden="false"/>
    </xf>
    <xf numFmtId="166" fontId="16" fillId="9" borderId="1" xfId="0" applyFont="true" applyBorder="true" applyAlignment="true" applyProtection="false">
      <alignment horizontal="right" vertical="center" textRotation="0" wrapText="false" indent="1" shrinkToFit="false"/>
      <protection locked="true" hidden="false"/>
    </xf>
    <xf numFmtId="164" fontId="17" fillId="2" borderId="0" xfId="0" applyFont="true" applyBorder="false" applyAlignment="true" applyProtection="false">
      <alignment horizontal="left" vertical="center" textRotation="0" wrapText="true" indent="1" shrinkToFit="false"/>
      <protection locked="true" hidden="false"/>
    </xf>
    <xf numFmtId="166" fontId="17" fillId="2" borderId="1" xfId="0" applyFont="true" applyBorder="true" applyAlignment="true" applyProtection="false">
      <alignment horizontal="right" vertical="center" textRotation="0" wrapText="false" indent="1" shrinkToFit="false"/>
      <protection locked="true" hidden="false"/>
    </xf>
    <xf numFmtId="164" fontId="18" fillId="2" borderId="0" xfId="0" applyFont="true" applyBorder="false" applyAlignment="true" applyProtection="false">
      <alignment horizontal="left" vertical="center" textRotation="0" wrapText="true" indent="1" shrinkToFit="false"/>
      <protection locked="true" hidden="false"/>
    </xf>
    <xf numFmtId="168" fontId="17" fillId="2" borderId="1" xfId="0" applyFont="true" applyBorder="true" applyAlignment="true" applyProtection="false">
      <alignment horizontal="right" vertical="center" textRotation="0" wrapText="false" indent="1" shrinkToFit="false"/>
      <protection locked="true" hidden="false"/>
    </xf>
    <xf numFmtId="164" fontId="10" fillId="0" borderId="0" xfId="0" applyFont="true" applyBorder="false" applyAlignment="true" applyProtection="false">
      <alignment horizontal="left" vertical="center" textRotation="0" wrapText="true" indent="1" shrinkToFit="false"/>
      <protection locked="true" hidden="false"/>
    </xf>
    <xf numFmtId="164" fontId="19" fillId="9" borderId="1" xfId="0" applyFont="true" applyBorder="true" applyAlignment="true" applyProtection="false">
      <alignment horizontal="left" vertical="center" textRotation="0" wrapText="true" indent="1" shrinkToFit="false"/>
      <protection locked="true" hidden="false"/>
    </xf>
    <xf numFmtId="164" fontId="17" fillId="4" borderId="0" xfId="0" applyFont="true" applyBorder="true" applyAlignment="true" applyProtection="false">
      <alignment horizontal="left" vertical="center" textRotation="0" wrapText="false" indent="1" shrinkToFit="false"/>
      <protection locked="true" hidden="false"/>
    </xf>
    <xf numFmtId="164" fontId="20" fillId="8" borderId="2" xfId="0" applyFont="true" applyBorder="tru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true" indent="1" shrinkToFit="false"/>
      <protection locked="true" hidden="false"/>
    </xf>
    <xf numFmtId="164" fontId="21" fillId="0" borderId="0" xfId="0" applyFont="true" applyBorder="false" applyAlignment="true" applyProtection="false">
      <alignment horizontal="center" vertical="center" textRotation="0" wrapText="false" indent="0" shrinkToFit="false"/>
      <protection locked="true" hidden="false"/>
    </xf>
    <xf numFmtId="164" fontId="8" fillId="5" borderId="1" xfId="0" applyFont="true" applyBorder="true" applyAlignment="true" applyProtection="false">
      <alignment horizontal="center"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true" indent="1" shrinkToFit="false"/>
      <protection locked="true" hidden="false"/>
    </xf>
    <xf numFmtId="164" fontId="9" fillId="9" borderId="1" xfId="0" applyFont="true" applyBorder="true" applyAlignment="true" applyProtection="false">
      <alignment horizontal="left" vertical="center" textRotation="0" wrapText="true" indent="1" shrinkToFit="false"/>
      <protection locked="true" hidden="false"/>
    </xf>
    <xf numFmtId="164" fontId="22" fillId="2" borderId="0" xfId="0" applyFont="true" applyBorder="true" applyAlignment="true" applyProtection="false">
      <alignment horizontal="left" vertical="center" textRotation="0" wrapText="false" indent="1" shrinkToFit="false"/>
      <protection locked="true" hidden="false"/>
    </xf>
    <xf numFmtId="164" fontId="22" fillId="2" borderId="1" xfId="0" applyFont="true" applyBorder="true" applyAlignment="true" applyProtection="false">
      <alignment horizontal="left" vertical="center" textRotation="0" wrapText="false" indent="1" shrinkToFit="false"/>
      <protection locked="true" hidden="false"/>
    </xf>
    <xf numFmtId="169" fontId="22" fillId="2" borderId="1" xfId="0" applyFont="true" applyBorder="true" applyAlignment="true" applyProtection="false">
      <alignment horizontal="center"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7" fillId="7" borderId="0" xfId="0" applyFont="true" applyBorder="true" applyAlignment="true" applyProtection="false">
      <alignment horizontal="left" vertical="center" textRotation="0" wrapText="false" indent="1" shrinkToFit="false"/>
      <protection locked="true" hidden="false"/>
    </xf>
    <xf numFmtId="164" fontId="23" fillId="0" borderId="0" xfId="0" applyFont="true" applyBorder="false" applyAlignment="true" applyProtection="false">
      <alignment horizontal="center" vertical="center" textRotation="0" wrapText="false" indent="0" shrinkToFit="false"/>
      <protection locked="true" hidden="false"/>
    </xf>
    <xf numFmtId="164" fontId="5" fillId="10" borderId="0" xfId="0" applyFont="true" applyBorder="true" applyAlignment="true" applyProtection="false">
      <alignment horizontal="left" vertical="center" textRotation="0" wrapText="false" indent="1" shrinkToFit="false"/>
      <protection locked="true" hidden="false"/>
    </xf>
    <xf numFmtId="164" fontId="24" fillId="0" borderId="0" xfId="0" applyFont="true" applyBorder="true" applyAlignment="true" applyProtection="false">
      <alignment horizontal="left" vertical="center" textRotation="0" wrapText="false" indent="1" shrinkToFit="false"/>
      <protection locked="true" hidden="false"/>
    </xf>
    <xf numFmtId="164" fontId="25" fillId="11" borderId="0" xfId="0" applyFont="true" applyBorder="true" applyAlignment="true" applyProtection="false">
      <alignment horizontal="center" vertical="bottom" textRotation="0" wrapText="false" indent="0" shrinkToFit="false"/>
      <protection locked="true" hidden="false"/>
    </xf>
    <xf numFmtId="170" fontId="26" fillId="11" borderId="0" xfId="0" applyFont="true" applyBorder="true" applyAlignment="true" applyProtection="false">
      <alignment horizontal="center" vertical="center" textRotation="0" wrapText="false" indent="0" shrinkToFit="false"/>
      <protection locked="true" hidden="false"/>
    </xf>
    <xf numFmtId="166" fontId="26" fillId="11" borderId="0" xfId="0" applyFont="true" applyBorder="true" applyAlignment="true" applyProtection="false">
      <alignment horizontal="center" vertical="center" textRotation="0" wrapText="false" indent="0" shrinkToFit="false"/>
      <protection locked="true" hidden="false"/>
    </xf>
    <xf numFmtId="168" fontId="26" fillId="11" borderId="0" xfId="0" applyFont="true" applyBorder="true" applyAlignment="true" applyProtection="false">
      <alignment horizontal="center" vertical="center" textRotation="0" wrapText="false" indent="0" shrinkToFit="false"/>
      <protection locked="true" hidden="false"/>
    </xf>
    <xf numFmtId="164" fontId="27" fillId="11" borderId="0" xfId="0" applyFont="true" applyBorder="true" applyAlignment="true" applyProtection="false">
      <alignment horizontal="center" vertical="top" textRotation="0" wrapText="true" indent="0" shrinkToFit="false"/>
      <protection locked="true" hidden="false"/>
    </xf>
    <xf numFmtId="164" fontId="11" fillId="0" borderId="0" xfId="0" applyFont="true" applyBorder="true" applyAlignment="true" applyProtection="false">
      <alignment horizontal="left" vertical="center" textRotation="0" wrapText="false" indent="1" shrinkToFit="false"/>
      <protection locked="true" hidden="false"/>
    </xf>
    <xf numFmtId="171" fontId="28" fillId="9" borderId="1" xfId="0" applyFont="true" applyBorder="true" applyAlignment="true" applyProtection="false">
      <alignment horizontal="center" vertical="center" textRotation="0" wrapText="false" indent="1" shrinkToFit="false"/>
      <protection locked="true" hidden="false"/>
    </xf>
    <xf numFmtId="164" fontId="29" fillId="9" borderId="1" xfId="0" applyFont="true" applyBorder="true" applyAlignment="true" applyProtection="false">
      <alignment horizontal="left" vertical="center" textRotation="0" wrapText="false" indent="0" shrinkToFit="false"/>
      <protection locked="true" hidden="false"/>
    </xf>
    <xf numFmtId="164" fontId="30" fillId="9" borderId="1"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center" textRotation="0" wrapText="true" indent="1" shrinkToFit="false"/>
      <protection locked="true" hidden="false"/>
    </xf>
    <xf numFmtId="164" fontId="10" fillId="0" borderId="0" xfId="0" applyFont="true" applyBorder="true" applyAlignment="true" applyProtection="false">
      <alignment horizontal="left" vertical="top" textRotation="0" wrapText="false" indent="1" shrinkToFit="false"/>
      <protection locked="true" hidden="false"/>
    </xf>
    <xf numFmtId="165" fontId="8" fillId="5" borderId="1" xfId="0" applyFont="true" applyBorder="true" applyAlignment="true" applyProtection="false">
      <alignment horizontal="center" vertical="center" textRotation="0" wrapText="false" indent="1" shrinkToFit="false"/>
      <protection locked="true" hidden="false"/>
    </xf>
    <xf numFmtId="164" fontId="31" fillId="0" borderId="0" xfId="0" applyFont="true" applyBorder="false" applyAlignment="true" applyProtection="false">
      <alignment horizontal="left" vertical="center" textRotation="0" wrapText="false" indent="1" shrinkToFit="false"/>
      <protection locked="true" hidden="false"/>
    </xf>
    <xf numFmtId="170" fontId="16" fillId="9" borderId="1" xfId="0" applyFont="true" applyBorder="true" applyAlignment="true" applyProtection="false">
      <alignment horizontal="center" vertical="center" textRotation="0" wrapText="false" indent="1" shrinkToFit="false"/>
      <protection locked="true" hidden="false"/>
    </xf>
    <xf numFmtId="164" fontId="5" fillId="12" borderId="0" xfId="0" applyFont="true" applyBorder="true" applyAlignment="true" applyProtection="false">
      <alignment horizontal="left" vertical="center" textRotation="0" wrapText="false" indent="1" shrinkToFit="false"/>
      <protection locked="true" hidden="false"/>
    </xf>
    <xf numFmtId="164" fontId="10" fillId="8" borderId="2" xfId="0" applyFont="true" applyBorder="true" applyAlignment="true" applyProtection="false">
      <alignment horizontal="center" vertical="center" textRotation="0" wrapText="true" indent="0" shrinkToFit="false"/>
      <protection locked="true" hidden="false"/>
    </xf>
    <xf numFmtId="164" fontId="15" fillId="0" borderId="0" xfId="0" applyFont="true" applyBorder="false" applyAlignment="true" applyProtection="false">
      <alignment horizontal="left" vertical="center" textRotation="0" wrapText="false" indent="1"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FFF4E0"/>
        </patternFill>
      </fill>
    </dxf>
    <dxf>
      <font>
        <name val="Inter"/>
        <charset val="1"/>
        <family val="0"/>
        <b val="1"/>
        <color rgb="FFE31B0C"/>
        <sz val="9"/>
      </font>
      <fill>
        <patternFill>
          <bgColor rgb="FFFDEBE9"/>
        </patternFill>
      </fill>
    </dxf>
    <dxf>
      <font>
        <name val="Inter"/>
        <charset val="1"/>
        <family val="0"/>
        <b val="1"/>
        <color rgb="FF4CAF50"/>
        <sz val="9"/>
      </font>
      <fill>
        <patternFill>
          <bgColor rgb="FFE8F5E9"/>
        </patternFill>
      </fill>
    </dxf>
    <dxf>
      <font>
        <name val="Inter"/>
        <charset val="1"/>
        <family val="0"/>
        <b val="1"/>
        <color rgb="FFE31B0C"/>
        <sz val="8"/>
      </font>
      <fill>
        <patternFill>
          <bgColor rgb="FFFDEBE9"/>
        </patternFill>
      </fill>
    </dxf>
    <dxf>
      <fill>
        <patternFill>
          <bgColor rgb="FFFDEBE9"/>
        </patternFill>
      </fill>
    </dxf>
    <dxf>
      <fill>
        <patternFill>
          <bgColor rgb="FFE8F5E9"/>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9FB3C8"/>
      <rgbColor rgb="FF808080"/>
      <rgbColor rgb="FF9999FF"/>
      <rgbColor rgb="FF993366"/>
      <rgbColor rgb="FFFFF4E0"/>
      <rgbColor rgb="FFE3F0FA"/>
      <rgbColor rgb="FF660066"/>
      <rgbColor rgb="FFFF8080"/>
      <rgbColor rgb="FF0B79D0"/>
      <rgbColor rgb="FFE0E0E0"/>
      <rgbColor rgb="FF000080"/>
      <rgbColor rgb="FFFF00FF"/>
      <rgbColor rgb="FFFFFF00"/>
      <rgbColor rgb="FF00FFFF"/>
      <rgbColor rgb="FF800080"/>
      <rgbColor rgb="FF800000"/>
      <rgbColor rgb="FF008080"/>
      <rgbColor rgb="FF0000FF"/>
      <rgbColor rgb="FF00CCFF"/>
      <rgbColor rgb="FFE8F5E9"/>
      <rgbColor rgb="FFDCE9F4"/>
      <rgbColor rgb="FFFDEBE9"/>
      <rgbColor rgb="FFF6F9FC"/>
      <rgbColor rgb="FFFF99CC"/>
      <rgbColor rgb="FFCC99FF"/>
      <rgbColor rgb="FFF5F5F5"/>
      <rgbColor rgb="FF3480BC"/>
      <rgbColor rgb="FF33CCCC"/>
      <rgbColor rgb="FF99CC00"/>
      <rgbColor rgb="FFFFCC00"/>
      <rgbColor rgb="FFFF9900"/>
      <rgbColor rgb="FFEC6917"/>
      <rgbColor rgb="FF666699"/>
      <rgbColor rgb="FF8E98A2"/>
      <rgbColor rgb="FF0D3C61"/>
      <rgbColor rgb="FF4CAF50"/>
      <rgbColor rgb="FF003300"/>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458640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458640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3" min="3" style="0" width="22"/>
    <col collapsed="false" customWidth="true" hidden="false" outlineLevel="0" max="4" min="4" style="0" width="14"/>
    <col collapsed="false" customWidth="true" hidden="false" outlineLevel="0" max="5" min="5" style="0" width="16"/>
    <col collapsed="false" customWidth="true" hidden="false" outlineLevel="0" max="6" min="6" style="0" width="18"/>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4" customFormat="false" ht="25.5" hidden="false" customHeight="true" outlineLevel="0" collapsed="false">
      <c r="B4" s="3" t="s">
        <v>1</v>
      </c>
      <c r="C4" s="3"/>
      <c r="D4" s="3"/>
      <c r="E4" s="3"/>
      <c r="F4" s="3"/>
    </row>
    <row r="6" customFormat="false" ht="21.75" hidden="false" customHeight="true" outlineLevel="0" collapsed="false">
      <c r="B6" s="4" t="s">
        <v>2</v>
      </c>
      <c r="C6" s="4"/>
      <c r="D6" s="4"/>
      <c r="E6" s="4"/>
      <c r="F6" s="4"/>
    </row>
    <row r="7" customFormat="false" ht="30" hidden="false" customHeight="true" outlineLevel="0" collapsed="false">
      <c r="B7" s="5" t="s">
        <v>3</v>
      </c>
      <c r="C7" s="6"/>
      <c r="D7" s="6"/>
      <c r="E7" s="7" t="s">
        <v>4</v>
      </c>
      <c r="F7" s="7"/>
    </row>
    <row r="8" customFormat="false" ht="19.5" hidden="false" customHeight="true" outlineLevel="0" collapsed="false">
      <c r="B8" s="5" t="s">
        <v>5</v>
      </c>
      <c r="C8" s="6"/>
      <c r="D8" s="6"/>
      <c r="E8" s="7" t="s">
        <v>6</v>
      </c>
      <c r="F8" s="7"/>
    </row>
    <row r="9" customFormat="false" ht="19.5" hidden="false" customHeight="true" outlineLevel="0" collapsed="false">
      <c r="B9" s="5" t="s">
        <v>7</v>
      </c>
      <c r="C9" s="6"/>
      <c r="D9" s="6"/>
      <c r="E9" s="7" t="s">
        <v>8</v>
      </c>
      <c r="F9" s="7"/>
    </row>
    <row r="10" customFormat="false" ht="19.5" hidden="false" customHeight="true" outlineLevel="0" collapsed="false">
      <c r="B10" s="5" t="s">
        <v>9</v>
      </c>
      <c r="C10" s="6"/>
      <c r="D10" s="6"/>
      <c r="E10" s="7" t="s">
        <v>10</v>
      </c>
      <c r="F10" s="7"/>
    </row>
    <row r="11" customFormat="false" ht="19.5" hidden="false" customHeight="true" outlineLevel="0" collapsed="false">
      <c r="B11" s="5" t="s">
        <v>11</v>
      </c>
      <c r="C11" s="6"/>
      <c r="D11" s="6"/>
      <c r="E11" s="7" t="s">
        <v>12</v>
      </c>
      <c r="F11" s="7"/>
    </row>
    <row r="12" customFormat="false" ht="19.5" hidden="false" customHeight="true" outlineLevel="0" collapsed="false">
      <c r="B12" s="5" t="s">
        <v>13</v>
      </c>
      <c r="C12" s="8"/>
      <c r="D12" s="8"/>
      <c r="E12" s="7" t="s">
        <v>14</v>
      </c>
      <c r="F12" s="7"/>
    </row>
    <row r="13" customFormat="false" ht="19.5" hidden="false" customHeight="true" outlineLevel="0" collapsed="false">
      <c r="B13" s="5" t="s">
        <v>15</v>
      </c>
      <c r="C13" s="6"/>
      <c r="D13" s="6"/>
      <c r="E13" s="7" t="s">
        <v>16</v>
      </c>
      <c r="F13" s="7"/>
    </row>
    <row r="14" customFormat="false" ht="19.5" hidden="false" customHeight="true" outlineLevel="0" collapsed="false">
      <c r="B14" s="5" t="s">
        <v>17</v>
      </c>
      <c r="C14" s="8"/>
      <c r="D14" s="8"/>
      <c r="E14" s="7" t="s">
        <v>18</v>
      </c>
      <c r="F14" s="7"/>
    </row>
    <row r="16" customFormat="false" ht="21.75" hidden="false" customHeight="true" outlineLevel="0" collapsed="false">
      <c r="B16" s="4" t="s">
        <v>19</v>
      </c>
      <c r="C16" s="4"/>
      <c r="D16" s="4"/>
      <c r="E16" s="4"/>
      <c r="F16" s="4"/>
    </row>
    <row r="17" customFormat="false" ht="29.25" hidden="false" customHeight="true" outlineLevel="0" collapsed="false">
      <c r="B17" s="9" t="s">
        <v>20</v>
      </c>
      <c r="C17" s="10" t="s">
        <v>21</v>
      </c>
      <c r="D17" s="10"/>
      <c r="E17" s="10"/>
      <c r="F17" s="10"/>
    </row>
    <row r="18" customFormat="false" ht="29.25" hidden="false" customHeight="true" outlineLevel="0" collapsed="false">
      <c r="B18" s="9" t="s">
        <v>22</v>
      </c>
      <c r="C18" s="10" t="s">
        <v>23</v>
      </c>
      <c r="D18" s="10"/>
      <c r="E18" s="10"/>
      <c r="F18" s="10"/>
    </row>
    <row r="19" customFormat="false" ht="16.5" hidden="false" customHeight="true" outlineLevel="0" collapsed="false">
      <c r="B19" s="9" t="s">
        <v>24</v>
      </c>
      <c r="C19" s="10" t="s">
        <v>25</v>
      </c>
      <c r="D19" s="10"/>
      <c r="E19" s="10"/>
      <c r="F19" s="10"/>
    </row>
    <row r="20" customFormat="false" ht="16.5" hidden="false" customHeight="true" outlineLevel="0" collapsed="false">
      <c r="B20" s="9" t="s">
        <v>26</v>
      </c>
      <c r="C20" s="10" t="s">
        <v>27</v>
      </c>
      <c r="D20" s="10"/>
      <c r="E20" s="10"/>
      <c r="F20" s="10"/>
    </row>
    <row r="21" customFormat="false" ht="16.5" hidden="false" customHeight="true" outlineLevel="0" collapsed="false">
      <c r="B21" s="9" t="s">
        <v>28</v>
      </c>
      <c r="C21" s="10" t="s">
        <v>29</v>
      </c>
      <c r="D21" s="10"/>
      <c r="E21" s="10"/>
      <c r="F21" s="10"/>
    </row>
    <row r="23" customFormat="false" ht="21.75" hidden="false" customHeight="true" outlineLevel="0" collapsed="false">
      <c r="B23" s="4" t="s">
        <v>30</v>
      </c>
      <c r="C23" s="4"/>
      <c r="D23" s="4"/>
      <c r="E23" s="4"/>
      <c r="F23" s="4"/>
    </row>
    <row r="24" customFormat="false" ht="29.25" hidden="false" customHeight="true" outlineLevel="0" collapsed="false">
      <c r="B24" s="9" t="s">
        <v>31</v>
      </c>
      <c r="C24" s="10" t="s">
        <v>32</v>
      </c>
      <c r="D24" s="10"/>
      <c r="E24" s="10"/>
      <c r="F24" s="10"/>
    </row>
    <row r="25" customFormat="false" ht="29.25" hidden="false" customHeight="true" outlineLevel="0" collapsed="false">
      <c r="B25" s="9" t="s">
        <v>33</v>
      </c>
      <c r="C25" s="10" t="s">
        <v>34</v>
      </c>
      <c r="D25" s="10"/>
      <c r="E25" s="10"/>
      <c r="F25" s="10"/>
    </row>
    <row r="26" customFormat="false" ht="29.25" hidden="false" customHeight="true" outlineLevel="0" collapsed="false">
      <c r="B26" s="9" t="s">
        <v>35</v>
      </c>
      <c r="C26" s="10" t="s">
        <v>36</v>
      </c>
      <c r="D26" s="10"/>
      <c r="E26" s="10"/>
      <c r="F26" s="10"/>
    </row>
    <row r="27" customFormat="false" ht="29.25" hidden="false" customHeight="true" outlineLevel="0" collapsed="false">
      <c r="B27" s="9" t="s">
        <v>37</v>
      </c>
      <c r="C27" s="10" t="s">
        <v>38</v>
      </c>
      <c r="D27" s="10"/>
      <c r="E27" s="10"/>
      <c r="F27" s="10"/>
    </row>
    <row r="28" customFormat="false" ht="29.25" hidden="false" customHeight="true" outlineLevel="0" collapsed="false">
      <c r="B28" s="9" t="s">
        <v>39</v>
      </c>
      <c r="C28" s="10" t="s">
        <v>40</v>
      </c>
      <c r="D28" s="10"/>
      <c r="E28" s="10"/>
      <c r="F28" s="10"/>
    </row>
    <row r="29" customFormat="false" ht="29.25" hidden="false" customHeight="true" outlineLevel="0" collapsed="false">
      <c r="B29" s="9" t="s">
        <v>41</v>
      </c>
      <c r="C29" s="10" t="s">
        <v>42</v>
      </c>
      <c r="D29" s="10"/>
      <c r="E29" s="10"/>
      <c r="F29" s="10"/>
    </row>
    <row r="31" customFormat="false" ht="86.25" hidden="false" customHeight="true" outlineLevel="0" collapsed="false">
      <c r="B31" s="11" t="s">
        <v>43</v>
      </c>
      <c r="C31" s="11"/>
      <c r="D31" s="11"/>
      <c r="E31" s="11"/>
      <c r="F31" s="11"/>
    </row>
    <row r="32" customFormat="false" ht="18" hidden="false" customHeight="true" outlineLevel="0" collapsed="false">
      <c r="B32" s="12" t="s">
        <v>44</v>
      </c>
      <c r="C32" s="12"/>
      <c r="D32" s="12"/>
      <c r="E32" s="12"/>
      <c r="F32" s="12"/>
    </row>
  </sheetData>
  <mergeCells count="35">
    <mergeCell ref="B1:F1"/>
    <mergeCell ref="B2:F2"/>
    <mergeCell ref="B4:F4"/>
    <mergeCell ref="B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B16:F16"/>
    <mergeCell ref="C17:F17"/>
    <mergeCell ref="C18:F18"/>
    <mergeCell ref="C19:F19"/>
    <mergeCell ref="C20:F20"/>
    <mergeCell ref="C21:F21"/>
    <mergeCell ref="B23:F23"/>
    <mergeCell ref="C24:F24"/>
    <mergeCell ref="C25:F25"/>
    <mergeCell ref="C26:F26"/>
    <mergeCell ref="C27:F27"/>
    <mergeCell ref="C28:F28"/>
    <mergeCell ref="C29:F29"/>
    <mergeCell ref="B31:F31"/>
    <mergeCell ref="B32:F32"/>
  </mergeCells>
  <hyperlinks>
    <hyperlink ref="B3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6"/>
    <col collapsed="false" customWidth="true" hidden="false" outlineLevel="0" max="3" min="3" style="0" width="18"/>
    <col collapsed="false" customWidth="true" hidden="false" outlineLevel="0" max="4" min="4" style="0" width="36"/>
    <col collapsed="false" customWidth="true" hidden="false" outlineLevel="0" max="5" min="5" style="0" width="2.2"/>
  </cols>
  <sheetData>
    <row r="1" customFormat="false" ht="33.75" hidden="false" customHeight="true" outlineLevel="0" collapsed="false">
      <c r="B1" s="1" t="s">
        <v>45</v>
      </c>
      <c r="C1" s="1"/>
      <c r="D1" s="1"/>
    </row>
    <row r="2" customFormat="false" ht="4.5" hidden="false" customHeight="true" outlineLevel="0" collapsed="false">
      <c r="B2" s="13"/>
      <c r="C2" s="13"/>
      <c r="D2" s="13"/>
    </row>
    <row r="3" customFormat="false" ht="16.5" hidden="false" customHeight="true" outlineLevel="0" collapsed="false">
      <c r="B3" s="14" t="str">
        <f aca="false">""</f>
        <v/>
      </c>
      <c r="C3" s="14"/>
      <c r="D3" s="14"/>
    </row>
    <row r="4" customFormat="false" ht="25.5" hidden="false" customHeight="true" outlineLevel="0" collapsed="false">
      <c r="B4" s="3" t="s">
        <v>46</v>
      </c>
      <c r="C4" s="3"/>
      <c r="D4" s="3"/>
    </row>
    <row r="6" customFormat="false" ht="21.75" hidden="false" customHeight="true" outlineLevel="0" collapsed="false">
      <c r="B6" s="4" t="s">
        <v>47</v>
      </c>
      <c r="C6" s="4"/>
      <c r="D6" s="4"/>
    </row>
    <row r="7" customFormat="false" ht="22.5" hidden="false" customHeight="true" outlineLevel="0" collapsed="false">
      <c r="B7" s="15"/>
      <c r="C7" s="15" t="s">
        <v>48</v>
      </c>
      <c r="D7" s="15" t="s">
        <v>49</v>
      </c>
    </row>
    <row r="8" customFormat="false" ht="21.75" hidden="false" customHeight="true" outlineLevel="0" collapsed="false">
      <c r="B8" s="16" t="s">
        <v>50</v>
      </c>
      <c r="C8" s="17"/>
      <c r="D8" s="18" t="s">
        <v>51</v>
      </c>
    </row>
    <row r="9" customFormat="false" ht="21.75" hidden="false" customHeight="true" outlineLevel="0" collapsed="false">
      <c r="B9" s="16" t="s">
        <v>52</v>
      </c>
      <c r="C9" s="17"/>
      <c r="D9" s="18" t="s">
        <v>53</v>
      </c>
    </row>
    <row r="10" customFormat="false" ht="21.75" hidden="false" customHeight="true" outlineLevel="0" collapsed="false">
      <c r="B10" s="16" t="s">
        <v>54</v>
      </c>
      <c r="C10" s="17"/>
      <c r="D10" s="18" t="s">
        <v>55</v>
      </c>
    </row>
    <row r="11" customFormat="false" ht="21.75" hidden="false" customHeight="true" outlineLevel="0" collapsed="false">
      <c r="B11" s="16" t="s">
        <v>56</v>
      </c>
      <c r="C11" s="17"/>
      <c r="D11" s="18" t="s">
        <v>57</v>
      </c>
    </row>
    <row r="12" customFormat="false" ht="21.75" hidden="false" customHeight="true" outlineLevel="0" collapsed="false">
      <c r="B12" s="16" t="s">
        <v>58</v>
      </c>
      <c r="C12" s="19"/>
      <c r="D12" s="18" t="s">
        <v>59</v>
      </c>
    </row>
    <row r="13" customFormat="false" ht="21.75" hidden="false" customHeight="true" outlineLevel="0" collapsed="false">
      <c r="B13" s="16" t="s">
        <v>60</v>
      </c>
      <c r="C13" s="17"/>
      <c r="D13" s="18" t="s">
        <v>61</v>
      </c>
    </row>
    <row r="14" customFormat="false" ht="21.75" hidden="false" customHeight="true" outlineLevel="0" collapsed="false">
      <c r="B14" s="16" t="s">
        <v>62</v>
      </c>
      <c r="C14" s="17"/>
      <c r="D14" s="18" t="s">
        <v>63</v>
      </c>
    </row>
    <row r="15" customFormat="false" ht="21.75" hidden="false" customHeight="true" outlineLevel="0" collapsed="false">
      <c r="B15" s="16" t="s">
        <v>64</v>
      </c>
      <c r="C15" s="17"/>
      <c r="D15" s="18" t="s">
        <v>65</v>
      </c>
    </row>
    <row r="17" customFormat="false" ht="21.75" hidden="false" customHeight="true" outlineLevel="0" collapsed="false">
      <c r="B17" s="4" t="s">
        <v>66</v>
      </c>
      <c r="C17" s="4"/>
      <c r="D17" s="4"/>
    </row>
    <row r="18" customFormat="false" ht="18" hidden="false" customHeight="true" outlineLevel="0" collapsed="false">
      <c r="B18" s="15"/>
      <c r="C18" s="15" t="s">
        <v>48</v>
      </c>
      <c r="D18" s="15" t="s">
        <v>67</v>
      </c>
    </row>
    <row r="19" customFormat="false" ht="21.75" hidden="false" customHeight="true" outlineLevel="0" collapsed="false">
      <c r="B19" s="20" t="s">
        <v>68</v>
      </c>
      <c r="C19" s="21" t="str">
        <f aca="false">IF(COUNT($C$9,$C$11,$C$15)&gt;0,$C$9+$C$10,"")</f>
        <v/>
      </c>
      <c r="D19" s="18" t="s">
        <v>69</v>
      </c>
    </row>
    <row r="20" customFormat="false" ht="21.75" hidden="false" customHeight="true" outlineLevel="0" collapsed="false">
      <c r="B20" s="20" t="s">
        <v>70</v>
      </c>
      <c r="C20" s="21" t="str">
        <f aca="false">IF(COUNT($C$9,$C$11,$C$15)&gt;0,-($C$9+$C$10)*$C$12,"")</f>
        <v/>
      </c>
      <c r="D20" s="18" t="s">
        <v>71</v>
      </c>
    </row>
    <row r="21" customFormat="false" ht="21.75" hidden="false" customHeight="true" outlineLevel="0" collapsed="false">
      <c r="B21" s="20" t="s">
        <v>72</v>
      </c>
      <c r="C21" s="21" t="str">
        <f aca="false">IF(COUNT($C$9,$C$11,$C$15)&gt;0,$C$13,"")</f>
        <v/>
      </c>
      <c r="D21" s="18" t="s">
        <v>73</v>
      </c>
    </row>
    <row r="22" customFormat="false" ht="21.75" hidden="false" customHeight="true" outlineLevel="0" collapsed="false">
      <c r="B22" s="22" t="s">
        <v>74</v>
      </c>
      <c r="C22" s="23" t="str">
        <f aca="false">IF(COUNT($C$9,$C$11,$C$15)&gt;0,$C$19+$C$20+$C$21,"")</f>
        <v/>
      </c>
      <c r="D22" s="24" t="s">
        <v>75</v>
      </c>
    </row>
    <row r="23" customFormat="false" ht="21.75" hidden="false" customHeight="true" outlineLevel="0" collapsed="false">
      <c r="B23" s="20" t="s">
        <v>76</v>
      </c>
      <c r="C23" s="21" t="str">
        <f aca="false">IF(COUNT($C$9,$C$11,$C$15)&gt;0,-$C$11,"")</f>
        <v/>
      </c>
      <c r="D23" s="18" t="s">
        <v>73</v>
      </c>
    </row>
    <row r="24" customFormat="false" ht="21.75" hidden="false" customHeight="true" outlineLevel="0" collapsed="false">
      <c r="B24" s="20" t="s">
        <v>77</v>
      </c>
      <c r="C24" s="21" t="str">
        <f aca="false">IF(COUNT($C$9,$C$11,$C$15)&gt;0,-$C$14,"")</f>
        <v/>
      </c>
      <c r="D24" s="18" t="s">
        <v>73</v>
      </c>
    </row>
    <row r="25" customFormat="false" ht="21.75" hidden="false" customHeight="true" outlineLevel="0" collapsed="false">
      <c r="B25" s="22" t="s">
        <v>78</v>
      </c>
      <c r="C25" s="23" t="str">
        <f aca="false">IF(COUNT($C$9,$C$11,$C$15)&gt;0,$C$22+$C$23+$C$24,"")</f>
        <v/>
      </c>
      <c r="D25" s="24" t="s">
        <v>79</v>
      </c>
    </row>
    <row r="26" customFormat="false" ht="21.75" hidden="false" customHeight="true" outlineLevel="0" collapsed="false">
      <c r="B26" s="20" t="s">
        <v>64</v>
      </c>
      <c r="C26" s="21" t="str">
        <f aca="false">IF(COUNT($C$9,$C$11,$C$15)&gt;0,$C$15,"")</f>
        <v/>
      </c>
      <c r="D26" s="18" t="s">
        <v>73</v>
      </c>
    </row>
    <row r="27" customFormat="false" ht="21.75" hidden="false" customHeight="true" outlineLevel="0" collapsed="false">
      <c r="B27" s="22" t="s">
        <v>80</v>
      </c>
      <c r="C27" s="25" t="str">
        <f aca="false">IF(COUNT($C$9,$C$11,$C$15)&gt;0,$C$26-$C$25,"")</f>
        <v/>
      </c>
      <c r="D27" s="24" t="s">
        <v>81</v>
      </c>
    </row>
    <row r="29" customFormat="false" ht="21.75" hidden="false" customHeight="true" outlineLevel="0" collapsed="false">
      <c r="B29" s="4" t="s">
        <v>82</v>
      </c>
      <c r="C29" s="4"/>
      <c r="D29" s="4"/>
    </row>
    <row r="30" customFormat="false" ht="18" hidden="false" customHeight="true" outlineLevel="0" collapsed="false">
      <c r="B30" s="15"/>
      <c r="C30" s="15"/>
      <c r="D30" s="15" t="s">
        <v>83</v>
      </c>
    </row>
    <row r="31" customFormat="false" ht="33" hidden="false" customHeight="true" outlineLevel="0" collapsed="false">
      <c r="B31" s="26" t="s">
        <v>84</v>
      </c>
      <c r="C31" s="27" t="str">
        <f aca="false">IF(AND(COUNT($C$9,$C$11,$C$15)&gt;0,$C$8&gt;0),IF(($C$9+$C$10)&gt;$C$8,"YES - work in place exceeds the contract sum including change orders","No - within the contract sum"),"Enter the contract sum and the work in place")</f>
        <v>Enter the contract sum and the work in place</v>
      </c>
      <c r="D31" s="18" t="s">
        <v>85</v>
      </c>
    </row>
    <row r="32" customFormat="false" ht="33" hidden="false" customHeight="true" outlineLevel="0" collapsed="false">
      <c r="B32" s="26" t="s">
        <v>86</v>
      </c>
      <c r="C32" s="27" t="str">
        <f aca="false">IF(COUNT($C$9,$C$11,$C$15)&gt;0,IF($C$27&gt;0,"YES - claimed "&amp;TEXT($C$27,"#,##0")&amp;" more than the calculation supports",IF($C$27&lt;0,"No - claimed less than the calculation supports","No - the claim matches")),"Enter the numbers above")</f>
        <v>Enter the numbers above</v>
      </c>
      <c r="D32" s="18" t="s">
        <v>87</v>
      </c>
    </row>
    <row r="34" customFormat="false" ht="30" hidden="false" customHeight="true" outlineLevel="0" collapsed="false">
      <c r="B34" s="7" t="s">
        <v>88</v>
      </c>
      <c r="C34" s="7"/>
      <c r="D34" s="7"/>
    </row>
    <row r="35" customFormat="false" ht="18" hidden="false" customHeight="true" outlineLevel="0" collapsed="false">
      <c r="B35" s="12" t="s">
        <v>44</v>
      </c>
      <c r="C35" s="12"/>
      <c r="D35" s="12"/>
    </row>
  </sheetData>
  <mergeCells count="9">
    <mergeCell ref="B1:D1"/>
    <mergeCell ref="B2:D2"/>
    <mergeCell ref="B3:D3"/>
    <mergeCell ref="B4:D4"/>
    <mergeCell ref="B6:D6"/>
    <mergeCell ref="B17:D17"/>
    <mergeCell ref="B29:D29"/>
    <mergeCell ref="B34:D34"/>
    <mergeCell ref="B35:D35"/>
  </mergeCells>
  <conditionalFormatting sqref="B3:D3">
    <cfRule type="expression" priority="2" aboveAverage="0" equalAverage="0" bottom="0" percent="0" rank="0" text="" dxfId="0">
      <formula>LEN($B$3)&gt;0</formula>
    </cfRule>
  </conditionalFormatting>
  <conditionalFormatting sqref="C31">
    <cfRule type="expression" priority="3" aboveAverage="0" equalAverage="0" bottom="0" percent="0" rank="0" text="" dxfId="1">
      <formula>LEFT($C$31,3)="YES"</formula>
    </cfRule>
    <cfRule type="expression" priority="4" aboveAverage="0" equalAverage="0" bottom="0" percent="0" rank="0" text="" dxfId="2">
      <formula>LEFT($C$31,2)="No"</formula>
    </cfRule>
  </conditionalFormatting>
  <conditionalFormatting sqref="C32">
    <cfRule type="expression" priority="5" aboveAverage="0" equalAverage="0" bottom="0" percent="0" rank="0" text="" dxfId="1">
      <formula>LEFT($C$32,3)="YES"</formula>
    </cfRule>
    <cfRule type="expression" priority="6" aboveAverage="0" equalAverage="0" bottom="0" percent="0" rank="0" text="" dxfId="2">
      <formula>LEFT($C$32,2)="No"</formula>
    </cfRule>
  </conditionalFormatting>
  <hyperlinks>
    <hyperlink ref="B35"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I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7"/>
    <col collapsed="false" customWidth="true" hidden="false" outlineLevel="0" max="3" min="3" style="0" width="52"/>
    <col collapsed="false" customWidth="true" hidden="false" outlineLevel="0" max="4" min="4" style="0" width="46"/>
    <col collapsed="false" customWidth="true" hidden="false" outlineLevel="0" max="6" min="5" style="0" width="13"/>
    <col collapsed="false" customWidth="true" hidden="false" outlineLevel="0" max="7" min="7" style="0" width="15"/>
    <col collapsed="false" customWidth="true" hidden="false" outlineLevel="0" max="8" min="8" style="0" width="34"/>
    <col collapsed="false" customWidth="true" hidden="false" outlineLevel="0" max="9" min="9" style="0" width="30"/>
    <col collapsed="false" customWidth="true" hidden="false" outlineLevel="0" max="10" min="10" style="0" width="2.2"/>
  </cols>
  <sheetData>
    <row r="1" customFormat="false" ht="33.75" hidden="false" customHeight="true" outlineLevel="0" collapsed="false">
      <c r="B1" s="1" t="s">
        <v>89</v>
      </c>
      <c r="C1" s="1"/>
      <c r="D1" s="1"/>
      <c r="E1" s="1"/>
      <c r="F1" s="1"/>
      <c r="G1" s="1"/>
      <c r="H1" s="1"/>
      <c r="I1" s="1"/>
    </row>
    <row r="2" customFormat="false" ht="4.5" hidden="false" customHeight="true" outlineLevel="0" collapsed="false">
      <c r="B2" s="2"/>
      <c r="C2" s="2"/>
      <c r="D2" s="2"/>
      <c r="E2" s="2"/>
      <c r="F2" s="2"/>
      <c r="G2" s="2"/>
      <c r="H2" s="2"/>
      <c r="I2" s="2"/>
    </row>
    <row r="3" customFormat="false" ht="16.5" hidden="false" customHeight="true" outlineLevel="0" collapsed="false">
      <c r="B3" s="14" t="str">
        <f aca="false">""</f>
        <v/>
      </c>
      <c r="C3" s="14"/>
      <c r="D3" s="14"/>
      <c r="E3" s="14"/>
      <c r="F3" s="14"/>
      <c r="G3" s="14"/>
      <c r="H3" s="14"/>
      <c r="I3" s="14"/>
    </row>
    <row r="4" customFormat="false" ht="25.5" hidden="false" customHeight="true" outlineLevel="0" collapsed="false">
      <c r="B4" s="3" t="s">
        <v>90</v>
      </c>
      <c r="C4" s="3"/>
      <c r="D4" s="3"/>
      <c r="E4" s="3"/>
      <c r="F4" s="3"/>
      <c r="G4" s="3"/>
      <c r="H4" s="3"/>
      <c r="I4" s="3"/>
    </row>
    <row r="6" customFormat="false" ht="18.75" hidden="false" customHeight="true" outlineLevel="0" collapsed="false">
      <c r="B6" s="28" t="s">
        <v>91</v>
      </c>
      <c r="C6" s="28"/>
      <c r="D6" s="28"/>
      <c r="E6" s="28"/>
      <c r="F6" s="28"/>
      <c r="G6" s="28"/>
      <c r="H6" s="28"/>
      <c r="I6" s="28"/>
    </row>
    <row r="7" customFormat="false" ht="22.5" hidden="false" customHeight="true" outlineLevel="0" collapsed="false">
      <c r="B7" s="29" t="s">
        <v>92</v>
      </c>
      <c r="C7" s="29" t="s">
        <v>93</v>
      </c>
      <c r="D7" s="29" t="s">
        <v>94</v>
      </c>
      <c r="E7" s="29" t="s">
        <v>95</v>
      </c>
      <c r="F7" s="29" t="s">
        <v>96</v>
      </c>
      <c r="G7" s="29" t="s">
        <v>97</v>
      </c>
      <c r="H7" s="29" t="s">
        <v>98</v>
      </c>
      <c r="I7" s="29" t="s">
        <v>99</v>
      </c>
    </row>
    <row r="8" customFormat="false" ht="33" hidden="false" customHeight="true" outlineLevel="0" collapsed="false">
      <c r="B8" s="30" t="s">
        <v>100</v>
      </c>
      <c r="C8" s="31" t="s">
        <v>101</v>
      </c>
      <c r="D8" s="18" t="s">
        <v>102</v>
      </c>
      <c r="E8" s="32" t="s">
        <v>103</v>
      </c>
      <c r="F8" s="33"/>
      <c r="G8" s="6"/>
      <c r="H8" s="34"/>
      <c r="I8" s="35" t="str">
        <f aca="false">IF($C8="","",IF($F8="","Not answered",IF($F8="Not checked","Not checked - the gate treats this as open",IF($F8="Fail",IF($E8="Mandatory","FAILED and mandatory - this claim cannot be certified as it stands","Failed - record what you are doing about it"),IF(AND($F8="Not applicable",$H8=""),"Say why it does not apply",IF($G8="","No name against the check",""))))))</f>
        <v>Not answered</v>
      </c>
    </row>
    <row r="9" customFormat="false" ht="45.75" hidden="false" customHeight="true" outlineLevel="0" collapsed="false">
      <c r="B9" s="30" t="s">
        <v>104</v>
      </c>
      <c r="C9" s="31" t="s">
        <v>105</v>
      </c>
      <c r="D9" s="18" t="s">
        <v>106</v>
      </c>
      <c r="E9" s="32" t="s">
        <v>103</v>
      </c>
      <c r="F9" s="33"/>
      <c r="G9" s="6"/>
      <c r="H9" s="34"/>
      <c r="I9" s="35" t="str">
        <f aca="false">IF($C9="","",IF($F9="","Not answered",IF($F9="Not checked","Not checked - the gate treats this as open",IF($F9="Fail",IF($E9="Mandatory","FAILED and mandatory - this claim cannot be certified as it stands","Failed - record what you are doing about it"),IF(AND($F9="Not applicable",$H9=""),"Say why it does not apply",IF($G9="","No name against the check",""))))))</f>
        <v>Not answered</v>
      </c>
    </row>
    <row r="10" customFormat="false" ht="45.75" hidden="false" customHeight="true" outlineLevel="0" collapsed="false">
      <c r="B10" s="30" t="s">
        <v>107</v>
      </c>
      <c r="C10" s="31" t="s">
        <v>108</v>
      </c>
      <c r="D10" s="18" t="s">
        <v>109</v>
      </c>
      <c r="E10" s="32" t="s">
        <v>103</v>
      </c>
      <c r="F10" s="33"/>
      <c r="G10" s="6"/>
      <c r="H10" s="34"/>
      <c r="I10" s="35" t="str">
        <f aca="false">IF($C10="","",IF($F10="","Not answered",IF($F10="Not checked","Not checked - the gate treats this as open",IF($F10="Fail",IF($E10="Mandatory","FAILED and mandatory - this claim cannot be certified as it stands","Failed - record what you are doing about it"),IF(AND($F10="Not applicable",$H10=""),"Say why it does not apply",IF($G10="","No name against the check",""))))))</f>
        <v>Not answered</v>
      </c>
    </row>
    <row r="11" customFormat="false" ht="33" hidden="false" customHeight="true" outlineLevel="0" collapsed="false">
      <c r="B11" s="30" t="s">
        <v>110</v>
      </c>
      <c r="C11" s="31" t="s">
        <v>111</v>
      </c>
      <c r="D11" s="18" t="s">
        <v>112</v>
      </c>
      <c r="E11" s="32" t="s">
        <v>103</v>
      </c>
      <c r="F11" s="33"/>
      <c r="G11" s="6"/>
      <c r="H11" s="34"/>
      <c r="I11" s="35" t="str">
        <f aca="false">IF($C11="","",IF($F11="","Not answered",IF($F11="Not checked","Not checked - the gate treats this as open",IF($F11="Fail",IF($E11="Mandatory","FAILED and mandatory - this claim cannot be certified as it stands","Failed - record what you are doing about it"),IF(AND($F11="Not applicable",$H11=""),"Say why it does not apply",IF($G11="","No name against the check",""))))))</f>
        <v>Not answered</v>
      </c>
    </row>
    <row r="12" customFormat="false" ht="33" hidden="false" customHeight="true" outlineLevel="0" collapsed="false">
      <c r="B12" s="30" t="s">
        <v>113</v>
      </c>
      <c r="C12" s="31" t="s">
        <v>114</v>
      </c>
      <c r="D12" s="18" t="s">
        <v>115</v>
      </c>
      <c r="E12" s="32" t="s">
        <v>103</v>
      </c>
      <c r="F12" s="33"/>
      <c r="G12" s="6"/>
      <c r="H12" s="34"/>
      <c r="I12" s="35" t="str">
        <f aca="false">IF($C12="","",IF($F12="","Not answered",IF($F12="Not checked","Not checked - the gate treats this as open",IF($F12="Fail",IF($E12="Mandatory","FAILED and mandatory - this claim cannot be certified as it stands","Failed - record what you are doing about it"),IF(AND($F12="Not applicable",$H12=""),"Say why it does not apply",IF($G12="","No name against the check",""))))))</f>
        <v>Not answered</v>
      </c>
    </row>
    <row r="13" customFormat="false" ht="33" hidden="false" customHeight="true" outlineLevel="0" collapsed="false">
      <c r="B13" s="30" t="s">
        <v>116</v>
      </c>
      <c r="C13" s="31" t="s">
        <v>117</v>
      </c>
      <c r="D13" s="18" t="s">
        <v>118</v>
      </c>
      <c r="E13" s="32" t="s">
        <v>103</v>
      </c>
      <c r="F13" s="33"/>
      <c r="G13" s="6"/>
      <c r="H13" s="34"/>
      <c r="I13" s="35" t="str">
        <f aca="false">IF($C13="","",IF($F13="","Not answered",IF($F13="Not checked","Not checked - the gate treats this as open",IF($F13="Fail",IF($E13="Mandatory","FAILED and mandatory - this claim cannot be certified as it stands","Failed - record what you are doing about it"),IF(AND($F13="Not applicable",$H13=""),"Say why it does not apply",IF($G13="","No name against the check",""))))))</f>
        <v>Not answered</v>
      </c>
    </row>
    <row r="14" customFormat="false" ht="19.5" hidden="false" customHeight="true" outlineLevel="0" collapsed="false">
      <c r="B14" s="36" t="s">
        <v>119</v>
      </c>
      <c r="C14" s="36"/>
      <c r="D14" s="37" t="str">
        <f aca="false">IF(COUNTIF($F$8:$F$13,"&lt;&gt;")=0,"Not started",IF((COUNTIFS($E$8:$E$13,"Mandatory")-COUNTIFS($E$8:$E$13,"Mandatory",$F$8:$F$13,"Pass")-COUNTIFS($E$8:$E$13,"Mandatory",$F$8:$F$13,"Not applicable"))=0,"CLEAR - every mandatory check in this group answered",(COUNTIFS($E$8:$E$13,"Mandatory")-COUNTIFS($E$8:$E$13,"Mandatory",$F$8:$F$13,"Pass")-COUNTIFS($E$8:$E$13,"Mandatory",$F$8:$F$13,"Not applicable"))&amp;" mandatory check(s) still open"))</f>
        <v>Not started</v>
      </c>
      <c r="E14" s="38" t="n">
        <f aca="false">COUNTIFS($E$8:$E$13,"Mandatory")</f>
        <v>6</v>
      </c>
      <c r="F14" s="38" t="n">
        <f aca="false">COUNTIF($F$8:$F$13,"Fail")</f>
        <v>0</v>
      </c>
      <c r="G14" s="39"/>
      <c r="H14" s="39"/>
      <c r="I14" s="39"/>
    </row>
    <row r="16" customFormat="false" ht="18.75" hidden="false" customHeight="true" outlineLevel="0" collapsed="false">
      <c r="B16" s="40" t="s">
        <v>120</v>
      </c>
      <c r="C16" s="40"/>
      <c r="D16" s="40"/>
      <c r="E16" s="40"/>
      <c r="F16" s="40"/>
      <c r="G16" s="40"/>
      <c r="H16" s="40"/>
      <c r="I16" s="40"/>
    </row>
    <row r="17" customFormat="false" ht="22.5" hidden="false" customHeight="true" outlineLevel="0" collapsed="false">
      <c r="B17" s="29" t="s">
        <v>92</v>
      </c>
      <c r="C17" s="29" t="s">
        <v>93</v>
      </c>
      <c r="D17" s="29" t="s">
        <v>94</v>
      </c>
      <c r="E17" s="29" t="s">
        <v>95</v>
      </c>
      <c r="F17" s="29" t="s">
        <v>96</v>
      </c>
      <c r="G17" s="29" t="s">
        <v>97</v>
      </c>
      <c r="H17" s="29" t="s">
        <v>98</v>
      </c>
      <c r="I17" s="29" t="s">
        <v>99</v>
      </c>
    </row>
    <row r="18" customFormat="false" ht="45.75" hidden="false" customHeight="true" outlineLevel="0" collapsed="false">
      <c r="B18" s="30" t="s">
        <v>121</v>
      </c>
      <c r="C18" s="31" t="s">
        <v>122</v>
      </c>
      <c r="D18" s="18" t="s">
        <v>123</v>
      </c>
      <c r="E18" s="32" t="s">
        <v>103</v>
      </c>
      <c r="F18" s="33"/>
      <c r="G18" s="6"/>
      <c r="H18" s="34"/>
      <c r="I18" s="35" t="str">
        <f aca="false">IF($C18="","",IF($F18="","Not answered",IF($F18="Not checked","Not checked - the gate treats this as open",IF($F18="Fail",IF($E18="Mandatory","FAILED and mandatory - this claim cannot be certified as it stands","Failed - record what you are doing about it"),IF(AND($F18="Not applicable",$H18=""),"Say why it does not apply",IF($G18="","No name against the check",""))))))</f>
        <v>Not answered</v>
      </c>
    </row>
    <row r="19" customFormat="false" ht="45.75" hidden="false" customHeight="true" outlineLevel="0" collapsed="false">
      <c r="B19" s="30" t="s">
        <v>124</v>
      </c>
      <c r="C19" s="31" t="s">
        <v>125</v>
      </c>
      <c r="D19" s="18" t="s">
        <v>126</v>
      </c>
      <c r="E19" s="32" t="s">
        <v>103</v>
      </c>
      <c r="F19" s="33"/>
      <c r="G19" s="6"/>
      <c r="H19" s="34"/>
      <c r="I19" s="35" t="str">
        <f aca="false">IF($C19="","",IF($F19="","Not answered",IF($F19="Not checked","Not checked - the gate treats this as open",IF($F19="Fail",IF($E19="Mandatory","FAILED and mandatory - this claim cannot be certified as it stands","Failed - record what you are doing about it"),IF(AND($F19="Not applicable",$H19=""),"Say why it does not apply",IF($G19="","No name against the check",""))))))</f>
        <v>Not answered</v>
      </c>
    </row>
    <row r="20" customFormat="false" ht="45.75" hidden="false" customHeight="true" outlineLevel="0" collapsed="false">
      <c r="B20" s="30" t="s">
        <v>127</v>
      </c>
      <c r="C20" s="31" t="s">
        <v>128</v>
      </c>
      <c r="D20" s="18" t="s">
        <v>129</v>
      </c>
      <c r="E20" s="32" t="s">
        <v>103</v>
      </c>
      <c r="F20" s="33"/>
      <c r="G20" s="6"/>
      <c r="H20" s="34"/>
      <c r="I20" s="35" t="str">
        <f aca="false">IF($C20="","",IF($F20="","Not answered",IF($F20="Not checked","Not checked - the gate treats this as open",IF($F20="Fail",IF($E20="Mandatory","FAILED and mandatory - this claim cannot be certified as it stands","Failed - record what you are doing about it"),IF(AND($F20="Not applicable",$H20=""),"Say why it does not apply",IF($G20="","No name against the check",""))))))</f>
        <v>Not answered</v>
      </c>
    </row>
    <row r="21" customFormat="false" ht="33" hidden="false" customHeight="true" outlineLevel="0" collapsed="false">
      <c r="B21" s="30" t="s">
        <v>130</v>
      </c>
      <c r="C21" s="31" t="s">
        <v>131</v>
      </c>
      <c r="D21" s="18" t="s">
        <v>132</v>
      </c>
      <c r="E21" s="41" t="s">
        <v>133</v>
      </c>
      <c r="F21" s="33"/>
      <c r="G21" s="6"/>
      <c r="H21" s="34"/>
      <c r="I21" s="35" t="str">
        <f aca="false">IF($C21="","",IF($F21="","Not answered",IF($F21="Not checked","Not checked - the gate treats this as open",IF($F21="Fail",IF($E21="Mandatory","FAILED and mandatory - this claim cannot be certified as it stands","Failed - record what you are doing about it"),IF(AND($F21="Not applicable",$H21=""),"Say why it does not apply",IF($G21="","No name against the check",""))))))</f>
        <v>Not answered</v>
      </c>
    </row>
    <row r="22" customFormat="false" ht="33" hidden="false" customHeight="true" outlineLevel="0" collapsed="false">
      <c r="B22" s="30" t="s">
        <v>134</v>
      </c>
      <c r="C22" s="31" t="s">
        <v>135</v>
      </c>
      <c r="D22" s="18" t="s">
        <v>136</v>
      </c>
      <c r="E22" s="32" t="s">
        <v>103</v>
      </c>
      <c r="F22" s="33"/>
      <c r="G22" s="6"/>
      <c r="H22" s="34"/>
      <c r="I22" s="35" t="str">
        <f aca="false">IF($C22="","",IF($F22="","Not answered",IF($F22="Not checked","Not checked - the gate treats this as open",IF($F22="Fail",IF($E22="Mandatory","FAILED and mandatory - this claim cannot be certified as it stands","Failed - record what you are doing about it"),IF(AND($F22="Not applicable",$H22=""),"Say why it does not apply",IF($G22="","No name against the check",""))))))</f>
        <v>Not answered</v>
      </c>
    </row>
    <row r="23" customFormat="false" ht="19.5" hidden="false" customHeight="true" outlineLevel="0" collapsed="false">
      <c r="B23" s="36" t="s">
        <v>119</v>
      </c>
      <c r="C23" s="36"/>
      <c r="D23" s="37" t="str">
        <f aca="false">IF(COUNTIF($F$18:$F$22,"&lt;&gt;")=0,"Not started",IF((COUNTIFS($E$18:$E$22,"Mandatory")-COUNTIFS($E$18:$E$22,"Mandatory",$F$18:$F$22,"Pass")-COUNTIFS($E$18:$E$22,"Mandatory",$F$18:$F$22,"Not applicable"))=0,"CLEAR - every mandatory check in this group answered",(COUNTIFS($E$18:$E$22,"Mandatory")-COUNTIFS($E$18:$E$22,"Mandatory",$F$18:$F$22,"Pass")-COUNTIFS($E$18:$E$22,"Mandatory",$F$18:$F$22,"Not applicable"))&amp;" mandatory check(s) still open"))</f>
        <v>Not started</v>
      </c>
      <c r="E23" s="38" t="n">
        <f aca="false">COUNTIFS($E$18:$E$22,"Mandatory")</f>
        <v>4</v>
      </c>
      <c r="F23" s="38" t="n">
        <f aca="false">COUNTIF($F$18:$F$22,"Fail")</f>
        <v>0</v>
      </c>
      <c r="G23" s="39"/>
      <c r="H23" s="39"/>
      <c r="I23" s="39"/>
    </row>
    <row r="25" customFormat="false" ht="18.75" hidden="false" customHeight="true" outlineLevel="0" collapsed="false">
      <c r="B25" s="28" t="s">
        <v>137</v>
      </c>
      <c r="C25" s="28"/>
      <c r="D25" s="28"/>
      <c r="E25" s="28"/>
      <c r="F25" s="28"/>
      <c r="G25" s="28"/>
      <c r="H25" s="28"/>
      <c r="I25" s="28"/>
    </row>
    <row r="26" customFormat="false" ht="22.5" hidden="false" customHeight="true" outlineLevel="0" collapsed="false">
      <c r="B26" s="29" t="s">
        <v>92</v>
      </c>
      <c r="C26" s="29" t="s">
        <v>93</v>
      </c>
      <c r="D26" s="29" t="s">
        <v>94</v>
      </c>
      <c r="E26" s="29" t="s">
        <v>95</v>
      </c>
      <c r="F26" s="29" t="s">
        <v>96</v>
      </c>
      <c r="G26" s="29" t="s">
        <v>97</v>
      </c>
      <c r="H26" s="29" t="s">
        <v>98</v>
      </c>
      <c r="I26" s="29" t="s">
        <v>99</v>
      </c>
    </row>
    <row r="27" customFormat="false" ht="33" hidden="false" customHeight="true" outlineLevel="0" collapsed="false">
      <c r="B27" s="30" t="s">
        <v>138</v>
      </c>
      <c r="C27" s="31" t="s">
        <v>139</v>
      </c>
      <c r="D27" s="18" t="s">
        <v>140</v>
      </c>
      <c r="E27" s="32" t="s">
        <v>103</v>
      </c>
      <c r="F27" s="33"/>
      <c r="G27" s="6"/>
      <c r="H27" s="34"/>
      <c r="I27" s="35" t="str">
        <f aca="false">IF($C27="","",IF($F27="","Not answered",IF($F27="Not checked","Not checked - the gate treats this as open",IF($F27="Fail",IF($E27="Mandatory","FAILED and mandatory - this claim cannot be certified as it stands","Failed - record what you are doing about it"),IF(AND($F27="Not applicable",$H27=""),"Say why it does not apply",IF($G27="","No name against the check",""))))))</f>
        <v>Not answered</v>
      </c>
    </row>
    <row r="28" customFormat="false" ht="45.75" hidden="false" customHeight="true" outlineLevel="0" collapsed="false">
      <c r="B28" s="30" t="s">
        <v>141</v>
      </c>
      <c r="C28" s="31" t="s">
        <v>142</v>
      </c>
      <c r="D28" s="18" t="s">
        <v>143</v>
      </c>
      <c r="E28" s="32" t="s">
        <v>103</v>
      </c>
      <c r="F28" s="33"/>
      <c r="G28" s="6"/>
      <c r="H28" s="34"/>
      <c r="I28" s="35" t="str">
        <f aca="false">IF($C28="","",IF($F28="","Not answered",IF($F28="Not checked","Not checked - the gate treats this as open",IF($F28="Fail",IF($E28="Mandatory","FAILED and mandatory - this claim cannot be certified as it stands","Failed - record what you are doing about it"),IF(AND($F28="Not applicable",$H28=""),"Say why it does not apply",IF($G28="","No name against the check",""))))))</f>
        <v>Not answered</v>
      </c>
    </row>
    <row r="29" customFormat="false" ht="33" hidden="false" customHeight="true" outlineLevel="0" collapsed="false">
      <c r="B29" s="30" t="s">
        <v>144</v>
      </c>
      <c r="C29" s="31" t="s">
        <v>145</v>
      </c>
      <c r="D29" s="18" t="s">
        <v>146</v>
      </c>
      <c r="E29" s="32" t="s">
        <v>103</v>
      </c>
      <c r="F29" s="33"/>
      <c r="G29" s="6"/>
      <c r="H29" s="34"/>
      <c r="I29" s="35" t="str">
        <f aca="false">IF($C29="","",IF($F29="","Not answered",IF($F29="Not checked","Not checked - the gate treats this as open",IF($F29="Fail",IF($E29="Mandatory","FAILED and mandatory - this claim cannot be certified as it stands","Failed - record what you are doing about it"),IF(AND($F29="Not applicable",$H29=""),"Say why it does not apply",IF($G29="","No name against the check",""))))))</f>
        <v>Not answered</v>
      </c>
    </row>
    <row r="30" customFormat="false" ht="33" hidden="false" customHeight="true" outlineLevel="0" collapsed="false">
      <c r="B30" s="30" t="s">
        <v>147</v>
      </c>
      <c r="C30" s="31" t="s">
        <v>148</v>
      </c>
      <c r="D30" s="18" t="s">
        <v>149</v>
      </c>
      <c r="E30" s="32" t="s">
        <v>103</v>
      </c>
      <c r="F30" s="33"/>
      <c r="G30" s="6"/>
      <c r="H30" s="34"/>
      <c r="I30" s="35" t="str">
        <f aca="false">IF($C30="","",IF($F30="","Not answered",IF($F30="Not checked","Not checked - the gate treats this as open",IF($F30="Fail",IF($E30="Mandatory","FAILED and mandatory - this claim cannot be certified as it stands","Failed - record what you are doing about it"),IF(AND($F30="Not applicable",$H30=""),"Say why it does not apply",IF($G30="","No name against the check",""))))))</f>
        <v>Not answered</v>
      </c>
    </row>
    <row r="31" customFormat="false" ht="19.5" hidden="false" customHeight="true" outlineLevel="0" collapsed="false">
      <c r="B31" s="36" t="s">
        <v>119</v>
      </c>
      <c r="C31" s="36"/>
      <c r="D31" s="37" t="str">
        <f aca="false">IF(COUNTIF($F$27:$F$30,"&lt;&gt;")=0,"Not started",IF((COUNTIFS($E$27:$E$30,"Mandatory")-COUNTIFS($E$27:$E$30,"Mandatory",$F$27:$F$30,"Pass")-COUNTIFS($E$27:$E$30,"Mandatory",$F$27:$F$30,"Not applicable"))=0,"CLEAR - every mandatory check in this group answered",(COUNTIFS($E$27:$E$30,"Mandatory")-COUNTIFS($E$27:$E$30,"Mandatory",$F$27:$F$30,"Pass")-COUNTIFS($E$27:$E$30,"Mandatory",$F$27:$F$30,"Not applicable"))&amp;" mandatory check(s) still open"))</f>
        <v>Not started</v>
      </c>
      <c r="E31" s="38" t="n">
        <f aca="false">COUNTIFS($E$27:$E$30,"Mandatory")</f>
        <v>4</v>
      </c>
      <c r="F31" s="38" t="n">
        <f aca="false">COUNTIF($F$27:$F$30,"Fail")</f>
        <v>0</v>
      </c>
      <c r="G31" s="39"/>
      <c r="H31" s="39"/>
      <c r="I31" s="39"/>
    </row>
    <row r="33" customFormat="false" ht="18.75" hidden="false" customHeight="true" outlineLevel="0" collapsed="false">
      <c r="B33" s="40" t="s">
        <v>150</v>
      </c>
      <c r="C33" s="40"/>
      <c r="D33" s="40"/>
      <c r="E33" s="40"/>
      <c r="F33" s="40"/>
      <c r="G33" s="40"/>
      <c r="H33" s="40"/>
      <c r="I33" s="40"/>
    </row>
    <row r="34" customFormat="false" ht="22.5" hidden="false" customHeight="true" outlineLevel="0" collapsed="false">
      <c r="B34" s="29" t="s">
        <v>92</v>
      </c>
      <c r="C34" s="29" t="s">
        <v>93</v>
      </c>
      <c r="D34" s="29" t="s">
        <v>94</v>
      </c>
      <c r="E34" s="29" t="s">
        <v>95</v>
      </c>
      <c r="F34" s="29" t="s">
        <v>96</v>
      </c>
      <c r="G34" s="29" t="s">
        <v>97</v>
      </c>
      <c r="H34" s="29" t="s">
        <v>98</v>
      </c>
      <c r="I34" s="29" t="s">
        <v>99</v>
      </c>
    </row>
    <row r="35" customFormat="false" ht="33" hidden="false" customHeight="true" outlineLevel="0" collapsed="false">
      <c r="B35" s="30" t="s">
        <v>151</v>
      </c>
      <c r="C35" s="31" t="s">
        <v>152</v>
      </c>
      <c r="D35" s="18" t="s">
        <v>153</v>
      </c>
      <c r="E35" s="32" t="s">
        <v>103</v>
      </c>
      <c r="F35" s="33"/>
      <c r="G35" s="6"/>
      <c r="H35" s="34"/>
      <c r="I35" s="35" t="str">
        <f aca="false">IF($C35="","",IF($F35="","Not answered",IF($F35="Not checked","Not checked - the gate treats this as open",IF($F35="Fail",IF($E35="Mandatory","FAILED and mandatory - this claim cannot be certified as it stands","Failed - record what you are doing about it"),IF(AND($F35="Not applicable",$H35=""),"Say why it does not apply",IF($G35="","No name against the check",""))))))</f>
        <v>Not answered</v>
      </c>
    </row>
    <row r="36" customFormat="false" ht="33" hidden="false" customHeight="true" outlineLevel="0" collapsed="false">
      <c r="B36" s="30" t="s">
        <v>154</v>
      </c>
      <c r="C36" s="31" t="s">
        <v>155</v>
      </c>
      <c r="D36" s="18" t="s">
        <v>156</v>
      </c>
      <c r="E36" s="32" t="s">
        <v>103</v>
      </c>
      <c r="F36" s="33"/>
      <c r="G36" s="6"/>
      <c r="H36" s="34"/>
      <c r="I36" s="35" t="str">
        <f aca="false">IF($C36="","",IF($F36="","Not answered",IF($F36="Not checked","Not checked - the gate treats this as open",IF($F36="Fail",IF($E36="Mandatory","FAILED and mandatory - this claim cannot be certified as it stands","Failed - record what you are doing about it"),IF(AND($F36="Not applicable",$H36=""),"Say why it does not apply",IF($G36="","No name against the check",""))))))</f>
        <v>Not answered</v>
      </c>
    </row>
    <row r="37" customFormat="false" ht="45.75" hidden="false" customHeight="true" outlineLevel="0" collapsed="false">
      <c r="B37" s="30" t="s">
        <v>157</v>
      </c>
      <c r="C37" s="31" t="s">
        <v>158</v>
      </c>
      <c r="D37" s="18" t="s">
        <v>159</v>
      </c>
      <c r="E37" s="32" t="s">
        <v>103</v>
      </c>
      <c r="F37" s="33"/>
      <c r="G37" s="6"/>
      <c r="H37" s="34"/>
      <c r="I37" s="35" t="str">
        <f aca="false">IF($C37="","",IF($F37="","Not answered",IF($F37="Not checked","Not checked - the gate treats this as open",IF($F37="Fail",IF($E37="Mandatory","FAILED and mandatory - this claim cannot be certified as it stands","Failed - record what you are doing about it"),IF(AND($F37="Not applicable",$H37=""),"Say why it does not apply",IF($G37="","No name against the check",""))))))</f>
        <v>Not answered</v>
      </c>
    </row>
    <row r="38" customFormat="false" ht="45.75" hidden="false" customHeight="true" outlineLevel="0" collapsed="false">
      <c r="B38" s="30" t="s">
        <v>160</v>
      </c>
      <c r="C38" s="31" t="s">
        <v>161</v>
      </c>
      <c r="D38" s="18" t="s">
        <v>162</v>
      </c>
      <c r="E38" s="32" t="s">
        <v>103</v>
      </c>
      <c r="F38" s="33"/>
      <c r="G38" s="6"/>
      <c r="H38" s="34"/>
      <c r="I38" s="35" t="str">
        <f aca="false">IF($C38="","",IF($F38="","Not answered",IF($F38="Not checked","Not checked - the gate treats this as open",IF($F38="Fail",IF($E38="Mandatory","FAILED and mandatory - this claim cannot be certified as it stands","Failed - record what you are doing about it"),IF(AND($F38="Not applicable",$H38=""),"Say why it does not apply",IF($G38="","No name against the check",""))))))</f>
        <v>Not answered</v>
      </c>
    </row>
    <row r="39" customFormat="false" ht="33" hidden="false" customHeight="true" outlineLevel="0" collapsed="false">
      <c r="B39" s="30" t="s">
        <v>163</v>
      </c>
      <c r="C39" s="31" t="s">
        <v>164</v>
      </c>
      <c r="D39" s="18" t="s">
        <v>165</v>
      </c>
      <c r="E39" s="41" t="s">
        <v>133</v>
      </c>
      <c r="F39" s="33"/>
      <c r="G39" s="6"/>
      <c r="H39" s="34"/>
      <c r="I39" s="35" t="str">
        <f aca="false">IF($C39="","",IF($F39="","Not answered",IF($F39="Not checked","Not checked - the gate treats this as open",IF($F39="Fail",IF($E39="Mandatory","FAILED and mandatory - this claim cannot be certified as it stands","Failed - record what you are doing about it"),IF(AND($F39="Not applicable",$H39=""),"Say why it does not apply",IF($G39="","No name against the check",""))))))</f>
        <v>Not answered</v>
      </c>
    </row>
    <row r="40" customFormat="false" ht="19.5" hidden="false" customHeight="true" outlineLevel="0" collapsed="false">
      <c r="B40" s="36" t="s">
        <v>119</v>
      </c>
      <c r="C40" s="36"/>
      <c r="D40" s="37" t="str">
        <f aca="false">IF(COUNTIF($F$35:$F$39,"&lt;&gt;")=0,"Not started",IF((COUNTIFS($E$35:$E$39,"Mandatory")-COUNTIFS($E$35:$E$39,"Mandatory",$F$35:$F$39,"Pass")-COUNTIFS($E$35:$E$39,"Mandatory",$F$35:$F$39,"Not applicable"))=0,"CLEAR - every mandatory check in this group answered",(COUNTIFS($E$35:$E$39,"Mandatory")-COUNTIFS($E$35:$E$39,"Mandatory",$F$35:$F$39,"Pass")-COUNTIFS($E$35:$E$39,"Mandatory",$F$35:$F$39,"Not applicable"))&amp;" mandatory check(s) still open"))</f>
        <v>Not started</v>
      </c>
      <c r="E40" s="38" t="n">
        <f aca="false">COUNTIFS($E$35:$E$39,"Mandatory")</f>
        <v>4</v>
      </c>
      <c r="F40" s="38" t="n">
        <f aca="false">COUNTIF($F$35:$F$39,"Fail")</f>
        <v>0</v>
      </c>
      <c r="G40" s="39"/>
      <c r="H40" s="39"/>
      <c r="I40" s="39"/>
    </row>
    <row r="42" customFormat="false" ht="18.75" hidden="false" customHeight="true" outlineLevel="0" collapsed="false">
      <c r="B42" s="28" t="s">
        <v>166</v>
      </c>
      <c r="C42" s="28"/>
      <c r="D42" s="28"/>
      <c r="E42" s="28"/>
      <c r="F42" s="28"/>
      <c r="G42" s="28"/>
      <c r="H42" s="28"/>
      <c r="I42" s="28"/>
    </row>
    <row r="43" customFormat="false" ht="22.5" hidden="false" customHeight="true" outlineLevel="0" collapsed="false">
      <c r="B43" s="29" t="s">
        <v>92</v>
      </c>
      <c r="C43" s="29" t="s">
        <v>93</v>
      </c>
      <c r="D43" s="29" t="s">
        <v>94</v>
      </c>
      <c r="E43" s="29" t="s">
        <v>95</v>
      </c>
      <c r="F43" s="29" t="s">
        <v>96</v>
      </c>
      <c r="G43" s="29" t="s">
        <v>97</v>
      </c>
      <c r="H43" s="29" t="s">
        <v>98</v>
      </c>
      <c r="I43" s="29" t="s">
        <v>99</v>
      </c>
    </row>
    <row r="44" customFormat="false" ht="33" hidden="false" customHeight="true" outlineLevel="0" collapsed="false">
      <c r="B44" s="30" t="s">
        <v>167</v>
      </c>
      <c r="C44" s="31" t="s">
        <v>168</v>
      </c>
      <c r="D44" s="18" t="s">
        <v>169</v>
      </c>
      <c r="E44" s="41" t="s">
        <v>133</v>
      </c>
      <c r="F44" s="33"/>
      <c r="G44" s="6"/>
      <c r="H44" s="34"/>
      <c r="I44" s="35" t="str">
        <f aca="false">IF($C44="","",IF($F44="","Not answered",IF($F44="Not checked","Not checked - the gate treats this as open",IF($F44="Fail",IF($E44="Mandatory","FAILED and mandatory - this claim cannot be certified as it stands","Failed - record what you are doing about it"),IF(AND($F44="Not applicable",$H44=""),"Say why it does not apply",IF($G44="","No name against the check",""))))))</f>
        <v>Not answered</v>
      </c>
    </row>
    <row r="45" customFormat="false" ht="33" hidden="false" customHeight="true" outlineLevel="0" collapsed="false">
      <c r="B45" s="30" t="s">
        <v>170</v>
      </c>
      <c r="C45" s="31" t="s">
        <v>171</v>
      </c>
      <c r="D45" s="18" t="s">
        <v>172</v>
      </c>
      <c r="E45" s="32" t="s">
        <v>103</v>
      </c>
      <c r="F45" s="33"/>
      <c r="G45" s="6"/>
      <c r="H45" s="34"/>
      <c r="I45" s="35" t="str">
        <f aca="false">IF($C45="","",IF($F45="","Not answered",IF($F45="Not checked","Not checked - the gate treats this as open",IF($F45="Fail",IF($E45="Mandatory","FAILED and mandatory - this claim cannot be certified as it stands","Failed - record what you are doing about it"),IF(AND($F45="Not applicable",$H45=""),"Say why it does not apply",IF($G45="","No name against the check",""))))))</f>
        <v>Not answered</v>
      </c>
    </row>
    <row r="46" customFormat="false" ht="33" hidden="false" customHeight="true" outlineLevel="0" collapsed="false">
      <c r="B46" s="30" t="s">
        <v>173</v>
      </c>
      <c r="C46" s="31" t="s">
        <v>174</v>
      </c>
      <c r="D46" s="18" t="s">
        <v>175</v>
      </c>
      <c r="E46" s="32" t="s">
        <v>103</v>
      </c>
      <c r="F46" s="33"/>
      <c r="G46" s="6"/>
      <c r="H46" s="34"/>
      <c r="I46" s="35" t="str">
        <f aca="false">IF($C46="","",IF($F46="","Not answered",IF($F46="Not checked","Not checked - the gate treats this as open",IF($F46="Fail",IF($E46="Mandatory","FAILED and mandatory - this claim cannot be certified as it stands","Failed - record what you are doing about it"),IF(AND($F46="Not applicable",$H46=""),"Say why it does not apply",IF($G46="","No name against the check",""))))))</f>
        <v>Not answered</v>
      </c>
    </row>
    <row r="47" customFormat="false" ht="33" hidden="false" customHeight="true" outlineLevel="0" collapsed="false">
      <c r="B47" s="30" t="s">
        <v>176</v>
      </c>
      <c r="C47" s="31" t="s">
        <v>177</v>
      </c>
      <c r="D47" s="18" t="s">
        <v>178</v>
      </c>
      <c r="E47" s="32" t="s">
        <v>103</v>
      </c>
      <c r="F47" s="33"/>
      <c r="G47" s="6"/>
      <c r="H47" s="34"/>
      <c r="I47" s="35" t="str">
        <f aca="false">IF($C47="","",IF($F47="","Not answered",IF($F47="Not checked","Not checked - the gate treats this as open",IF($F47="Fail",IF($E47="Mandatory","FAILED and mandatory - this claim cannot be certified as it stands","Failed - record what you are doing about it"),IF(AND($F47="Not applicable",$H47=""),"Say why it does not apply",IF($G47="","No name against the check",""))))))</f>
        <v>Not answered</v>
      </c>
    </row>
    <row r="48" customFormat="false" ht="33" hidden="false" customHeight="true" outlineLevel="0" collapsed="false">
      <c r="B48" s="30" t="s">
        <v>179</v>
      </c>
      <c r="C48" s="31" t="s">
        <v>180</v>
      </c>
      <c r="D48" s="18" t="s">
        <v>181</v>
      </c>
      <c r="E48" s="32" t="s">
        <v>103</v>
      </c>
      <c r="F48" s="33"/>
      <c r="G48" s="6"/>
      <c r="H48" s="34"/>
      <c r="I48" s="35" t="str">
        <f aca="false">IF($C48="","",IF($F48="","Not answered",IF($F48="Not checked","Not checked - the gate treats this as open",IF($F48="Fail",IF($E48="Mandatory","FAILED and mandatory - this claim cannot be certified as it stands","Failed - record what you are doing about it"),IF(AND($F48="Not applicable",$H48=""),"Say why it does not apply",IF($G48="","No name against the check",""))))))</f>
        <v>Not answered</v>
      </c>
    </row>
    <row r="49" customFormat="false" ht="19.5" hidden="false" customHeight="true" outlineLevel="0" collapsed="false">
      <c r="B49" s="36" t="s">
        <v>119</v>
      </c>
      <c r="C49" s="36"/>
      <c r="D49" s="37" t="str">
        <f aca="false">IF(COUNTIF($F$44:$F$48,"&lt;&gt;")=0,"Not started",IF((COUNTIFS($E$44:$E$48,"Mandatory")-COUNTIFS($E$44:$E$48,"Mandatory",$F$44:$F$48,"Pass")-COUNTIFS($E$44:$E$48,"Mandatory",$F$44:$F$48,"Not applicable"))=0,"CLEAR - every mandatory check in this group answered",(COUNTIFS($E$44:$E$48,"Mandatory")-COUNTIFS($E$44:$E$48,"Mandatory",$F$44:$F$48,"Pass")-COUNTIFS($E$44:$E$48,"Mandatory",$F$44:$F$48,"Not applicable"))&amp;" mandatory check(s) still open"))</f>
        <v>Not started</v>
      </c>
      <c r="E49" s="38" t="n">
        <f aca="false">COUNTIFS($E$44:$E$48,"Mandatory")</f>
        <v>4</v>
      </c>
      <c r="F49" s="38" t="n">
        <f aca="false">COUNTIF($F$44:$F$48,"Fail")</f>
        <v>0</v>
      </c>
      <c r="G49" s="39"/>
      <c r="H49" s="39"/>
      <c r="I49" s="39"/>
    </row>
    <row r="51" customFormat="false" ht="18.75" hidden="false" customHeight="true" outlineLevel="0" collapsed="false">
      <c r="B51" s="40" t="s">
        <v>182</v>
      </c>
      <c r="C51" s="40"/>
      <c r="D51" s="40"/>
      <c r="E51" s="40"/>
      <c r="F51" s="40"/>
      <c r="G51" s="40"/>
      <c r="H51" s="40"/>
      <c r="I51" s="40"/>
    </row>
    <row r="52" customFormat="false" ht="22.5" hidden="false" customHeight="true" outlineLevel="0" collapsed="false">
      <c r="B52" s="29" t="s">
        <v>92</v>
      </c>
      <c r="C52" s="29" t="s">
        <v>93</v>
      </c>
      <c r="D52" s="29" t="s">
        <v>94</v>
      </c>
      <c r="E52" s="29" t="s">
        <v>95</v>
      </c>
      <c r="F52" s="29" t="s">
        <v>96</v>
      </c>
      <c r="G52" s="29" t="s">
        <v>97</v>
      </c>
      <c r="H52" s="29" t="s">
        <v>98</v>
      </c>
      <c r="I52" s="29" t="s">
        <v>99</v>
      </c>
    </row>
    <row r="53" customFormat="false" ht="33" hidden="false" customHeight="true" outlineLevel="0" collapsed="false">
      <c r="B53" s="30" t="s">
        <v>183</v>
      </c>
      <c r="C53" s="31" t="s">
        <v>184</v>
      </c>
      <c r="D53" s="18" t="s">
        <v>185</v>
      </c>
      <c r="E53" s="32" t="s">
        <v>103</v>
      </c>
      <c r="F53" s="33"/>
      <c r="G53" s="6"/>
      <c r="H53" s="34"/>
      <c r="I53" s="35" t="str">
        <f aca="false">IF($C53="","",IF($F53="","Not answered",IF($F53="Not checked","Not checked - the gate treats this as open",IF($F53="Fail",IF($E53="Mandatory","FAILED and mandatory - this claim cannot be certified as it stands","Failed - record what you are doing about it"),IF(AND($F53="Not applicable",$H53=""),"Say why it does not apply",IF($G53="","No name against the check",""))))))</f>
        <v>Not answered</v>
      </c>
    </row>
    <row r="54" customFormat="false" ht="33" hidden="false" customHeight="true" outlineLevel="0" collapsed="false">
      <c r="B54" s="30" t="s">
        <v>186</v>
      </c>
      <c r="C54" s="31" t="s">
        <v>187</v>
      </c>
      <c r="D54" s="18" t="s">
        <v>188</v>
      </c>
      <c r="E54" s="32" t="s">
        <v>103</v>
      </c>
      <c r="F54" s="33"/>
      <c r="G54" s="6"/>
      <c r="H54" s="34"/>
      <c r="I54" s="35" t="str">
        <f aca="false">IF($C54="","",IF($F54="","Not answered",IF($F54="Not checked","Not checked - the gate treats this as open",IF($F54="Fail",IF($E54="Mandatory","FAILED and mandatory - this claim cannot be certified as it stands","Failed - record what you are doing about it"),IF(AND($F54="Not applicable",$H54=""),"Say why it does not apply",IF($G54="","No name against the check",""))))))</f>
        <v>Not answered</v>
      </c>
    </row>
    <row r="55" customFormat="false" ht="33" hidden="false" customHeight="true" outlineLevel="0" collapsed="false">
      <c r="B55" s="30" t="s">
        <v>189</v>
      </c>
      <c r="C55" s="31" t="s">
        <v>190</v>
      </c>
      <c r="D55" s="18" t="s">
        <v>191</v>
      </c>
      <c r="E55" s="41" t="s">
        <v>133</v>
      </c>
      <c r="F55" s="33"/>
      <c r="G55" s="6"/>
      <c r="H55" s="34"/>
      <c r="I55" s="35" t="str">
        <f aca="false">IF($C55="","",IF($F55="","Not answered",IF($F55="Not checked","Not checked - the gate treats this as open",IF($F55="Fail",IF($E55="Mandatory","FAILED and mandatory - this claim cannot be certified as it stands","Failed - record what you are doing about it"),IF(AND($F55="Not applicable",$H55=""),"Say why it does not apply",IF($G55="","No name against the check",""))))))</f>
        <v>Not answered</v>
      </c>
    </row>
    <row r="56" customFormat="false" ht="33" hidden="false" customHeight="true" outlineLevel="0" collapsed="false">
      <c r="B56" s="30" t="s">
        <v>192</v>
      </c>
      <c r="C56" s="31" t="s">
        <v>193</v>
      </c>
      <c r="D56" s="18" t="s">
        <v>194</v>
      </c>
      <c r="E56" s="41" t="s">
        <v>133</v>
      </c>
      <c r="F56" s="33"/>
      <c r="G56" s="6"/>
      <c r="H56" s="34"/>
      <c r="I56" s="35" t="str">
        <f aca="false">IF($C56="","",IF($F56="","Not answered",IF($F56="Not checked","Not checked - the gate treats this as open",IF($F56="Fail",IF($E56="Mandatory","FAILED and mandatory - this claim cannot be certified as it stands","Failed - record what you are doing about it"),IF(AND($F56="Not applicable",$H56=""),"Say why it does not apply",IF($G56="","No name against the check",""))))))</f>
        <v>Not answered</v>
      </c>
    </row>
    <row r="57" customFormat="false" ht="45.75" hidden="false" customHeight="true" outlineLevel="0" collapsed="false">
      <c r="B57" s="30" t="s">
        <v>195</v>
      </c>
      <c r="C57" s="31" t="s">
        <v>196</v>
      </c>
      <c r="D57" s="18" t="s">
        <v>197</v>
      </c>
      <c r="E57" s="41" t="s">
        <v>133</v>
      </c>
      <c r="F57" s="33"/>
      <c r="G57" s="6"/>
      <c r="H57" s="34"/>
      <c r="I57" s="35" t="str">
        <f aca="false">IF($C57="","",IF($F57="","Not answered",IF($F57="Not checked","Not checked - the gate treats this as open",IF($F57="Fail",IF($E57="Mandatory","FAILED and mandatory - this claim cannot be certified as it stands","Failed - record what you are doing about it"),IF(AND($F57="Not applicable",$H57=""),"Say why it does not apply",IF($G57="","No name against the check",""))))))</f>
        <v>Not answered</v>
      </c>
    </row>
    <row r="58" customFormat="false" ht="19.5" hidden="false" customHeight="true" outlineLevel="0" collapsed="false">
      <c r="B58" s="36" t="s">
        <v>119</v>
      </c>
      <c r="C58" s="36"/>
      <c r="D58" s="37" t="str">
        <f aca="false">IF(COUNTIF($F$53:$F$57,"&lt;&gt;")=0,"Not started",IF((COUNTIFS($E$53:$E$57,"Mandatory")-COUNTIFS($E$53:$E$57,"Mandatory",$F$53:$F$57,"Pass")-COUNTIFS($E$53:$E$57,"Mandatory",$F$53:$F$57,"Not applicable"))=0,"CLEAR - every mandatory check in this group answered",(COUNTIFS($E$53:$E$57,"Mandatory")-COUNTIFS($E$53:$E$57,"Mandatory",$F$53:$F$57,"Pass")-COUNTIFS($E$53:$E$57,"Mandatory",$F$53:$F$57,"Not applicable"))&amp;" mandatory check(s) still open"))</f>
        <v>Not started</v>
      </c>
      <c r="E58" s="38" t="n">
        <f aca="false">COUNTIFS($E$53:$E$57,"Mandatory")</f>
        <v>2</v>
      </c>
      <c r="F58" s="38" t="n">
        <f aca="false">COUNTIF($F$53:$F$57,"Fail")</f>
        <v>0</v>
      </c>
      <c r="G58" s="39"/>
      <c r="H58" s="39"/>
      <c r="I58" s="39"/>
    </row>
    <row r="60" customFormat="false" ht="18.75" hidden="false" customHeight="true" outlineLevel="0" collapsed="false">
      <c r="B60" s="28" t="s">
        <v>198</v>
      </c>
      <c r="C60" s="28"/>
      <c r="D60" s="28"/>
      <c r="E60" s="28"/>
      <c r="F60" s="28"/>
      <c r="G60" s="28"/>
      <c r="H60" s="28"/>
      <c r="I60" s="28"/>
    </row>
    <row r="61" customFormat="false" ht="22.5" hidden="false" customHeight="true" outlineLevel="0" collapsed="false">
      <c r="B61" s="29" t="s">
        <v>92</v>
      </c>
      <c r="C61" s="29" t="s">
        <v>93</v>
      </c>
      <c r="D61" s="29" t="s">
        <v>94</v>
      </c>
      <c r="E61" s="29" t="s">
        <v>95</v>
      </c>
      <c r="F61" s="29" t="s">
        <v>96</v>
      </c>
      <c r="G61" s="29" t="s">
        <v>97</v>
      </c>
      <c r="H61" s="29" t="s">
        <v>98</v>
      </c>
      <c r="I61" s="29" t="s">
        <v>99</v>
      </c>
    </row>
    <row r="62" customFormat="false" ht="33" hidden="false" customHeight="true" outlineLevel="0" collapsed="false">
      <c r="B62" s="30" t="s">
        <v>199</v>
      </c>
      <c r="C62" s="31" t="s">
        <v>200</v>
      </c>
      <c r="D62" s="18" t="s">
        <v>201</v>
      </c>
      <c r="E62" s="32" t="s">
        <v>103</v>
      </c>
      <c r="F62" s="33"/>
      <c r="G62" s="6"/>
      <c r="H62" s="34"/>
      <c r="I62" s="35" t="str">
        <f aca="false">IF($C62="","",IF($F62="","Not answered",IF($F62="Not checked","Not checked - the gate treats this as open",IF($F62="Fail",IF($E62="Mandatory","FAILED and mandatory - this claim cannot be certified as it stands","Failed - record what you are doing about it"),IF(AND($F62="Not applicable",$H62=""),"Say why it does not apply",IF($G62="","No name against the check",""))))))</f>
        <v>Not answered</v>
      </c>
    </row>
    <row r="63" customFormat="false" ht="33" hidden="false" customHeight="true" outlineLevel="0" collapsed="false">
      <c r="B63" s="30" t="s">
        <v>202</v>
      </c>
      <c r="C63" s="31" t="s">
        <v>203</v>
      </c>
      <c r="D63" s="18" t="s">
        <v>204</v>
      </c>
      <c r="E63" s="32" t="s">
        <v>103</v>
      </c>
      <c r="F63" s="33"/>
      <c r="G63" s="6"/>
      <c r="H63" s="34"/>
      <c r="I63" s="35" t="str">
        <f aca="false">IF($C63="","",IF($F63="","Not answered",IF($F63="Not checked","Not checked - the gate treats this as open",IF($F63="Fail",IF($E63="Mandatory","FAILED and mandatory - this claim cannot be certified as it stands","Failed - record what you are doing about it"),IF(AND($F63="Not applicable",$H63=""),"Say why it does not apply",IF($G63="","No name against the check",""))))))</f>
        <v>Not answered</v>
      </c>
    </row>
    <row r="64" customFormat="false" ht="33" hidden="false" customHeight="true" outlineLevel="0" collapsed="false">
      <c r="B64" s="30" t="s">
        <v>205</v>
      </c>
      <c r="C64" s="31" t="s">
        <v>206</v>
      </c>
      <c r="D64" s="18" t="s">
        <v>207</v>
      </c>
      <c r="E64" s="41" t="s">
        <v>133</v>
      </c>
      <c r="F64" s="33"/>
      <c r="G64" s="6"/>
      <c r="H64" s="34"/>
      <c r="I64" s="35" t="str">
        <f aca="false">IF($C64="","",IF($F64="","Not answered",IF($F64="Not checked","Not checked - the gate treats this as open",IF($F64="Fail",IF($E64="Mandatory","FAILED and mandatory - this claim cannot be certified as it stands","Failed - record what you are doing about it"),IF(AND($F64="Not applicable",$H64=""),"Say why it does not apply",IF($G64="","No name against the check",""))))))</f>
        <v>Not answered</v>
      </c>
    </row>
    <row r="65" customFormat="false" ht="33" hidden="false" customHeight="true" outlineLevel="0" collapsed="false">
      <c r="B65" s="30" t="s">
        <v>208</v>
      </c>
      <c r="C65" s="31" t="s">
        <v>209</v>
      </c>
      <c r="D65" s="18" t="s">
        <v>210</v>
      </c>
      <c r="E65" s="32" t="s">
        <v>103</v>
      </c>
      <c r="F65" s="33"/>
      <c r="G65" s="6"/>
      <c r="H65" s="34"/>
      <c r="I65" s="35" t="str">
        <f aca="false">IF($C65="","",IF($F65="","Not answered",IF($F65="Not checked","Not checked - the gate treats this as open",IF($F65="Fail",IF($E65="Mandatory","FAILED and mandatory - this claim cannot be certified as it stands","Failed - record what you are doing about it"),IF(AND($F65="Not applicable",$H65=""),"Say why it does not apply",IF($G65="","No name against the check",""))))))</f>
        <v>Not answered</v>
      </c>
    </row>
    <row r="66" customFormat="false" ht="45.75" hidden="false" customHeight="true" outlineLevel="0" collapsed="false">
      <c r="B66" s="30" t="s">
        <v>211</v>
      </c>
      <c r="C66" s="31" t="s">
        <v>212</v>
      </c>
      <c r="D66" s="18" t="s">
        <v>213</v>
      </c>
      <c r="E66" s="41" t="s">
        <v>133</v>
      </c>
      <c r="F66" s="33"/>
      <c r="G66" s="6"/>
      <c r="H66" s="34"/>
      <c r="I66" s="35" t="str">
        <f aca="false">IF($C66="","",IF($F66="","Not answered",IF($F66="Not checked","Not checked - the gate treats this as open",IF($F66="Fail",IF($E66="Mandatory","FAILED and mandatory - this claim cannot be certified as it stands","Failed - record what you are doing about it"),IF(AND($F66="Not applicable",$H66=""),"Say why it does not apply",IF($G66="","No name against the check",""))))))</f>
        <v>Not answered</v>
      </c>
    </row>
    <row r="67" customFormat="false" ht="19.5" hidden="false" customHeight="true" outlineLevel="0" collapsed="false">
      <c r="B67" s="36" t="s">
        <v>119</v>
      </c>
      <c r="C67" s="36"/>
      <c r="D67" s="37" t="str">
        <f aca="false">IF(COUNTIF($F$62:$F$66,"&lt;&gt;")=0,"Not started",IF((COUNTIFS($E$62:$E$66,"Mandatory")-COUNTIFS($E$62:$E$66,"Mandatory",$F$62:$F$66,"Pass")-COUNTIFS($E$62:$E$66,"Mandatory",$F$62:$F$66,"Not applicable"))=0,"CLEAR - every mandatory check in this group answered",(COUNTIFS($E$62:$E$66,"Mandatory")-COUNTIFS($E$62:$E$66,"Mandatory",$F$62:$F$66,"Pass")-COUNTIFS($E$62:$E$66,"Mandatory",$F$62:$F$66,"Not applicable"))&amp;" mandatory check(s) still open"))</f>
        <v>Not started</v>
      </c>
      <c r="E67" s="38" t="n">
        <f aca="false">COUNTIFS($E$62:$E$66,"Mandatory")</f>
        <v>3</v>
      </c>
      <c r="F67" s="38" t="n">
        <f aca="false">COUNTIF($F$62:$F$66,"Fail")</f>
        <v>0</v>
      </c>
      <c r="G67" s="39"/>
      <c r="H67" s="39"/>
      <c r="I67" s="39"/>
    </row>
    <row r="69" customFormat="false" ht="27.75" hidden="false" customHeight="true" outlineLevel="0" collapsed="false">
      <c r="B69" s="7" t="s">
        <v>214</v>
      </c>
      <c r="C69" s="7"/>
      <c r="D69" s="7"/>
      <c r="E69" s="7"/>
      <c r="F69" s="7"/>
      <c r="G69" s="7"/>
      <c r="H69" s="7"/>
      <c r="I69" s="7"/>
    </row>
    <row r="71" customFormat="false" ht="18" hidden="false" customHeight="true" outlineLevel="0" collapsed="false">
      <c r="B71" s="12" t="s">
        <v>44</v>
      </c>
      <c r="C71" s="12"/>
      <c r="D71" s="12"/>
      <c r="E71" s="12"/>
      <c r="F71" s="12"/>
      <c r="G71" s="12"/>
      <c r="H71" s="12"/>
      <c r="I71" s="12"/>
    </row>
  </sheetData>
  <mergeCells count="20">
    <mergeCell ref="B1:I1"/>
    <mergeCell ref="B2:I2"/>
    <mergeCell ref="B3:I3"/>
    <mergeCell ref="B4:I4"/>
    <mergeCell ref="B6:I6"/>
    <mergeCell ref="B14:C14"/>
    <mergeCell ref="B16:I16"/>
    <mergeCell ref="B23:C23"/>
    <mergeCell ref="B25:I25"/>
    <mergeCell ref="B31:C31"/>
    <mergeCell ref="B33:I33"/>
    <mergeCell ref="B40:C40"/>
    <mergeCell ref="B42:I42"/>
    <mergeCell ref="B49:C49"/>
    <mergeCell ref="B51:I51"/>
    <mergeCell ref="B58:C58"/>
    <mergeCell ref="B60:I60"/>
    <mergeCell ref="B67:C67"/>
    <mergeCell ref="B69:I69"/>
    <mergeCell ref="B71:I71"/>
  </mergeCells>
  <conditionalFormatting sqref="B3:I3">
    <cfRule type="expression" priority="2" aboveAverage="0" equalAverage="0" bottom="0" percent="0" rank="0" text="" dxfId="0">
      <formula>LEN($B$3)&gt;0</formula>
    </cfRule>
  </conditionalFormatting>
  <conditionalFormatting sqref="F8:F13">
    <cfRule type="expression" priority="3" aboveAverage="0" equalAverage="0" bottom="0" percent="0" rank="0" text="" dxfId="2">
      <formula>$F8="Pass"</formula>
    </cfRule>
    <cfRule type="expression" priority="4" aboveAverage="0" equalAverage="0" bottom="0" percent="0" rank="0" text="" dxfId="1">
      <formula>$F8="Fail"</formula>
    </cfRule>
  </conditionalFormatting>
  <conditionalFormatting sqref="I8:I13">
    <cfRule type="expression" priority="5" aboveAverage="0" equalAverage="0" bottom="0" percent="0" rank="0" text="" dxfId="3">
      <formula>LEFT($I8,6)="FAILED"</formula>
    </cfRule>
  </conditionalFormatting>
  <conditionalFormatting sqref="F18:F22">
    <cfRule type="expression" priority="6" aboveAverage="0" equalAverage="0" bottom="0" percent="0" rank="0" text="" dxfId="2">
      <formula>$F18="Pass"</formula>
    </cfRule>
    <cfRule type="expression" priority="7" aboveAverage="0" equalAverage="0" bottom="0" percent="0" rank="0" text="" dxfId="1">
      <formula>$F18="Fail"</formula>
    </cfRule>
  </conditionalFormatting>
  <conditionalFormatting sqref="I18:I22">
    <cfRule type="expression" priority="8" aboveAverage="0" equalAverage="0" bottom="0" percent="0" rank="0" text="" dxfId="3">
      <formula>LEFT($I18,6)="FAILED"</formula>
    </cfRule>
  </conditionalFormatting>
  <conditionalFormatting sqref="F27:F30">
    <cfRule type="expression" priority="9" aboveAverage="0" equalAverage="0" bottom="0" percent="0" rank="0" text="" dxfId="2">
      <formula>$F27="Pass"</formula>
    </cfRule>
    <cfRule type="expression" priority="10" aboveAverage="0" equalAverage="0" bottom="0" percent="0" rank="0" text="" dxfId="1">
      <formula>$F27="Fail"</formula>
    </cfRule>
  </conditionalFormatting>
  <conditionalFormatting sqref="I27:I30">
    <cfRule type="expression" priority="11" aboveAverage="0" equalAverage="0" bottom="0" percent="0" rank="0" text="" dxfId="3">
      <formula>LEFT($I27,6)="FAILED"</formula>
    </cfRule>
  </conditionalFormatting>
  <conditionalFormatting sqref="F35:F39">
    <cfRule type="expression" priority="12" aboveAverage="0" equalAverage="0" bottom="0" percent="0" rank="0" text="" dxfId="2">
      <formula>$F35="Pass"</formula>
    </cfRule>
    <cfRule type="expression" priority="13" aboveAverage="0" equalAverage="0" bottom="0" percent="0" rank="0" text="" dxfId="1">
      <formula>$F35="Fail"</formula>
    </cfRule>
  </conditionalFormatting>
  <conditionalFormatting sqref="I35:I39">
    <cfRule type="expression" priority="14" aboveAverage="0" equalAverage="0" bottom="0" percent="0" rank="0" text="" dxfId="3">
      <formula>LEFT($I35,6)="FAILED"</formula>
    </cfRule>
  </conditionalFormatting>
  <conditionalFormatting sqref="F44:F48">
    <cfRule type="expression" priority="15" aboveAverage="0" equalAverage="0" bottom="0" percent="0" rank="0" text="" dxfId="2">
      <formula>$F44="Pass"</formula>
    </cfRule>
    <cfRule type="expression" priority="16" aboveAverage="0" equalAverage="0" bottom="0" percent="0" rank="0" text="" dxfId="1">
      <formula>$F44="Fail"</formula>
    </cfRule>
  </conditionalFormatting>
  <conditionalFormatting sqref="I44:I48">
    <cfRule type="expression" priority="17" aboveAverage="0" equalAverage="0" bottom="0" percent="0" rank="0" text="" dxfId="3">
      <formula>LEFT($I44,6)="FAILED"</formula>
    </cfRule>
  </conditionalFormatting>
  <conditionalFormatting sqref="F53:F57">
    <cfRule type="expression" priority="18" aboveAverage="0" equalAverage="0" bottom="0" percent="0" rank="0" text="" dxfId="2">
      <formula>$F53="Pass"</formula>
    </cfRule>
    <cfRule type="expression" priority="19" aboveAverage="0" equalAverage="0" bottom="0" percent="0" rank="0" text="" dxfId="1">
      <formula>$F53="Fail"</formula>
    </cfRule>
  </conditionalFormatting>
  <conditionalFormatting sqref="I53:I57">
    <cfRule type="expression" priority="20" aboveAverage="0" equalAverage="0" bottom="0" percent="0" rank="0" text="" dxfId="3">
      <formula>LEFT($I53,6)="FAILED"</formula>
    </cfRule>
  </conditionalFormatting>
  <conditionalFormatting sqref="F62:F66">
    <cfRule type="expression" priority="21" aboveAverage="0" equalAverage="0" bottom="0" percent="0" rank="0" text="" dxfId="2">
      <formula>$F62="Pass"</formula>
    </cfRule>
    <cfRule type="expression" priority="22" aboveAverage="0" equalAverage="0" bottom="0" percent="0" rank="0" text="" dxfId="1">
      <formula>$F62="Fail"</formula>
    </cfRule>
  </conditionalFormatting>
  <conditionalFormatting sqref="I62:I66">
    <cfRule type="expression" priority="23" aboveAverage="0" equalAverage="0" bottom="0" percent="0" rank="0" text="" dxfId="3">
      <formula>LEFT($I62,6)="FAILED"</formula>
    </cfRule>
  </conditionalFormatting>
  <dataValidations count="70">
    <dataValidation allowBlank="true" errorStyle="stop" operator="between" showDropDown="false" showErrorMessage="false" showInputMessage="false" sqref="E8" type="list">
      <formula1>Lists!$C$8:$C$9</formula1>
      <formula2>0</formula2>
    </dataValidation>
    <dataValidation allowBlank="true" errorStyle="stop" operator="between" showDropDown="false" showErrorMessage="false" showInputMessage="false" sqref="F8" type="list">
      <formula1>Lists!$B$8:$B$11</formula1>
      <formula2>0</formula2>
    </dataValidation>
    <dataValidation allowBlank="true" errorStyle="stop" operator="between" showDropDown="false" showErrorMessage="false" showInputMessage="false" sqref="E9" type="list">
      <formula1>Lists!$C$8:$C$9</formula1>
      <formula2>0</formula2>
    </dataValidation>
    <dataValidation allowBlank="true" errorStyle="stop" operator="between" showDropDown="false" showErrorMessage="false" showInputMessage="false" sqref="F9" type="list">
      <formula1>Lists!$B$8:$B$11</formula1>
      <formula2>0</formula2>
    </dataValidation>
    <dataValidation allowBlank="true" errorStyle="stop" operator="between" showDropDown="false" showErrorMessage="false" showInputMessage="false" sqref="E10" type="list">
      <formula1>Lists!$C$8:$C$9</formula1>
      <formula2>0</formula2>
    </dataValidation>
    <dataValidation allowBlank="true" errorStyle="stop" operator="between" showDropDown="false" showErrorMessage="false" showInputMessage="false" sqref="F10" type="list">
      <formula1>Lists!$B$8:$B$11</formula1>
      <formula2>0</formula2>
    </dataValidation>
    <dataValidation allowBlank="true" errorStyle="stop" operator="between" showDropDown="false" showErrorMessage="false" showInputMessage="false" sqref="E11" type="list">
      <formula1>Lists!$C$8:$C$9</formula1>
      <formula2>0</formula2>
    </dataValidation>
    <dataValidation allowBlank="true" errorStyle="stop" operator="between" showDropDown="false" showErrorMessage="false" showInputMessage="false" sqref="F11" type="list">
      <formula1>Lists!$B$8:$B$11</formula1>
      <formula2>0</formula2>
    </dataValidation>
    <dataValidation allowBlank="true" errorStyle="stop" operator="between" showDropDown="false" showErrorMessage="false" showInputMessage="false" sqref="E12" type="list">
      <formula1>Lists!$C$8:$C$9</formula1>
      <formula2>0</formula2>
    </dataValidation>
    <dataValidation allowBlank="true" errorStyle="stop" operator="between" showDropDown="false" showErrorMessage="false" showInputMessage="false" sqref="F12" type="list">
      <formula1>Lists!$B$8:$B$11</formula1>
      <formula2>0</formula2>
    </dataValidation>
    <dataValidation allowBlank="true" errorStyle="stop" operator="between" showDropDown="false" showErrorMessage="false" showInputMessage="false" sqref="E13" type="list">
      <formula1>Lists!$C$8:$C$9</formula1>
      <formula2>0</formula2>
    </dataValidation>
    <dataValidation allowBlank="true" errorStyle="stop" operator="between" showDropDown="false" showErrorMessage="false" showInputMessage="false" sqref="F13" type="list">
      <formula1>Lists!$B$8:$B$11</formula1>
      <formula2>0</formula2>
    </dataValidation>
    <dataValidation allowBlank="true" errorStyle="stop" operator="between" showDropDown="false" showErrorMessage="false" showInputMessage="false" sqref="E18" type="list">
      <formula1>Lists!$C$8:$C$9</formula1>
      <formula2>0</formula2>
    </dataValidation>
    <dataValidation allowBlank="true" errorStyle="stop" operator="between" showDropDown="false" showErrorMessage="false" showInputMessage="false" sqref="F18" type="list">
      <formula1>Lists!$B$8:$B$11</formula1>
      <formula2>0</formula2>
    </dataValidation>
    <dataValidation allowBlank="true" errorStyle="stop" operator="between" showDropDown="false" showErrorMessage="false" showInputMessage="false" sqref="E19" type="list">
      <formula1>Lists!$C$8:$C$9</formula1>
      <formula2>0</formula2>
    </dataValidation>
    <dataValidation allowBlank="true" errorStyle="stop" operator="between" showDropDown="false" showErrorMessage="false" showInputMessage="false" sqref="F19" type="list">
      <formula1>Lists!$B$8:$B$11</formula1>
      <formula2>0</formula2>
    </dataValidation>
    <dataValidation allowBlank="true" errorStyle="stop" operator="between" showDropDown="false" showErrorMessage="false" showInputMessage="false" sqref="E20" type="list">
      <formula1>Lists!$C$8:$C$9</formula1>
      <formula2>0</formula2>
    </dataValidation>
    <dataValidation allowBlank="true" errorStyle="stop" operator="between" showDropDown="false" showErrorMessage="false" showInputMessage="false" sqref="F20" type="list">
      <formula1>Lists!$B$8:$B$11</formula1>
      <formula2>0</formula2>
    </dataValidation>
    <dataValidation allowBlank="true" errorStyle="stop" operator="between" showDropDown="false" showErrorMessage="false" showInputMessage="false" sqref="E21" type="list">
      <formula1>Lists!$C$8:$C$9</formula1>
      <formula2>0</formula2>
    </dataValidation>
    <dataValidation allowBlank="true" errorStyle="stop" operator="between" showDropDown="false" showErrorMessage="false" showInputMessage="false" sqref="F21" type="list">
      <formula1>Lists!$B$8:$B$11</formula1>
      <formula2>0</formula2>
    </dataValidation>
    <dataValidation allowBlank="true" errorStyle="stop" operator="between" showDropDown="false" showErrorMessage="false" showInputMessage="false" sqref="E22" type="list">
      <formula1>Lists!$C$8:$C$9</formula1>
      <formula2>0</formula2>
    </dataValidation>
    <dataValidation allowBlank="true" errorStyle="stop" operator="between" showDropDown="false" showErrorMessage="false" showInputMessage="false" sqref="F22" type="list">
      <formula1>Lists!$B$8:$B$11</formula1>
      <formula2>0</formula2>
    </dataValidation>
    <dataValidation allowBlank="true" errorStyle="stop" operator="between" showDropDown="false" showErrorMessage="false" showInputMessage="false" sqref="E27" type="list">
      <formula1>Lists!$C$8:$C$9</formula1>
      <formula2>0</formula2>
    </dataValidation>
    <dataValidation allowBlank="true" errorStyle="stop" operator="between" showDropDown="false" showErrorMessage="false" showInputMessage="false" sqref="F27" type="list">
      <formula1>Lists!$B$8:$B$11</formula1>
      <formula2>0</formula2>
    </dataValidation>
    <dataValidation allowBlank="true" errorStyle="stop" operator="between" showDropDown="false" showErrorMessage="false" showInputMessage="false" sqref="E28" type="list">
      <formula1>Lists!$C$8:$C$9</formula1>
      <formula2>0</formula2>
    </dataValidation>
    <dataValidation allowBlank="true" errorStyle="stop" operator="between" showDropDown="false" showErrorMessage="false" showInputMessage="false" sqref="F28" type="list">
      <formula1>Lists!$B$8:$B$11</formula1>
      <formula2>0</formula2>
    </dataValidation>
    <dataValidation allowBlank="true" errorStyle="stop" operator="between" showDropDown="false" showErrorMessage="false" showInputMessage="false" sqref="E29" type="list">
      <formula1>Lists!$C$8:$C$9</formula1>
      <formula2>0</formula2>
    </dataValidation>
    <dataValidation allowBlank="true" errorStyle="stop" operator="between" showDropDown="false" showErrorMessage="false" showInputMessage="false" sqref="F29" type="list">
      <formula1>Lists!$B$8:$B$11</formula1>
      <formula2>0</formula2>
    </dataValidation>
    <dataValidation allowBlank="true" errorStyle="stop" operator="between" showDropDown="false" showErrorMessage="false" showInputMessage="false" sqref="E30" type="list">
      <formula1>Lists!$C$8:$C$9</formula1>
      <formula2>0</formula2>
    </dataValidation>
    <dataValidation allowBlank="true" errorStyle="stop" operator="between" showDropDown="false" showErrorMessage="false" showInputMessage="false" sqref="F30" type="list">
      <formula1>Lists!$B$8:$B$11</formula1>
      <formula2>0</formula2>
    </dataValidation>
    <dataValidation allowBlank="true" errorStyle="stop" operator="between" showDropDown="false" showErrorMessage="false" showInputMessage="false" sqref="E35" type="list">
      <formula1>Lists!$C$8:$C$9</formula1>
      <formula2>0</formula2>
    </dataValidation>
    <dataValidation allowBlank="true" errorStyle="stop" operator="between" showDropDown="false" showErrorMessage="false" showInputMessage="false" sqref="F35" type="list">
      <formula1>Lists!$B$8:$B$11</formula1>
      <formula2>0</formula2>
    </dataValidation>
    <dataValidation allowBlank="true" errorStyle="stop" operator="between" showDropDown="false" showErrorMessage="false" showInputMessage="false" sqref="E36" type="list">
      <formula1>Lists!$C$8:$C$9</formula1>
      <formula2>0</formula2>
    </dataValidation>
    <dataValidation allowBlank="true" errorStyle="stop" operator="between" showDropDown="false" showErrorMessage="false" showInputMessage="false" sqref="F36" type="list">
      <formula1>Lists!$B$8:$B$11</formula1>
      <formula2>0</formula2>
    </dataValidation>
    <dataValidation allowBlank="true" errorStyle="stop" operator="between" showDropDown="false" showErrorMessage="false" showInputMessage="false" sqref="E37" type="list">
      <formula1>Lists!$C$8:$C$9</formula1>
      <formula2>0</formula2>
    </dataValidation>
    <dataValidation allowBlank="true" errorStyle="stop" operator="between" showDropDown="false" showErrorMessage="false" showInputMessage="false" sqref="F37" type="list">
      <formula1>Lists!$B$8:$B$11</formula1>
      <formula2>0</formula2>
    </dataValidation>
    <dataValidation allowBlank="true" errorStyle="stop" operator="between" showDropDown="false" showErrorMessage="false" showInputMessage="false" sqref="E38" type="list">
      <formula1>Lists!$C$8:$C$9</formula1>
      <formula2>0</formula2>
    </dataValidation>
    <dataValidation allowBlank="true" errorStyle="stop" operator="between" showDropDown="false" showErrorMessage="false" showInputMessage="false" sqref="F38" type="list">
      <formula1>Lists!$B$8:$B$11</formula1>
      <formula2>0</formula2>
    </dataValidation>
    <dataValidation allowBlank="true" errorStyle="stop" operator="between" showDropDown="false" showErrorMessage="false" showInputMessage="false" sqref="E39" type="list">
      <formula1>Lists!$C$8:$C$9</formula1>
      <formula2>0</formula2>
    </dataValidation>
    <dataValidation allowBlank="true" errorStyle="stop" operator="between" showDropDown="false" showErrorMessage="false" showInputMessage="false" sqref="F39" type="list">
      <formula1>Lists!$B$8:$B$11</formula1>
      <formula2>0</formula2>
    </dataValidation>
    <dataValidation allowBlank="true" errorStyle="stop" operator="between" showDropDown="false" showErrorMessage="false" showInputMessage="false" sqref="E44" type="list">
      <formula1>Lists!$C$8:$C$9</formula1>
      <formula2>0</formula2>
    </dataValidation>
    <dataValidation allowBlank="true" errorStyle="stop" operator="between" showDropDown="false" showErrorMessage="false" showInputMessage="false" sqref="F44" type="list">
      <formula1>Lists!$B$8:$B$11</formula1>
      <formula2>0</formula2>
    </dataValidation>
    <dataValidation allowBlank="true" errorStyle="stop" operator="between" showDropDown="false" showErrorMessage="false" showInputMessage="false" sqref="E45" type="list">
      <formula1>Lists!$C$8:$C$9</formula1>
      <formula2>0</formula2>
    </dataValidation>
    <dataValidation allowBlank="true" errorStyle="stop" operator="between" showDropDown="false" showErrorMessage="false" showInputMessage="false" sqref="F45" type="list">
      <formula1>Lists!$B$8:$B$11</formula1>
      <formula2>0</formula2>
    </dataValidation>
    <dataValidation allowBlank="true" errorStyle="stop" operator="between" showDropDown="false" showErrorMessage="false" showInputMessage="false" sqref="E46" type="list">
      <formula1>Lists!$C$8:$C$9</formula1>
      <formula2>0</formula2>
    </dataValidation>
    <dataValidation allowBlank="true" errorStyle="stop" operator="between" showDropDown="false" showErrorMessage="false" showInputMessage="false" sqref="F46" type="list">
      <formula1>Lists!$B$8:$B$11</formula1>
      <formula2>0</formula2>
    </dataValidation>
    <dataValidation allowBlank="true" errorStyle="stop" operator="between" showDropDown="false" showErrorMessage="false" showInputMessage="false" sqref="E47" type="list">
      <formula1>Lists!$C$8:$C$9</formula1>
      <formula2>0</formula2>
    </dataValidation>
    <dataValidation allowBlank="true" errorStyle="stop" operator="between" showDropDown="false" showErrorMessage="false" showInputMessage="false" sqref="F47" type="list">
      <formula1>Lists!$B$8:$B$11</formula1>
      <formula2>0</formula2>
    </dataValidation>
    <dataValidation allowBlank="true" errorStyle="stop" operator="between" showDropDown="false" showErrorMessage="false" showInputMessage="false" sqref="E48" type="list">
      <formula1>Lists!$C$8:$C$9</formula1>
      <formula2>0</formula2>
    </dataValidation>
    <dataValidation allowBlank="true" errorStyle="stop" operator="between" showDropDown="false" showErrorMessage="false" showInputMessage="false" sqref="F48" type="list">
      <formula1>Lists!$B$8:$B$11</formula1>
      <formula2>0</formula2>
    </dataValidation>
    <dataValidation allowBlank="true" errorStyle="stop" operator="between" showDropDown="false" showErrorMessage="false" showInputMessage="false" sqref="E53" type="list">
      <formula1>Lists!$C$8:$C$9</formula1>
      <formula2>0</formula2>
    </dataValidation>
    <dataValidation allowBlank="true" errorStyle="stop" operator="between" showDropDown="false" showErrorMessage="false" showInputMessage="false" sqref="F53" type="list">
      <formula1>Lists!$B$8:$B$11</formula1>
      <formula2>0</formula2>
    </dataValidation>
    <dataValidation allowBlank="true" errorStyle="stop" operator="between" showDropDown="false" showErrorMessage="false" showInputMessage="false" sqref="E54" type="list">
      <formula1>Lists!$C$8:$C$9</formula1>
      <formula2>0</formula2>
    </dataValidation>
    <dataValidation allowBlank="true" errorStyle="stop" operator="between" showDropDown="false" showErrorMessage="false" showInputMessage="false" sqref="F54" type="list">
      <formula1>Lists!$B$8:$B$11</formula1>
      <formula2>0</formula2>
    </dataValidation>
    <dataValidation allowBlank="true" errorStyle="stop" operator="between" showDropDown="false" showErrorMessage="false" showInputMessage="false" sqref="E55" type="list">
      <formula1>Lists!$C$8:$C$9</formula1>
      <formula2>0</formula2>
    </dataValidation>
    <dataValidation allowBlank="true" errorStyle="stop" operator="between" showDropDown="false" showErrorMessage="false" showInputMessage="false" sqref="F55" type="list">
      <formula1>Lists!$B$8:$B$11</formula1>
      <formula2>0</formula2>
    </dataValidation>
    <dataValidation allowBlank="true" errorStyle="stop" operator="between" showDropDown="false" showErrorMessage="false" showInputMessage="false" sqref="E56" type="list">
      <formula1>Lists!$C$8:$C$9</formula1>
      <formula2>0</formula2>
    </dataValidation>
    <dataValidation allowBlank="true" errorStyle="stop" operator="between" showDropDown="false" showErrorMessage="false" showInputMessage="false" sqref="F56" type="list">
      <formula1>Lists!$B$8:$B$11</formula1>
      <formula2>0</formula2>
    </dataValidation>
    <dataValidation allowBlank="true" errorStyle="stop" operator="between" showDropDown="false" showErrorMessage="false" showInputMessage="false" sqref="E57" type="list">
      <formula1>Lists!$C$8:$C$9</formula1>
      <formula2>0</formula2>
    </dataValidation>
    <dataValidation allowBlank="true" errorStyle="stop" operator="between" showDropDown="false" showErrorMessage="false" showInputMessage="false" sqref="F57" type="list">
      <formula1>Lists!$B$8:$B$11</formula1>
      <formula2>0</formula2>
    </dataValidation>
    <dataValidation allowBlank="true" errorStyle="stop" operator="between" showDropDown="false" showErrorMessage="false" showInputMessage="false" sqref="E62" type="list">
      <formula1>Lists!$C$8:$C$9</formula1>
      <formula2>0</formula2>
    </dataValidation>
    <dataValidation allowBlank="true" errorStyle="stop" operator="between" showDropDown="false" showErrorMessage="false" showInputMessage="false" sqref="F62" type="list">
      <formula1>Lists!$B$8:$B$11</formula1>
      <formula2>0</formula2>
    </dataValidation>
    <dataValidation allowBlank="true" errorStyle="stop" operator="between" showDropDown="false" showErrorMessage="false" showInputMessage="false" sqref="E63" type="list">
      <formula1>Lists!$C$8:$C$9</formula1>
      <formula2>0</formula2>
    </dataValidation>
    <dataValidation allowBlank="true" errorStyle="stop" operator="between" showDropDown="false" showErrorMessage="false" showInputMessage="false" sqref="F63" type="list">
      <formula1>Lists!$B$8:$B$11</formula1>
      <formula2>0</formula2>
    </dataValidation>
    <dataValidation allowBlank="true" errorStyle="stop" operator="between" showDropDown="false" showErrorMessage="false" showInputMessage="false" sqref="E64" type="list">
      <formula1>Lists!$C$8:$C$9</formula1>
      <formula2>0</formula2>
    </dataValidation>
    <dataValidation allowBlank="true" errorStyle="stop" operator="between" showDropDown="false" showErrorMessage="false" showInputMessage="false" sqref="F64" type="list">
      <formula1>Lists!$B$8:$B$11</formula1>
      <formula2>0</formula2>
    </dataValidation>
    <dataValidation allowBlank="true" errorStyle="stop" operator="between" showDropDown="false" showErrorMessage="false" showInputMessage="false" sqref="E65" type="list">
      <formula1>Lists!$C$8:$C$9</formula1>
      <formula2>0</formula2>
    </dataValidation>
    <dataValidation allowBlank="true" errorStyle="stop" operator="between" showDropDown="false" showErrorMessage="false" showInputMessage="false" sqref="F65" type="list">
      <formula1>Lists!$B$8:$B$11</formula1>
      <formula2>0</formula2>
    </dataValidation>
    <dataValidation allowBlank="true" errorStyle="stop" operator="between" showDropDown="false" showErrorMessage="false" showInputMessage="false" sqref="E66" type="list">
      <formula1>Lists!$C$8:$C$9</formula1>
      <formula2>0</formula2>
    </dataValidation>
    <dataValidation allowBlank="true" errorStyle="stop" operator="between" showDropDown="false" showErrorMessage="false" showInputMessage="false" sqref="F66" type="list">
      <formula1>Lists!$B$8:$B$11</formula1>
      <formula2>0</formula2>
    </dataValidation>
  </dataValidations>
  <hyperlinks>
    <hyperlink ref="B71" r:id="rId1" display="Visit mastt.com"/>
  </hyperlinks>
  <printOptions headings="false" gridLines="false" gridLinesSet="true" horizontalCentered="false" verticalCentered="false"/>
  <pageMargins left="0.3" right="0.3" top="0.4" bottom="0.4"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T1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0" min="2" style="0" width="7"/>
    <col collapsed="false" customWidth="true" hidden="false" outlineLevel="0" max="21" min="21" style="0" width="2.2"/>
  </cols>
  <sheetData>
    <row r="1" customFormat="false" ht="33.75" hidden="false" customHeight="true" outlineLevel="0" collapsed="false">
      <c r="B1" s="1" t="s">
        <v>215</v>
      </c>
      <c r="C1" s="1"/>
      <c r="D1" s="1"/>
      <c r="E1" s="1"/>
      <c r="F1" s="1"/>
      <c r="G1" s="1"/>
      <c r="H1" s="1"/>
      <c r="I1" s="1"/>
      <c r="J1" s="1"/>
      <c r="K1" s="1"/>
      <c r="L1" s="1"/>
      <c r="M1" s="1"/>
      <c r="N1" s="1"/>
      <c r="O1" s="1"/>
      <c r="P1" s="1"/>
      <c r="Q1" s="1"/>
      <c r="R1" s="1"/>
      <c r="S1" s="1"/>
      <c r="T1" s="1"/>
    </row>
    <row r="2" customFormat="false" ht="4.5" hidden="false" customHeight="true" outlineLevel="0" collapsed="false">
      <c r="B2" s="42"/>
      <c r="C2" s="42"/>
      <c r="D2" s="42"/>
      <c r="E2" s="42"/>
      <c r="F2" s="42"/>
      <c r="G2" s="42"/>
      <c r="H2" s="42"/>
      <c r="I2" s="42"/>
      <c r="J2" s="42"/>
      <c r="K2" s="42"/>
      <c r="L2" s="42"/>
      <c r="M2" s="42"/>
      <c r="N2" s="42"/>
      <c r="O2" s="42"/>
      <c r="P2" s="42"/>
      <c r="Q2" s="42"/>
      <c r="R2" s="42"/>
      <c r="S2" s="42"/>
      <c r="T2" s="42"/>
    </row>
    <row r="3" customFormat="false" ht="16.5" hidden="false" customHeight="true" outlineLevel="0" collapsed="false">
      <c r="B3" s="14" t="str">
        <f aca="false">""</f>
        <v/>
      </c>
      <c r="C3" s="14"/>
      <c r="D3" s="14"/>
      <c r="E3" s="14"/>
      <c r="F3" s="14"/>
      <c r="G3" s="14"/>
      <c r="H3" s="14"/>
      <c r="I3" s="14"/>
      <c r="J3" s="14"/>
      <c r="K3" s="14"/>
      <c r="L3" s="14"/>
      <c r="M3" s="14"/>
      <c r="N3" s="14"/>
      <c r="O3" s="14"/>
      <c r="P3" s="14"/>
      <c r="Q3" s="14"/>
      <c r="R3" s="14"/>
      <c r="S3" s="14"/>
      <c r="T3" s="14"/>
    </row>
    <row r="4" customFormat="false" ht="25.5" hidden="false" customHeight="true" outlineLevel="0" collapsed="false">
      <c r="B4" s="3" t="s">
        <v>216</v>
      </c>
      <c r="C4" s="3"/>
      <c r="D4" s="3"/>
      <c r="E4" s="3"/>
      <c r="F4" s="3"/>
      <c r="G4" s="3"/>
      <c r="H4" s="3"/>
      <c r="I4" s="3"/>
      <c r="J4" s="3"/>
      <c r="K4" s="3"/>
      <c r="L4" s="3"/>
      <c r="M4" s="3"/>
      <c r="N4" s="3"/>
      <c r="O4" s="3"/>
      <c r="P4" s="3"/>
      <c r="Q4" s="3"/>
      <c r="R4" s="3"/>
      <c r="S4" s="3"/>
      <c r="T4" s="3"/>
    </row>
    <row r="6" customFormat="false" ht="33.75" hidden="false" customHeight="true" outlineLevel="0" collapsed="false">
      <c r="B6" s="43" t="str">
        <f aca="false">IF($C$101=0,"●   NOT STARTED   -   answer the checks on the Verification Checklist",IF($C$105&gt;0,"▲   "&amp;$C$105&amp;" MANDATORY CHECK(S) FAILED   -   this claim cannot be certified as it stands",IF($C$107&gt;0,"▲   "&amp;$C$107&amp;" MANDATORY CHECK(S) STILL OPEN   -   the gate stays shut until every one of them is answered",IF($C$102&gt;0,"●   EVERY MANDATORY CHECK CLEAR, "&amp;$C$102&amp;" ADVISORY FAILURE(S)   -   certify what is supported and record the rest","✓   EVERY MANDATORY CHECK CLEAR   -   nothing on this checklist prevents certification"))))</f>
        <v>●   NOT STARTED   -   answer the checks on the Verification Checklist</v>
      </c>
      <c r="C6" s="43"/>
      <c r="D6" s="43"/>
      <c r="E6" s="43"/>
      <c r="F6" s="43"/>
      <c r="G6" s="43"/>
      <c r="H6" s="43"/>
      <c r="I6" s="43"/>
      <c r="J6" s="43"/>
      <c r="K6" s="43"/>
      <c r="L6" s="43"/>
      <c r="M6" s="43"/>
      <c r="N6" s="43"/>
      <c r="O6" s="43"/>
      <c r="P6" s="43"/>
      <c r="Q6" s="43"/>
      <c r="R6" s="43"/>
      <c r="S6" s="43"/>
      <c r="T6" s="43"/>
    </row>
    <row r="8" customFormat="false" ht="12.75" hidden="false" customHeight="true" outlineLevel="0" collapsed="false">
      <c r="B8" s="44" t="s">
        <v>217</v>
      </c>
      <c r="C8" s="44"/>
      <c r="D8" s="44"/>
      <c r="E8" s="44"/>
      <c r="G8" s="44" t="s">
        <v>218</v>
      </c>
      <c r="H8" s="44"/>
      <c r="I8" s="44"/>
      <c r="J8" s="44"/>
      <c r="L8" s="44" t="s">
        <v>219</v>
      </c>
      <c r="M8" s="44"/>
      <c r="N8" s="44"/>
      <c r="O8" s="44"/>
      <c r="Q8" s="44" t="s">
        <v>220</v>
      </c>
      <c r="R8" s="44"/>
      <c r="S8" s="44"/>
      <c r="T8" s="44"/>
    </row>
    <row r="9" customFormat="false" ht="30" hidden="false" customHeight="true" outlineLevel="0" collapsed="false">
      <c r="B9" s="45" t="n">
        <f aca="false">$C$104</f>
        <v>0</v>
      </c>
      <c r="C9" s="45"/>
      <c r="D9" s="45"/>
      <c r="E9" s="45"/>
      <c r="G9" s="45" t="n">
        <f aca="false">$C$102</f>
        <v>0</v>
      </c>
      <c r="H9" s="45"/>
      <c r="I9" s="45"/>
      <c r="J9" s="45"/>
      <c r="L9" s="46" t="str">
        <f aca="false">IF(Reconciliation!$C$25="","",Reconciliation!$C$25)</f>
        <v/>
      </c>
      <c r="M9" s="46"/>
      <c r="N9" s="46"/>
      <c r="O9" s="46"/>
      <c r="Q9" s="47" t="str">
        <f aca="false">IF(Reconciliation!$C$27="","",Reconciliation!$C$27)</f>
        <v/>
      </c>
      <c r="R9" s="47"/>
      <c r="S9" s="47"/>
      <c r="T9" s="47"/>
    </row>
    <row r="10" customFormat="false" ht="15" hidden="false" customHeight="true" outlineLevel="0" collapsed="false">
      <c r="B10" s="48" t="str">
        <f aca="false">"of "&amp;$C$103&amp;" mandatory checks"</f>
        <v>of 27 mandatory checks</v>
      </c>
      <c r="C10" s="48"/>
      <c r="D10" s="48"/>
      <c r="E10" s="48"/>
      <c r="G10" s="48" t="s">
        <v>221</v>
      </c>
      <c r="H10" s="48"/>
      <c r="I10" s="48"/>
      <c r="J10" s="48"/>
      <c r="L10" s="48" t="s">
        <v>222</v>
      </c>
      <c r="M10" s="48"/>
      <c r="N10" s="48"/>
      <c r="O10" s="48"/>
      <c r="Q10" s="48" t="s">
        <v>223</v>
      </c>
      <c r="R10" s="48"/>
      <c r="S10" s="48"/>
      <c r="T10" s="48"/>
    </row>
    <row r="12" customFormat="false" ht="21.75" hidden="false" customHeight="true" outlineLevel="0" collapsed="false">
      <c r="B12" s="4" t="s">
        <v>224</v>
      </c>
      <c r="C12" s="4"/>
      <c r="D12" s="4"/>
      <c r="E12" s="4"/>
      <c r="F12" s="4"/>
      <c r="G12" s="4"/>
      <c r="H12" s="4"/>
      <c r="I12" s="4"/>
      <c r="J12" s="4"/>
      <c r="K12" s="4"/>
      <c r="L12" s="4"/>
      <c r="M12" s="4"/>
      <c r="N12" s="4"/>
      <c r="O12" s="4"/>
      <c r="P12" s="4"/>
      <c r="Q12" s="4"/>
      <c r="R12" s="4"/>
      <c r="S12" s="4"/>
      <c r="T12" s="4"/>
    </row>
    <row r="13" customFormat="false" ht="16.5" hidden="false" customHeight="true" outlineLevel="0" collapsed="false">
      <c r="B13" s="49" t="s">
        <v>225</v>
      </c>
      <c r="C13" s="49"/>
      <c r="D13" s="49"/>
      <c r="E13" s="49"/>
      <c r="F13" s="49"/>
      <c r="G13" s="49"/>
      <c r="H13" s="49"/>
      <c r="I13" s="50" t="n">
        <f aca="false">IF(COUNTIFS('Verification Checklist'!$E$8:$E$13,"Mandatory")=0,0,(COUNTIFS('Verification Checklist'!$E$8:$E$13,"Mandatory",'Verification Checklist'!$F$8:$F$13,"Pass")+COUNTIFS('Verification Checklist'!$E$8:$E$13,"Mandatory",'Verification Checklist'!$F$8:$F$13,"Not applicable"))/COUNTIFS('Verification Checklist'!$E$8:$E$13,"Mandatory"))</f>
        <v>0</v>
      </c>
      <c r="J13" s="51" t="str">
        <f aca="false">IF(MAX($I$13:$I$19)=0,"",IF($I13=0,"",REPT("█",MAX(1,ROUND($I13/MAX($I$13:$I$19)*24,0)))))</f>
        <v/>
      </c>
      <c r="K13" s="51"/>
      <c r="L13" s="51"/>
      <c r="M13" s="51"/>
      <c r="N13" s="51"/>
      <c r="O13" s="51"/>
      <c r="P13" s="52" t="str">
        <f aca="false">IF(COUNTIFS('Verification Checklist'!$E$8:$E$13,"Mandatory",'Verification Checklist'!$F$8:$F$13,"Fail")&gt;0,"▲ "&amp;COUNTIFS('Verification Checklist'!$E$8:$E$13,"Mandatory",'Verification Checklist'!$F$8:$F$13,"Fail")&amp;" failed",IF(COUNTIFS('Verification Checklist'!$E$8:$E$13,"Mandatory")=0,"no mandatory checks",IF((COUNTIFS('Verification Checklist'!$E$8:$E$13,"Mandatory",'Verification Checklist'!$F$8:$F$13,"Pass")+COUNTIFS('Verification Checklist'!$E$8:$E$13,"Mandatory",'Verification Checklist'!$F$8:$F$13,"Not applicable"))=COUNTIFS('Verification Checklist'!$E$8:$E$13,"Mandatory"),"✓ clear","● "&amp;(COUNTIFS('Verification Checklist'!$E$8:$E$13,"Mandatory")-(COUNTIFS('Verification Checklist'!$E$8:$E$13,"Mandatory",'Verification Checklist'!$F$8:$F$13,"Pass")+COUNTIFS('Verification Checklist'!$E$8:$E$13,"Mandatory",'Verification Checklist'!$F$8:$F$13,"Not applicable")))&amp;" open")))</f>
        <v>● 6 open</v>
      </c>
      <c r="Q13" s="52"/>
      <c r="R13" s="52"/>
      <c r="S13" s="52"/>
      <c r="T13" s="52"/>
    </row>
    <row r="14" customFormat="false" ht="16.5" hidden="false" customHeight="true" outlineLevel="0" collapsed="false">
      <c r="B14" s="49" t="s">
        <v>226</v>
      </c>
      <c r="C14" s="49"/>
      <c r="D14" s="49"/>
      <c r="E14" s="49"/>
      <c r="F14" s="49"/>
      <c r="G14" s="49"/>
      <c r="H14" s="49"/>
      <c r="I14" s="50" t="n">
        <f aca="false">IF(COUNTIFS('Verification Checklist'!$E$18:$E$22,"Mandatory")=0,0,(COUNTIFS('Verification Checklist'!$E$18:$E$22,"Mandatory",'Verification Checklist'!$F$18:$F$22,"Pass")+COUNTIFS('Verification Checklist'!$E$18:$E$22,"Mandatory",'Verification Checklist'!$F$18:$F$22,"Not applicable"))/COUNTIFS('Verification Checklist'!$E$18:$E$22,"Mandatory"))</f>
        <v>0</v>
      </c>
      <c r="J14" s="51" t="str">
        <f aca="false">IF(MAX($I$13:$I$19)=0,"",IF($I14=0,"",REPT("█",MAX(1,ROUND($I14/MAX($I$13:$I$19)*24,0)))))</f>
        <v/>
      </c>
      <c r="K14" s="51"/>
      <c r="L14" s="51"/>
      <c r="M14" s="51"/>
      <c r="N14" s="51"/>
      <c r="O14" s="51"/>
      <c r="P14" s="52" t="str">
        <f aca="false">IF(COUNTIFS('Verification Checklist'!$E$18:$E$22,"Mandatory",'Verification Checklist'!$F$18:$F$22,"Fail")&gt;0,"▲ "&amp;COUNTIFS('Verification Checklist'!$E$18:$E$22,"Mandatory",'Verification Checklist'!$F$18:$F$22,"Fail")&amp;" failed",IF(COUNTIFS('Verification Checklist'!$E$18:$E$22,"Mandatory")=0,"no mandatory checks",IF((COUNTIFS('Verification Checklist'!$E$18:$E$22,"Mandatory",'Verification Checklist'!$F$18:$F$22,"Pass")+COUNTIFS('Verification Checklist'!$E$18:$E$22,"Mandatory",'Verification Checklist'!$F$18:$F$22,"Not applicable"))=COUNTIFS('Verification Checklist'!$E$18:$E$22,"Mandatory"),"✓ clear","● "&amp;(COUNTIFS('Verification Checklist'!$E$18:$E$22,"Mandatory")-(COUNTIFS('Verification Checklist'!$E$18:$E$22,"Mandatory",'Verification Checklist'!$F$18:$F$22,"Pass")+COUNTIFS('Verification Checklist'!$E$18:$E$22,"Mandatory",'Verification Checklist'!$F$18:$F$22,"Not applicable")))&amp;" open")))</f>
        <v>● 4 open</v>
      </c>
      <c r="Q14" s="52"/>
      <c r="R14" s="52"/>
      <c r="S14" s="52"/>
      <c r="T14" s="52"/>
    </row>
    <row r="15" customFormat="false" ht="16.5" hidden="false" customHeight="true" outlineLevel="0" collapsed="false">
      <c r="B15" s="49" t="s">
        <v>227</v>
      </c>
      <c r="C15" s="49"/>
      <c r="D15" s="49"/>
      <c r="E15" s="49"/>
      <c r="F15" s="49"/>
      <c r="G15" s="49"/>
      <c r="H15" s="49"/>
      <c r="I15" s="50" t="n">
        <f aca="false">IF(COUNTIFS('Verification Checklist'!$E$27:$E$30,"Mandatory")=0,0,(COUNTIFS('Verification Checklist'!$E$27:$E$30,"Mandatory",'Verification Checklist'!$F$27:$F$30,"Pass")+COUNTIFS('Verification Checklist'!$E$27:$E$30,"Mandatory",'Verification Checklist'!$F$27:$F$30,"Not applicable"))/COUNTIFS('Verification Checklist'!$E$27:$E$30,"Mandatory"))</f>
        <v>0</v>
      </c>
      <c r="J15" s="51" t="str">
        <f aca="false">IF(MAX($I$13:$I$19)=0,"",IF($I15=0,"",REPT("█",MAX(1,ROUND($I15/MAX($I$13:$I$19)*24,0)))))</f>
        <v/>
      </c>
      <c r="K15" s="51"/>
      <c r="L15" s="51"/>
      <c r="M15" s="51"/>
      <c r="N15" s="51"/>
      <c r="O15" s="51"/>
      <c r="P15" s="52" t="str">
        <f aca="false">IF(COUNTIFS('Verification Checklist'!$E$27:$E$30,"Mandatory",'Verification Checklist'!$F$27:$F$30,"Fail")&gt;0,"▲ "&amp;COUNTIFS('Verification Checklist'!$E$27:$E$30,"Mandatory",'Verification Checklist'!$F$27:$F$30,"Fail")&amp;" failed",IF(COUNTIFS('Verification Checklist'!$E$27:$E$30,"Mandatory")=0,"no mandatory checks",IF((COUNTIFS('Verification Checklist'!$E$27:$E$30,"Mandatory",'Verification Checklist'!$F$27:$F$30,"Pass")+COUNTIFS('Verification Checklist'!$E$27:$E$30,"Mandatory",'Verification Checklist'!$F$27:$F$30,"Not applicable"))=COUNTIFS('Verification Checklist'!$E$27:$E$30,"Mandatory"),"✓ clear","● "&amp;(COUNTIFS('Verification Checklist'!$E$27:$E$30,"Mandatory")-(COUNTIFS('Verification Checklist'!$E$27:$E$30,"Mandatory",'Verification Checklist'!$F$27:$F$30,"Pass")+COUNTIFS('Verification Checklist'!$E$27:$E$30,"Mandatory",'Verification Checklist'!$F$27:$F$30,"Not applicable")))&amp;" open")))</f>
        <v>● 4 open</v>
      </c>
      <c r="Q15" s="52"/>
      <c r="R15" s="52"/>
      <c r="S15" s="52"/>
      <c r="T15" s="52"/>
    </row>
    <row r="16" customFormat="false" ht="16.5" hidden="false" customHeight="true" outlineLevel="0" collapsed="false">
      <c r="B16" s="49" t="s">
        <v>228</v>
      </c>
      <c r="C16" s="49"/>
      <c r="D16" s="49"/>
      <c r="E16" s="49"/>
      <c r="F16" s="49"/>
      <c r="G16" s="49"/>
      <c r="H16" s="49"/>
      <c r="I16" s="50" t="n">
        <f aca="false">IF(COUNTIFS('Verification Checklist'!$E$35:$E$39,"Mandatory")=0,0,(COUNTIFS('Verification Checklist'!$E$35:$E$39,"Mandatory",'Verification Checklist'!$F$35:$F$39,"Pass")+COUNTIFS('Verification Checklist'!$E$35:$E$39,"Mandatory",'Verification Checklist'!$F$35:$F$39,"Not applicable"))/COUNTIFS('Verification Checklist'!$E$35:$E$39,"Mandatory"))</f>
        <v>0</v>
      </c>
      <c r="J16" s="51" t="str">
        <f aca="false">IF(MAX($I$13:$I$19)=0,"",IF($I16=0,"",REPT("█",MAX(1,ROUND($I16/MAX($I$13:$I$19)*24,0)))))</f>
        <v/>
      </c>
      <c r="K16" s="51"/>
      <c r="L16" s="51"/>
      <c r="M16" s="51"/>
      <c r="N16" s="51"/>
      <c r="O16" s="51"/>
      <c r="P16" s="52" t="str">
        <f aca="false">IF(COUNTIFS('Verification Checklist'!$E$35:$E$39,"Mandatory",'Verification Checklist'!$F$35:$F$39,"Fail")&gt;0,"▲ "&amp;COUNTIFS('Verification Checklist'!$E$35:$E$39,"Mandatory",'Verification Checklist'!$F$35:$F$39,"Fail")&amp;" failed",IF(COUNTIFS('Verification Checklist'!$E$35:$E$39,"Mandatory")=0,"no mandatory checks",IF((COUNTIFS('Verification Checklist'!$E$35:$E$39,"Mandatory",'Verification Checklist'!$F$35:$F$39,"Pass")+COUNTIFS('Verification Checklist'!$E$35:$E$39,"Mandatory",'Verification Checklist'!$F$35:$F$39,"Not applicable"))=COUNTIFS('Verification Checklist'!$E$35:$E$39,"Mandatory"),"✓ clear","● "&amp;(COUNTIFS('Verification Checklist'!$E$35:$E$39,"Mandatory")-(COUNTIFS('Verification Checklist'!$E$35:$E$39,"Mandatory",'Verification Checklist'!$F$35:$F$39,"Pass")+COUNTIFS('Verification Checklist'!$E$35:$E$39,"Mandatory",'Verification Checklist'!$F$35:$F$39,"Not applicable")))&amp;" open")))</f>
        <v>● 4 open</v>
      </c>
      <c r="Q16" s="52"/>
      <c r="R16" s="52"/>
      <c r="S16" s="52"/>
      <c r="T16" s="52"/>
    </row>
    <row r="17" customFormat="false" ht="16.5" hidden="false" customHeight="true" outlineLevel="0" collapsed="false">
      <c r="B17" s="49" t="s">
        <v>229</v>
      </c>
      <c r="C17" s="49"/>
      <c r="D17" s="49"/>
      <c r="E17" s="49"/>
      <c r="F17" s="49"/>
      <c r="G17" s="49"/>
      <c r="H17" s="49"/>
      <c r="I17" s="50" t="n">
        <f aca="false">IF(COUNTIFS('Verification Checklist'!$E$44:$E$48,"Mandatory")=0,0,(COUNTIFS('Verification Checklist'!$E$44:$E$48,"Mandatory",'Verification Checklist'!$F$44:$F$48,"Pass")+COUNTIFS('Verification Checklist'!$E$44:$E$48,"Mandatory",'Verification Checklist'!$F$44:$F$48,"Not applicable"))/COUNTIFS('Verification Checklist'!$E$44:$E$48,"Mandatory"))</f>
        <v>0</v>
      </c>
      <c r="J17" s="51" t="str">
        <f aca="false">IF(MAX($I$13:$I$19)=0,"",IF($I17=0,"",REPT("█",MAX(1,ROUND($I17/MAX($I$13:$I$19)*24,0)))))</f>
        <v/>
      </c>
      <c r="K17" s="51"/>
      <c r="L17" s="51"/>
      <c r="M17" s="51"/>
      <c r="N17" s="51"/>
      <c r="O17" s="51"/>
      <c r="P17" s="52" t="str">
        <f aca="false">IF(COUNTIFS('Verification Checklist'!$E$44:$E$48,"Mandatory",'Verification Checklist'!$F$44:$F$48,"Fail")&gt;0,"▲ "&amp;COUNTIFS('Verification Checklist'!$E$44:$E$48,"Mandatory",'Verification Checklist'!$F$44:$F$48,"Fail")&amp;" failed",IF(COUNTIFS('Verification Checklist'!$E$44:$E$48,"Mandatory")=0,"no mandatory checks",IF((COUNTIFS('Verification Checklist'!$E$44:$E$48,"Mandatory",'Verification Checklist'!$F$44:$F$48,"Pass")+COUNTIFS('Verification Checklist'!$E$44:$E$48,"Mandatory",'Verification Checklist'!$F$44:$F$48,"Not applicable"))=COUNTIFS('Verification Checklist'!$E$44:$E$48,"Mandatory"),"✓ clear","● "&amp;(COUNTIFS('Verification Checklist'!$E$44:$E$48,"Mandatory")-(COUNTIFS('Verification Checklist'!$E$44:$E$48,"Mandatory",'Verification Checklist'!$F$44:$F$48,"Pass")+COUNTIFS('Verification Checklist'!$E$44:$E$48,"Mandatory",'Verification Checklist'!$F$44:$F$48,"Not applicable")))&amp;" open")))</f>
        <v>● 4 open</v>
      </c>
      <c r="Q17" s="52"/>
      <c r="R17" s="52"/>
      <c r="S17" s="52"/>
      <c r="T17" s="52"/>
    </row>
    <row r="18" customFormat="false" ht="16.5" hidden="false" customHeight="true" outlineLevel="0" collapsed="false">
      <c r="B18" s="49" t="s">
        <v>230</v>
      </c>
      <c r="C18" s="49"/>
      <c r="D18" s="49"/>
      <c r="E18" s="49"/>
      <c r="F18" s="49"/>
      <c r="G18" s="49"/>
      <c r="H18" s="49"/>
      <c r="I18" s="50" t="n">
        <f aca="false">IF(COUNTIFS('Verification Checklist'!$E$53:$E$57,"Mandatory")=0,0,(COUNTIFS('Verification Checklist'!$E$53:$E$57,"Mandatory",'Verification Checklist'!$F$53:$F$57,"Pass")+COUNTIFS('Verification Checklist'!$E$53:$E$57,"Mandatory",'Verification Checklist'!$F$53:$F$57,"Not applicable"))/COUNTIFS('Verification Checklist'!$E$53:$E$57,"Mandatory"))</f>
        <v>0</v>
      </c>
      <c r="J18" s="51" t="str">
        <f aca="false">IF(MAX($I$13:$I$19)=0,"",IF($I18=0,"",REPT("█",MAX(1,ROUND($I18/MAX($I$13:$I$19)*24,0)))))</f>
        <v/>
      </c>
      <c r="K18" s="51"/>
      <c r="L18" s="51"/>
      <c r="M18" s="51"/>
      <c r="N18" s="51"/>
      <c r="O18" s="51"/>
      <c r="P18" s="52" t="str">
        <f aca="false">IF(COUNTIFS('Verification Checklist'!$E$53:$E$57,"Mandatory",'Verification Checklist'!$F$53:$F$57,"Fail")&gt;0,"▲ "&amp;COUNTIFS('Verification Checklist'!$E$53:$E$57,"Mandatory",'Verification Checklist'!$F$53:$F$57,"Fail")&amp;" failed",IF(COUNTIFS('Verification Checklist'!$E$53:$E$57,"Mandatory")=0,"no mandatory checks",IF((COUNTIFS('Verification Checklist'!$E$53:$E$57,"Mandatory",'Verification Checklist'!$F$53:$F$57,"Pass")+COUNTIFS('Verification Checklist'!$E$53:$E$57,"Mandatory",'Verification Checklist'!$F$53:$F$57,"Not applicable"))=COUNTIFS('Verification Checklist'!$E$53:$E$57,"Mandatory"),"✓ clear","● "&amp;(COUNTIFS('Verification Checklist'!$E$53:$E$57,"Mandatory")-(COUNTIFS('Verification Checklist'!$E$53:$E$57,"Mandatory",'Verification Checklist'!$F$53:$F$57,"Pass")+COUNTIFS('Verification Checklist'!$E$53:$E$57,"Mandatory",'Verification Checklist'!$F$53:$F$57,"Not applicable")))&amp;" open")))</f>
        <v>● 2 open</v>
      </c>
      <c r="Q18" s="52"/>
      <c r="R18" s="52"/>
      <c r="S18" s="52"/>
      <c r="T18" s="52"/>
    </row>
    <row r="19" customFormat="false" ht="16.5" hidden="false" customHeight="true" outlineLevel="0" collapsed="false">
      <c r="B19" s="49" t="s">
        <v>231</v>
      </c>
      <c r="C19" s="49"/>
      <c r="D19" s="49"/>
      <c r="E19" s="49"/>
      <c r="F19" s="49"/>
      <c r="G19" s="49"/>
      <c r="H19" s="49"/>
      <c r="I19" s="50" t="n">
        <f aca="false">IF(COUNTIFS('Verification Checklist'!$E$62:$E$66,"Mandatory")=0,0,(COUNTIFS('Verification Checklist'!$E$62:$E$66,"Mandatory",'Verification Checklist'!$F$62:$F$66,"Pass")+COUNTIFS('Verification Checklist'!$E$62:$E$66,"Mandatory",'Verification Checklist'!$F$62:$F$66,"Not applicable"))/COUNTIFS('Verification Checklist'!$E$62:$E$66,"Mandatory"))</f>
        <v>0</v>
      </c>
      <c r="J19" s="51" t="str">
        <f aca="false">IF(MAX($I$13:$I$19)=0,"",IF($I19=0,"",REPT("█",MAX(1,ROUND($I19/MAX($I$13:$I$19)*24,0)))))</f>
        <v/>
      </c>
      <c r="K19" s="51"/>
      <c r="L19" s="51"/>
      <c r="M19" s="51"/>
      <c r="N19" s="51"/>
      <c r="O19" s="51"/>
      <c r="P19" s="52" t="str">
        <f aca="false">IF(COUNTIFS('Verification Checklist'!$E$62:$E$66,"Mandatory",'Verification Checklist'!$F$62:$F$66,"Fail")&gt;0,"▲ "&amp;COUNTIFS('Verification Checklist'!$E$62:$E$66,"Mandatory",'Verification Checklist'!$F$62:$F$66,"Fail")&amp;" failed",IF(COUNTIFS('Verification Checklist'!$E$62:$E$66,"Mandatory")=0,"no mandatory checks",IF((COUNTIFS('Verification Checklist'!$E$62:$E$66,"Mandatory",'Verification Checklist'!$F$62:$F$66,"Pass")+COUNTIFS('Verification Checklist'!$E$62:$E$66,"Mandatory",'Verification Checklist'!$F$62:$F$66,"Not applicable"))=COUNTIFS('Verification Checklist'!$E$62:$E$66,"Mandatory"),"✓ clear","● "&amp;(COUNTIFS('Verification Checklist'!$E$62:$E$66,"Mandatory")-(COUNTIFS('Verification Checklist'!$E$62:$E$66,"Mandatory",'Verification Checklist'!$F$62:$F$66,"Pass")+COUNTIFS('Verification Checklist'!$E$62:$E$66,"Mandatory",'Verification Checklist'!$F$62:$F$66,"Not applicable")))&amp;" open")))</f>
        <v>● 3 open</v>
      </c>
      <c r="Q19" s="52"/>
      <c r="R19" s="52"/>
      <c r="S19" s="52"/>
      <c r="T19" s="52"/>
    </row>
    <row r="20" customFormat="false" ht="24" hidden="false" customHeight="true" outlineLevel="0" collapsed="false">
      <c r="B20" s="7" t="s">
        <v>232</v>
      </c>
      <c r="C20" s="7"/>
      <c r="D20" s="7"/>
      <c r="E20" s="7"/>
      <c r="F20" s="7"/>
      <c r="G20" s="7"/>
      <c r="H20" s="7"/>
      <c r="I20" s="7"/>
      <c r="J20" s="7"/>
      <c r="K20" s="7"/>
      <c r="L20" s="7"/>
      <c r="M20" s="7"/>
      <c r="N20" s="7"/>
      <c r="O20" s="7"/>
      <c r="P20" s="7"/>
      <c r="Q20" s="7"/>
      <c r="R20" s="7"/>
      <c r="S20" s="7"/>
      <c r="T20" s="7"/>
    </row>
    <row r="22" customFormat="false" ht="21.75" hidden="false" customHeight="true" outlineLevel="0" collapsed="false">
      <c r="B22" s="4" t="s">
        <v>233</v>
      </c>
      <c r="C22" s="4"/>
      <c r="D22" s="4"/>
      <c r="E22" s="4"/>
      <c r="F22" s="4"/>
      <c r="G22" s="4"/>
      <c r="H22" s="4"/>
      <c r="I22" s="4"/>
      <c r="J22" s="4"/>
      <c r="K22" s="4"/>
      <c r="L22" s="4"/>
      <c r="M22" s="4"/>
      <c r="N22" s="4"/>
      <c r="O22" s="4"/>
      <c r="P22" s="4"/>
      <c r="Q22" s="4"/>
      <c r="R22" s="4"/>
      <c r="S22" s="4"/>
      <c r="T22" s="4"/>
    </row>
    <row r="23" customFormat="false" ht="25.5" hidden="false" customHeight="true" outlineLevel="0" collapsed="false">
      <c r="B23" s="53" t="s">
        <v>234</v>
      </c>
      <c r="C23" s="53"/>
      <c r="D23" s="53"/>
      <c r="E23" s="53"/>
      <c r="F23" s="53"/>
      <c r="G23" s="6"/>
      <c r="H23" s="6"/>
      <c r="I23" s="6"/>
      <c r="J23" s="6"/>
      <c r="K23" s="6"/>
      <c r="L23" s="27" t="str">
        <f aca="false">IF($G$23="","Choose a recommendation",IF(AND($G$23="Certify in full",$C$107&gt;0),"NOT SUPPORTED - "&amp;$C$107&amp;" mandatory check(s) still open",IF(AND($G$23="Certify in full",Reconciliation!$C$27&lt;&gt;"",Reconciliation!$C$27&gt;0),"NOT SUPPORTED - the claim is more than the calculation supports","Supported by the checks as answered")))</f>
        <v>Choose a recommendation</v>
      </c>
      <c r="M23" s="27"/>
      <c r="N23" s="27"/>
      <c r="O23" s="27"/>
      <c r="P23" s="27"/>
      <c r="Q23" s="27"/>
      <c r="R23" s="27"/>
      <c r="S23" s="27"/>
      <c r="T23" s="27"/>
    </row>
    <row r="24" customFormat="false" ht="25.5" hidden="false" customHeight="true" outlineLevel="0" collapsed="false">
      <c r="B24" s="53" t="s">
        <v>235</v>
      </c>
      <c r="C24" s="53"/>
      <c r="D24" s="53"/>
      <c r="E24" s="53"/>
      <c r="F24" s="53"/>
      <c r="G24" s="17"/>
      <c r="H24" s="17"/>
      <c r="I24" s="17"/>
      <c r="J24" s="17"/>
      <c r="K24" s="17"/>
      <c r="L24" s="54" t="s">
        <v>236</v>
      </c>
      <c r="M24" s="54"/>
      <c r="N24" s="54"/>
      <c r="O24" s="54"/>
      <c r="P24" s="54"/>
      <c r="Q24" s="54"/>
      <c r="R24" s="54"/>
      <c r="S24" s="54"/>
      <c r="T24" s="54"/>
    </row>
    <row r="25" customFormat="false" ht="18" hidden="false" customHeight="true" outlineLevel="0" collapsed="false">
      <c r="B25" s="55" t="s">
        <v>237</v>
      </c>
      <c r="C25" s="55"/>
      <c r="D25" s="55"/>
      <c r="E25" s="55"/>
      <c r="F25" s="55"/>
      <c r="G25" s="34"/>
      <c r="H25" s="34"/>
      <c r="I25" s="34"/>
      <c r="J25" s="34"/>
      <c r="K25" s="34"/>
      <c r="L25" s="34"/>
      <c r="M25" s="34"/>
      <c r="N25" s="34"/>
      <c r="O25" s="34"/>
      <c r="P25" s="34"/>
      <c r="Q25" s="34"/>
      <c r="R25" s="34"/>
      <c r="S25" s="34"/>
      <c r="T25" s="34"/>
    </row>
    <row r="26" customFormat="false" ht="18" hidden="false" customHeight="true" outlineLevel="0" collapsed="false">
      <c r="B26" s="55"/>
      <c r="C26" s="55"/>
      <c r="D26" s="55"/>
      <c r="E26" s="55"/>
      <c r="F26" s="55"/>
      <c r="G26" s="34"/>
      <c r="H26" s="34"/>
      <c r="I26" s="34"/>
      <c r="J26" s="34"/>
      <c r="K26" s="34"/>
      <c r="L26" s="34"/>
      <c r="M26" s="34"/>
      <c r="N26" s="34"/>
      <c r="O26" s="34"/>
      <c r="P26" s="34"/>
      <c r="Q26" s="34"/>
      <c r="R26" s="34"/>
      <c r="S26" s="34"/>
      <c r="T26" s="34"/>
    </row>
    <row r="27" customFormat="false" ht="18" hidden="false" customHeight="true" outlineLevel="0" collapsed="false">
      <c r="B27" s="55"/>
      <c r="C27" s="55"/>
      <c r="D27" s="55"/>
      <c r="E27" s="55"/>
      <c r="F27" s="55"/>
      <c r="G27" s="34"/>
      <c r="H27" s="34"/>
      <c r="I27" s="34"/>
      <c r="J27" s="34"/>
      <c r="K27" s="34"/>
      <c r="L27" s="34"/>
      <c r="M27" s="34"/>
      <c r="N27" s="34"/>
      <c r="O27" s="34"/>
      <c r="P27" s="34"/>
      <c r="Q27" s="34"/>
      <c r="R27" s="34"/>
      <c r="S27" s="34"/>
      <c r="T27" s="34"/>
    </row>
    <row r="29" customFormat="false" ht="21.75" hidden="false" customHeight="true" outlineLevel="0" collapsed="false">
      <c r="B29" s="4" t="s">
        <v>238</v>
      </c>
      <c r="C29" s="4"/>
      <c r="D29" s="4"/>
      <c r="E29" s="4"/>
      <c r="F29" s="4"/>
      <c r="G29" s="4"/>
      <c r="H29" s="4"/>
      <c r="I29" s="4"/>
      <c r="J29" s="4"/>
      <c r="K29" s="4"/>
      <c r="L29" s="4"/>
      <c r="M29" s="4"/>
      <c r="N29" s="4"/>
      <c r="O29" s="4"/>
      <c r="P29" s="4"/>
      <c r="Q29" s="4"/>
      <c r="R29" s="4"/>
      <c r="S29" s="4"/>
      <c r="T29" s="4"/>
    </row>
    <row r="30" customFormat="false" ht="19.5" hidden="false" customHeight="true" outlineLevel="0" collapsed="false">
      <c r="B30" s="53" t="s">
        <v>15</v>
      </c>
      <c r="C30" s="53"/>
      <c r="D30" s="53"/>
      <c r="E30" s="53"/>
      <c r="F30" s="53"/>
      <c r="G30" s="6"/>
      <c r="H30" s="6"/>
      <c r="I30" s="6"/>
      <c r="J30" s="6"/>
      <c r="K30" s="6"/>
    </row>
    <row r="31" customFormat="false" ht="19.5" hidden="false" customHeight="true" outlineLevel="0" collapsed="false">
      <c r="B31" s="53" t="s">
        <v>239</v>
      </c>
      <c r="C31" s="53"/>
      <c r="D31" s="53"/>
      <c r="E31" s="53"/>
      <c r="F31" s="53"/>
      <c r="G31" s="56"/>
      <c r="H31" s="56"/>
      <c r="I31" s="56"/>
      <c r="J31" s="56"/>
      <c r="K31" s="56"/>
    </row>
    <row r="32" customFormat="false" ht="19.5" hidden="false" customHeight="true" outlineLevel="0" collapsed="false">
      <c r="B32" s="53" t="s">
        <v>240</v>
      </c>
      <c r="C32" s="53"/>
      <c r="D32" s="53"/>
      <c r="E32" s="53"/>
      <c r="F32" s="53"/>
      <c r="G32" s="6"/>
      <c r="H32" s="6"/>
      <c r="I32" s="6"/>
      <c r="J32" s="6"/>
      <c r="K32" s="6"/>
    </row>
    <row r="33" customFormat="false" ht="19.5" hidden="false" customHeight="true" outlineLevel="0" collapsed="false">
      <c r="B33" s="53" t="s">
        <v>241</v>
      </c>
      <c r="C33" s="53"/>
      <c r="D33" s="53"/>
      <c r="E33" s="53"/>
      <c r="F33" s="53"/>
      <c r="G33" s="56"/>
      <c r="H33" s="56"/>
      <c r="I33" s="56"/>
      <c r="J33" s="56"/>
      <c r="K33" s="56"/>
    </row>
    <row r="35" customFormat="false" ht="27.75" hidden="false" customHeight="true" outlineLevel="0" collapsed="false">
      <c r="B35" s="7" t="s">
        <v>242</v>
      </c>
      <c r="C35" s="7"/>
      <c r="D35" s="7"/>
      <c r="E35" s="7"/>
      <c r="F35" s="7"/>
      <c r="G35" s="7"/>
      <c r="H35" s="7"/>
      <c r="I35" s="7"/>
      <c r="J35" s="7"/>
      <c r="K35" s="7"/>
      <c r="L35" s="7"/>
      <c r="M35" s="7"/>
      <c r="N35" s="7"/>
      <c r="O35" s="7"/>
      <c r="P35" s="7"/>
      <c r="Q35" s="7"/>
      <c r="R35" s="7"/>
      <c r="S35" s="7"/>
      <c r="T35" s="7"/>
    </row>
    <row r="37" customFormat="false" ht="18" hidden="false" customHeight="true" outlineLevel="0" collapsed="false">
      <c r="B37" s="12" t="s">
        <v>44</v>
      </c>
      <c r="C37" s="12"/>
      <c r="D37" s="12"/>
      <c r="E37" s="12"/>
      <c r="F37" s="12"/>
      <c r="G37" s="12"/>
      <c r="H37" s="12"/>
      <c r="I37" s="12"/>
      <c r="J37" s="12"/>
      <c r="K37" s="12"/>
      <c r="L37" s="12"/>
      <c r="M37" s="12"/>
      <c r="N37" s="12"/>
      <c r="O37" s="12"/>
      <c r="P37" s="12"/>
      <c r="Q37" s="12"/>
      <c r="R37" s="12"/>
      <c r="S37" s="12"/>
      <c r="T37" s="12"/>
    </row>
    <row r="101" customFormat="false" ht="15" hidden="true" customHeight="false" outlineLevel="0" collapsed="false">
      <c r="B101" s="57" t="s">
        <v>243</v>
      </c>
      <c r="C101" s="58" t="n">
        <f aca="false">(COUNTIF('Verification Checklist'!$F$8:$F$13,"&lt;&gt;")+COUNTIF('Verification Checklist'!$F$18:$F$22,"&lt;&gt;")+COUNTIF('Verification Checklist'!$F$27:$F$30,"&lt;&gt;")+COUNTIF('Verification Checklist'!$F$35:$F$39,"&lt;&gt;")+COUNTIF('Verification Checklist'!$F$44:$F$48,"&lt;&gt;")+COUNTIF('Verification Checklist'!$F$53:$F$57,"&lt;&gt;")+COUNTIF('Verification Checklist'!$F$62:$F$66,"&lt;&gt;"))</f>
        <v>0</v>
      </c>
    </row>
    <row r="102" customFormat="false" ht="15" hidden="true" customHeight="false" outlineLevel="0" collapsed="false">
      <c r="B102" s="57" t="s">
        <v>244</v>
      </c>
      <c r="C102" s="58" t="n">
        <f aca="false">(COUNTIF('Verification Checklist'!$F$8:$F$13,"Fail")+COUNTIF('Verification Checklist'!$F$18:$F$22,"Fail")+COUNTIF('Verification Checklist'!$F$27:$F$30,"Fail")+COUNTIF('Verification Checklist'!$F$35:$F$39,"Fail")+COUNTIF('Verification Checklist'!$F$44:$F$48,"Fail")+COUNTIF('Verification Checklist'!$F$53:$F$57,"Fail")+COUNTIF('Verification Checklist'!$F$62:$F$66,"Fail"))</f>
        <v>0</v>
      </c>
    </row>
    <row r="103" customFormat="false" ht="15" hidden="true" customHeight="false" outlineLevel="0" collapsed="false">
      <c r="B103" s="57" t="s">
        <v>245</v>
      </c>
      <c r="C103" s="58" t="n">
        <f aca="false">(COUNTIFS('Verification Checklist'!$E$8:$E$13,"Mandatory")+COUNTIFS('Verification Checklist'!$E$18:$E$22,"Mandatory")+COUNTIFS('Verification Checklist'!$E$27:$E$30,"Mandatory")+COUNTIFS('Verification Checklist'!$E$35:$E$39,"Mandatory")+COUNTIFS('Verification Checklist'!$E$44:$E$48,"Mandatory")+COUNTIFS('Verification Checklist'!$E$53:$E$57,"Mandatory")+COUNTIFS('Verification Checklist'!$E$62:$E$66,"Mandatory"))</f>
        <v>27</v>
      </c>
    </row>
    <row r="104" customFormat="false" ht="15" hidden="true" customHeight="false" outlineLevel="0" collapsed="false">
      <c r="B104" s="57" t="s">
        <v>246</v>
      </c>
      <c r="C104" s="58" t="n">
        <f aca="false">(COUNTIFS('Verification Checklist'!$E$8:$E$13,"Mandatory",'Verification Checklist'!$F$8:$F$13,"Pass")+COUNTIFS('Verification Checklist'!$E$8:$E$13,"Mandatory",'Verification Checklist'!$F$8:$F$13,"Not applicable")+COUNTIFS('Verification Checklist'!$E$18:$E$22,"Mandatory",'Verification Checklist'!$F$18:$F$22,"Pass")+COUNTIFS('Verification Checklist'!$E$18:$E$22,"Mandatory",'Verification Checklist'!$F$18:$F$22,"Not applicable")+COUNTIFS('Verification Checklist'!$E$27:$E$30,"Mandatory",'Verification Checklist'!$F$27:$F$30,"Pass")+COUNTIFS('Verification Checklist'!$E$27:$E$30,"Mandatory",'Verification Checklist'!$F$27:$F$30,"Not applicable")+COUNTIFS('Verification Checklist'!$E$35:$E$39,"Mandatory",'Verification Checklist'!$F$35:$F$39,"Pass")+COUNTIFS('Verification Checklist'!$E$35:$E$39,"Mandatory",'Verification Checklist'!$F$35:$F$39,"Not applicable")+COUNTIFS('Verification Checklist'!$E$44:$E$48,"Mandatory",'Verification Checklist'!$F$44:$F$48,"Pass")+COUNTIFS('Verification Checklist'!$E$44:$E$48,"Mandatory",'Verification Checklist'!$F$44:$F$48,"Not applicable")+COUNTIFS('Verification Checklist'!$E$53:$E$57,"Mandatory",'Verification Checklist'!$F$53:$F$57,"Pass")+COUNTIFS('Verification Checklist'!$E$53:$E$57,"Mandatory",'Verification Checklist'!$F$53:$F$57,"Not applicable")+COUNTIFS('Verification Checklist'!$E$62:$E$66,"Mandatory",'Verification Checklist'!$F$62:$F$66,"Pass")+COUNTIFS('Verification Checklist'!$E$62:$E$66,"Mandatory",'Verification Checklist'!$F$62:$F$66,"Not applicable"))</f>
        <v>0</v>
      </c>
    </row>
    <row r="105" customFormat="false" ht="15" hidden="true" customHeight="false" outlineLevel="0" collapsed="false">
      <c r="B105" s="57" t="s">
        <v>247</v>
      </c>
      <c r="C105" s="58" t="n">
        <f aca="false">(COUNTIFS('Verification Checklist'!$E$8:$E$13,"Mandatory",'Verification Checklist'!$F$8:$F$13,"Fail")+COUNTIFS('Verification Checklist'!$E$18:$E$22,"Mandatory",'Verification Checklist'!$F$18:$F$22,"Fail")+COUNTIFS('Verification Checklist'!$E$27:$E$30,"Mandatory",'Verification Checklist'!$F$27:$F$30,"Fail")+COUNTIFS('Verification Checklist'!$E$35:$E$39,"Mandatory",'Verification Checklist'!$F$35:$F$39,"Fail")+COUNTIFS('Verification Checklist'!$E$44:$E$48,"Mandatory",'Verification Checklist'!$F$44:$F$48,"Fail")+COUNTIFS('Verification Checklist'!$E$53:$E$57,"Mandatory",'Verification Checklist'!$F$53:$F$57,"Fail")+COUNTIFS('Verification Checklist'!$E$62:$E$66,"Mandatory",'Verification Checklist'!$F$62:$F$66,"Fail"))</f>
        <v>0</v>
      </c>
    </row>
    <row r="106" customFormat="false" ht="15" hidden="true" customHeight="false" outlineLevel="0" collapsed="false">
      <c r="B106" s="57" t="s">
        <v>248</v>
      </c>
      <c r="C106" s="58" t="n">
        <f aca="false">(SUMPRODUCT(('Verification Checklist'!$C$8:$C$13&lt;&gt;"")*('Verification Checklist'!$F$8:$F$13&lt;&gt;"")*('Verification Checklist'!$G$8:$G$13=""))+SUMPRODUCT(('Verification Checklist'!$C$18:$C$22&lt;&gt;"")*('Verification Checklist'!$F$18:$F$22&lt;&gt;"")*('Verification Checklist'!$G$18:$G$22=""))+SUMPRODUCT(('Verification Checklist'!$C$27:$C$30&lt;&gt;"")*('Verification Checklist'!$F$27:$F$30&lt;&gt;"")*('Verification Checklist'!$G$27:$G$30=""))+SUMPRODUCT(('Verification Checklist'!$C$35:$C$39&lt;&gt;"")*('Verification Checklist'!$F$35:$F$39&lt;&gt;"")*('Verification Checklist'!$G$35:$G$39=""))+SUMPRODUCT(('Verification Checklist'!$C$44:$C$48&lt;&gt;"")*('Verification Checklist'!$F$44:$F$48&lt;&gt;"")*('Verification Checklist'!$G$44:$G$48=""))+SUMPRODUCT(('Verification Checklist'!$C$53:$C$57&lt;&gt;"")*('Verification Checklist'!$F$53:$F$57&lt;&gt;"")*('Verification Checklist'!$G$53:$G$57=""))+SUMPRODUCT(('Verification Checklist'!$C$62:$C$66&lt;&gt;"")*('Verification Checklist'!$F$62:$F$66&lt;&gt;"")*('Verification Checklist'!$G$62:$G$66="")))</f>
        <v>0</v>
      </c>
    </row>
    <row r="107" customFormat="false" ht="15" hidden="true" customHeight="false" outlineLevel="0" collapsed="false">
      <c r="B107" s="57" t="s">
        <v>249</v>
      </c>
      <c r="C107" s="58" t="n">
        <f aca="false">$C$103-$C$104</f>
        <v>27</v>
      </c>
    </row>
  </sheetData>
  <mergeCells count="60">
    <mergeCell ref="B1:T1"/>
    <mergeCell ref="B2:T2"/>
    <mergeCell ref="B3:T3"/>
    <mergeCell ref="B4:T4"/>
    <mergeCell ref="B6:T6"/>
    <mergeCell ref="B8:E8"/>
    <mergeCell ref="G8:J8"/>
    <mergeCell ref="L8:O8"/>
    <mergeCell ref="Q8:T8"/>
    <mergeCell ref="B9:E9"/>
    <mergeCell ref="G9:J9"/>
    <mergeCell ref="L9:O9"/>
    <mergeCell ref="Q9:T9"/>
    <mergeCell ref="B10:E10"/>
    <mergeCell ref="G10:J10"/>
    <mergeCell ref="L10:O10"/>
    <mergeCell ref="Q10:T10"/>
    <mergeCell ref="B12:T12"/>
    <mergeCell ref="B13:H13"/>
    <mergeCell ref="J13:O13"/>
    <mergeCell ref="P13:T13"/>
    <mergeCell ref="B14:H14"/>
    <mergeCell ref="J14:O14"/>
    <mergeCell ref="P14:T14"/>
    <mergeCell ref="B15:H15"/>
    <mergeCell ref="J15:O15"/>
    <mergeCell ref="P15:T15"/>
    <mergeCell ref="B16:H16"/>
    <mergeCell ref="J16:O16"/>
    <mergeCell ref="P16:T16"/>
    <mergeCell ref="B17:H17"/>
    <mergeCell ref="J17:O17"/>
    <mergeCell ref="P17:T17"/>
    <mergeCell ref="B18:H18"/>
    <mergeCell ref="J18:O18"/>
    <mergeCell ref="P18:T18"/>
    <mergeCell ref="B19:H19"/>
    <mergeCell ref="J19:O19"/>
    <mergeCell ref="P19:T19"/>
    <mergeCell ref="B20:T20"/>
    <mergeCell ref="B22:T22"/>
    <mergeCell ref="B23:F23"/>
    <mergeCell ref="G23:K23"/>
    <mergeCell ref="L23:T23"/>
    <mergeCell ref="B24:F24"/>
    <mergeCell ref="G24:K24"/>
    <mergeCell ref="L24:T24"/>
    <mergeCell ref="B25:F27"/>
    <mergeCell ref="G25:T27"/>
    <mergeCell ref="B29:T29"/>
    <mergeCell ref="B30:F30"/>
    <mergeCell ref="G30:K30"/>
    <mergeCell ref="B31:F31"/>
    <mergeCell ref="G31:K31"/>
    <mergeCell ref="B32:F32"/>
    <mergeCell ref="G32:K32"/>
    <mergeCell ref="B33:F33"/>
    <mergeCell ref="G33:K33"/>
    <mergeCell ref="B35:T35"/>
    <mergeCell ref="B37:T37"/>
  </mergeCells>
  <conditionalFormatting sqref="B3:T3">
    <cfRule type="expression" priority="2" aboveAverage="0" equalAverage="0" bottom="0" percent="0" rank="0" text="" dxfId="0">
      <formula>LEN($B$3)&gt;0</formula>
    </cfRule>
  </conditionalFormatting>
  <conditionalFormatting sqref="B6:T6">
    <cfRule type="expression" priority="3" aboveAverage="0" equalAverage="0" bottom="0" percent="0" rank="0" text="" dxfId="4">
      <formula>LEFT($B$6,1)="▲"</formula>
    </cfRule>
    <cfRule type="expression" priority="4" aboveAverage="0" equalAverage="0" bottom="0" percent="0" rank="0" text="" dxfId="0">
      <formula>LEFT($B$6,1)="●"</formula>
    </cfRule>
    <cfRule type="expression" priority="5" aboveAverage="0" equalAverage="0" bottom="0" percent="0" rank="0" text="" dxfId="5">
      <formula>LEFT($B$6,1)="✓"</formula>
    </cfRule>
  </conditionalFormatting>
  <conditionalFormatting sqref="B8:E10">
    <cfRule type="expression" priority="6" aboveAverage="0" equalAverage="0" bottom="0" percent="0" rank="0" text="" dxfId="4">
      <formula>$C$107&gt;0</formula>
    </cfRule>
  </conditionalFormatting>
  <conditionalFormatting sqref="G8:J10">
    <cfRule type="expression" priority="7" aboveAverage="0" equalAverage="0" bottom="0" percent="0" rank="0" text="" dxfId="4">
      <formula>$C$102&gt;0</formula>
    </cfRule>
  </conditionalFormatting>
  <conditionalFormatting sqref="Q8:T10">
    <cfRule type="expression" priority="8" aboveAverage="0" equalAverage="0" bottom="0" percent="0" rank="0" text="" dxfId="0">
      <formula>AND(Reconciliation!$C$27&lt;&gt;"",Reconciliation!$C$27&gt;0)</formula>
    </cfRule>
  </conditionalFormatting>
  <conditionalFormatting sqref="P13:T19">
    <cfRule type="expression" priority="9" aboveAverage="0" equalAverage="0" bottom="0" percent="0" rank="0" text="" dxfId="4">
      <formula>LEFT($P13,1)="▲"</formula>
    </cfRule>
    <cfRule type="expression" priority="10" aboveAverage="0" equalAverage="0" bottom="0" percent="0" rank="0" text="" dxfId="5">
      <formula>LEFT($P13,1)="✓"</formula>
    </cfRule>
  </conditionalFormatting>
  <conditionalFormatting sqref="L23:T23">
    <cfRule type="expression" priority="11" aboveAverage="0" equalAverage="0" bottom="0" percent="0" rank="0" text="" dxfId="1">
      <formula>LEFT($L$23,3)="NOT"</formula>
    </cfRule>
    <cfRule type="expression" priority="12" aboveAverage="0" equalAverage="0" bottom="0" percent="0" rank="0" text="" dxfId="2">
      <formula>LEFT($L$23,9)="Supported"</formula>
    </cfRule>
  </conditionalFormatting>
  <dataValidations count="1">
    <dataValidation allowBlank="true" errorStyle="stop" operator="between" showDropDown="false" showErrorMessage="false" showInputMessage="false" sqref="G23" type="list">
      <formula1>Lists!$D$8:$D$11</formula1>
      <formula2>0</formula2>
    </dataValidation>
  </dataValidations>
  <hyperlinks>
    <hyperlink ref="B37"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8"/>
    <col collapsed="false" customWidth="true" hidden="false" outlineLevel="0" max="3" min="3" style="0" width="14"/>
    <col collapsed="false" customWidth="true" hidden="false" outlineLevel="0" max="4" min="4" style="0" width="24"/>
    <col collapsed="false" customWidth="true" hidden="false" outlineLevel="0" max="5" min="5" style="0" width="9"/>
    <col collapsed="false" customWidth="true" hidden="false" outlineLevel="0" max="6" min="6" style="0" width="34"/>
    <col collapsed="false" customWidth="true" hidden="false" outlineLevel="0" max="7" min="7" style="0" width="2.2"/>
  </cols>
  <sheetData>
    <row r="1" customFormat="false" ht="33.75" hidden="false" customHeight="true" outlineLevel="0" collapsed="false">
      <c r="B1" s="1" t="s">
        <v>250</v>
      </c>
      <c r="C1" s="1"/>
      <c r="D1" s="1"/>
      <c r="E1" s="1"/>
      <c r="F1" s="1"/>
    </row>
    <row r="2" customFormat="false" ht="4.5" hidden="false" customHeight="true" outlineLevel="0" collapsed="false">
      <c r="B2" s="59"/>
      <c r="C2" s="59"/>
      <c r="D2" s="59"/>
      <c r="E2" s="59"/>
      <c r="F2" s="59"/>
    </row>
    <row r="4" customFormat="false" ht="25.5" hidden="false" customHeight="true" outlineLevel="0" collapsed="false">
      <c r="B4" s="3" t="s">
        <v>251</v>
      </c>
      <c r="C4" s="3"/>
      <c r="D4" s="3"/>
      <c r="E4" s="3"/>
      <c r="F4" s="3"/>
    </row>
    <row r="6" customFormat="false" ht="21.75" hidden="false" customHeight="true" outlineLevel="0" collapsed="false">
      <c r="B6" s="4" t="s">
        <v>252</v>
      </c>
      <c r="C6" s="4"/>
      <c r="D6" s="4"/>
      <c r="E6" s="4"/>
      <c r="F6" s="4"/>
    </row>
    <row r="7" customFormat="false" ht="34.5" hidden="false" customHeight="true" outlineLevel="0" collapsed="false">
      <c r="B7" s="60" t="s">
        <v>96</v>
      </c>
      <c r="C7" s="60" t="s">
        <v>95</v>
      </c>
      <c r="D7" s="60" t="s">
        <v>234</v>
      </c>
      <c r="E7" s="60" t="s">
        <v>253</v>
      </c>
      <c r="F7" s="60" t="s">
        <v>254</v>
      </c>
    </row>
    <row r="8" customFormat="false" ht="15" hidden="false" customHeight="true" outlineLevel="0" collapsed="false">
      <c r="B8" s="61" t="s">
        <v>255</v>
      </c>
      <c r="C8" s="61" t="s">
        <v>103</v>
      </c>
      <c r="D8" s="61" t="s">
        <v>256</v>
      </c>
      <c r="E8" s="61" t="s">
        <v>257</v>
      </c>
      <c r="F8" s="7" t="s">
        <v>258</v>
      </c>
    </row>
    <row r="9" customFormat="false" ht="15" hidden="false" customHeight="false" outlineLevel="0" collapsed="false">
      <c r="B9" s="61" t="s">
        <v>259</v>
      </c>
      <c r="C9" s="61" t="s">
        <v>133</v>
      </c>
      <c r="D9" s="61" t="s">
        <v>260</v>
      </c>
      <c r="E9" s="61" t="s">
        <v>261</v>
      </c>
      <c r="F9" s="7"/>
    </row>
    <row r="10" customFormat="false" ht="15" hidden="false" customHeight="false" outlineLevel="0" collapsed="false">
      <c r="B10" s="61" t="s">
        <v>262</v>
      </c>
      <c r="D10" s="61" t="s">
        <v>263</v>
      </c>
      <c r="F10" s="7"/>
    </row>
    <row r="11" customFormat="false" ht="15" hidden="false" customHeight="false" outlineLevel="0" collapsed="false">
      <c r="B11" s="61" t="s">
        <v>264</v>
      </c>
      <c r="D11" s="61" t="s">
        <v>265</v>
      </c>
      <c r="F11" s="7"/>
    </row>
    <row r="13" customFormat="false" ht="18" hidden="false" customHeight="true" outlineLevel="0" collapsed="false">
      <c r="B13" s="12" t="s">
        <v>44</v>
      </c>
      <c r="C13" s="12"/>
      <c r="D13" s="12"/>
      <c r="E13" s="12"/>
      <c r="F13" s="12"/>
    </row>
  </sheetData>
  <mergeCells count="6">
    <mergeCell ref="B1:F1"/>
    <mergeCell ref="B2:F2"/>
    <mergeCell ref="B4:F4"/>
    <mergeCell ref="B6:F6"/>
    <mergeCell ref="F8:F11"/>
    <mergeCell ref="B13:F13"/>
  </mergeCells>
  <hyperlinks>
    <hyperlink ref="B13"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0"/>
    <col collapsed="false" customWidth="true" hidden="false" outlineLevel="0" max="4" min="4" style="0" width="2.2"/>
  </cols>
  <sheetData>
    <row r="1" customFormat="false" ht="33.75" hidden="false" customHeight="true" outlineLevel="0" collapsed="false">
      <c r="B1" s="1" t="s">
        <v>266</v>
      </c>
      <c r="C1" s="1"/>
    </row>
    <row r="2" customFormat="false" ht="4.5" hidden="false" customHeight="true" outlineLevel="0" collapsed="false">
      <c r="B2" s="59"/>
      <c r="C2" s="59"/>
    </row>
    <row r="4" customFormat="false" ht="25.5" hidden="false" customHeight="true" outlineLevel="0" collapsed="false">
      <c r="B4" s="3" t="s">
        <v>267</v>
      </c>
      <c r="C4" s="3"/>
    </row>
    <row r="6" customFormat="false" ht="45.75" hidden="false" customHeight="true" outlineLevel="0" collapsed="false">
      <c r="B6" s="9" t="s">
        <v>268</v>
      </c>
      <c r="C6" s="62" t="s">
        <v>269</v>
      </c>
    </row>
    <row r="7" customFormat="false" ht="45.75" hidden="false" customHeight="true" outlineLevel="0" collapsed="false">
      <c r="B7" s="9" t="s">
        <v>270</v>
      </c>
      <c r="C7" s="62" t="s">
        <v>271</v>
      </c>
    </row>
    <row r="8" customFormat="false" ht="45.75" hidden="false" customHeight="true" outlineLevel="0" collapsed="false">
      <c r="B8" s="9" t="s">
        <v>272</v>
      </c>
      <c r="C8" s="62" t="s">
        <v>273</v>
      </c>
    </row>
    <row r="9" customFormat="false" ht="32.25" hidden="false" customHeight="true" outlineLevel="0" collapsed="false">
      <c r="B9" s="9" t="s">
        <v>274</v>
      </c>
      <c r="C9" s="62" t="s">
        <v>275</v>
      </c>
    </row>
    <row r="10" customFormat="false" ht="45.75" hidden="false" customHeight="true" outlineLevel="0" collapsed="false">
      <c r="B10" s="9" t="s">
        <v>276</v>
      </c>
      <c r="C10" s="62" t="s">
        <v>277</v>
      </c>
    </row>
    <row r="11" customFormat="false" ht="32.25" hidden="false" customHeight="true" outlineLevel="0" collapsed="false">
      <c r="B11" s="9" t="s">
        <v>278</v>
      </c>
      <c r="C11" s="62" t="s">
        <v>279</v>
      </c>
    </row>
    <row r="13" customFormat="false" ht="72.75" hidden="false" customHeight="true" outlineLevel="0" collapsed="false">
      <c r="B13" s="11" t="s">
        <v>43</v>
      </c>
      <c r="C13" s="11"/>
    </row>
    <row r="15" customFormat="false" ht="18" hidden="false" customHeight="true" outlineLevel="0" collapsed="false">
      <c r="B15" s="12" t="s">
        <v>44</v>
      </c>
      <c r="C15" s="12"/>
    </row>
  </sheetData>
  <mergeCells count="5">
    <mergeCell ref="B1:C1"/>
    <mergeCell ref="B2:C2"/>
    <mergeCell ref="B4:C4"/>
    <mergeCell ref="B13:C13"/>
    <mergeCell ref="B15:C15"/>
  </mergeCells>
  <hyperlinks>
    <hyperlink ref="B15"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Template</cp:category>
  <dcterms:created xsi:type="dcterms:W3CDTF">2026-08-23T23:57:52Z</dcterms:created>
  <dc:creator>Mastt</dc:creator>
  <dc:description>Mastt global template - https://www.mastt.com/  (c) 2026 Mastt. Working paper only; not a payment certificate and not legal advice.</dc:description>
  <cp:keywords>Mastt invoice verification checklist pay application progress payment construction owner project controls template</cp:keywords>
  <dc:language>en-US</dc:language>
  <cp:lastModifiedBy/>
  <dcterms:modified xsi:type="dcterms:W3CDTF">2026-08-23T23:58:01Z</dcterms:modified>
  <cp:revision>0</cp:revision>
  <dc:subject>Owner-side verification of a construction payment application - reconciliation, 35 checks and a mandatory-check gate. US terms</dc:subject>
  <dc:title>Invoice Verification Checklist</dc:title>
</cp:coreProperties>
</file>

<file path=docProps/custom.xml><?xml version="1.0" encoding="utf-8"?>
<Properties xmlns="http://schemas.openxmlformats.org/officeDocument/2006/custom-properties" xmlns:vt="http://schemas.openxmlformats.org/officeDocument/2006/docPropsVTypes"/>
</file>