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Analysis" sheetId="2" state="visible" r:id="rId4"/>
    <sheet name="Grids" sheetId="3" state="visible" r:id="rId5"/>
    <sheet name="Summary" sheetId="4" state="visible" r:id="rId6"/>
    <sheet name="Scales" sheetId="5" state="visible" r:id="rId7"/>
    <sheet name="Notes &amp; Assumptions" sheetId="6" state="visible" r:id="rId8"/>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<sst xmlns="http://schemas.openxmlformats.org/spreadsheetml/2006/main" count="298" uniqueCount="232">
  <si>
    <t xml:space="preserve">STAKEHOLDER ANALYSIS</t>
  </si>
  <si>
    <t xml:space="preserve">Score power, interest and impact. The sheet works out the priority, the engagement level that priority requires, and the gap against where they actually are.</t>
  </si>
  <si>
    <t xml:space="preserve">SET THIS UP ONCE</t>
  </si>
  <si>
    <t xml:space="preserve">Project</t>
  </si>
  <si>
    <t xml:space="preserve">e.g. Northbank Ambulatory Care Center</t>
  </si>
  <si>
    <t xml:space="preserve">Stage</t>
  </si>
  <si>
    <t xml:space="preserve">Re-score at every gate</t>
  </si>
  <si>
    <t xml:space="preserve">Assessed by</t>
  </si>
  <si>
    <t xml:space="preserve">Who scored it</t>
  </si>
  <si>
    <t xml:space="preserve">Date assessed</t>
  </si>
  <si>
    <t xml:space="preserve">Scores age quickly</t>
  </si>
  <si>
    <t xml:space="preserve">Next review</t>
  </si>
  <si>
    <t xml:space="preserve">Usually the next gate</t>
  </si>
  <si>
    <t xml:space="preserve">WHAT IS IN THIS FILE</t>
  </si>
  <si>
    <t xml:space="preserve">Analysis</t>
  </si>
  <si>
    <t xml:space="preserve">One row per stakeholder. Score power, interest and impact; the priority band, the required engagement level and the gap are calculated.</t>
  </si>
  <si>
    <t xml:space="preserve">Grids</t>
  </si>
  <si>
    <t xml:space="preserve">Both pictures, drawn from the scores. Power against interest, and power against impact.</t>
  </si>
  <si>
    <t xml:space="preserve">Summary</t>
  </si>
  <si>
    <t xml:space="preserve">Nothing typed. Where the effort is going, where the gaps are, and who has nobody assigned.</t>
  </si>
  <si>
    <t xml:space="preserve">Scales</t>
  </si>
  <si>
    <t xml:space="preserve">What each score from 1 to 5 means, and the two formulas. Edit the words here.</t>
  </si>
  <si>
    <t xml:space="preserve">Notes &amp; Assumptions</t>
  </si>
  <si>
    <t xml:space="preserve">What this file is, what the other three stakeholder templates are, and what to change first.</t>
  </si>
  <si>
    <t xml:space="preserve">HOW TO USE IT</t>
  </si>
  <si>
    <t xml:space="preserve">Score power, interest and impact</t>
  </si>
  <si>
    <t xml:space="preserve">Three numbers from 1 to 5. The Scales sheet says what each one means.</t>
  </si>
  <si>
    <t xml:space="preserve">Do not type the priority or the level</t>
  </si>
  <si>
    <t xml:space="preserve">Both are calculated. Overwriting them breaks the gap column, which is the useful one.</t>
  </si>
  <si>
    <t xml:space="preserve">Read the gap, not the score</t>
  </si>
  <si>
    <t xml:space="preserve">A high score is not a problem. A required level above the actual level is.</t>
  </si>
  <si>
    <t xml:space="preserve">Look at the negative gaps too</t>
  </si>
  <si>
    <t xml:space="preserve">Engaging somebody harder than they need is effort you could spend on the row above.</t>
  </si>
  <si>
    <t xml:space="preserve">Give every row an owner</t>
  </si>
  <si>
    <t xml:space="preserve">A stakeholder with no owner is a stakeholder nobody is talking to.</t>
  </si>
  <si>
    <t xml:space="preserve">Re-score at every stage gate</t>
  </si>
  <si>
    <t xml:space="preserve">Power and interest move. A score from the business case is out of date by construction.</t>
  </si>
  <si>
    <t xml:space="preserve">IMPORTANT   This is an assessment tool, not a decision and not advice. Every score in it is a judgement made by whoever filled it in, and reasonable people will score the same stakeholder differently - the priority bands and required levels are what the numbers imply, not what your project should do. It records opinions about named people and organizations, so treat the file as confidential, check what your own privacy and records obligations require before you share it, and remember that anything written here may be disclosable. Where a lender, a regulator or a funding agreement requires a stakeholder engagement plan in a particular form, this workbook does not satisfy it.</t>
  </si>
  <si>
    <t xml:space="preserve">Visit mastt.com</t>
  </si>
  <si>
    <t xml:space="preserve">Score three axes from 1 to 5. Priority, quadrant, required level and the gap are all calculated - do not type over them.</t>
  </si>
  <si>
    <t xml:space="preserve">No.</t>
  </si>
  <si>
    <t xml:space="preserve">Stakeholder</t>
  </si>
  <si>
    <t xml:space="preserve">Organization</t>
  </si>
  <si>
    <t xml:space="preserve">Role or interest</t>
  </si>
  <si>
    <t xml:space="preserve">Category</t>
  </si>
  <si>
    <t xml:space="preserve">Power</t>
  </si>
  <si>
    <t xml:space="preserve">Interest</t>
  </si>
  <si>
    <t xml:space="preserve">Impact</t>
  </si>
  <si>
    <t xml:space="preserve">Quadrant</t>
  </si>
  <si>
    <t xml:space="preserve">Priority</t>
  </si>
  <si>
    <t xml:space="preserve">Level required</t>
  </si>
  <si>
    <t xml:space="preserve">Level actual</t>
  </si>
  <si>
    <t xml:space="preserve">Gap</t>
  </si>
  <si>
    <t xml:space="preserve">Position</t>
  </si>
  <si>
    <t xml:space="preserve">Owner</t>
  </si>
  <si>
    <t xml:space="preserve">What they want, and what to do about it</t>
  </si>
  <si>
    <t xml:space="preserve">Check</t>
  </si>
  <si>
    <t xml:space="preserve">M. Okafor</t>
  </si>
  <si>
    <t xml:space="preserve">Northbank Health Authority</t>
  </si>
  <si>
    <t xml:space="preserve">Director of Capital Projects</t>
  </si>
  <si>
    <t xml:space="preserve">Client or owner</t>
  </si>
  <si>
    <t xml:space="preserve">Partner</t>
  </si>
  <si>
    <t xml:space="preserve">Supportive</t>
  </si>
  <si>
    <t xml:space="preserve">A. Whitfield</t>
  </si>
  <si>
    <t xml:space="preserve">Dr S. Iyer</t>
  </si>
  <si>
    <t xml:space="preserve">Chief of Emergency Medicine</t>
  </si>
  <si>
    <t xml:space="preserve">Internal</t>
  </si>
  <si>
    <t xml:space="preserve">Inform</t>
  </si>
  <si>
    <t xml:space="preserve">Unconvinced</t>
  </si>
  <si>
    <t xml:space="preserve">City Building Department</t>
  </si>
  <si>
    <t xml:space="preserve">City of Northbank</t>
  </si>
  <si>
    <t xml:space="preserve">Permitting and inspection</t>
  </si>
  <si>
    <t xml:space="preserve">Government or authority</t>
  </si>
  <si>
    <t xml:space="preserve">Consult</t>
  </si>
  <si>
    <t xml:space="preserve">Neutral</t>
  </si>
  <si>
    <t xml:space="preserve">T. Nakamura</t>
  </si>
  <si>
    <t xml:space="preserve">Riverside Residents Association</t>
  </si>
  <si>
    <t xml:space="preserve">Community group</t>
  </si>
  <si>
    <t xml:space="preserve">Represents 380 households</t>
  </si>
  <si>
    <t xml:space="preserve">Community</t>
  </si>
  <si>
    <t xml:space="preserve">Monitor</t>
  </si>
  <si>
    <t xml:space="preserve">Opposed</t>
  </si>
  <si>
    <t xml:space="preserve">R. Delacroix</t>
  </si>
  <si>
    <t xml:space="preserve">Halbrook Construction</t>
  </si>
  <si>
    <t xml:space="preserve">Construction manager at risk</t>
  </si>
  <si>
    <t xml:space="preserve">Delivery partner</t>
  </si>
  <si>
    <t xml:space="preserve">Facilities Management</t>
  </si>
  <si>
    <t xml:space="preserve">Owns the shutdown calendar</t>
  </si>
  <si>
    <t xml:space="preserve">Champion</t>
  </si>
  <si>
    <t xml:space="preserve">State Health Funding Office</t>
  </si>
  <si>
    <t xml:space="preserve">State government</t>
  </si>
  <si>
    <t xml:space="preserve">Second-cycle appropriation</t>
  </si>
  <si>
    <t xml:space="preserve">Nursing Unit Council</t>
  </si>
  <si>
    <t xml:space="preserve">Ward representatives</t>
  </si>
  <si>
    <t xml:space="preserve">S. Boateng</t>
  </si>
  <si>
    <t xml:space="preserve">Northbank Chronicle</t>
  </si>
  <si>
    <t xml:space="preserve">Local press</t>
  </si>
  <si>
    <t xml:space="preserve">Covers the campus</t>
  </si>
  <si>
    <t xml:space="preserve">Media</t>
  </si>
  <si>
    <t xml:space="preserve">Not known</t>
  </si>
  <si>
    <t xml:space="preserve">Quadrant, priority, level required and gap are calculated - typing over them breaks the gap column, which is the only one worth acting on. A positive gap means the stakeholder needs more than they are getting; a negative gap is effort that could go somewhere else. Sixteen blank rows are pre-formatted; insert inside the block, never below it.</t>
  </si>
  <si>
    <t xml:space="preserve">STAKEHOLDER ANALYSIS     ·     GRIDS</t>
  </si>
  <si>
    <t xml:space="preserve">Nothing typed. Both grids count the rows on the Analysis sheet.</t>
  </si>
  <si>
    <t xml:space="preserve">POWER AGAINST INTEREST</t>
  </si>
  <si>
    <t xml:space="preserve">Interest 1</t>
  </si>
  <si>
    <t xml:space="preserve">Interest 2</t>
  </si>
  <si>
    <t xml:space="preserve">Interest 3</t>
  </si>
  <si>
    <t xml:space="preserve">Interest 4</t>
  </si>
  <si>
    <t xml:space="preserve">Interest 5</t>
  </si>
  <si>
    <t xml:space="preserve">What each corner means</t>
  </si>
  <si>
    <t xml:space="preserve">Power 5</t>
  </si>
  <si>
    <t xml:space="preserve">Low power, low interest</t>
  </si>
  <si>
    <t xml:space="preserve">Power 4</t>
  </si>
  <si>
    <t xml:space="preserve">Low power, high interest</t>
  </si>
  <si>
    <t xml:space="preserve">Keep informed</t>
  </si>
  <si>
    <t xml:space="preserve">Power 3</t>
  </si>
  <si>
    <t xml:space="preserve">High power, low interest</t>
  </si>
  <si>
    <t xml:space="preserve">Keep satisfied</t>
  </si>
  <si>
    <t xml:space="preserve">Power 2</t>
  </si>
  <si>
    <t xml:space="preserve">High power, high interest</t>
  </si>
  <si>
    <t xml:space="preserve">Manage closely</t>
  </si>
  <si>
    <t xml:space="preserve">Power 1</t>
  </si>
  <si>
    <t xml:space="preserve">POWER AGAINST IMPACT</t>
  </si>
  <si>
    <t xml:space="preserve">Impact 1</t>
  </si>
  <si>
    <t xml:space="preserve">Impact 2</t>
  </si>
  <si>
    <t xml:space="preserve">Impact 3</t>
  </si>
  <si>
    <t xml:space="preserve">Impact 4</t>
  </si>
  <si>
    <t xml:space="preserve">Impact 5</t>
  </si>
  <si>
    <t xml:space="preserve">Low power, low impact</t>
  </si>
  <si>
    <t xml:space="preserve">Low priority</t>
  </si>
  <si>
    <t xml:space="preserve">Low power, high impact</t>
  </si>
  <si>
    <t xml:space="preserve">Medium priority</t>
  </si>
  <si>
    <t xml:space="preserve">High power, low impact</t>
  </si>
  <si>
    <t xml:space="preserve">High priority</t>
  </si>
  <si>
    <t xml:space="preserve">High power, high impact</t>
  </si>
  <si>
    <t xml:space="preserve">Critical</t>
  </si>
  <si>
    <t xml:space="preserve">Each cell counts the stakeholders with that pair of scores - it is a count, not a name, because two people at the same coordinates need the same treatment and the Analysis sheet is where you find out who they are. The tint is computed from the coordinates, not typed: both axes at 4 or above is the corner that decides the project.</t>
  </si>
  <si>
    <t xml:space="preserve">STAKEHOLDER ANALYSIS     ·     SUMMARY</t>
  </si>
  <si>
    <t xml:space="preserve">Nothing typed. Every figure reads off the Analysis sheet.</t>
  </si>
  <si>
    <t xml:space="preserve">STAKEHOLDERS</t>
  </si>
  <si>
    <t xml:space="preserve">CRITICAL</t>
  </si>
  <si>
    <t xml:space="preserve">UNDER-ENGAGED</t>
  </si>
  <si>
    <t xml:space="preserve">NOT SUPPORTIVE</t>
  </si>
  <si>
    <t xml:space="preserve">scored on the Analysis sheet</t>
  </si>
  <si>
    <t xml:space="preserve">required level above actual</t>
  </si>
  <si>
    <t xml:space="preserve">opposed or unconvinced</t>
  </si>
  <si>
    <t xml:space="preserve">WHERE THE PRIORITY SITS</t>
  </si>
  <si>
    <t xml:space="preserve">High</t>
  </si>
  <si>
    <t xml:space="preserve">Medium</t>
  </si>
  <si>
    <t xml:space="preserve">Low</t>
  </si>
  <si>
    <t xml:space="preserve">WHERE THE STAKEHOLDERS STAND</t>
  </si>
  <si>
    <t xml:space="preserve">One hue on purpose: these are counts, not states. Opposed is not automatically the problem - an opposed stakeholder with low power and low impact costs less attention than a critical one whose position nobody has established.</t>
  </si>
  <si>
    <t xml:space="preserve">THE RECORD</t>
  </si>
  <si>
    <t xml:space="preserve">Value</t>
  </si>
  <si>
    <t xml:space="preserve">Where it comes from</t>
  </si>
  <si>
    <t xml:space="preserve">Stakeholders scored</t>
  </si>
  <si>
    <t xml:space="preserve">Analysis - rows with a name</t>
  </si>
  <si>
    <t xml:space="preserve">Critical, and engaged below the required level</t>
  </si>
  <si>
    <t xml:space="preserve">The highest-value gap on the sheet</t>
  </si>
  <si>
    <t xml:space="preserve">Critical, and position not established</t>
  </si>
  <si>
    <t xml:space="preserve">Position column - Not known on a Critical row</t>
  </si>
  <si>
    <t xml:space="preserve">Engaged harder than the scores require</t>
  </si>
  <si>
    <t xml:space="preserve">A negative gap. Effort that could go somewhere else.</t>
  </si>
  <si>
    <t xml:space="preserve">Stakeholders with no owner</t>
  </si>
  <si>
    <t xml:space="preserve">Owner column - nobody is talking to them</t>
  </si>
  <si>
    <t xml:space="preserve">STAKEHOLDER ANALYSIS     ·     SCALES</t>
  </si>
  <si>
    <t xml:space="preserve">What each score means, and the two formulas the sheet uses. Edit the words; the calculation only uses the number.</t>
  </si>
  <si>
    <t xml:space="preserve">THE THREE SCALES</t>
  </si>
  <si>
    <t xml:space="preserve">Score</t>
  </si>
  <si>
    <t xml:space="preserve">Can stop the project</t>
  </si>
  <si>
    <t xml:space="preserve">Outcome changes their day-to-day</t>
  </si>
  <si>
    <t xml:space="preserve">The project fails without them</t>
  </si>
  <si>
    <t xml:space="preserve">Can change the scope or the budget</t>
  </si>
  <si>
    <t xml:space="preserve">Outcome affects their objectives</t>
  </si>
  <si>
    <t xml:space="preserve">Their opposition would cost time or money</t>
  </si>
  <si>
    <t xml:space="preserve">Can delay a decision</t>
  </si>
  <si>
    <t xml:space="preserve">Follows it and will comment</t>
  </si>
  <si>
    <t xml:space="preserve">Their support makes it easier</t>
  </si>
  <si>
    <t xml:space="preserve">Can raise an issue that has to be answered</t>
  </si>
  <si>
    <t xml:space="preserve">Aware of it, rarely engages</t>
  </si>
  <si>
    <t xml:space="preserve">Little practical effect either way</t>
  </si>
  <si>
    <t xml:space="preserve">No formal ability to affect it</t>
  </si>
  <si>
    <t xml:space="preserve">Not interested unless something goes wrong</t>
  </si>
  <si>
    <t xml:space="preserve">No practical effect</t>
  </si>
  <si>
    <t xml:space="preserve">THE TWO FORMULAS</t>
  </si>
  <si>
    <t xml:space="preserve">What is calculated</t>
  </si>
  <si>
    <t xml:space="preserve">From</t>
  </si>
  <si>
    <t xml:space="preserve">How it is banded</t>
  </si>
  <si>
    <t xml:space="preserve">Power x Interest</t>
  </si>
  <si>
    <t xml:space="preserve">Both 4 or 5 is Manage closely. High power, low interest is Keep satisfied. Low power, high interest is Keep informed. Both low is Monitor.</t>
  </si>
  <si>
    <t xml:space="preserve">Priority band</t>
  </si>
  <si>
    <t xml:space="preserve">Power x Impact</t>
  </si>
  <si>
    <t xml:space="preserve">20 or more is Critical, 12 to 19 High, 6 to 11 Medium, below 6 Low. Impact, not interest - somebody can be uninterested and still decide whether the project happens.</t>
  </si>
  <si>
    <t xml:space="preserve">Required engagement level</t>
  </si>
  <si>
    <t xml:space="preserve">From the priority band</t>
  </si>
  <si>
    <t xml:space="preserve">Critical needs Partner, High needs Involve, Medium needs Consult, Low needs Inform.</t>
  </si>
  <si>
    <t xml:space="preserve">Required level minus actual level</t>
  </si>
  <si>
    <t xml:space="preserve">Positive means they need more than they are getting. Negative means effort you could move.</t>
  </si>
  <si>
    <t xml:space="preserve">THE OTHER DROPDOWNS</t>
  </si>
  <si>
    <t xml:space="preserve">Engagement level</t>
  </si>
  <si>
    <t xml:space="preserve">Yes</t>
  </si>
  <si>
    <t xml:space="preserve">No</t>
  </si>
  <si>
    <t xml:space="preserve">Involve</t>
  </si>
  <si>
    <t xml:space="preserve">Commercial partner</t>
  </si>
  <si>
    <t xml:space="preserve">Interest group</t>
  </si>
  <si>
    <t xml:space="preserve">Engagement level is ordered lowest to highest and the gap depends on that order - if you rename a level, keep its position. Adding a sixth means changing the banding on the Analysis sheet too.</t>
  </si>
  <si>
    <t xml:space="preserve">STAKEHOLDER ANALYSIS     ·     NOTES &amp; ASSUMPTIONS</t>
  </si>
  <si>
    <t xml:space="preserve">What this file is, which of the four stakeholder templates owns what, and what to change first.</t>
  </si>
  <si>
    <t xml:space="preserve">WHICH FILE DOES WHAT</t>
  </si>
  <si>
    <t xml:space="preserve">This file is the assessment</t>
  </si>
  <si>
    <t xml:space="preserve">It scores each stakeholder, computes a priority band and a required engagement level, and shows the gap against where they actually are. That is all it does.</t>
  </si>
  <si>
    <t xml:space="preserve">A stakeholder register is the roster</t>
  </si>
  <si>
    <t xml:space="preserve">Names, organizations, titles, contact details and how to reach them. If what you need is a contact list, this is not it.</t>
  </si>
  <si>
    <t xml:space="preserve">A stakeholder matrix is the picture</t>
  </si>
  <si>
    <t xml:space="preserve">The four-quadrant plot on its own, for a report or a slide. The grid on the Grids sheet is the same picture, drawn from these scores.</t>
  </si>
  <si>
    <t xml:space="preserve">A stakeholder management plan is the commitment</t>
  </si>
  <si>
    <t xml:space="preserve">Who engages whom, how often, what was said and what was promised. The engagement log and the commitments register live there, not here - and there is no point keeping them twice.</t>
  </si>
  <si>
    <t xml:space="preserve">A lender's engagement plan is a different document again</t>
  </si>
  <si>
    <t xml:space="preserve">Where a financier or a development bank requires a stakeholder engagement plan, that is a narrative document with mandated content and this workbook does not cover it.</t>
  </si>
  <si>
    <t xml:space="preserve">NOTES AND ASSUMPTIONS</t>
  </si>
  <si>
    <t xml:space="preserve">What this file assumes</t>
  </si>
  <si>
    <t xml:space="preserve">One project, one team doing the analysis, and a willingness to write down an honest score for somebody who may read it. If the assessment has to be shareable with the people in it, keep the position and the notes columns in a separate copy.</t>
  </si>
  <si>
    <t xml:space="preserve">The scales are ordinary words, not a published instrument</t>
  </si>
  <si>
    <t xml:space="preserve">Five plain descriptions on each axis. Change them to your own language if it fits your organization better - nothing in the calculation depends on the wording, only on the number.</t>
  </si>
  <si>
    <t xml:space="preserve">The two formulas are printed on the Scales sheet</t>
  </si>
  <si>
    <t xml:space="preserve">Power times interest sets the quadrant; power times impact sets the priority band. A score nobody can reproduce is a score nobody will defend in a meeting.</t>
  </si>
  <si>
    <t xml:space="preserve">A gap is a prompt, not an instruction</t>
  </si>
  <si>
    <t xml:space="preserve">The required level is what the scores imply. Whether you can engage somebody at that level, and whether you should, is a judgement the sheet cannot make.</t>
  </si>
  <si>
    <t xml:space="preserve">Position is the most sensitive column in the file</t>
  </si>
  <si>
    <t xml:space="preserve">Recording somebody as Opposed is a statement about a person. Treat the workbook accordingly, and be careful who has access to it.</t>
  </si>
  <si>
    <t xml:space="preserve">It is not the engagement log</t>
  </si>
  <si>
    <t xml:space="preserve">There is deliberately no place here to record what was said and when. That is the Management Plan's job and keeping it twice guarantees the two disagree.</t>
  </si>
</sst>
</file>

<file path=xl/styles.xml><?xml version="1.0" encoding="utf-8"?>
<styleSheet xmlns="http://schemas.openxmlformats.org/spreadsheetml/2006/main">
  <numFmts count="5">
    <numFmt numFmtId="164" formatCode="General"/>
    <numFmt numFmtId="165" formatCode="d\ mmm\ yyyy"/>
    <numFmt numFmtId="166" formatCode="\+0;\-0;\0"/>
    <numFmt numFmtId="167" formatCode="0;;\-"/>
    <numFmt numFmtId="168" formatCode="0"/>
  </numFmts>
  <fonts count="25">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8.5"/>
      <color rgb="FF0D3C61"/>
      <name val="Inter"/>
      <family val="0"/>
      <charset val="1"/>
    </font>
    <font>
      <b val="true"/>
      <sz val="8.5"/>
      <color rgb="FF1D3245"/>
      <name val="Inter"/>
      <family val="0"/>
      <charset val="1"/>
    </font>
    <font>
      <b val="true"/>
      <sz val="10"/>
      <color rgb="FF1D3245"/>
      <name val="Inter"/>
      <family val="0"/>
      <charset val="1"/>
    </font>
    <font>
      <b val="true"/>
      <sz val="11"/>
      <color rgb="FF1D3245"/>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sz val="9"/>
      <color rgb="FF0D3C61"/>
      <name val="Inter"/>
      <family val="0"/>
      <charset val="1"/>
    </font>
    <font>
      <b val="true"/>
      <sz val="9"/>
      <color rgb="FF0D3C61"/>
      <name val="Inter"/>
      <family val="0"/>
      <charset val="1"/>
    </font>
    <font>
      <sz val="9.5"/>
      <color rgb="FF1D3245"/>
      <name val="Inter"/>
      <family val="0"/>
      <charset val="1"/>
    </font>
  </fonts>
  <fills count="13">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0"/>
      </patternFill>
    </fill>
    <fill>
      <patternFill patternType="solid">
        <fgColor rgb="FFDCE9F4"/>
        <bgColor rgb="FFE3F0FA"/>
      </patternFill>
    </fill>
    <fill>
      <patternFill patternType="solid">
        <fgColor rgb="FFF6F9FC"/>
        <bgColor rgb="FFF5F5F5"/>
      </patternFill>
    </fill>
    <fill>
      <patternFill patternType="solid">
        <fgColor rgb="FFFDEBE9"/>
        <bgColor rgb="FFFDEBE0"/>
      </patternFill>
    </fill>
    <fill>
      <patternFill patternType="solid">
        <fgColor rgb="FF0B79D0"/>
        <bgColor rgb="FF3480BC"/>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14" fillId="7" borderId="2"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4" fontId="8" fillId="5" borderId="1" xfId="0" applyFont="true" applyBorder="true" applyAlignment="true" applyProtection="false">
      <alignment horizontal="center" vertical="center" textRotation="0" wrapText="false" indent="1" shrinkToFit="false"/>
      <protection locked="true" hidden="false"/>
    </xf>
    <xf numFmtId="164" fontId="15" fillId="8" borderId="1" xfId="0" applyFont="true" applyBorder="true" applyAlignment="true" applyProtection="false">
      <alignment horizontal="left" vertical="center" textRotation="0" wrapText="false" indent="1" shrinkToFit="false"/>
      <protection locked="true" hidden="false"/>
    </xf>
    <xf numFmtId="164" fontId="15" fillId="8" borderId="1" xfId="0" applyFont="true" applyBorder="true" applyAlignment="true" applyProtection="false">
      <alignment horizontal="center" vertical="center" textRotation="0" wrapText="false" indent="1" shrinkToFit="false"/>
      <protection locked="true" hidden="false"/>
    </xf>
    <xf numFmtId="164" fontId="14" fillId="8" borderId="1" xfId="0" applyFont="true" applyBorder="true" applyAlignment="true" applyProtection="false">
      <alignment horizontal="center" vertical="center" textRotation="0" wrapText="false" indent="1" shrinkToFit="false"/>
      <protection locked="true" hidden="false"/>
    </xf>
    <xf numFmtId="166" fontId="16" fillId="8" borderId="1" xfId="0" applyFont="true" applyBorder="true" applyAlignment="true" applyProtection="false">
      <alignment horizontal="center" vertical="center" textRotation="0" wrapText="false" indent="1" shrinkToFit="false"/>
      <protection locked="true" hidden="false"/>
    </xf>
    <xf numFmtId="164" fontId="9" fillId="8" borderId="1" xfId="0" applyFont="true" applyBorder="true" applyAlignment="true" applyProtection="false">
      <alignment horizontal="left" vertical="center" textRotation="0" wrapText="true" indent="1" shrinkToFit="false"/>
      <protection locked="true" hidden="false"/>
    </xf>
    <xf numFmtId="164" fontId="14" fillId="7" borderId="0" xfId="0" applyFont="true" applyBorder="fals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left" vertical="center" textRotation="0" wrapText="false" indent="1" shrinkToFit="false"/>
      <protection locked="true" hidden="false"/>
    </xf>
    <xf numFmtId="164" fontId="14" fillId="7" borderId="0" xfId="0" applyFont="true" applyBorder="false" applyAlignment="true" applyProtection="false">
      <alignment horizontal="center" vertical="center" textRotation="0" wrapText="false" indent="0" shrinkToFit="false"/>
      <protection locked="true" hidden="false"/>
    </xf>
    <xf numFmtId="167" fontId="17" fillId="6" borderId="1" xfId="0" applyFont="true" applyBorder="true" applyAlignment="true" applyProtection="false">
      <alignment horizontal="center" vertical="center" textRotation="0" wrapText="false" indent="1" shrinkToFit="false"/>
      <protection locked="true" hidden="false"/>
    </xf>
    <xf numFmtId="167" fontId="17" fillId="9" borderId="1" xfId="0" applyFont="true" applyBorder="true" applyAlignment="true" applyProtection="false">
      <alignment horizontal="center" vertical="center" textRotation="0" wrapText="false" indent="1" shrinkToFit="false"/>
      <protection locked="true" hidden="false"/>
    </xf>
    <xf numFmtId="164" fontId="15" fillId="0"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false" indent="1" shrinkToFit="false"/>
      <protection locked="true" hidden="false"/>
    </xf>
    <xf numFmtId="167" fontId="17" fillId="8" borderId="1" xfId="0" applyFont="true" applyBorder="true" applyAlignment="true" applyProtection="false">
      <alignment horizontal="center" vertical="center" textRotation="0" wrapText="false" indent="1" shrinkToFit="false"/>
      <protection locked="true" hidden="false"/>
    </xf>
    <xf numFmtId="164" fontId="5" fillId="10" borderId="0" xfId="0" applyFont="true" applyBorder="true" applyAlignment="true" applyProtection="false">
      <alignment horizontal="left" vertical="center" textRotation="0" wrapText="false" indent="1" shrinkToFit="false"/>
      <protection locked="true" hidden="false"/>
    </xf>
    <xf numFmtId="164" fontId="18" fillId="0" borderId="0" xfId="0" applyFont="true" applyBorder="true" applyAlignment="true" applyProtection="false">
      <alignment horizontal="left" vertical="center" textRotation="0" wrapText="false" indent="1" shrinkToFit="false"/>
      <protection locked="true" hidden="false"/>
    </xf>
    <xf numFmtId="164" fontId="19" fillId="11" borderId="0" xfId="0" applyFont="true" applyBorder="true" applyAlignment="true" applyProtection="false">
      <alignment horizontal="center" vertical="bottom" textRotation="0" wrapText="false" indent="0" shrinkToFit="false"/>
      <protection locked="true" hidden="false"/>
    </xf>
    <xf numFmtId="168" fontId="20" fillId="11" borderId="0" xfId="0" applyFont="true" applyBorder="true" applyAlignment="true" applyProtection="false">
      <alignment horizontal="center" vertical="center" textRotation="0" wrapText="false" indent="0" shrinkToFit="false"/>
      <protection locked="true" hidden="false"/>
    </xf>
    <xf numFmtId="164" fontId="21" fillId="11"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68" fontId="16" fillId="8" borderId="1" xfId="0" applyFont="true" applyBorder="true" applyAlignment="true" applyProtection="false">
      <alignment horizontal="center" vertical="center" textRotation="0" wrapText="false" indent="1" shrinkToFit="false"/>
      <protection locked="true" hidden="false"/>
    </xf>
    <xf numFmtId="164" fontId="22" fillId="8"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1" shrinkToFit="false"/>
      <protection locked="true" hidden="false"/>
    </xf>
    <xf numFmtId="164" fontId="9" fillId="0" borderId="0" xfId="0" applyFont="true" applyBorder="true" applyAlignment="true" applyProtection="false">
      <alignment horizontal="left" vertical="center" textRotation="0" wrapText="true" indent="1"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23" fillId="7"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left" vertical="center" textRotation="0" wrapText="true" indent="1" shrinkToFit="false"/>
      <protection locked="true" hidden="false"/>
    </xf>
    <xf numFmtId="164" fontId="9" fillId="0" borderId="0" xfId="0" applyFont="true" applyBorder="false" applyAlignment="true" applyProtection="false">
      <alignment horizontal="left" vertical="top" textRotation="0" wrapText="true" indent="1" shrinkToFit="false"/>
      <protection locked="true" hidden="false"/>
    </xf>
    <xf numFmtId="164" fontId="24" fillId="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FFF4E0"/>
        </patternFill>
      </fill>
    </dxf>
    <dxf>
      <font>
        <name val="Inter"/>
        <charset val="1"/>
        <family val="0"/>
        <b val="1"/>
        <color rgb="FFE31B0C"/>
        <sz val="8"/>
      </font>
      <fill>
        <patternFill>
          <bgColor rgb="FFFDEBE9"/>
        </patternFill>
      </fill>
    </dxf>
    <dxf>
      <font>
        <name val="Inter"/>
        <charset val="1"/>
        <family val="0"/>
        <b val="1"/>
        <color rgb="FFEC6917"/>
        <sz val="8"/>
      </font>
      <fill>
        <patternFill>
          <bgColor rgb="FFFDEBE0"/>
        </patternFill>
      </fill>
    </dxf>
    <dxf>
      <font>
        <name val="Inter"/>
        <charset val="1"/>
        <family val="0"/>
        <b val="1"/>
        <color rgb="FFE31B0C"/>
        <sz val="9"/>
      </font>
      <fill>
        <patternFill>
          <bgColor rgb="FFFDEBE9"/>
        </patternFill>
      </fill>
    </dxf>
    <dxf>
      <font>
        <name val="Inter"/>
        <charset val="1"/>
        <family val="0"/>
        <b val="1"/>
        <color rgb="FF0B79D0"/>
        <sz val="9"/>
      </font>
      <fill>
        <patternFill>
          <bgColor rgb="FFE3F0FA"/>
        </patternFill>
      </fill>
    </dxf>
    <dxf>
      <font>
        <name val="Inter"/>
        <charset val="1"/>
        <family val="0"/>
        <b val="1"/>
        <color rgb="FF4CAF50"/>
        <sz val="9"/>
      </font>
      <fill>
        <patternFill>
          <bgColor rgb="FFE8F5E9"/>
        </patternFill>
      </fill>
    </dxf>
    <dxf>
      <fill>
        <patternFill>
          <bgColor rgb="FFFDEBE9"/>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F5F5F5"/>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0"/>
      <rgbColor rgb="FFF6F9FC"/>
      <rgbColor rgb="FFFF99CC"/>
      <rgbColor rgb="FFCC99FF"/>
      <rgbColor rgb="FFFDEBE9"/>
      <rgbColor rgb="FF3480BC"/>
      <rgbColor rgb="FF33CCCC"/>
      <rgbColor rgb="FF99CC00"/>
      <rgbColor rgb="FFFFCC00"/>
      <rgbColor rgb="FFFF9900"/>
      <rgbColor rgb="FFEC6917"/>
      <rgbColor rgb="FF666699"/>
      <rgbColor rgb="FF8E98A2"/>
      <rgbColor rgb="FF0D3C61"/>
      <rgbColor rgb="FF4CAF50"/>
      <rgbColor rgb="FF003300"/>
      <rgbColor rgb="FF333300"/>
      <rgbColor rgb="FF993300"/>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22"/>
    <col collapsed="false" customWidth="true" hidden="false" outlineLevel="0" max="4" min="4" style="0" width="14"/>
    <col collapsed="false" customWidth="true" hidden="false" outlineLevel="0" max="5" min="5" style="0" width="16"/>
    <col collapsed="false" customWidth="true" hidden="false" outlineLevel="0" max="6" min="6" style="0" width="18"/>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30"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8"/>
      <c r="D10" s="8"/>
      <c r="E10" s="7" t="s">
        <v>10</v>
      </c>
      <c r="F10" s="7"/>
    </row>
    <row r="11" customFormat="false" ht="19.5" hidden="false" customHeight="true" outlineLevel="0" collapsed="false">
      <c r="B11" s="5" t="s">
        <v>11</v>
      </c>
      <c r="C11" s="8"/>
      <c r="D11" s="8"/>
      <c r="E11" s="7" t="s">
        <v>12</v>
      </c>
      <c r="F11" s="7"/>
    </row>
    <row r="13" customFormat="false" ht="21.75" hidden="false" customHeight="true" outlineLevel="0" collapsed="false">
      <c r="B13" s="4" t="s">
        <v>13</v>
      </c>
      <c r="C13" s="4"/>
      <c r="D13" s="4"/>
      <c r="E13" s="4"/>
      <c r="F13" s="4"/>
    </row>
    <row r="14" customFormat="false" ht="29.25" hidden="false" customHeight="true" outlineLevel="0" collapsed="false">
      <c r="B14" s="9" t="s">
        <v>14</v>
      </c>
      <c r="C14" s="10" t="s">
        <v>15</v>
      </c>
      <c r="D14" s="10"/>
      <c r="E14" s="10"/>
      <c r="F14" s="10"/>
    </row>
    <row r="15" customFormat="false" ht="29.25" hidden="false" customHeight="true" outlineLevel="0" collapsed="false">
      <c r="B15" s="9" t="s">
        <v>16</v>
      </c>
      <c r="C15" s="10" t="s">
        <v>17</v>
      </c>
      <c r="D15" s="10"/>
      <c r="E15" s="10"/>
      <c r="F15" s="10"/>
    </row>
    <row r="16" customFormat="false" ht="29.25" hidden="false" customHeight="true" outlineLevel="0" collapsed="false">
      <c r="B16" s="9" t="s">
        <v>18</v>
      </c>
      <c r="C16" s="10" t="s">
        <v>19</v>
      </c>
      <c r="D16" s="10"/>
      <c r="E16" s="10"/>
      <c r="F16" s="10"/>
    </row>
    <row r="17" customFormat="false" ht="16.5" hidden="false" customHeight="true" outlineLevel="0" collapsed="false">
      <c r="B17" s="9" t="s">
        <v>20</v>
      </c>
      <c r="C17" s="10" t="s">
        <v>21</v>
      </c>
      <c r="D17" s="10"/>
      <c r="E17" s="10"/>
      <c r="F17" s="10"/>
    </row>
    <row r="18" customFormat="false" ht="29.25" hidden="false" customHeight="true" outlineLevel="0" collapsed="false">
      <c r="B18" s="9" t="s">
        <v>22</v>
      </c>
      <c r="C18" s="10" t="s">
        <v>23</v>
      </c>
      <c r="D18" s="10"/>
      <c r="E18" s="10"/>
      <c r="F18" s="10"/>
    </row>
    <row r="20" customFormat="false" ht="21.75" hidden="false" customHeight="true" outlineLevel="0" collapsed="false">
      <c r="B20" s="4" t="s">
        <v>24</v>
      </c>
      <c r="C20" s="4"/>
      <c r="D20" s="4"/>
      <c r="E20" s="4"/>
      <c r="F20" s="4"/>
    </row>
    <row r="21" customFormat="false" ht="29.25" hidden="false" customHeight="true" outlineLevel="0" collapsed="false">
      <c r="B21" s="9" t="s">
        <v>25</v>
      </c>
      <c r="C21" s="10" t="s">
        <v>26</v>
      </c>
      <c r="D21" s="10"/>
      <c r="E21" s="10"/>
      <c r="F21" s="10"/>
    </row>
    <row r="22" customFormat="false" ht="29.25" hidden="false" customHeight="true" outlineLevel="0" collapsed="false">
      <c r="B22" s="9" t="s">
        <v>27</v>
      </c>
      <c r="C22" s="10" t="s">
        <v>28</v>
      </c>
      <c r="D22" s="10"/>
      <c r="E22" s="10"/>
      <c r="F22" s="10"/>
    </row>
    <row r="23" customFormat="false" ht="16.5" hidden="false" customHeight="true" outlineLevel="0" collapsed="false">
      <c r="B23" s="9" t="s">
        <v>29</v>
      </c>
      <c r="C23" s="10" t="s">
        <v>30</v>
      </c>
      <c r="D23" s="10"/>
      <c r="E23" s="10"/>
      <c r="F23" s="10"/>
    </row>
    <row r="24" customFormat="false" ht="29.25" hidden="false" customHeight="true" outlineLevel="0" collapsed="false">
      <c r="B24" s="9" t="s">
        <v>31</v>
      </c>
      <c r="C24" s="10" t="s">
        <v>32</v>
      </c>
      <c r="D24" s="10"/>
      <c r="E24" s="10"/>
      <c r="F24" s="10"/>
    </row>
    <row r="25" customFormat="false" ht="16.5" hidden="false" customHeight="true" outlineLevel="0" collapsed="false">
      <c r="B25" s="9" t="s">
        <v>33</v>
      </c>
      <c r="C25" s="10" t="s">
        <v>34</v>
      </c>
      <c r="D25" s="10"/>
      <c r="E25" s="10"/>
      <c r="F25" s="10"/>
    </row>
    <row r="26" customFormat="false" ht="29.25" hidden="false" customHeight="true" outlineLevel="0" collapsed="false">
      <c r="B26" s="9" t="s">
        <v>35</v>
      </c>
      <c r="C26" s="10" t="s">
        <v>36</v>
      </c>
      <c r="D26" s="10"/>
      <c r="E26" s="10"/>
      <c r="F26" s="10"/>
    </row>
    <row r="28" customFormat="false" ht="86.25" hidden="false" customHeight="true" outlineLevel="0" collapsed="false">
      <c r="B28" s="11" t="s">
        <v>37</v>
      </c>
      <c r="C28" s="11"/>
      <c r="D28" s="11"/>
      <c r="E28" s="11"/>
      <c r="F28" s="11"/>
    </row>
    <row r="29" customFormat="false" ht="18" hidden="false" customHeight="true" outlineLevel="0" collapsed="false">
      <c r="B29" s="12" t="s">
        <v>38</v>
      </c>
      <c r="C29" s="12"/>
      <c r="D29" s="12"/>
      <c r="E29" s="12"/>
      <c r="F29" s="12"/>
    </row>
  </sheetData>
  <mergeCells count="29">
    <mergeCell ref="B1:F1"/>
    <mergeCell ref="B2:F2"/>
    <mergeCell ref="B4:F4"/>
    <mergeCell ref="B6:F6"/>
    <mergeCell ref="C7:D7"/>
    <mergeCell ref="E7:F7"/>
    <mergeCell ref="C8:D8"/>
    <mergeCell ref="E8:F8"/>
    <mergeCell ref="C9:D9"/>
    <mergeCell ref="E9:F9"/>
    <mergeCell ref="C10:D10"/>
    <mergeCell ref="E10:F10"/>
    <mergeCell ref="C11:D11"/>
    <mergeCell ref="E11:F11"/>
    <mergeCell ref="B13:F13"/>
    <mergeCell ref="C14:F14"/>
    <mergeCell ref="C15:F15"/>
    <mergeCell ref="C16:F16"/>
    <mergeCell ref="C17:F17"/>
    <mergeCell ref="C18:F18"/>
    <mergeCell ref="B20:F20"/>
    <mergeCell ref="C21:F21"/>
    <mergeCell ref="C22:F22"/>
    <mergeCell ref="C23:F23"/>
    <mergeCell ref="C24:F24"/>
    <mergeCell ref="C25:F25"/>
    <mergeCell ref="C26:F26"/>
    <mergeCell ref="B28:F28"/>
    <mergeCell ref="B29:F29"/>
  </mergeCells>
  <hyperlinks>
    <hyperlink ref="B29"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R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32"/>
    <col collapsed="false" customWidth="true" hidden="false" outlineLevel="0" max="5" min="4" style="0" width="30"/>
    <col collapsed="false" customWidth="true" hidden="false" outlineLevel="0" max="6" min="6" style="0" width="25"/>
    <col collapsed="false" customWidth="true" hidden="false" outlineLevel="0" max="7" min="7" style="0" width="8"/>
    <col collapsed="false" customWidth="true" hidden="false" outlineLevel="0" max="8" min="8" style="0" width="9"/>
    <col collapsed="false" customWidth="true" hidden="false" outlineLevel="0" max="9" min="9" style="0" width="8"/>
    <col collapsed="false" customWidth="true" hidden="false" outlineLevel="0" max="10" min="10" style="0" width="18"/>
    <col collapsed="false" customWidth="true" hidden="false" outlineLevel="0" max="11" min="11" style="0" width="14"/>
    <col collapsed="false" customWidth="true" hidden="false" outlineLevel="0" max="13" min="12" style="0" width="16"/>
    <col collapsed="false" customWidth="true" hidden="false" outlineLevel="0" max="14" min="14" style="0" width="7"/>
    <col collapsed="false" customWidth="true" hidden="false" outlineLevel="0" max="15" min="15" style="0" width="16"/>
    <col collapsed="false" customWidth="true" hidden="false" outlineLevel="0" max="16" min="16" style="0" width="18"/>
    <col collapsed="false" customWidth="true" hidden="false" outlineLevel="0" max="17" min="17" style="0" width="34"/>
    <col collapsed="false" customWidth="true" hidden="false" outlineLevel="0" max="18" min="18" style="0" width="30"/>
    <col collapsed="false" customWidth="true" hidden="false" outlineLevel="0" max="19" min="19" style="0" width="2.2"/>
  </cols>
  <sheetData>
    <row r="1" customFormat="false" ht="33.75" hidden="false" customHeight="true" outlineLevel="0" collapsed="false">
      <c r="B1" s="1" t="s">
        <v>0</v>
      </c>
      <c r="C1" s="1"/>
      <c r="D1" s="1"/>
      <c r="E1" s="1"/>
      <c r="F1" s="1"/>
      <c r="G1" s="1"/>
      <c r="H1" s="1"/>
      <c r="I1" s="1"/>
      <c r="J1" s="1"/>
      <c r="K1" s="1"/>
      <c r="L1" s="1"/>
      <c r="M1" s="1"/>
      <c r="N1" s="1"/>
      <c r="O1" s="1"/>
      <c r="P1" s="1"/>
      <c r="Q1" s="1"/>
      <c r="R1" s="1"/>
    </row>
    <row r="2" customFormat="false" ht="4.5" hidden="false" customHeight="true" outlineLevel="0" collapsed="false">
      <c r="B2" s="2"/>
      <c r="C2" s="2"/>
      <c r="D2" s="2"/>
      <c r="E2" s="2"/>
      <c r="F2" s="2"/>
      <c r="G2" s="2"/>
      <c r="H2" s="2"/>
      <c r="I2" s="2"/>
      <c r="J2" s="2"/>
      <c r="K2" s="2"/>
      <c r="L2" s="2"/>
      <c r="M2" s="2"/>
      <c r="N2" s="2"/>
      <c r="O2" s="2"/>
      <c r="P2" s="2"/>
      <c r="Q2" s="2"/>
      <c r="R2" s="2"/>
    </row>
    <row r="3" customFormat="false" ht="16.5" hidden="false" customHeight="true" outlineLevel="0" collapsed="false">
      <c r="B3" s="13" t="str">
        <f aca="false">IF(Analysis!$C$8&lt;&gt;"M. Okafor","","EXAMPLE CONTENT - nine worked stakeholders, including a high-power opponent, an under-engaged champion and one engaged harder than the scores require. Delete the rows and this banner disappears.")</f>
        <v/>
      </c>
      <c r="C3" s="13"/>
      <c r="D3" s="13"/>
      <c r="E3" s="13"/>
      <c r="F3" s="13"/>
      <c r="G3" s="13"/>
      <c r="H3" s="13"/>
      <c r="I3" s="13"/>
      <c r="J3" s="13"/>
      <c r="K3" s="13"/>
      <c r="L3" s="13"/>
      <c r="M3" s="13"/>
      <c r="N3" s="13"/>
      <c r="O3" s="13"/>
      <c r="P3" s="13"/>
      <c r="Q3" s="13"/>
      <c r="R3" s="13"/>
    </row>
    <row r="4" customFormat="false" ht="25.5" hidden="false" customHeight="true" outlineLevel="0" collapsed="false">
      <c r="B4" s="3" t="s">
        <v>39</v>
      </c>
      <c r="C4" s="3"/>
      <c r="D4" s="3"/>
      <c r="E4" s="3"/>
      <c r="F4" s="3"/>
      <c r="G4" s="3"/>
      <c r="H4" s="3"/>
      <c r="I4" s="3"/>
      <c r="J4" s="3"/>
      <c r="K4" s="3"/>
      <c r="L4" s="3"/>
      <c r="M4" s="3"/>
      <c r="N4" s="3"/>
      <c r="O4" s="3"/>
      <c r="P4" s="3"/>
      <c r="Q4" s="3"/>
      <c r="R4" s="3"/>
    </row>
    <row r="6" customFormat="false" ht="34.5" hidden="false" customHeight="true" outlineLevel="0" collapsed="false">
      <c r="B6" s="14" t="s">
        <v>40</v>
      </c>
      <c r="C6" s="14" t="s">
        <v>41</v>
      </c>
      <c r="D6" s="14" t="s">
        <v>42</v>
      </c>
      <c r="E6" s="14" t="s">
        <v>43</v>
      </c>
      <c r="F6" s="14" t="s">
        <v>44</v>
      </c>
      <c r="G6" s="14" t="s">
        <v>45</v>
      </c>
      <c r="H6" s="14" t="s">
        <v>46</v>
      </c>
      <c r="I6" s="14" t="s">
        <v>47</v>
      </c>
      <c r="J6" s="14" t="s">
        <v>48</v>
      </c>
      <c r="K6" s="14" t="s">
        <v>49</v>
      </c>
      <c r="L6" s="14" t="s">
        <v>50</v>
      </c>
      <c r="M6" s="14" t="s">
        <v>51</v>
      </c>
      <c r="N6" s="14" t="s">
        <v>52</v>
      </c>
      <c r="O6" s="14" t="s">
        <v>53</v>
      </c>
      <c r="P6" s="14" t="s">
        <v>54</v>
      </c>
      <c r="Q6" s="14" t="s">
        <v>55</v>
      </c>
      <c r="R6" s="14" t="s">
        <v>56</v>
      </c>
    </row>
    <row r="7" customFormat="false" ht="21.75" hidden="false" customHeight="true" outlineLevel="0" collapsed="false">
      <c r="B7" s="15" t="n">
        <v>1</v>
      </c>
      <c r="C7" s="6" t="s">
        <v>57</v>
      </c>
      <c r="D7" s="16" t="s">
        <v>58</v>
      </c>
      <c r="E7" s="16" t="s">
        <v>59</v>
      </c>
      <c r="F7" s="6" t="s">
        <v>60</v>
      </c>
      <c r="G7" s="17" t="n">
        <v>5</v>
      </c>
      <c r="H7" s="17" t="n">
        <v>5</v>
      </c>
      <c r="I7" s="17" t="n">
        <v>5</v>
      </c>
      <c r="J7" s="18" t="str">
        <f aca="false">IF(NOT(AND($G7&lt;&gt;"",$H7&lt;&gt;"",$I7&lt;&gt;"")),"",IF(AND($G7&gt;=4,$H7&gt;=4),"Manage closely",IF(AND($G7&gt;=4,$H7&lt;4),"Keep satisfied",IF(AND($G7&lt;4,$H7&gt;=4),"Keep informed","Monitor"))))</f>
        <v>Manage closely</v>
      </c>
      <c r="K7" s="19" t="str">
        <f aca="false">IF(NOT(AND($G7&lt;&gt;"",$H7&lt;&gt;"",$I7&lt;&gt;"")),"",IF($G7*$I7&gt;=20,"Critical",IF($G7*$I7&gt;=12,"High",IF($G7*$I7&gt;=6,"Medium","Low"))))</f>
        <v>Critical</v>
      </c>
      <c r="L7" s="20" t="str">
        <f aca="false">IF($K7="","",IF($K7="Critical","Partner",IF($K7="High","Involve",IF($K7="Medium","Consult","Inform"))))</f>
        <v>Partner</v>
      </c>
      <c r="M7" s="6" t="s">
        <v>61</v>
      </c>
      <c r="N7" s="21" t="n">
        <f aca="false">IF(OR($L7="",$M7=""),"",IFERROR(MATCH($L7,Scales!$C$21:$C$25,0)-MATCH($M7,Scales!$C$21:$C$25,0),""))</f>
        <v>0</v>
      </c>
      <c r="O7" s="6" t="s">
        <v>62</v>
      </c>
      <c r="P7" s="6" t="s">
        <v>63</v>
      </c>
      <c r="Q7" s="16"/>
      <c r="R7" s="22" t="str">
        <f aca="false">IF($C7&lt;&gt;""=FALSE(),"",IF(NOT(AND($G7&lt;&gt;"",$H7&lt;&gt;"",$I7&lt;&gt;"")),"Score power, interest and impact",IF($M7="","No actual engagement level recorded",IF($P7="","No owner - nobody is talking to this stakeholder",IF($O7="","Position not recorded",IF($O7="Not known",IF($K7="Critical","CRITICAL and you do not know where they stand","Position not established"),IF(AND($N7&lt;&gt;"",$N7&gt;=2),"Engaged well below what the scores require",IF(AND($N7&lt;&gt;"",$N7=1),"One level below what the scores require",IF(AND($N7&lt;&gt;"",$N7&lt;=-2),"Engaged harder than the scores require",IF($Q7="","Nothing recorded about what they want",""))))))))))</f>
        <v>Nothing recorded about what they want</v>
      </c>
    </row>
    <row r="8" customFormat="false" ht="21.75" hidden="false" customHeight="true" outlineLevel="0" collapsed="false">
      <c r="B8" s="15" t="n">
        <v>2</v>
      </c>
      <c r="C8" s="6" t="s">
        <v>64</v>
      </c>
      <c r="D8" s="16" t="s">
        <v>58</v>
      </c>
      <c r="E8" s="16" t="s">
        <v>65</v>
      </c>
      <c r="F8" s="6" t="s">
        <v>66</v>
      </c>
      <c r="G8" s="17" t="n">
        <v>4</v>
      </c>
      <c r="H8" s="17" t="n">
        <v>5</v>
      </c>
      <c r="I8" s="17" t="n">
        <v>5</v>
      </c>
      <c r="J8" s="18" t="str">
        <f aca="false">IF(NOT(AND($G8&lt;&gt;"",$H8&lt;&gt;"",$I8&lt;&gt;"")),"",IF(AND($G8&gt;=4,$H8&gt;=4),"Manage closely",IF(AND($G8&gt;=4,$H8&lt;4),"Keep satisfied",IF(AND($G8&lt;4,$H8&gt;=4),"Keep informed","Monitor"))))</f>
        <v>Manage closely</v>
      </c>
      <c r="K8" s="19" t="str">
        <f aca="false">IF(NOT(AND($G8&lt;&gt;"",$H8&lt;&gt;"",$I8&lt;&gt;"")),"",IF($G8*$I8&gt;=20,"Critical",IF($G8*$I8&gt;=12,"High",IF($G8*$I8&gt;=6,"Medium","Low"))))</f>
        <v>Critical</v>
      </c>
      <c r="L8" s="20" t="str">
        <f aca="false">IF($K8="","",IF($K8="Critical","Partner",IF($K8="High","Involve",IF($K8="Medium","Consult","Inform"))))</f>
        <v>Partner</v>
      </c>
      <c r="M8" s="6" t="s">
        <v>67</v>
      </c>
      <c r="N8" s="21" t="n">
        <f aca="false">IF(OR($L8="",$M8=""),"",IFERROR(MATCH($L8,Scales!$C$21:$C$25,0)-MATCH($M8,Scales!$C$21:$C$25,0),""))</f>
        <v>3</v>
      </c>
      <c r="O8" s="6" t="s">
        <v>68</v>
      </c>
      <c r="P8" s="6" t="s">
        <v>63</v>
      </c>
      <c r="Q8" s="16"/>
      <c r="R8" s="22" t="str">
        <f aca="false">IF($C8&lt;&gt;""=FALSE(),"",IF(NOT(AND($G8&lt;&gt;"",$H8&lt;&gt;"",$I8&lt;&gt;"")),"Score power, interest and impact",IF($M8="","No actual engagement level recorded",IF($P8="","No owner - nobody is talking to this stakeholder",IF($O8="","Position not recorded",IF($O8="Not known",IF($K8="Critical","CRITICAL and you do not know where they stand","Position not established"),IF(AND($N8&lt;&gt;"",$N8&gt;=2),"Engaged well below what the scores require",IF(AND($N8&lt;&gt;"",$N8=1),"One level below what the scores require",IF(AND($N8&lt;&gt;"",$N8&lt;=-2),"Engaged harder than the scores require",IF($Q8="","Nothing recorded about what they want",""))))))))))</f>
        <v>Engaged well below what the scores require</v>
      </c>
    </row>
    <row r="9" customFormat="false" ht="21.75" hidden="false" customHeight="true" outlineLevel="0" collapsed="false">
      <c r="B9" s="15" t="n">
        <v>3</v>
      </c>
      <c r="C9" s="6" t="s">
        <v>69</v>
      </c>
      <c r="D9" s="16" t="s">
        <v>70</v>
      </c>
      <c r="E9" s="16" t="s">
        <v>71</v>
      </c>
      <c r="F9" s="6" t="s">
        <v>72</v>
      </c>
      <c r="G9" s="17" t="n">
        <v>5</v>
      </c>
      <c r="H9" s="17" t="n">
        <v>3</v>
      </c>
      <c r="I9" s="17" t="n">
        <v>5</v>
      </c>
      <c r="J9" s="18" t="str">
        <f aca="false">IF(NOT(AND($G9&lt;&gt;"",$H9&lt;&gt;"",$I9&lt;&gt;"")),"",IF(AND($G9&gt;=4,$H9&gt;=4),"Manage closely",IF(AND($G9&gt;=4,$H9&lt;4),"Keep satisfied",IF(AND($G9&lt;4,$H9&gt;=4),"Keep informed","Monitor"))))</f>
        <v>Keep satisfied</v>
      </c>
      <c r="K9" s="19" t="str">
        <f aca="false">IF(NOT(AND($G9&lt;&gt;"",$H9&lt;&gt;"",$I9&lt;&gt;"")),"",IF($G9*$I9&gt;=20,"Critical",IF($G9*$I9&gt;=12,"High",IF($G9*$I9&gt;=6,"Medium","Low"))))</f>
        <v>Critical</v>
      </c>
      <c r="L9" s="20" t="str">
        <f aca="false">IF($K9="","",IF($K9="Critical","Partner",IF($K9="High","Involve",IF($K9="Medium","Consult","Inform"))))</f>
        <v>Partner</v>
      </c>
      <c r="M9" s="6" t="s">
        <v>73</v>
      </c>
      <c r="N9" s="21" t="n">
        <f aca="false">IF(OR($L9="",$M9=""),"",IFERROR(MATCH($L9,Scales!$C$21:$C$25,0)-MATCH($M9,Scales!$C$21:$C$25,0),""))</f>
        <v>2</v>
      </c>
      <c r="O9" s="6" t="s">
        <v>74</v>
      </c>
      <c r="P9" s="6" t="s">
        <v>75</v>
      </c>
      <c r="Q9" s="16"/>
      <c r="R9" s="22" t="str">
        <f aca="false">IF($C9&lt;&gt;""=FALSE(),"",IF(NOT(AND($G9&lt;&gt;"",$H9&lt;&gt;"",$I9&lt;&gt;"")),"Score power, interest and impact",IF($M9="","No actual engagement level recorded",IF($P9="","No owner - nobody is talking to this stakeholder",IF($O9="","Position not recorded",IF($O9="Not known",IF($K9="Critical","CRITICAL and you do not know where they stand","Position not established"),IF(AND($N9&lt;&gt;"",$N9&gt;=2),"Engaged well below what the scores require",IF(AND($N9&lt;&gt;"",$N9=1),"One level below what the scores require",IF(AND($N9&lt;&gt;"",$N9&lt;=-2),"Engaged harder than the scores require",IF($Q9="","Nothing recorded about what they want",""))))))))))</f>
        <v>Engaged well below what the scores require</v>
      </c>
    </row>
    <row r="10" customFormat="false" ht="21.75" hidden="false" customHeight="true" outlineLevel="0" collapsed="false">
      <c r="B10" s="15" t="n">
        <v>4</v>
      </c>
      <c r="C10" s="6" t="s">
        <v>76</v>
      </c>
      <c r="D10" s="16" t="s">
        <v>77</v>
      </c>
      <c r="E10" s="16" t="s">
        <v>78</v>
      </c>
      <c r="F10" s="6" t="s">
        <v>79</v>
      </c>
      <c r="G10" s="17" t="n">
        <v>2</v>
      </c>
      <c r="H10" s="17" t="n">
        <v>5</v>
      </c>
      <c r="I10" s="17" t="n">
        <v>3</v>
      </c>
      <c r="J10" s="18" t="str">
        <f aca="false">IF(NOT(AND($G10&lt;&gt;"",$H10&lt;&gt;"",$I10&lt;&gt;"")),"",IF(AND($G10&gt;=4,$H10&gt;=4),"Manage closely",IF(AND($G10&gt;=4,$H10&lt;4),"Keep satisfied",IF(AND($G10&lt;4,$H10&gt;=4),"Keep informed","Monitor"))))</f>
        <v>Keep informed</v>
      </c>
      <c r="K10" s="19" t="str">
        <f aca="false">IF(NOT(AND($G10&lt;&gt;"",$H10&lt;&gt;"",$I10&lt;&gt;"")),"",IF($G10*$I10&gt;=20,"Critical",IF($G10*$I10&gt;=12,"High",IF($G10*$I10&gt;=6,"Medium","Low"))))</f>
        <v>Medium</v>
      </c>
      <c r="L10" s="20" t="str">
        <f aca="false">IF($K10="","",IF($K10="Critical","Partner",IF($K10="High","Involve",IF($K10="Medium","Consult","Inform"))))</f>
        <v>Consult</v>
      </c>
      <c r="M10" s="6" t="s">
        <v>80</v>
      </c>
      <c r="N10" s="21" t="n">
        <f aca="false">IF(OR($L10="",$M10=""),"",IFERROR(MATCH($L10,Scales!$C$21:$C$25,0)-MATCH($M10,Scales!$C$21:$C$25,0),""))</f>
        <v>2</v>
      </c>
      <c r="O10" s="6" t="s">
        <v>81</v>
      </c>
      <c r="P10" s="6" t="s">
        <v>82</v>
      </c>
      <c r="Q10" s="16"/>
      <c r="R10" s="22" t="str">
        <f aca="false">IF($C10&lt;&gt;""=FALSE(),"",IF(NOT(AND($G10&lt;&gt;"",$H10&lt;&gt;"",$I10&lt;&gt;"")),"Score power, interest and impact",IF($M10="","No actual engagement level recorded",IF($P10="","No owner - nobody is talking to this stakeholder",IF($O10="","Position not recorded",IF($O10="Not known",IF($K10="Critical","CRITICAL and you do not know where they stand","Position not established"),IF(AND($N10&lt;&gt;"",$N10&gt;=2),"Engaged well below what the scores require",IF(AND($N10&lt;&gt;"",$N10=1),"One level below what the scores require",IF(AND($N10&lt;&gt;"",$N10&lt;=-2),"Engaged harder than the scores require",IF($Q10="","Nothing recorded about what they want",""))))))))))</f>
        <v>Engaged well below what the scores require</v>
      </c>
    </row>
    <row r="11" customFormat="false" ht="21.75" hidden="false" customHeight="true" outlineLevel="0" collapsed="false">
      <c r="B11" s="15" t="n">
        <v>5</v>
      </c>
      <c r="C11" s="6" t="s">
        <v>83</v>
      </c>
      <c r="D11" s="16" t="s">
        <v>83</v>
      </c>
      <c r="E11" s="16" t="s">
        <v>84</v>
      </c>
      <c r="F11" s="6" t="s">
        <v>85</v>
      </c>
      <c r="G11" s="17" t="n">
        <v>4</v>
      </c>
      <c r="H11" s="17" t="n">
        <v>5</v>
      </c>
      <c r="I11" s="17" t="n">
        <v>5</v>
      </c>
      <c r="J11" s="18" t="str">
        <f aca="false">IF(NOT(AND($G11&lt;&gt;"",$H11&lt;&gt;"",$I11&lt;&gt;"")),"",IF(AND($G11&gt;=4,$H11&gt;=4),"Manage closely",IF(AND($G11&gt;=4,$H11&lt;4),"Keep satisfied",IF(AND($G11&lt;4,$H11&gt;=4),"Keep informed","Monitor"))))</f>
        <v>Manage closely</v>
      </c>
      <c r="K11" s="19" t="str">
        <f aca="false">IF(NOT(AND($G11&lt;&gt;"",$H11&lt;&gt;"",$I11&lt;&gt;"")),"",IF($G11*$I11&gt;=20,"Critical",IF($G11*$I11&gt;=12,"High",IF($G11*$I11&gt;=6,"Medium","Low"))))</f>
        <v>Critical</v>
      </c>
      <c r="L11" s="20" t="str">
        <f aca="false">IF($K11="","",IF($K11="Critical","Partner",IF($K11="High","Involve",IF($K11="Medium","Consult","Inform"))))</f>
        <v>Partner</v>
      </c>
      <c r="M11" s="6" t="s">
        <v>61</v>
      </c>
      <c r="N11" s="21" t="n">
        <f aca="false">IF(OR($L11="",$M11=""),"",IFERROR(MATCH($L11,Scales!$C$21:$C$25,0)-MATCH($M11,Scales!$C$21:$C$25,0),""))</f>
        <v>0</v>
      </c>
      <c r="O11" s="6" t="s">
        <v>62</v>
      </c>
      <c r="P11" s="6" t="s">
        <v>82</v>
      </c>
      <c r="Q11" s="16"/>
      <c r="R11" s="22" t="str">
        <f aca="false">IF($C11&lt;&gt;""=FALSE(),"",IF(NOT(AND($G11&lt;&gt;"",$H11&lt;&gt;"",$I11&lt;&gt;"")),"Score power, interest and impact",IF($M11="","No actual engagement level recorded",IF($P11="","No owner - nobody is talking to this stakeholder",IF($O11="","Position not recorded",IF($O11="Not known",IF($K11="Critical","CRITICAL and you do not know where they stand","Position not established"),IF(AND($N11&lt;&gt;"",$N11&gt;=2),"Engaged well below what the scores require",IF(AND($N11&lt;&gt;"",$N11=1),"One level below what the scores require",IF(AND($N11&lt;&gt;"",$N11&lt;=-2),"Engaged harder than the scores require",IF($Q11="","Nothing recorded about what they want",""))))))))))</f>
        <v>Nothing recorded about what they want</v>
      </c>
    </row>
    <row r="12" customFormat="false" ht="21.75" hidden="false" customHeight="true" outlineLevel="0" collapsed="false">
      <c r="B12" s="15" t="n">
        <v>6</v>
      </c>
      <c r="C12" s="6" t="s">
        <v>86</v>
      </c>
      <c r="D12" s="16" t="s">
        <v>58</v>
      </c>
      <c r="E12" s="16" t="s">
        <v>87</v>
      </c>
      <c r="F12" s="6" t="s">
        <v>66</v>
      </c>
      <c r="G12" s="17" t="n">
        <v>4</v>
      </c>
      <c r="H12" s="17" t="n">
        <v>4</v>
      </c>
      <c r="I12" s="17" t="n">
        <v>5</v>
      </c>
      <c r="J12" s="18" t="str">
        <f aca="false">IF(NOT(AND($G12&lt;&gt;"",$H12&lt;&gt;"",$I12&lt;&gt;"")),"",IF(AND($G12&gt;=4,$H12&gt;=4),"Manage closely",IF(AND($G12&gt;=4,$H12&lt;4),"Keep satisfied",IF(AND($G12&lt;4,$H12&gt;=4),"Keep informed","Monitor"))))</f>
        <v>Manage closely</v>
      </c>
      <c r="K12" s="19" t="str">
        <f aca="false">IF(NOT(AND($G12&lt;&gt;"",$H12&lt;&gt;"",$I12&lt;&gt;"")),"",IF($G12*$I12&gt;=20,"Critical",IF($G12*$I12&gt;=12,"High",IF($G12*$I12&gt;=6,"Medium","Low"))))</f>
        <v>Critical</v>
      </c>
      <c r="L12" s="20" t="str">
        <f aca="false">IF($K12="","",IF($K12="Critical","Partner",IF($K12="High","Involve",IF($K12="Medium","Consult","Inform"))))</f>
        <v>Partner</v>
      </c>
      <c r="M12" s="6" t="s">
        <v>73</v>
      </c>
      <c r="N12" s="21" t="n">
        <f aca="false">IF(OR($L12="",$M12=""),"",IFERROR(MATCH($L12,Scales!$C$21:$C$25,0)-MATCH($M12,Scales!$C$21:$C$25,0),""))</f>
        <v>2</v>
      </c>
      <c r="O12" s="6" t="s">
        <v>88</v>
      </c>
      <c r="P12" s="6" t="s">
        <v>63</v>
      </c>
      <c r="Q12" s="16"/>
      <c r="R12" s="22" t="str">
        <f aca="false">IF($C12&lt;&gt;""=FALSE(),"",IF(NOT(AND($G12&lt;&gt;"",$H12&lt;&gt;"",$I12&lt;&gt;"")),"Score power, interest and impact",IF($M12="","No actual engagement level recorded",IF($P12="","No owner - nobody is talking to this stakeholder",IF($O12="","Position not recorded",IF($O12="Not known",IF($K12="Critical","CRITICAL and you do not know where they stand","Position not established"),IF(AND($N12&lt;&gt;"",$N12&gt;=2),"Engaged well below what the scores require",IF(AND($N12&lt;&gt;"",$N12=1),"One level below what the scores require",IF(AND($N12&lt;&gt;"",$N12&lt;=-2),"Engaged harder than the scores require",IF($Q12="","Nothing recorded about what they want",""))))))))))</f>
        <v>Engaged well below what the scores require</v>
      </c>
    </row>
    <row r="13" customFormat="false" ht="21.75" hidden="false" customHeight="true" outlineLevel="0" collapsed="false">
      <c r="B13" s="15" t="n">
        <v>7</v>
      </c>
      <c r="C13" s="6" t="s">
        <v>89</v>
      </c>
      <c r="D13" s="16" t="s">
        <v>90</v>
      </c>
      <c r="E13" s="16" t="s">
        <v>91</v>
      </c>
      <c r="F13" s="6" t="s">
        <v>72</v>
      </c>
      <c r="G13" s="17" t="n">
        <v>5</v>
      </c>
      <c r="H13" s="17" t="n">
        <v>2</v>
      </c>
      <c r="I13" s="17" t="n">
        <v>4</v>
      </c>
      <c r="J13" s="18" t="str">
        <f aca="false">IF(NOT(AND($G13&lt;&gt;"",$H13&lt;&gt;"",$I13&lt;&gt;"")),"",IF(AND($G13&gt;=4,$H13&gt;=4),"Manage closely",IF(AND($G13&gt;=4,$H13&lt;4),"Keep satisfied",IF(AND($G13&lt;4,$H13&gt;=4),"Keep informed","Monitor"))))</f>
        <v>Keep satisfied</v>
      </c>
      <c r="K13" s="19" t="str">
        <f aca="false">IF(NOT(AND($G13&lt;&gt;"",$H13&lt;&gt;"",$I13&lt;&gt;"")),"",IF($G13*$I13&gt;=20,"Critical",IF($G13*$I13&gt;=12,"High",IF($G13*$I13&gt;=6,"Medium","Low"))))</f>
        <v>Critical</v>
      </c>
      <c r="L13" s="20" t="str">
        <f aca="false">IF($K13="","",IF($K13="Critical","Partner",IF($K13="High","Involve",IF($K13="Medium","Consult","Inform"))))</f>
        <v>Partner</v>
      </c>
      <c r="M13" s="6" t="s">
        <v>67</v>
      </c>
      <c r="N13" s="21" t="n">
        <f aca="false">IF(OR($L13="",$M13=""),"",IFERROR(MATCH($L13,Scales!$C$21:$C$25,0)-MATCH($M13,Scales!$C$21:$C$25,0),""))</f>
        <v>3</v>
      </c>
      <c r="O13" s="6" t="s">
        <v>74</v>
      </c>
      <c r="P13" s="6" t="s">
        <v>57</v>
      </c>
      <c r="Q13" s="16"/>
      <c r="R13" s="22" t="str">
        <f aca="false">IF($C13&lt;&gt;""=FALSE(),"",IF(NOT(AND($G13&lt;&gt;"",$H13&lt;&gt;"",$I13&lt;&gt;"")),"Score power, interest and impact",IF($M13="","No actual engagement level recorded",IF($P13="","No owner - nobody is talking to this stakeholder",IF($O13="","Position not recorded",IF($O13="Not known",IF($K13="Critical","CRITICAL and you do not know where they stand","Position not established"),IF(AND($N13&lt;&gt;"",$N13&gt;=2),"Engaged well below what the scores require",IF(AND($N13&lt;&gt;"",$N13=1),"One level below what the scores require",IF(AND($N13&lt;&gt;"",$N13&lt;=-2),"Engaged harder than the scores require",IF($Q13="","Nothing recorded about what they want",""))))))))))</f>
        <v>Engaged well below what the scores require</v>
      </c>
    </row>
    <row r="14" customFormat="false" ht="21.75" hidden="false" customHeight="true" outlineLevel="0" collapsed="false">
      <c r="B14" s="15" t="n">
        <v>8</v>
      </c>
      <c r="C14" s="6" t="s">
        <v>92</v>
      </c>
      <c r="D14" s="16" t="s">
        <v>58</v>
      </c>
      <c r="E14" s="16" t="s">
        <v>93</v>
      </c>
      <c r="F14" s="6" t="s">
        <v>66</v>
      </c>
      <c r="G14" s="17" t="n">
        <v>2</v>
      </c>
      <c r="H14" s="17" t="n">
        <v>4</v>
      </c>
      <c r="I14" s="17" t="n">
        <v>3</v>
      </c>
      <c r="J14" s="18" t="str">
        <f aca="false">IF(NOT(AND($G14&lt;&gt;"",$H14&lt;&gt;"",$I14&lt;&gt;"")),"",IF(AND($G14&gt;=4,$H14&gt;=4),"Manage closely",IF(AND($G14&gt;=4,$H14&lt;4),"Keep satisfied",IF(AND($G14&lt;4,$H14&gt;=4),"Keep informed","Monitor"))))</f>
        <v>Keep informed</v>
      </c>
      <c r="K14" s="19" t="str">
        <f aca="false">IF(NOT(AND($G14&lt;&gt;"",$H14&lt;&gt;"",$I14&lt;&gt;"")),"",IF($G14*$I14&gt;=20,"Critical",IF($G14*$I14&gt;=12,"High",IF($G14*$I14&gt;=6,"Medium","Low"))))</f>
        <v>Medium</v>
      </c>
      <c r="L14" s="20" t="str">
        <f aca="false">IF($K14="","",IF($K14="Critical","Partner",IF($K14="High","Involve",IF($K14="Medium","Consult","Inform"))))</f>
        <v>Consult</v>
      </c>
      <c r="M14" s="6" t="s">
        <v>73</v>
      </c>
      <c r="N14" s="21" t="n">
        <f aca="false">IF(OR($L14="",$M14=""),"",IFERROR(MATCH($L14,Scales!$C$21:$C$25,0)-MATCH($M14,Scales!$C$21:$C$25,0),""))</f>
        <v>0</v>
      </c>
      <c r="O14" s="6" t="s">
        <v>68</v>
      </c>
      <c r="P14" s="6" t="s">
        <v>94</v>
      </c>
      <c r="Q14" s="16"/>
      <c r="R14" s="22" t="str">
        <f aca="false">IF($C14&lt;&gt;""=FALSE(),"",IF(NOT(AND($G14&lt;&gt;"",$H14&lt;&gt;"",$I14&lt;&gt;"")),"Score power, interest and impact",IF($M14="","No actual engagement level recorded",IF($P14="","No owner - nobody is talking to this stakeholder",IF($O14="","Position not recorded",IF($O14="Not known",IF($K14="Critical","CRITICAL and you do not know where they stand","Position not established"),IF(AND($N14&lt;&gt;"",$N14&gt;=2),"Engaged well below what the scores require",IF(AND($N14&lt;&gt;"",$N14=1),"One level below what the scores require",IF(AND($N14&lt;&gt;"",$N14&lt;=-2),"Engaged harder than the scores require",IF($Q14="","Nothing recorded about what they want",""))))))))))</f>
        <v>Nothing recorded about what they want</v>
      </c>
    </row>
    <row r="15" customFormat="false" ht="21.75" hidden="false" customHeight="true" outlineLevel="0" collapsed="false">
      <c r="B15" s="15" t="n">
        <v>9</v>
      </c>
      <c r="C15" s="6" t="s">
        <v>95</v>
      </c>
      <c r="D15" s="16" t="s">
        <v>96</v>
      </c>
      <c r="E15" s="16" t="s">
        <v>97</v>
      </c>
      <c r="F15" s="6" t="s">
        <v>98</v>
      </c>
      <c r="G15" s="17" t="n">
        <v>1</v>
      </c>
      <c r="H15" s="17" t="n">
        <v>3</v>
      </c>
      <c r="I15" s="17" t="n">
        <v>2</v>
      </c>
      <c r="J15" s="18" t="str">
        <f aca="false">IF(NOT(AND($G15&lt;&gt;"",$H15&lt;&gt;"",$I15&lt;&gt;"")),"",IF(AND($G15&gt;=4,$H15&gt;=4),"Manage closely",IF(AND($G15&gt;=4,$H15&lt;4),"Keep satisfied",IF(AND($G15&lt;4,$H15&gt;=4),"Keep informed","Monitor"))))</f>
        <v>Monitor</v>
      </c>
      <c r="K15" s="19" t="str">
        <f aca="false">IF(NOT(AND($G15&lt;&gt;"",$H15&lt;&gt;"",$I15&lt;&gt;"")),"",IF($G15*$I15&gt;=20,"Critical",IF($G15*$I15&gt;=12,"High",IF($G15*$I15&gt;=6,"Medium","Low"))))</f>
        <v>Low</v>
      </c>
      <c r="L15" s="20" t="str">
        <f aca="false">IF($K15="","",IF($K15="Critical","Partner",IF($K15="High","Involve",IF($K15="Medium","Consult","Inform"))))</f>
        <v>Inform</v>
      </c>
      <c r="M15" s="6" t="s">
        <v>73</v>
      </c>
      <c r="N15" s="21" t="n">
        <f aca="false">IF(OR($L15="",$M15=""),"",IFERROR(MATCH($L15,Scales!$C$21:$C$25,0)-MATCH($M15,Scales!$C$21:$C$25,0),""))</f>
        <v>-1</v>
      </c>
      <c r="O15" s="6" t="s">
        <v>99</v>
      </c>
      <c r="P15" s="6" t="s">
        <v>57</v>
      </c>
      <c r="Q15" s="16"/>
      <c r="R15" s="22" t="str">
        <f aca="false">IF($C15&lt;&gt;""=FALSE(),"",IF(NOT(AND($G15&lt;&gt;"",$H15&lt;&gt;"",$I15&lt;&gt;"")),"Score power, interest and impact",IF($M15="","No actual engagement level recorded",IF($P15="","No owner - nobody is talking to this stakeholder",IF($O15="","Position not recorded",IF($O15="Not known",IF($K15="Critical","CRITICAL and you do not know where they stand","Position not established"),IF(AND($N15&lt;&gt;"",$N15&gt;=2),"Engaged well below what the scores require",IF(AND($N15&lt;&gt;"",$N15=1),"One level below what the scores require",IF(AND($N15&lt;&gt;"",$N15&lt;=-2),"Engaged harder than the scores require",IF($Q15="","Nothing recorded about what they want",""))))))))))</f>
        <v>Position not established</v>
      </c>
    </row>
    <row r="16" customFormat="false" ht="21.75" hidden="false" customHeight="true" outlineLevel="0" collapsed="false">
      <c r="C16" s="6"/>
      <c r="D16" s="16"/>
      <c r="E16" s="16"/>
      <c r="F16" s="6"/>
      <c r="G16" s="17"/>
      <c r="H16" s="17"/>
      <c r="I16" s="17"/>
      <c r="J16" s="18" t="str">
        <f aca="false">IF(NOT(AND($G16&lt;&gt;"",$H16&lt;&gt;"",$I16&lt;&gt;"")),"",IF(AND($G16&gt;=4,$H16&gt;=4),"Manage closely",IF(AND($G16&gt;=4,$H16&lt;4),"Keep satisfied",IF(AND($G16&lt;4,$H16&gt;=4),"Keep informed","Monitor"))))</f>
        <v/>
      </c>
      <c r="K16" s="19" t="str">
        <f aca="false">IF(NOT(AND($G16&lt;&gt;"",$H16&lt;&gt;"",$I16&lt;&gt;"")),"",IF($G16*$I16&gt;=20,"Critical",IF($G16*$I16&gt;=12,"High",IF($G16*$I16&gt;=6,"Medium","Low"))))</f>
        <v/>
      </c>
      <c r="L16" s="20" t="str">
        <f aca="false">IF($K16="","",IF($K16="Critical","Partner",IF($K16="High","Involve",IF($K16="Medium","Consult","Inform"))))</f>
        <v/>
      </c>
      <c r="M16" s="6"/>
      <c r="N16" s="21" t="str">
        <f aca="false">IF(OR($L16="",$M16=""),"",IFERROR(MATCH($L16,Scales!$C$21:$C$25,0)-MATCH($M16,Scales!$C$21:$C$25,0),""))</f>
        <v/>
      </c>
      <c r="O16" s="6"/>
      <c r="P16" s="6"/>
      <c r="Q16" s="16"/>
      <c r="R16" s="22" t="str">
        <f aca="false">IF($C16&lt;&gt;""=FALSE(),"",IF(NOT(AND($G16&lt;&gt;"",$H16&lt;&gt;"",$I16&lt;&gt;"")),"Score power, interest and impact",IF($M16="","No actual engagement level recorded",IF($P16="","No owner - nobody is talking to this stakeholder",IF($O16="","Position not recorded",IF($O16="Not known",IF($K16="Critical","CRITICAL and you do not know where they stand","Position not established"),IF(AND($N16&lt;&gt;"",$N16&gt;=2),"Engaged well below what the scores require",IF(AND($N16&lt;&gt;"",$N16=1),"One level below what the scores require",IF(AND($N16&lt;&gt;"",$N16&lt;=-2),"Engaged harder than the scores require",IF($Q16="","Nothing recorded about what they want",""))))))))))</f>
        <v/>
      </c>
    </row>
    <row r="17" customFormat="false" ht="21.75" hidden="false" customHeight="true" outlineLevel="0" collapsed="false">
      <c r="C17" s="6"/>
      <c r="D17" s="16"/>
      <c r="E17" s="16"/>
      <c r="F17" s="6"/>
      <c r="G17" s="17"/>
      <c r="H17" s="17"/>
      <c r="I17" s="17"/>
      <c r="J17" s="18" t="str">
        <f aca="false">IF(NOT(AND($G17&lt;&gt;"",$H17&lt;&gt;"",$I17&lt;&gt;"")),"",IF(AND($G17&gt;=4,$H17&gt;=4),"Manage closely",IF(AND($G17&gt;=4,$H17&lt;4),"Keep satisfied",IF(AND($G17&lt;4,$H17&gt;=4),"Keep informed","Monitor"))))</f>
        <v/>
      </c>
      <c r="K17" s="19" t="str">
        <f aca="false">IF(NOT(AND($G17&lt;&gt;"",$H17&lt;&gt;"",$I17&lt;&gt;"")),"",IF($G17*$I17&gt;=20,"Critical",IF($G17*$I17&gt;=12,"High",IF($G17*$I17&gt;=6,"Medium","Low"))))</f>
        <v/>
      </c>
      <c r="L17" s="20" t="str">
        <f aca="false">IF($K17="","",IF($K17="Critical","Partner",IF($K17="High","Involve",IF($K17="Medium","Consult","Inform"))))</f>
        <v/>
      </c>
      <c r="M17" s="6"/>
      <c r="N17" s="21" t="str">
        <f aca="false">IF(OR($L17="",$M17=""),"",IFERROR(MATCH($L17,Scales!$C$21:$C$25,0)-MATCH($M17,Scales!$C$21:$C$25,0),""))</f>
        <v/>
      </c>
      <c r="O17" s="6"/>
      <c r="P17" s="6"/>
      <c r="Q17" s="16"/>
      <c r="R17" s="22" t="str">
        <f aca="false">IF($C17&lt;&gt;""=FALSE(),"",IF(NOT(AND($G17&lt;&gt;"",$H17&lt;&gt;"",$I17&lt;&gt;"")),"Score power, interest and impact",IF($M17="","No actual engagement level recorded",IF($P17="","No owner - nobody is talking to this stakeholder",IF($O17="","Position not recorded",IF($O17="Not known",IF($K17="Critical","CRITICAL and you do not know where they stand","Position not established"),IF(AND($N17&lt;&gt;"",$N17&gt;=2),"Engaged well below what the scores require",IF(AND($N17&lt;&gt;"",$N17=1),"One level below what the scores require",IF(AND($N17&lt;&gt;"",$N17&lt;=-2),"Engaged harder than the scores require",IF($Q17="","Nothing recorded about what they want",""))))))))))</f>
        <v/>
      </c>
    </row>
    <row r="18" customFormat="false" ht="21.75" hidden="false" customHeight="true" outlineLevel="0" collapsed="false">
      <c r="C18" s="6"/>
      <c r="D18" s="16"/>
      <c r="E18" s="16"/>
      <c r="F18" s="6"/>
      <c r="G18" s="17"/>
      <c r="H18" s="17"/>
      <c r="I18" s="17"/>
      <c r="J18" s="18" t="str">
        <f aca="false">IF(NOT(AND($G18&lt;&gt;"",$H18&lt;&gt;"",$I18&lt;&gt;"")),"",IF(AND($G18&gt;=4,$H18&gt;=4),"Manage closely",IF(AND($G18&gt;=4,$H18&lt;4),"Keep satisfied",IF(AND($G18&lt;4,$H18&gt;=4),"Keep informed","Monitor"))))</f>
        <v/>
      </c>
      <c r="K18" s="19" t="str">
        <f aca="false">IF(NOT(AND($G18&lt;&gt;"",$H18&lt;&gt;"",$I18&lt;&gt;"")),"",IF($G18*$I18&gt;=20,"Critical",IF($G18*$I18&gt;=12,"High",IF($G18*$I18&gt;=6,"Medium","Low"))))</f>
        <v/>
      </c>
      <c r="L18" s="20" t="str">
        <f aca="false">IF($K18="","",IF($K18="Critical","Partner",IF($K18="High","Involve",IF($K18="Medium","Consult","Inform"))))</f>
        <v/>
      </c>
      <c r="M18" s="6"/>
      <c r="N18" s="21" t="str">
        <f aca="false">IF(OR($L18="",$M18=""),"",IFERROR(MATCH($L18,Scales!$C$21:$C$25,0)-MATCH($M18,Scales!$C$21:$C$25,0),""))</f>
        <v/>
      </c>
      <c r="O18" s="6"/>
      <c r="P18" s="6"/>
      <c r="Q18" s="16"/>
      <c r="R18" s="22" t="str">
        <f aca="false">IF($C18&lt;&gt;""=FALSE(),"",IF(NOT(AND($G18&lt;&gt;"",$H18&lt;&gt;"",$I18&lt;&gt;"")),"Score power, interest and impact",IF($M18="","No actual engagement level recorded",IF($P18="","No owner - nobody is talking to this stakeholder",IF($O18="","Position not recorded",IF($O18="Not known",IF($K18="Critical","CRITICAL and you do not know where they stand","Position not established"),IF(AND($N18&lt;&gt;"",$N18&gt;=2),"Engaged well below what the scores require",IF(AND($N18&lt;&gt;"",$N18=1),"One level below what the scores require",IF(AND($N18&lt;&gt;"",$N18&lt;=-2),"Engaged harder than the scores require",IF($Q18="","Nothing recorded about what they want",""))))))))))</f>
        <v/>
      </c>
    </row>
    <row r="19" customFormat="false" ht="21.75" hidden="false" customHeight="true" outlineLevel="0" collapsed="false">
      <c r="C19" s="6"/>
      <c r="D19" s="16"/>
      <c r="E19" s="16"/>
      <c r="F19" s="6"/>
      <c r="G19" s="17"/>
      <c r="H19" s="17"/>
      <c r="I19" s="17"/>
      <c r="J19" s="18" t="str">
        <f aca="false">IF(NOT(AND($G19&lt;&gt;"",$H19&lt;&gt;"",$I19&lt;&gt;"")),"",IF(AND($G19&gt;=4,$H19&gt;=4),"Manage closely",IF(AND($G19&gt;=4,$H19&lt;4),"Keep satisfied",IF(AND($G19&lt;4,$H19&gt;=4),"Keep informed","Monitor"))))</f>
        <v/>
      </c>
      <c r="K19" s="19" t="str">
        <f aca="false">IF(NOT(AND($G19&lt;&gt;"",$H19&lt;&gt;"",$I19&lt;&gt;"")),"",IF($G19*$I19&gt;=20,"Critical",IF($G19*$I19&gt;=12,"High",IF($G19*$I19&gt;=6,"Medium","Low"))))</f>
        <v/>
      </c>
      <c r="L19" s="20" t="str">
        <f aca="false">IF($K19="","",IF($K19="Critical","Partner",IF($K19="High","Involve",IF($K19="Medium","Consult","Inform"))))</f>
        <v/>
      </c>
      <c r="M19" s="6"/>
      <c r="N19" s="21" t="str">
        <f aca="false">IF(OR($L19="",$M19=""),"",IFERROR(MATCH($L19,Scales!$C$21:$C$25,0)-MATCH($M19,Scales!$C$21:$C$25,0),""))</f>
        <v/>
      </c>
      <c r="O19" s="6"/>
      <c r="P19" s="6"/>
      <c r="Q19" s="16"/>
      <c r="R19" s="22" t="str">
        <f aca="false">IF($C19&lt;&gt;""=FALSE(),"",IF(NOT(AND($G19&lt;&gt;"",$H19&lt;&gt;"",$I19&lt;&gt;"")),"Score power, interest and impact",IF($M19="","No actual engagement level recorded",IF($P19="","No owner - nobody is talking to this stakeholder",IF($O19="","Position not recorded",IF($O19="Not known",IF($K19="Critical","CRITICAL and you do not know where they stand","Position not established"),IF(AND($N19&lt;&gt;"",$N19&gt;=2),"Engaged well below what the scores require",IF(AND($N19&lt;&gt;"",$N19=1),"One level below what the scores require",IF(AND($N19&lt;&gt;"",$N19&lt;=-2),"Engaged harder than the scores require",IF($Q19="","Nothing recorded about what they want",""))))))))))</f>
        <v/>
      </c>
    </row>
    <row r="20" customFormat="false" ht="21.75" hidden="false" customHeight="true" outlineLevel="0" collapsed="false">
      <c r="C20" s="6"/>
      <c r="D20" s="16"/>
      <c r="E20" s="16"/>
      <c r="F20" s="6"/>
      <c r="G20" s="17"/>
      <c r="H20" s="17"/>
      <c r="I20" s="17"/>
      <c r="J20" s="18" t="str">
        <f aca="false">IF(NOT(AND($G20&lt;&gt;"",$H20&lt;&gt;"",$I20&lt;&gt;"")),"",IF(AND($G20&gt;=4,$H20&gt;=4),"Manage closely",IF(AND($G20&gt;=4,$H20&lt;4),"Keep satisfied",IF(AND($G20&lt;4,$H20&gt;=4),"Keep informed","Monitor"))))</f>
        <v/>
      </c>
      <c r="K20" s="19" t="str">
        <f aca="false">IF(NOT(AND($G20&lt;&gt;"",$H20&lt;&gt;"",$I20&lt;&gt;"")),"",IF($G20*$I20&gt;=20,"Critical",IF($G20*$I20&gt;=12,"High",IF($G20*$I20&gt;=6,"Medium","Low"))))</f>
        <v/>
      </c>
      <c r="L20" s="20" t="str">
        <f aca="false">IF($K20="","",IF($K20="Critical","Partner",IF($K20="High","Involve",IF($K20="Medium","Consult","Inform"))))</f>
        <v/>
      </c>
      <c r="M20" s="6"/>
      <c r="N20" s="21" t="str">
        <f aca="false">IF(OR($L20="",$M20=""),"",IFERROR(MATCH($L20,Scales!$C$21:$C$25,0)-MATCH($M20,Scales!$C$21:$C$25,0),""))</f>
        <v/>
      </c>
      <c r="O20" s="6"/>
      <c r="P20" s="6"/>
      <c r="Q20" s="16"/>
      <c r="R20" s="22" t="str">
        <f aca="false">IF($C20&lt;&gt;""=FALSE(),"",IF(NOT(AND($G20&lt;&gt;"",$H20&lt;&gt;"",$I20&lt;&gt;"")),"Score power, interest and impact",IF($M20="","No actual engagement level recorded",IF($P20="","No owner - nobody is talking to this stakeholder",IF($O20="","Position not recorded",IF($O20="Not known",IF($K20="Critical","CRITICAL and you do not know where they stand","Position not established"),IF(AND($N20&lt;&gt;"",$N20&gt;=2),"Engaged well below what the scores require",IF(AND($N20&lt;&gt;"",$N20=1),"One level below what the scores require",IF(AND($N20&lt;&gt;"",$N20&lt;=-2),"Engaged harder than the scores require",IF($Q20="","Nothing recorded about what they want",""))))))))))</f>
        <v/>
      </c>
    </row>
    <row r="21" customFormat="false" ht="21.75" hidden="false" customHeight="true" outlineLevel="0" collapsed="false">
      <c r="C21" s="6"/>
      <c r="D21" s="16"/>
      <c r="E21" s="16"/>
      <c r="F21" s="6"/>
      <c r="G21" s="17"/>
      <c r="H21" s="17"/>
      <c r="I21" s="17"/>
      <c r="J21" s="18" t="str">
        <f aca="false">IF(NOT(AND($G21&lt;&gt;"",$H21&lt;&gt;"",$I21&lt;&gt;"")),"",IF(AND($G21&gt;=4,$H21&gt;=4),"Manage closely",IF(AND($G21&gt;=4,$H21&lt;4),"Keep satisfied",IF(AND($G21&lt;4,$H21&gt;=4),"Keep informed","Monitor"))))</f>
        <v/>
      </c>
      <c r="K21" s="19" t="str">
        <f aca="false">IF(NOT(AND($G21&lt;&gt;"",$H21&lt;&gt;"",$I21&lt;&gt;"")),"",IF($G21*$I21&gt;=20,"Critical",IF($G21*$I21&gt;=12,"High",IF($G21*$I21&gt;=6,"Medium","Low"))))</f>
        <v/>
      </c>
      <c r="L21" s="20" t="str">
        <f aca="false">IF($K21="","",IF($K21="Critical","Partner",IF($K21="High","Involve",IF($K21="Medium","Consult","Inform"))))</f>
        <v/>
      </c>
      <c r="M21" s="6"/>
      <c r="N21" s="21" t="str">
        <f aca="false">IF(OR($L21="",$M21=""),"",IFERROR(MATCH($L21,Scales!$C$21:$C$25,0)-MATCH($M21,Scales!$C$21:$C$25,0),""))</f>
        <v/>
      </c>
      <c r="O21" s="6"/>
      <c r="P21" s="6"/>
      <c r="Q21" s="16"/>
      <c r="R21" s="22" t="str">
        <f aca="false">IF($C21&lt;&gt;""=FALSE(),"",IF(NOT(AND($G21&lt;&gt;"",$H21&lt;&gt;"",$I21&lt;&gt;"")),"Score power, interest and impact",IF($M21="","No actual engagement level recorded",IF($P21="","No owner - nobody is talking to this stakeholder",IF($O21="","Position not recorded",IF($O21="Not known",IF($K21="Critical","CRITICAL and you do not know where they stand","Position not established"),IF(AND($N21&lt;&gt;"",$N21&gt;=2),"Engaged well below what the scores require",IF(AND($N21&lt;&gt;"",$N21=1),"One level below what the scores require",IF(AND($N21&lt;&gt;"",$N21&lt;=-2),"Engaged harder than the scores require",IF($Q21="","Nothing recorded about what they want",""))))))))))</f>
        <v/>
      </c>
    </row>
    <row r="22" customFormat="false" ht="21.75" hidden="false" customHeight="true" outlineLevel="0" collapsed="false">
      <c r="C22" s="6"/>
      <c r="D22" s="16"/>
      <c r="E22" s="16"/>
      <c r="F22" s="6"/>
      <c r="G22" s="17"/>
      <c r="H22" s="17"/>
      <c r="I22" s="17"/>
      <c r="J22" s="18" t="str">
        <f aca="false">IF(NOT(AND($G22&lt;&gt;"",$H22&lt;&gt;"",$I22&lt;&gt;"")),"",IF(AND($G22&gt;=4,$H22&gt;=4),"Manage closely",IF(AND($G22&gt;=4,$H22&lt;4),"Keep satisfied",IF(AND($G22&lt;4,$H22&gt;=4),"Keep informed","Monitor"))))</f>
        <v/>
      </c>
      <c r="K22" s="19" t="str">
        <f aca="false">IF(NOT(AND($G22&lt;&gt;"",$H22&lt;&gt;"",$I22&lt;&gt;"")),"",IF($G22*$I22&gt;=20,"Critical",IF($G22*$I22&gt;=12,"High",IF($G22*$I22&gt;=6,"Medium","Low"))))</f>
        <v/>
      </c>
      <c r="L22" s="20" t="str">
        <f aca="false">IF($K22="","",IF($K22="Critical","Partner",IF($K22="High","Involve",IF($K22="Medium","Consult","Inform"))))</f>
        <v/>
      </c>
      <c r="M22" s="6"/>
      <c r="N22" s="21" t="str">
        <f aca="false">IF(OR($L22="",$M22=""),"",IFERROR(MATCH($L22,Scales!$C$21:$C$25,0)-MATCH($M22,Scales!$C$21:$C$25,0),""))</f>
        <v/>
      </c>
      <c r="O22" s="6"/>
      <c r="P22" s="6"/>
      <c r="Q22" s="16"/>
      <c r="R22" s="22" t="str">
        <f aca="false">IF($C22&lt;&gt;""=FALSE(),"",IF(NOT(AND($G22&lt;&gt;"",$H22&lt;&gt;"",$I22&lt;&gt;"")),"Score power, interest and impact",IF($M22="","No actual engagement level recorded",IF($P22="","No owner - nobody is talking to this stakeholder",IF($O22="","Position not recorded",IF($O22="Not known",IF($K22="Critical","CRITICAL and you do not know where they stand","Position not established"),IF(AND($N22&lt;&gt;"",$N22&gt;=2),"Engaged well below what the scores require",IF(AND($N22&lt;&gt;"",$N22=1),"One level below what the scores require",IF(AND($N22&lt;&gt;"",$N22&lt;=-2),"Engaged harder than the scores require",IF($Q22="","Nothing recorded about what they want",""))))))))))</f>
        <v/>
      </c>
    </row>
    <row r="23" customFormat="false" ht="21.75" hidden="false" customHeight="true" outlineLevel="0" collapsed="false">
      <c r="C23" s="6"/>
      <c r="D23" s="16"/>
      <c r="E23" s="16"/>
      <c r="F23" s="6"/>
      <c r="G23" s="17"/>
      <c r="H23" s="17"/>
      <c r="I23" s="17"/>
      <c r="J23" s="18" t="str">
        <f aca="false">IF(NOT(AND($G23&lt;&gt;"",$H23&lt;&gt;"",$I23&lt;&gt;"")),"",IF(AND($G23&gt;=4,$H23&gt;=4),"Manage closely",IF(AND($G23&gt;=4,$H23&lt;4),"Keep satisfied",IF(AND($G23&lt;4,$H23&gt;=4),"Keep informed","Monitor"))))</f>
        <v/>
      </c>
      <c r="K23" s="19" t="str">
        <f aca="false">IF(NOT(AND($G23&lt;&gt;"",$H23&lt;&gt;"",$I23&lt;&gt;"")),"",IF($G23*$I23&gt;=20,"Critical",IF($G23*$I23&gt;=12,"High",IF($G23*$I23&gt;=6,"Medium","Low"))))</f>
        <v/>
      </c>
      <c r="L23" s="20" t="str">
        <f aca="false">IF($K23="","",IF($K23="Critical","Partner",IF($K23="High","Involve",IF($K23="Medium","Consult","Inform"))))</f>
        <v/>
      </c>
      <c r="M23" s="6"/>
      <c r="N23" s="21" t="str">
        <f aca="false">IF(OR($L23="",$M23=""),"",IFERROR(MATCH($L23,Scales!$C$21:$C$25,0)-MATCH($M23,Scales!$C$21:$C$25,0),""))</f>
        <v/>
      </c>
      <c r="O23" s="6"/>
      <c r="P23" s="6"/>
      <c r="Q23" s="16"/>
      <c r="R23" s="22" t="str">
        <f aca="false">IF($C23&lt;&gt;""=FALSE(),"",IF(NOT(AND($G23&lt;&gt;"",$H23&lt;&gt;"",$I23&lt;&gt;"")),"Score power, interest and impact",IF($M23="","No actual engagement level recorded",IF($P23="","No owner - nobody is talking to this stakeholder",IF($O23="","Position not recorded",IF($O23="Not known",IF($K23="Critical","CRITICAL and you do not know where they stand","Position not established"),IF(AND($N23&lt;&gt;"",$N23&gt;=2),"Engaged well below what the scores require",IF(AND($N23&lt;&gt;"",$N23=1),"One level below what the scores require",IF(AND($N23&lt;&gt;"",$N23&lt;=-2),"Engaged harder than the scores require",IF($Q23="","Nothing recorded about what they want",""))))))))))</f>
        <v/>
      </c>
    </row>
    <row r="24" customFormat="false" ht="21.75" hidden="false" customHeight="true" outlineLevel="0" collapsed="false">
      <c r="C24" s="6"/>
      <c r="D24" s="16"/>
      <c r="E24" s="16"/>
      <c r="F24" s="6"/>
      <c r="G24" s="17"/>
      <c r="H24" s="17"/>
      <c r="I24" s="17"/>
      <c r="J24" s="18" t="str">
        <f aca="false">IF(NOT(AND($G24&lt;&gt;"",$H24&lt;&gt;"",$I24&lt;&gt;"")),"",IF(AND($G24&gt;=4,$H24&gt;=4),"Manage closely",IF(AND($G24&gt;=4,$H24&lt;4),"Keep satisfied",IF(AND($G24&lt;4,$H24&gt;=4),"Keep informed","Monitor"))))</f>
        <v/>
      </c>
      <c r="K24" s="19" t="str">
        <f aca="false">IF(NOT(AND($G24&lt;&gt;"",$H24&lt;&gt;"",$I24&lt;&gt;"")),"",IF($G24*$I24&gt;=20,"Critical",IF($G24*$I24&gt;=12,"High",IF($G24*$I24&gt;=6,"Medium","Low"))))</f>
        <v/>
      </c>
      <c r="L24" s="20" t="str">
        <f aca="false">IF($K24="","",IF($K24="Critical","Partner",IF($K24="High","Involve",IF($K24="Medium","Consult","Inform"))))</f>
        <v/>
      </c>
      <c r="M24" s="6"/>
      <c r="N24" s="21" t="str">
        <f aca="false">IF(OR($L24="",$M24=""),"",IFERROR(MATCH($L24,Scales!$C$21:$C$25,0)-MATCH($M24,Scales!$C$21:$C$25,0),""))</f>
        <v/>
      </c>
      <c r="O24" s="6"/>
      <c r="P24" s="6"/>
      <c r="Q24" s="16"/>
      <c r="R24" s="22" t="str">
        <f aca="false">IF($C24&lt;&gt;""=FALSE(),"",IF(NOT(AND($G24&lt;&gt;"",$H24&lt;&gt;"",$I24&lt;&gt;"")),"Score power, interest and impact",IF($M24="","No actual engagement level recorded",IF($P24="","No owner - nobody is talking to this stakeholder",IF($O24="","Position not recorded",IF($O24="Not known",IF($K24="Critical","CRITICAL and you do not know where they stand","Position not established"),IF(AND($N24&lt;&gt;"",$N24&gt;=2),"Engaged well below what the scores require",IF(AND($N24&lt;&gt;"",$N24=1),"One level below what the scores require",IF(AND($N24&lt;&gt;"",$N24&lt;=-2),"Engaged harder than the scores require",IF($Q24="","Nothing recorded about what they want",""))))))))))</f>
        <v/>
      </c>
    </row>
    <row r="25" customFormat="false" ht="21.75" hidden="false" customHeight="true" outlineLevel="0" collapsed="false">
      <c r="C25" s="6"/>
      <c r="D25" s="16"/>
      <c r="E25" s="16"/>
      <c r="F25" s="6"/>
      <c r="G25" s="17"/>
      <c r="H25" s="17"/>
      <c r="I25" s="17"/>
      <c r="J25" s="18" t="str">
        <f aca="false">IF(NOT(AND($G25&lt;&gt;"",$H25&lt;&gt;"",$I25&lt;&gt;"")),"",IF(AND($G25&gt;=4,$H25&gt;=4),"Manage closely",IF(AND($G25&gt;=4,$H25&lt;4),"Keep satisfied",IF(AND($G25&lt;4,$H25&gt;=4),"Keep informed","Monitor"))))</f>
        <v/>
      </c>
      <c r="K25" s="19" t="str">
        <f aca="false">IF(NOT(AND($G25&lt;&gt;"",$H25&lt;&gt;"",$I25&lt;&gt;"")),"",IF($G25*$I25&gt;=20,"Critical",IF($G25*$I25&gt;=12,"High",IF($G25*$I25&gt;=6,"Medium","Low"))))</f>
        <v/>
      </c>
      <c r="L25" s="20" t="str">
        <f aca="false">IF($K25="","",IF($K25="Critical","Partner",IF($K25="High","Involve",IF($K25="Medium","Consult","Inform"))))</f>
        <v/>
      </c>
      <c r="M25" s="6"/>
      <c r="N25" s="21" t="str">
        <f aca="false">IF(OR($L25="",$M25=""),"",IFERROR(MATCH($L25,Scales!$C$21:$C$25,0)-MATCH($M25,Scales!$C$21:$C$25,0),""))</f>
        <v/>
      </c>
      <c r="O25" s="6"/>
      <c r="P25" s="6"/>
      <c r="Q25" s="16"/>
      <c r="R25" s="22" t="str">
        <f aca="false">IF($C25&lt;&gt;""=FALSE(),"",IF(NOT(AND($G25&lt;&gt;"",$H25&lt;&gt;"",$I25&lt;&gt;"")),"Score power, interest and impact",IF($M25="","No actual engagement level recorded",IF($P25="","No owner - nobody is talking to this stakeholder",IF($O25="","Position not recorded",IF($O25="Not known",IF($K25="Critical","CRITICAL and you do not know where they stand","Position not established"),IF(AND($N25&lt;&gt;"",$N25&gt;=2),"Engaged well below what the scores require",IF(AND($N25&lt;&gt;"",$N25=1),"One level below what the scores require",IF(AND($N25&lt;&gt;"",$N25&lt;=-2),"Engaged harder than the scores require",IF($Q25="","Nothing recorded about what they want",""))))))))))</f>
        <v/>
      </c>
    </row>
    <row r="26" customFormat="false" ht="21.75" hidden="false" customHeight="true" outlineLevel="0" collapsed="false">
      <c r="C26" s="6"/>
      <c r="D26" s="16"/>
      <c r="E26" s="16"/>
      <c r="F26" s="6"/>
      <c r="G26" s="17"/>
      <c r="H26" s="17"/>
      <c r="I26" s="17"/>
      <c r="J26" s="18" t="str">
        <f aca="false">IF(NOT(AND($G26&lt;&gt;"",$H26&lt;&gt;"",$I26&lt;&gt;"")),"",IF(AND($G26&gt;=4,$H26&gt;=4),"Manage closely",IF(AND($G26&gt;=4,$H26&lt;4),"Keep satisfied",IF(AND($G26&lt;4,$H26&gt;=4),"Keep informed","Monitor"))))</f>
        <v/>
      </c>
      <c r="K26" s="19" t="str">
        <f aca="false">IF(NOT(AND($G26&lt;&gt;"",$H26&lt;&gt;"",$I26&lt;&gt;"")),"",IF($G26*$I26&gt;=20,"Critical",IF($G26*$I26&gt;=12,"High",IF($G26*$I26&gt;=6,"Medium","Low"))))</f>
        <v/>
      </c>
      <c r="L26" s="20" t="str">
        <f aca="false">IF($K26="","",IF($K26="Critical","Partner",IF($K26="High","Involve",IF($K26="Medium","Consult","Inform"))))</f>
        <v/>
      </c>
      <c r="M26" s="6"/>
      <c r="N26" s="21" t="str">
        <f aca="false">IF(OR($L26="",$M26=""),"",IFERROR(MATCH($L26,Scales!$C$21:$C$25,0)-MATCH($M26,Scales!$C$21:$C$25,0),""))</f>
        <v/>
      </c>
      <c r="O26" s="6"/>
      <c r="P26" s="6"/>
      <c r="Q26" s="16"/>
      <c r="R26" s="22" t="str">
        <f aca="false">IF($C26&lt;&gt;""=FALSE(),"",IF(NOT(AND($G26&lt;&gt;"",$H26&lt;&gt;"",$I26&lt;&gt;"")),"Score power, interest and impact",IF($M26="","No actual engagement level recorded",IF($P26="","No owner - nobody is talking to this stakeholder",IF($O26="","Position not recorded",IF($O26="Not known",IF($K26="Critical","CRITICAL and you do not know where they stand","Position not established"),IF(AND($N26&lt;&gt;"",$N26&gt;=2),"Engaged well below what the scores require",IF(AND($N26&lt;&gt;"",$N26=1),"One level below what the scores require",IF(AND($N26&lt;&gt;"",$N26&lt;=-2),"Engaged harder than the scores require",IF($Q26="","Nothing recorded about what they want",""))))))))))</f>
        <v/>
      </c>
    </row>
    <row r="27" customFormat="false" ht="21.75" hidden="false" customHeight="true" outlineLevel="0" collapsed="false">
      <c r="C27" s="6"/>
      <c r="D27" s="16"/>
      <c r="E27" s="16"/>
      <c r="F27" s="6"/>
      <c r="G27" s="17"/>
      <c r="H27" s="17"/>
      <c r="I27" s="17"/>
      <c r="J27" s="18" t="str">
        <f aca="false">IF(NOT(AND($G27&lt;&gt;"",$H27&lt;&gt;"",$I27&lt;&gt;"")),"",IF(AND($G27&gt;=4,$H27&gt;=4),"Manage closely",IF(AND($G27&gt;=4,$H27&lt;4),"Keep satisfied",IF(AND($G27&lt;4,$H27&gt;=4),"Keep informed","Monitor"))))</f>
        <v/>
      </c>
      <c r="K27" s="19" t="str">
        <f aca="false">IF(NOT(AND($G27&lt;&gt;"",$H27&lt;&gt;"",$I27&lt;&gt;"")),"",IF($G27*$I27&gt;=20,"Critical",IF($G27*$I27&gt;=12,"High",IF($G27*$I27&gt;=6,"Medium","Low"))))</f>
        <v/>
      </c>
      <c r="L27" s="20" t="str">
        <f aca="false">IF($K27="","",IF($K27="Critical","Partner",IF($K27="High","Involve",IF($K27="Medium","Consult","Inform"))))</f>
        <v/>
      </c>
      <c r="M27" s="6"/>
      <c r="N27" s="21" t="str">
        <f aca="false">IF(OR($L27="",$M27=""),"",IFERROR(MATCH($L27,Scales!$C$21:$C$25,0)-MATCH($M27,Scales!$C$21:$C$25,0),""))</f>
        <v/>
      </c>
      <c r="O27" s="6"/>
      <c r="P27" s="6"/>
      <c r="Q27" s="16"/>
      <c r="R27" s="22" t="str">
        <f aca="false">IF($C27&lt;&gt;""=FALSE(),"",IF(NOT(AND($G27&lt;&gt;"",$H27&lt;&gt;"",$I27&lt;&gt;"")),"Score power, interest and impact",IF($M27="","No actual engagement level recorded",IF($P27="","No owner - nobody is talking to this stakeholder",IF($O27="","Position not recorded",IF($O27="Not known",IF($K27="Critical","CRITICAL and you do not know where they stand","Position not established"),IF(AND($N27&lt;&gt;"",$N27&gt;=2),"Engaged well below what the scores require",IF(AND($N27&lt;&gt;"",$N27=1),"One level below what the scores require",IF(AND($N27&lt;&gt;"",$N27&lt;=-2),"Engaged harder than the scores require",IF($Q27="","Nothing recorded about what they want",""))))))))))</f>
        <v/>
      </c>
    </row>
    <row r="28" customFormat="false" ht="21.75" hidden="false" customHeight="true" outlineLevel="0" collapsed="false">
      <c r="C28" s="6"/>
      <c r="D28" s="16"/>
      <c r="E28" s="16"/>
      <c r="F28" s="6"/>
      <c r="G28" s="17"/>
      <c r="H28" s="17"/>
      <c r="I28" s="17"/>
      <c r="J28" s="18" t="str">
        <f aca="false">IF(NOT(AND($G28&lt;&gt;"",$H28&lt;&gt;"",$I28&lt;&gt;"")),"",IF(AND($G28&gt;=4,$H28&gt;=4),"Manage closely",IF(AND($G28&gt;=4,$H28&lt;4),"Keep satisfied",IF(AND($G28&lt;4,$H28&gt;=4),"Keep informed","Monitor"))))</f>
        <v/>
      </c>
      <c r="K28" s="19" t="str">
        <f aca="false">IF(NOT(AND($G28&lt;&gt;"",$H28&lt;&gt;"",$I28&lt;&gt;"")),"",IF($G28*$I28&gt;=20,"Critical",IF($G28*$I28&gt;=12,"High",IF($G28*$I28&gt;=6,"Medium","Low"))))</f>
        <v/>
      </c>
      <c r="L28" s="20" t="str">
        <f aca="false">IF($K28="","",IF($K28="Critical","Partner",IF($K28="High","Involve",IF($K28="Medium","Consult","Inform"))))</f>
        <v/>
      </c>
      <c r="M28" s="6"/>
      <c r="N28" s="21" t="str">
        <f aca="false">IF(OR($L28="",$M28=""),"",IFERROR(MATCH($L28,Scales!$C$21:$C$25,0)-MATCH($M28,Scales!$C$21:$C$25,0),""))</f>
        <v/>
      </c>
      <c r="O28" s="6"/>
      <c r="P28" s="6"/>
      <c r="Q28" s="16"/>
      <c r="R28" s="22" t="str">
        <f aca="false">IF($C28&lt;&gt;""=FALSE(),"",IF(NOT(AND($G28&lt;&gt;"",$H28&lt;&gt;"",$I28&lt;&gt;"")),"Score power, interest and impact",IF($M28="","No actual engagement level recorded",IF($P28="","No owner - nobody is talking to this stakeholder",IF($O28="","Position not recorded",IF($O28="Not known",IF($K28="Critical","CRITICAL and you do not know where they stand","Position not established"),IF(AND($N28&lt;&gt;"",$N28&gt;=2),"Engaged well below what the scores require",IF(AND($N28&lt;&gt;"",$N28=1),"One level below what the scores require",IF(AND($N28&lt;&gt;"",$N28&lt;=-2),"Engaged harder than the scores require",IF($Q28="","Nothing recorded about what they want",""))))))))))</f>
        <v/>
      </c>
    </row>
    <row r="29" customFormat="false" ht="21.75" hidden="false" customHeight="true" outlineLevel="0" collapsed="false">
      <c r="C29" s="6"/>
      <c r="D29" s="16"/>
      <c r="E29" s="16"/>
      <c r="F29" s="6"/>
      <c r="G29" s="17"/>
      <c r="H29" s="17"/>
      <c r="I29" s="17"/>
      <c r="J29" s="18" t="str">
        <f aca="false">IF(NOT(AND($G29&lt;&gt;"",$H29&lt;&gt;"",$I29&lt;&gt;"")),"",IF(AND($G29&gt;=4,$H29&gt;=4),"Manage closely",IF(AND($G29&gt;=4,$H29&lt;4),"Keep satisfied",IF(AND($G29&lt;4,$H29&gt;=4),"Keep informed","Monitor"))))</f>
        <v/>
      </c>
      <c r="K29" s="19" t="str">
        <f aca="false">IF(NOT(AND($G29&lt;&gt;"",$H29&lt;&gt;"",$I29&lt;&gt;"")),"",IF($G29*$I29&gt;=20,"Critical",IF($G29*$I29&gt;=12,"High",IF($G29*$I29&gt;=6,"Medium","Low"))))</f>
        <v/>
      </c>
      <c r="L29" s="20" t="str">
        <f aca="false">IF($K29="","",IF($K29="Critical","Partner",IF($K29="High","Involve",IF($K29="Medium","Consult","Inform"))))</f>
        <v/>
      </c>
      <c r="M29" s="6"/>
      <c r="N29" s="21" t="str">
        <f aca="false">IF(OR($L29="",$M29=""),"",IFERROR(MATCH($L29,Scales!$C$21:$C$25,0)-MATCH($M29,Scales!$C$21:$C$25,0),""))</f>
        <v/>
      </c>
      <c r="O29" s="6"/>
      <c r="P29" s="6"/>
      <c r="Q29" s="16"/>
      <c r="R29" s="22" t="str">
        <f aca="false">IF($C29&lt;&gt;""=FALSE(),"",IF(NOT(AND($G29&lt;&gt;"",$H29&lt;&gt;"",$I29&lt;&gt;"")),"Score power, interest and impact",IF($M29="","No actual engagement level recorded",IF($P29="","No owner - nobody is talking to this stakeholder",IF($O29="","Position not recorded",IF($O29="Not known",IF($K29="Critical","CRITICAL and you do not know where they stand","Position not established"),IF(AND($N29&lt;&gt;"",$N29&gt;=2),"Engaged well below what the scores require",IF(AND($N29&lt;&gt;"",$N29=1),"One level below what the scores require",IF(AND($N29&lt;&gt;"",$N29&lt;=-2),"Engaged harder than the scores require",IF($Q29="","Nothing recorded about what they want",""))))))))))</f>
        <v/>
      </c>
    </row>
    <row r="30" customFormat="false" ht="21.75" hidden="false" customHeight="true" outlineLevel="0" collapsed="false">
      <c r="C30" s="6"/>
      <c r="D30" s="16"/>
      <c r="E30" s="16"/>
      <c r="F30" s="6"/>
      <c r="G30" s="17"/>
      <c r="H30" s="17"/>
      <c r="I30" s="17"/>
      <c r="J30" s="18" t="str">
        <f aca="false">IF(NOT(AND($G30&lt;&gt;"",$H30&lt;&gt;"",$I30&lt;&gt;"")),"",IF(AND($G30&gt;=4,$H30&gt;=4),"Manage closely",IF(AND($G30&gt;=4,$H30&lt;4),"Keep satisfied",IF(AND($G30&lt;4,$H30&gt;=4),"Keep informed","Monitor"))))</f>
        <v/>
      </c>
      <c r="K30" s="19" t="str">
        <f aca="false">IF(NOT(AND($G30&lt;&gt;"",$H30&lt;&gt;"",$I30&lt;&gt;"")),"",IF($G30*$I30&gt;=20,"Critical",IF($G30*$I30&gt;=12,"High",IF($G30*$I30&gt;=6,"Medium","Low"))))</f>
        <v/>
      </c>
      <c r="L30" s="20" t="str">
        <f aca="false">IF($K30="","",IF($K30="Critical","Partner",IF($K30="High","Involve",IF($K30="Medium","Consult","Inform"))))</f>
        <v/>
      </c>
      <c r="M30" s="6"/>
      <c r="N30" s="21" t="str">
        <f aca="false">IF(OR($L30="",$M30=""),"",IFERROR(MATCH($L30,Scales!$C$21:$C$25,0)-MATCH($M30,Scales!$C$21:$C$25,0),""))</f>
        <v/>
      </c>
      <c r="O30" s="6"/>
      <c r="P30" s="6"/>
      <c r="Q30" s="16"/>
      <c r="R30" s="22" t="str">
        <f aca="false">IF($C30&lt;&gt;""=FALSE(),"",IF(NOT(AND($G30&lt;&gt;"",$H30&lt;&gt;"",$I30&lt;&gt;"")),"Score power, interest and impact",IF($M30="","No actual engagement level recorded",IF($P30="","No owner - nobody is talking to this stakeholder",IF($O30="","Position not recorded",IF($O30="Not known",IF($K30="Critical","CRITICAL and you do not know where they stand","Position not established"),IF(AND($N30&lt;&gt;"",$N30&gt;=2),"Engaged well below what the scores require",IF(AND($N30&lt;&gt;"",$N30=1),"One level below what the scores require",IF(AND($N30&lt;&gt;"",$N30&lt;=-2),"Engaged harder than the scores require",IF($Q30="","Nothing recorded about what they want",""))))))))))</f>
        <v/>
      </c>
    </row>
    <row r="31" customFormat="false" ht="21.75" hidden="false" customHeight="true" outlineLevel="0" collapsed="false">
      <c r="C31" s="6"/>
      <c r="D31" s="16"/>
      <c r="E31" s="16"/>
      <c r="F31" s="6"/>
      <c r="G31" s="17"/>
      <c r="H31" s="17"/>
      <c r="I31" s="17"/>
      <c r="J31" s="18" t="str">
        <f aca="false">IF(NOT(AND($G31&lt;&gt;"",$H31&lt;&gt;"",$I31&lt;&gt;"")),"",IF(AND($G31&gt;=4,$H31&gt;=4),"Manage closely",IF(AND($G31&gt;=4,$H31&lt;4),"Keep satisfied",IF(AND($G31&lt;4,$H31&gt;=4),"Keep informed","Monitor"))))</f>
        <v/>
      </c>
      <c r="K31" s="19" t="str">
        <f aca="false">IF(NOT(AND($G31&lt;&gt;"",$H31&lt;&gt;"",$I31&lt;&gt;"")),"",IF($G31*$I31&gt;=20,"Critical",IF($G31*$I31&gt;=12,"High",IF($G31*$I31&gt;=6,"Medium","Low"))))</f>
        <v/>
      </c>
      <c r="L31" s="20" t="str">
        <f aca="false">IF($K31="","",IF($K31="Critical","Partner",IF($K31="High","Involve",IF($K31="Medium","Consult","Inform"))))</f>
        <v/>
      </c>
      <c r="M31" s="6"/>
      <c r="N31" s="21" t="str">
        <f aca="false">IF(OR($L31="",$M31=""),"",IFERROR(MATCH($L31,Scales!$C$21:$C$25,0)-MATCH($M31,Scales!$C$21:$C$25,0),""))</f>
        <v/>
      </c>
      <c r="O31" s="6"/>
      <c r="P31" s="6"/>
      <c r="Q31" s="16"/>
      <c r="R31" s="22" t="str">
        <f aca="false">IF($C31&lt;&gt;""=FALSE(),"",IF(NOT(AND($G31&lt;&gt;"",$H31&lt;&gt;"",$I31&lt;&gt;"")),"Score power, interest and impact",IF($M31="","No actual engagement level recorded",IF($P31="","No owner - nobody is talking to this stakeholder",IF($O31="","Position not recorded",IF($O31="Not known",IF($K31="Critical","CRITICAL and you do not know where they stand","Position not established"),IF(AND($N31&lt;&gt;"",$N31&gt;=2),"Engaged well below what the scores require",IF(AND($N31&lt;&gt;"",$N31=1),"One level below what the scores require",IF(AND($N31&lt;&gt;"",$N31&lt;=-2),"Engaged harder than the scores require",IF($Q31="","Nothing recorded about what they want",""))))))))))</f>
        <v/>
      </c>
    </row>
    <row r="32" customFormat="false" ht="30" hidden="false" customHeight="true" outlineLevel="0" collapsed="false">
      <c r="B32" s="7" t="s">
        <v>100</v>
      </c>
      <c r="C32" s="7"/>
      <c r="D32" s="7"/>
      <c r="E32" s="7"/>
      <c r="F32" s="7"/>
      <c r="G32" s="7"/>
      <c r="H32" s="7"/>
      <c r="I32" s="7"/>
      <c r="J32" s="7"/>
      <c r="K32" s="7"/>
      <c r="L32" s="7"/>
      <c r="M32" s="7"/>
      <c r="N32" s="7"/>
      <c r="O32" s="7"/>
      <c r="P32" s="7"/>
      <c r="Q32" s="7"/>
      <c r="R32" s="7"/>
    </row>
    <row r="34" customFormat="false" ht="18" hidden="false" customHeight="true" outlineLevel="0" collapsed="false">
      <c r="B34" s="12" t="s">
        <v>38</v>
      </c>
      <c r="C34" s="12"/>
      <c r="D34" s="12"/>
      <c r="E34" s="12"/>
      <c r="F34" s="12"/>
      <c r="G34" s="12"/>
      <c r="H34" s="12"/>
      <c r="I34" s="12"/>
      <c r="J34" s="12"/>
      <c r="K34" s="12"/>
      <c r="L34" s="12"/>
      <c r="M34" s="12"/>
      <c r="N34" s="12"/>
      <c r="O34" s="12"/>
      <c r="P34" s="12"/>
      <c r="Q34" s="12"/>
      <c r="R34" s="12"/>
    </row>
  </sheetData>
  <mergeCells count="6">
    <mergeCell ref="B1:R1"/>
    <mergeCell ref="B2:R2"/>
    <mergeCell ref="B3:R3"/>
    <mergeCell ref="B4:R4"/>
    <mergeCell ref="B32:R32"/>
    <mergeCell ref="B34:R34"/>
  </mergeCells>
  <conditionalFormatting sqref="B3:R3">
    <cfRule type="expression" priority="2" aboveAverage="0" equalAverage="0" bottom="0" percent="0" rank="0" text="" dxfId="0">
      <formula>LEN($B$3)&gt;0</formula>
    </cfRule>
  </conditionalFormatting>
  <conditionalFormatting sqref="K7:K31">
    <cfRule type="expression" priority="3" aboveAverage="0" equalAverage="0" bottom="0" percent="0" rank="0" text="" dxfId="1">
      <formula>$K7="Critical"</formula>
    </cfRule>
    <cfRule type="expression" priority="4" aboveAverage="0" equalAverage="0" bottom="0" percent="0" rank="0" text="" dxfId="2">
      <formula>$K7="High"</formula>
    </cfRule>
  </conditionalFormatting>
  <conditionalFormatting sqref="N7:N31">
    <cfRule type="expression" priority="5" aboveAverage="0" equalAverage="0" bottom="0" percent="0" rank="0" text="" dxfId="3">
      <formula>AND($N7&lt;&gt;"",$N7&gt;=1)</formula>
    </cfRule>
    <cfRule type="expression" priority="6" aboveAverage="0" equalAverage="0" bottom="0" percent="0" rank="0" text="" dxfId="4">
      <formula>AND($N7&lt;&gt;"",$N7&lt;=-1)</formula>
    </cfRule>
  </conditionalFormatting>
  <conditionalFormatting sqref="O7:O31">
    <cfRule type="expression" priority="7" aboveAverage="0" equalAverage="0" bottom="0" percent="0" rank="0" text="" dxfId="3">
      <formula>$O7="Opposed"</formula>
    </cfRule>
    <cfRule type="expression" priority="8" aboveAverage="0" equalAverage="0" bottom="0" percent="0" rank="0" text="" dxfId="5">
      <formula>$O7="Champion"</formula>
    </cfRule>
  </conditionalFormatting>
  <dataValidations count="150">
    <dataValidation allowBlank="true" errorStyle="stop" operator="between" showDropDown="false" showErrorMessage="false" showInputMessage="false" sqref="F7" type="list">
      <formula1>Scales!$E$21:$E$28</formula1>
      <formula2>0</formula2>
    </dataValidation>
    <dataValidation allowBlank="true" errorStyle="stop" operator="between" showDropDown="false" showErrorMessage="false" showInputMessage="false" sqref="M7" type="list">
      <formula1>Scales!$C$21:$C$25</formula1>
      <formula2>0</formula2>
    </dataValidation>
    <dataValidation allowBlank="true" errorStyle="stop" operator="between" showDropDown="false" showErrorMessage="false" showInputMessage="false" sqref="O7" type="list">
      <formula1>Scales!$D$21:$D$26</formula1>
      <formula2>0</formula2>
    </dataValidation>
    <dataValidation allowBlank="true" errorStyle="stop" operator="between" showDropDown="false" showErrorMessage="false" showInputMessage="false" sqref="G7" type="list">
      <formula1>Scales!$B$8:$B$12</formula1>
      <formula2>0</formula2>
    </dataValidation>
    <dataValidation allowBlank="true" errorStyle="stop" operator="between" showDropDown="false" showErrorMessage="false" showInputMessage="false" sqref="H7" type="list">
      <formula1>Scales!$B$8:$B$12</formula1>
      <formula2>0</formula2>
    </dataValidation>
    <dataValidation allowBlank="true" errorStyle="stop" operator="between" showDropDown="false" showErrorMessage="false" showInputMessage="false" sqref="I7" type="list">
      <formula1>Scales!$B$8:$B$12</formula1>
      <formula2>0</formula2>
    </dataValidation>
    <dataValidation allowBlank="true" errorStyle="stop" operator="between" showDropDown="false" showErrorMessage="false" showInputMessage="false" sqref="F8" type="list">
      <formula1>Scales!$E$21:$E$28</formula1>
      <formula2>0</formula2>
    </dataValidation>
    <dataValidation allowBlank="true" errorStyle="stop" operator="between" showDropDown="false" showErrorMessage="false" showInputMessage="false" sqref="M8" type="list">
      <formula1>Scales!$C$21:$C$25</formula1>
      <formula2>0</formula2>
    </dataValidation>
    <dataValidation allowBlank="true" errorStyle="stop" operator="between" showDropDown="false" showErrorMessage="false" showInputMessage="false" sqref="O8" type="list">
      <formula1>Scales!$D$21:$D$26</formula1>
      <formula2>0</formula2>
    </dataValidation>
    <dataValidation allowBlank="true" errorStyle="stop" operator="between" showDropDown="false" showErrorMessage="false" showInputMessage="false" sqref="G8" type="list">
      <formula1>Scales!$B$8:$B$12</formula1>
      <formula2>0</formula2>
    </dataValidation>
    <dataValidation allowBlank="true" errorStyle="stop" operator="between" showDropDown="false" showErrorMessage="false" showInputMessage="false" sqref="H8" type="list">
      <formula1>Scales!$B$8:$B$12</formula1>
      <formula2>0</formula2>
    </dataValidation>
    <dataValidation allowBlank="true" errorStyle="stop" operator="between" showDropDown="false" showErrorMessage="false" showInputMessage="false" sqref="I8" type="list">
      <formula1>Scales!$B$8:$B$12</formula1>
      <formula2>0</formula2>
    </dataValidation>
    <dataValidation allowBlank="true" errorStyle="stop" operator="between" showDropDown="false" showErrorMessage="false" showInputMessage="false" sqref="F9" type="list">
      <formula1>Scales!$E$21:$E$28</formula1>
      <formula2>0</formula2>
    </dataValidation>
    <dataValidation allowBlank="true" errorStyle="stop" operator="between" showDropDown="false" showErrorMessage="false" showInputMessage="false" sqref="M9" type="list">
      <formula1>Scales!$C$21:$C$25</formula1>
      <formula2>0</formula2>
    </dataValidation>
    <dataValidation allowBlank="true" errorStyle="stop" operator="between" showDropDown="false" showErrorMessage="false" showInputMessage="false" sqref="O9" type="list">
      <formula1>Scales!$D$21:$D$26</formula1>
      <formula2>0</formula2>
    </dataValidation>
    <dataValidation allowBlank="true" errorStyle="stop" operator="between" showDropDown="false" showErrorMessage="false" showInputMessage="false" sqref="G9" type="list">
      <formula1>Scales!$B$8:$B$12</formula1>
      <formula2>0</formula2>
    </dataValidation>
    <dataValidation allowBlank="true" errorStyle="stop" operator="between" showDropDown="false" showErrorMessage="false" showInputMessage="false" sqref="H9" type="list">
      <formula1>Scales!$B$8:$B$12</formula1>
      <formula2>0</formula2>
    </dataValidation>
    <dataValidation allowBlank="true" errorStyle="stop" operator="between" showDropDown="false" showErrorMessage="false" showInputMessage="false" sqref="I9" type="list">
      <formula1>Scales!$B$8:$B$12</formula1>
      <formula2>0</formula2>
    </dataValidation>
    <dataValidation allowBlank="true" errorStyle="stop" operator="between" showDropDown="false" showErrorMessage="false" showInputMessage="false" sqref="F10" type="list">
      <formula1>Scales!$E$21:$E$28</formula1>
      <formula2>0</formula2>
    </dataValidation>
    <dataValidation allowBlank="true" errorStyle="stop" operator="between" showDropDown="false" showErrorMessage="false" showInputMessage="false" sqref="M10" type="list">
      <formula1>Scales!$C$21:$C$25</formula1>
      <formula2>0</formula2>
    </dataValidation>
    <dataValidation allowBlank="true" errorStyle="stop" operator="between" showDropDown="false" showErrorMessage="false" showInputMessage="false" sqref="O10" type="list">
      <formula1>Scales!$D$21:$D$26</formula1>
      <formula2>0</formula2>
    </dataValidation>
    <dataValidation allowBlank="true" errorStyle="stop" operator="between" showDropDown="false" showErrorMessage="false" showInputMessage="false" sqref="G10" type="list">
      <formula1>Scales!$B$8:$B$12</formula1>
      <formula2>0</formula2>
    </dataValidation>
    <dataValidation allowBlank="true" errorStyle="stop" operator="between" showDropDown="false" showErrorMessage="false" showInputMessage="false" sqref="H10" type="list">
      <formula1>Scales!$B$8:$B$12</formula1>
      <formula2>0</formula2>
    </dataValidation>
    <dataValidation allowBlank="true" errorStyle="stop" operator="between" showDropDown="false" showErrorMessage="false" showInputMessage="false" sqref="I10" type="list">
      <formula1>Scales!$B$8:$B$12</formula1>
      <formula2>0</formula2>
    </dataValidation>
    <dataValidation allowBlank="true" errorStyle="stop" operator="between" showDropDown="false" showErrorMessage="false" showInputMessage="false" sqref="F11" type="list">
      <formula1>Scales!$E$21:$E$28</formula1>
      <formula2>0</formula2>
    </dataValidation>
    <dataValidation allowBlank="true" errorStyle="stop" operator="between" showDropDown="false" showErrorMessage="false" showInputMessage="false" sqref="M11" type="list">
      <formula1>Scales!$C$21:$C$25</formula1>
      <formula2>0</formula2>
    </dataValidation>
    <dataValidation allowBlank="true" errorStyle="stop" operator="between" showDropDown="false" showErrorMessage="false" showInputMessage="false" sqref="O11" type="list">
      <formula1>Scales!$D$21:$D$26</formula1>
      <formula2>0</formula2>
    </dataValidation>
    <dataValidation allowBlank="true" errorStyle="stop" operator="between" showDropDown="false" showErrorMessage="false" showInputMessage="false" sqref="G11" type="list">
      <formula1>Scales!$B$8:$B$12</formula1>
      <formula2>0</formula2>
    </dataValidation>
    <dataValidation allowBlank="true" errorStyle="stop" operator="between" showDropDown="false" showErrorMessage="false" showInputMessage="false" sqref="H11" type="list">
      <formula1>Scales!$B$8:$B$12</formula1>
      <formula2>0</formula2>
    </dataValidation>
    <dataValidation allowBlank="true" errorStyle="stop" operator="between" showDropDown="false" showErrorMessage="false" showInputMessage="false" sqref="I11" type="list">
      <formula1>Scales!$B$8:$B$12</formula1>
      <formula2>0</formula2>
    </dataValidation>
    <dataValidation allowBlank="true" errorStyle="stop" operator="between" showDropDown="false" showErrorMessage="false" showInputMessage="false" sqref="F12" type="list">
      <formula1>Scales!$E$21:$E$28</formula1>
      <formula2>0</formula2>
    </dataValidation>
    <dataValidation allowBlank="true" errorStyle="stop" operator="between" showDropDown="false" showErrorMessage="false" showInputMessage="false" sqref="M12" type="list">
      <formula1>Scales!$C$21:$C$25</formula1>
      <formula2>0</formula2>
    </dataValidation>
    <dataValidation allowBlank="true" errorStyle="stop" operator="between" showDropDown="false" showErrorMessage="false" showInputMessage="false" sqref="O12" type="list">
      <formula1>Scales!$D$21:$D$26</formula1>
      <formula2>0</formula2>
    </dataValidation>
    <dataValidation allowBlank="true" errorStyle="stop" operator="between" showDropDown="false" showErrorMessage="false" showInputMessage="false" sqref="G12" type="list">
      <formula1>Scales!$B$8:$B$12</formula1>
      <formula2>0</formula2>
    </dataValidation>
    <dataValidation allowBlank="true" errorStyle="stop" operator="between" showDropDown="false" showErrorMessage="false" showInputMessage="false" sqref="H12" type="list">
      <formula1>Scales!$B$8:$B$12</formula1>
      <formula2>0</formula2>
    </dataValidation>
    <dataValidation allowBlank="true" errorStyle="stop" operator="between" showDropDown="false" showErrorMessage="false" showInputMessage="false" sqref="I12" type="list">
      <formula1>Scales!$B$8:$B$12</formula1>
      <formula2>0</formula2>
    </dataValidation>
    <dataValidation allowBlank="true" errorStyle="stop" operator="between" showDropDown="false" showErrorMessage="false" showInputMessage="false" sqref="F13" type="list">
      <formula1>Scales!$E$21:$E$28</formula1>
      <formula2>0</formula2>
    </dataValidation>
    <dataValidation allowBlank="true" errorStyle="stop" operator="between" showDropDown="false" showErrorMessage="false" showInputMessage="false" sqref="M13" type="list">
      <formula1>Scales!$C$21:$C$25</formula1>
      <formula2>0</formula2>
    </dataValidation>
    <dataValidation allowBlank="true" errorStyle="stop" operator="between" showDropDown="false" showErrorMessage="false" showInputMessage="false" sqref="O13" type="list">
      <formula1>Scales!$D$21:$D$26</formula1>
      <formula2>0</formula2>
    </dataValidation>
    <dataValidation allowBlank="true" errorStyle="stop" operator="between" showDropDown="false" showErrorMessage="false" showInputMessage="false" sqref="G13" type="list">
      <formula1>Scales!$B$8:$B$12</formula1>
      <formula2>0</formula2>
    </dataValidation>
    <dataValidation allowBlank="true" errorStyle="stop" operator="between" showDropDown="false" showErrorMessage="false" showInputMessage="false" sqref="H13" type="list">
      <formula1>Scales!$B$8:$B$12</formula1>
      <formula2>0</formula2>
    </dataValidation>
    <dataValidation allowBlank="true" errorStyle="stop" operator="between" showDropDown="false" showErrorMessage="false" showInputMessage="false" sqref="I13" type="list">
      <formula1>Scales!$B$8:$B$12</formula1>
      <formula2>0</formula2>
    </dataValidation>
    <dataValidation allowBlank="true" errorStyle="stop" operator="between" showDropDown="false" showErrorMessage="false" showInputMessage="false" sqref="F14" type="list">
      <formula1>Scales!$E$21:$E$28</formula1>
      <formula2>0</formula2>
    </dataValidation>
    <dataValidation allowBlank="true" errorStyle="stop" operator="between" showDropDown="false" showErrorMessage="false" showInputMessage="false" sqref="M14" type="list">
      <formula1>Scales!$C$21:$C$25</formula1>
      <formula2>0</formula2>
    </dataValidation>
    <dataValidation allowBlank="true" errorStyle="stop" operator="between" showDropDown="false" showErrorMessage="false" showInputMessage="false" sqref="O14" type="list">
      <formula1>Scales!$D$21:$D$26</formula1>
      <formula2>0</formula2>
    </dataValidation>
    <dataValidation allowBlank="true" errorStyle="stop" operator="between" showDropDown="false" showErrorMessage="false" showInputMessage="false" sqref="G14" type="list">
      <formula1>Scales!$B$8:$B$12</formula1>
      <formula2>0</formula2>
    </dataValidation>
    <dataValidation allowBlank="true" errorStyle="stop" operator="between" showDropDown="false" showErrorMessage="false" showInputMessage="false" sqref="H14" type="list">
      <formula1>Scales!$B$8:$B$12</formula1>
      <formula2>0</formula2>
    </dataValidation>
    <dataValidation allowBlank="true" errorStyle="stop" operator="between" showDropDown="false" showErrorMessage="false" showInputMessage="false" sqref="I14" type="list">
      <formula1>Scales!$B$8:$B$12</formula1>
      <formula2>0</formula2>
    </dataValidation>
    <dataValidation allowBlank="true" errorStyle="stop" operator="between" showDropDown="false" showErrorMessage="false" showInputMessage="false" sqref="F15" type="list">
      <formula1>Scales!$E$21:$E$28</formula1>
      <formula2>0</formula2>
    </dataValidation>
    <dataValidation allowBlank="true" errorStyle="stop" operator="between" showDropDown="false" showErrorMessage="false" showInputMessage="false" sqref="M15" type="list">
      <formula1>Scales!$C$21:$C$25</formula1>
      <formula2>0</formula2>
    </dataValidation>
    <dataValidation allowBlank="true" errorStyle="stop" operator="between" showDropDown="false" showErrorMessage="false" showInputMessage="false" sqref="O15" type="list">
      <formula1>Scales!$D$21:$D$26</formula1>
      <formula2>0</formula2>
    </dataValidation>
    <dataValidation allowBlank="true" errorStyle="stop" operator="between" showDropDown="false" showErrorMessage="false" showInputMessage="false" sqref="G15" type="list">
      <formula1>Scales!$B$8:$B$12</formula1>
      <formula2>0</formula2>
    </dataValidation>
    <dataValidation allowBlank="true" errorStyle="stop" operator="between" showDropDown="false" showErrorMessage="false" showInputMessage="false" sqref="H15" type="list">
      <formula1>Scales!$B$8:$B$12</formula1>
      <formula2>0</formula2>
    </dataValidation>
    <dataValidation allowBlank="true" errorStyle="stop" operator="between" showDropDown="false" showErrorMessage="false" showInputMessage="false" sqref="I15" type="list">
      <formula1>Scales!$B$8:$B$12</formula1>
      <formula2>0</formula2>
    </dataValidation>
    <dataValidation allowBlank="true" errorStyle="stop" operator="between" showDropDown="false" showErrorMessage="false" showInputMessage="false" sqref="F16" type="list">
      <formula1>Scales!$E$21:$E$28</formula1>
      <formula2>0</formula2>
    </dataValidation>
    <dataValidation allowBlank="true" errorStyle="stop" operator="between" showDropDown="false" showErrorMessage="false" showInputMessage="false" sqref="M16" type="list">
      <formula1>Scales!$C$21:$C$25</formula1>
      <formula2>0</formula2>
    </dataValidation>
    <dataValidation allowBlank="true" errorStyle="stop" operator="between" showDropDown="false" showErrorMessage="false" showInputMessage="false" sqref="O16" type="list">
      <formula1>Scales!$D$21:$D$26</formula1>
      <formula2>0</formula2>
    </dataValidation>
    <dataValidation allowBlank="true" errorStyle="stop" operator="between" showDropDown="false" showErrorMessage="false" showInputMessage="false" sqref="G16" type="list">
      <formula1>Scales!$B$8:$B$12</formula1>
      <formula2>0</formula2>
    </dataValidation>
    <dataValidation allowBlank="true" errorStyle="stop" operator="between" showDropDown="false" showErrorMessage="false" showInputMessage="false" sqref="H16" type="list">
      <formula1>Scales!$B$8:$B$12</formula1>
      <formula2>0</formula2>
    </dataValidation>
    <dataValidation allowBlank="true" errorStyle="stop" operator="between" showDropDown="false" showErrorMessage="false" showInputMessage="false" sqref="I16" type="list">
      <formula1>Scales!$B$8:$B$12</formula1>
      <formula2>0</formula2>
    </dataValidation>
    <dataValidation allowBlank="true" errorStyle="stop" operator="between" showDropDown="false" showErrorMessage="false" showInputMessage="false" sqref="F17" type="list">
      <formula1>Scales!$E$21:$E$28</formula1>
      <formula2>0</formula2>
    </dataValidation>
    <dataValidation allowBlank="true" errorStyle="stop" operator="between" showDropDown="false" showErrorMessage="false" showInputMessage="false" sqref="M17" type="list">
      <formula1>Scales!$C$21:$C$25</formula1>
      <formula2>0</formula2>
    </dataValidation>
    <dataValidation allowBlank="true" errorStyle="stop" operator="between" showDropDown="false" showErrorMessage="false" showInputMessage="false" sqref="O17" type="list">
      <formula1>Scales!$D$21:$D$26</formula1>
      <formula2>0</formula2>
    </dataValidation>
    <dataValidation allowBlank="true" errorStyle="stop" operator="between" showDropDown="false" showErrorMessage="false" showInputMessage="false" sqref="G17" type="list">
      <formula1>Scales!$B$8:$B$12</formula1>
      <formula2>0</formula2>
    </dataValidation>
    <dataValidation allowBlank="true" errorStyle="stop" operator="between" showDropDown="false" showErrorMessage="false" showInputMessage="false" sqref="H17" type="list">
      <formula1>Scales!$B$8:$B$12</formula1>
      <formula2>0</formula2>
    </dataValidation>
    <dataValidation allowBlank="true" errorStyle="stop" operator="between" showDropDown="false" showErrorMessage="false" showInputMessage="false" sqref="I17" type="list">
      <formula1>Scales!$B$8:$B$12</formula1>
      <formula2>0</formula2>
    </dataValidation>
    <dataValidation allowBlank="true" errorStyle="stop" operator="between" showDropDown="false" showErrorMessage="false" showInputMessage="false" sqref="F18" type="list">
      <formula1>Scales!$E$21:$E$28</formula1>
      <formula2>0</formula2>
    </dataValidation>
    <dataValidation allowBlank="true" errorStyle="stop" operator="between" showDropDown="false" showErrorMessage="false" showInputMessage="false" sqref="M18" type="list">
      <formula1>Scales!$C$21:$C$25</formula1>
      <formula2>0</formula2>
    </dataValidation>
    <dataValidation allowBlank="true" errorStyle="stop" operator="between" showDropDown="false" showErrorMessage="false" showInputMessage="false" sqref="O18" type="list">
      <formula1>Scales!$D$21:$D$26</formula1>
      <formula2>0</formula2>
    </dataValidation>
    <dataValidation allowBlank="true" errorStyle="stop" operator="between" showDropDown="false" showErrorMessage="false" showInputMessage="false" sqref="G18" type="list">
      <formula1>Scales!$B$8:$B$12</formula1>
      <formula2>0</formula2>
    </dataValidation>
    <dataValidation allowBlank="true" errorStyle="stop" operator="between" showDropDown="false" showErrorMessage="false" showInputMessage="false" sqref="H18" type="list">
      <formula1>Scales!$B$8:$B$12</formula1>
      <formula2>0</formula2>
    </dataValidation>
    <dataValidation allowBlank="true" errorStyle="stop" operator="between" showDropDown="false" showErrorMessage="false" showInputMessage="false" sqref="I18" type="list">
      <formula1>Scales!$B$8:$B$12</formula1>
      <formula2>0</formula2>
    </dataValidation>
    <dataValidation allowBlank="true" errorStyle="stop" operator="between" showDropDown="false" showErrorMessage="false" showInputMessage="false" sqref="F19" type="list">
      <formula1>Scales!$E$21:$E$28</formula1>
      <formula2>0</formula2>
    </dataValidation>
    <dataValidation allowBlank="true" errorStyle="stop" operator="between" showDropDown="false" showErrorMessage="false" showInputMessage="false" sqref="M19" type="list">
      <formula1>Scales!$C$21:$C$25</formula1>
      <formula2>0</formula2>
    </dataValidation>
    <dataValidation allowBlank="true" errorStyle="stop" operator="between" showDropDown="false" showErrorMessage="false" showInputMessage="false" sqref="O19" type="list">
      <formula1>Scales!$D$21:$D$26</formula1>
      <formula2>0</formula2>
    </dataValidation>
    <dataValidation allowBlank="true" errorStyle="stop" operator="between" showDropDown="false" showErrorMessage="false" showInputMessage="false" sqref="G19" type="list">
      <formula1>Scales!$B$8:$B$12</formula1>
      <formula2>0</formula2>
    </dataValidation>
    <dataValidation allowBlank="true" errorStyle="stop" operator="between" showDropDown="false" showErrorMessage="false" showInputMessage="false" sqref="H19" type="list">
      <formula1>Scales!$B$8:$B$12</formula1>
      <formula2>0</formula2>
    </dataValidation>
    <dataValidation allowBlank="true" errorStyle="stop" operator="between" showDropDown="false" showErrorMessage="false" showInputMessage="false" sqref="I19" type="list">
      <formula1>Scales!$B$8:$B$12</formula1>
      <formula2>0</formula2>
    </dataValidation>
    <dataValidation allowBlank="true" errorStyle="stop" operator="between" showDropDown="false" showErrorMessage="false" showInputMessage="false" sqref="F20" type="list">
      <formula1>Scales!$E$21:$E$28</formula1>
      <formula2>0</formula2>
    </dataValidation>
    <dataValidation allowBlank="true" errorStyle="stop" operator="between" showDropDown="false" showErrorMessage="false" showInputMessage="false" sqref="M20" type="list">
      <formula1>Scales!$C$21:$C$25</formula1>
      <formula2>0</formula2>
    </dataValidation>
    <dataValidation allowBlank="true" errorStyle="stop" operator="between" showDropDown="false" showErrorMessage="false" showInputMessage="false" sqref="O20" type="list">
      <formula1>Scales!$D$21:$D$26</formula1>
      <formula2>0</formula2>
    </dataValidation>
    <dataValidation allowBlank="true" errorStyle="stop" operator="between" showDropDown="false" showErrorMessage="false" showInputMessage="false" sqref="G20" type="list">
      <formula1>Scales!$B$8:$B$12</formula1>
      <formula2>0</formula2>
    </dataValidation>
    <dataValidation allowBlank="true" errorStyle="stop" operator="between" showDropDown="false" showErrorMessage="false" showInputMessage="false" sqref="H20" type="list">
      <formula1>Scales!$B$8:$B$12</formula1>
      <formula2>0</formula2>
    </dataValidation>
    <dataValidation allowBlank="true" errorStyle="stop" operator="between" showDropDown="false" showErrorMessage="false" showInputMessage="false" sqref="I20" type="list">
      <formula1>Scales!$B$8:$B$12</formula1>
      <formula2>0</formula2>
    </dataValidation>
    <dataValidation allowBlank="true" errorStyle="stop" operator="between" showDropDown="false" showErrorMessage="false" showInputMessage="false" sqref="F21" type="list">
      <formula1>Scales!$E$21:$E$28</formula1>
      <formula2>0</formula2>
    </dataValidation>
    <dataValidation allowBlank="true" errorStyle="stop" operator="between" showDropDown="false" showErrorMessage="false" showInputMessage="false" sqref="M21" type="list">
      <formula1>Scales!$C$21:$C$25</formula1>
      <formula2>0</formula2>
    </dataValidation>
    <dataValidation allowBlank="true" errorStyle="stop" operator="between" showDropDown="false" showErrorMessage="false" showInputMessage="false" sqref="O21" type="list">
      <formula1>Scales!$D$21:$D$26</formula1>
      <formula2>0</formula2>
    </dataValidation>
    <dataValidation allowBlank="true" errorStyle="stop" operator="between" showDropDown="false" showErrorMessage="false" showInputMessage="false" sqref="G21" type="list">
      <formula1>Scales!$B$8:$B$12</formula1>
      <formula2>0</formula2>
    </dataValidation>
    <dataValidation allowBlank="true" errorStyle="stop" operator="between" showDropDown="false" showErrorMessage="false" showInputMessage="false" sqref="H21" type="list">
      <formula1>Scales!$B$8:$B$12</formula1>
      <formula2>0</formula2>
    </dataValidation>
    <dataValidation allowBlank="true" errorStyle="stop" operator="between" showDropDown="false" showErrorMessage="false" showInputMessage="false" sqref="I21" type="list">
      <formula1>Scales!$B$8:$B$12</formula1>
      <formula2>0</formula2>
    </dataValidation>
    <dataValidation allowBlank="true" errorStyle="stop" operator="between" showDropDown="false" showErrorMessage="false" showInputMessage="false" sqref="F22" type="list">
      <formula1>Scales!$E$21:$E$28</formula1>
      <formula2>0</formula2>
    </dataValidation>
    <dataValidation allowBlank="true" errorStyle="stop" operator="between" showDropDown="false" showErrorMessage="false" showInputMessage="false" sqref="M22" type="list">
      <formula1>Scales!$C$21:$C$25</formula1>
      <formula2>0</formula2>
    </dataValidation>
    <dataValidation allowBlank="true" errorStyle="stop" operator="between" showDropDown="false" showErrorMessage="false" showInputMessage="false" sqref="O22" type="list">
      <formula1>Scales!$D$21:$D$26</formula1>
      <formula2>0</formula2>
    </dataValidation>
    <dataValidation allowBlank="true" errorStyle="stop" operator="between" showDropDown="false" showErrorMessage="false" showInputMessage="false" sqref="G22" type="list">
      <formula1>Scales!$B$8:$B$12</formula1>
      <formula2>0</formula2>
    </dataValidation>
    <dataValidation allowBlank="true" errorStyle="stop" operator="between" showDropDown="false" showErrorMessage="false" showInputMessage="false" sqref="H22" type="list">
      <formula1>Scales!$B$8:$B$12</formula1>
      <formula2>0</formula2>
    </dataValidation>
    <dataValidation allowBlank="true" errorStyle="stop" operator="between" showDropDown="false" showErrorMessage="false" showInputMessage="false" sqref="I22" type="list">
      <formula1>Scales!$B$8:$B$12</formula1>
      <formula2>0</formula2>
    </dataValidation>
    <dataValidation allowBlank="true" errorStyle="stop" operator="between" showDropDown="false" showErrorMessage="false" showInputMessage="false" sqref="F23" type="list">
      <formula1>Scales!$E$21:$E$28</formula1>
      <formula2>0</formula2>
    </dataValidation>
    <dataValidation allowBlank="true" errorStyle="stop" operator="between" showDropDown="false" showErrorMessage="false" showInputMessage="false" sqref="M23" type="list">
      <formula1>Scales!$C$21:$C$25</formula1>
      <formula2>0</formula2>
    </dataValidation>
    <dataValidation allowBlank="true" errorStyle="stop" operator="between" showDropDown="false" showErrorMessage="false" showInputMessage="false" sqref="O23" type="list">
      <formula1>Scales!$D$21:$D$26</formula1>
      <formula2>0</formula2>
    </dataValidation>
    <dataValidation allowBlank="true" errorStyle="stop" operator="between" showDropDown="false" showErrorMessage="false" showInputMessage="false" sqref="G23" type="list">
      <formula1>Scales!$B$8:$B$12</formula1>
      <formula2>0</formula2>
    </dataValidation>
    <dataValidation allowBlank="true" errorStyle="stop" operator="between" showDropDown="false" showErrorMessage="false" showInputMessage="false" sqref="H23" type="list">
      <formula1>Scales!$B$8:$B$12</formula1>
      <formula2>0</formula2>
    </dataValidation>
    <dataValidation allowBlank="true" errorStyle="stop" operator="between" showDropDown="false" showErrorMessage="false" showInputMessage="false" sqref="I23" type="list">
      <formula1>Scales!$B$8:$B$12</formula1>
      <formula2>0</formula2>
    </dataValidation>
    <dataValidation allowBlank="true" errorStyle="stop" operator="between" showDropDown="false" showErrorMessage="false" showInputMessage="false" sqref="F24" type="list">
      <formula1>Scales!$E$21:$E$28</formula1>
      <formula2>0</formula2>
    </dataValidation>
    <dataValidation allowBlank="true" errorStyle="stop" operator="between" showDropDown="false" showErrorMessage="false" showInputMessage="false" sqref="M24" type="list">
      <formula1>Scales!$C$21:$C$25</formula1>
      <formula2>0</formula2>
    </dataValidation>
    <dataValidation allowBlank="true" errorStyle="stop" operator="between" showDropDown="false" showErrorMessage="false" showInputMessage="false" sqref="O24" type="list">
      <formula1>Scales!$D$21:$D$26</formula1>
      <formula2>0</formula2>
    </dataValidation>
    <dataValidation allowBlank="true" errorStyle="stop" operator="between" showDropDown="false" showErrorMessage="false" showInputMessage="false" sqref="G24" type="list">
      <formula1>Scales!$B$8:$B$12</formula1>
      <formula2>0</formula2>
    </dataValidation>
    <dataValidation allowBlank="true" errorStyle="stop" operator="between" showDropDown="false" showErrorMessage="false" showInputMessage="false" sqref="H24" type="list">
      <formula1>Scales!$B$8:$B$12</formula1>
      <formula2>0</formula2>
    </dataValidation>
    <dataValidation allowBlank="true" errorStyle="stop" operator="between" showDropDown="false" showErrorMessage="false" showInputMessage="false" sqref="I24" type="list">
      <formula1>Scales!$B$8:$B$12</formula1>
      <formula2>0</formula2>
    </dataValidation>
    <dataValidation allowBlank="true" errorStyle="stop" operator="between" showDropDown="false" showErrorMessage="false" showInputMessage="false" sqref="F25" type="list">
      <formula1>Scales!$E$21:$E$28</formula1>
      <formula2>0</formula2>
    </dataValidation>
    <dataValidation allowBlank="true" errorStyle="stop" operator="between" showDropDown="false" showErrorMessage="false" showInputMessage="false" sqref="M25" type="list">
      <formula1>Scales!$C$21:$C$25</formula1>
      <formula2>0</formula2>
    </dataValidation>
    <dataValidation allowBlank="true" errorStyle="stop" operator="between" showDropDown="false" showErrorMessage="false" showInputMessage="false" sqref="O25" type="list">
      <formula1>Scales!$D$21:$D$26</formula1>
      <formula2>0</formula2>
    </dataValidation>
    <dataValidation allowBlank="true" errorStyle="stop" operator="between" showDropDown="false" showErrorMessage="false" showInputMessage="false" sqref="G25" type="list">
      <formula1>Scales!$B$8:$B$12</formula1>
      <formula2>0</formula2>
    </dataValidation>
    <dataValidation allowBlank="true" errorStyle="stop" operator="between" showDropDown="false" showErrorMessage="false" showInputMessage="false" sqref="H25" type="list">
      <formula1>Scales!$B$8:$B$12</formula1>
      <formula2>0</formula2>
    </dataValidation>
    <dataValidation allowBlank="true" errorStyle="stop" operator="between" showDropDown="false" showErrorMessage="false" showInputMessage="false" sqref="I25" type="list">
      <formula1>Scales!$B$8:$B$12</formula1>
      <formula2>0</formula2>
    </dataValidation>
    <dataValidation allowBlank="true" errorStyle="stop" operator="between" showDropDown="false" showErrorMessage="false" showInputMessage="false" sqref="F26" type="list">
      <formula1>Scales!$E$21:$E$28</formula1>
      <formula2>0</formula2>
    </dataValidation>
    <dataValidation allowBlank="true" errorStyle="stop" operator="between" showDropDown="false" showErrorMessage="false" showInputMessage="false" sqref="M26" type="list">
      <formula1>Scales!$C$21:$C$25</formula1>
      <formula2>0</formula2>
    </dataValidation>
    <dataValidation allowBlank="true" errorStyle="stop" operator="between" showDropDown="false" showErrorMessage="false" showInputMessage="false" sqref="O26" type="list">
      <formula1>Scales!$D$21:$D$26</formula1>
      <formula2>0</formula2>
    </dataValidation>
    <dataValidation allowBlank="true" errorStyle="stop" operator="between" showDropDown="false" showErrorMessage="false" showInputMessage="false" sqref="G26" type="list">
      <formula1>Scales!$B$8:$B$12</formula1>
      <formula2>0</formula2>
    </dataValidation>
    <dataValidation allowBlank="true" errorStyle="stop" operator="between" showDropDown="false" showErrorMessage="false" showInputMessage="false" sqref="H26" type="list">
      <formula1>Scales!$B$8:$B$12</formula1>
      <formula2>0</formula2>
    </dataValidation>
    <dataValidation allowBlank="true" errorStyle="stop" operator="between" showDropDown="false" showErrorMessage="false" showInputMessage="false" sqref="I26" type="list">
      <formula1>Scales!$B$8:$B$12</formula1>
      <formula2>0</formula2>
    </dataValidation>
    <dataValidation allowBlank="true" errorStyle="stop" operator="between" showDropDown="false" showErrorMessage="false" showInputMessage="false" sqref="F27" type="list">
      <formula1>Scales!$E$21:$E$28</formula1>
      <formula2>0</formula2>
    </dataValidation>
    <dataValidation allowBlank="true" errorStyle="stop" operator="between" showDropDown="false" showErrorMessage="false" showInputMessage="false" sqref="M27" type="list">
      <formula1>Scales!$C$21:$C$25</formula1>
      <formula2>0</formula2>
    </dataValidation>
    <dataValidation allowBlank="true" errorStyle="stop" operator="between" showDropDown="false" showErrorMessage="false" showInputMessage="false" sqref="O27" type="list">
      <formula1>Scales!$D$21:$D$26</formula1>
      <formula2>0</formula2>
    </dataValidation>
    <dataValidation allowBlank="true" errorStyle="stop" operator="between" showDropDown="false" showErrorMessage="false" showInputMessage="false" sqref="G27" type="list">
      <formula1>Scales!$B$8:$B$12</formula1>
      <formula2>0</formula2>
    </dataValidation>
    <dataValidation allowBlank="true" errorStyle="stop" operator="between" showDropDown="false" showErrorMessage="false" showInputMessage="false" sqref="H27" type="list">
      <formula1>Scales!$B$8:$B$12</formula1>
      <formula2>0</formula2>
    </dataValidation>
    <dataValidation allowBlank="true" errorStyle="stop" operator="between" showDropDown="false" showErrorMessage="false" showInputMessage="false" sqref="I27" type="list">
      <formula1>Scales!$B$8:$B$12</formula1>
      <formula2>0</formula2>
    </dataValidation>
    <dataValidation allowBlank="true" errorStyle="stop" operator="between" showDropDown="false" showErrorMessage="false" showInputMessage="false" sqref="F28" type="list">
      <formula1>Scales!$E$21:$E$28</formula1>
      <formula2>0</formula2>
    </dataValidation>
    <dataValidation allowBlank="true" errorStyle="stop" operator="between" showDropDown="false" showErrorMessage="false" showInputMessage="false" sqref="M28" type="list">
      <formula1>Scales!$C$21:$C$25</formula1>
      <formula2>0</formula2>
    </dataValidation>
    <dataValidation allowBlank="true" errorStyle="stop" operator="between" showDropDown="false" showErrorMessage="false" showInputMessage="false" sqref="O28" type="list">
      <formula1>Scales!$D$21:$D$26</formula1>
      <formula2>0</formula2>
    </dataValidation>
    <dataValidation allowBlank="true" errorStyle="stop" operator="between" showDropDown="false" showErrorMessage="false" showInputMessage="false" sqref="G28" type="list">
      <formula1>Scales!$B$8:$B$12</formula1>
      <formula2>0</formula2>
    </dataValidation>
    <dataValidation allowBlank="true" errorStyle="stop" operator="between" showDropDown="false" showErrorMessage="false" showInputMessage="false" sqref="H28" type="list">
      <formula1>Scales!$B$8:$B$12</formula1>
      <formula2>0</formula2>
    </dataValidation>
    <dataValidation allowBlank="true" errorStyle="stop" operator="between" showDropDown="false" showErrorMessage="false" showInputMessage="false" sqref="I28" type="list">
      <formula1>Scales!$B$8:$B$12</formula1>
      <formula2>0</formula2>
    </dataValidation>
    <dataValidation allowBlank="true" errorStyle="stop" operator="between" showDropDown="false" showErrorMessage="false" showInputMessage="false" sqref="F29" type="list">
      <formula1>Scales!$E$21:$E$28</formula1>
      <formula2>0</formula2>
    </dataValidation>
    <dataValidation allowBlank="true" errorStyle="stop" operator="between" showDropDown="false" showErrorMessage="false" showInputMessage="false" sqref="M29" type="list">
      <formula1>Scales!$C$21:$C$25</formula1>
      <formula2>0</formula2>
    </dataValidation>
    <dataValidation allowBlank="true" errorStyle="stop" operator="between" showDropDown="false" showErrorMessage="false" showInputMessage="false" sqref="O29" type="list">
      <formula1>Scales!$D$21:$D$26</formula1>
      <formula2>0</formula2>
    </dataValidation>
    <dataValidation allowBlank="true" errorStyle="stop" operator="between" showDropDown="false" showErrorMessage="false" showInputMessage="false" sqref="G29" type="list">
      <formula1>Scales!$B$8:$B$12</formula1>
      <formula2>0</formula2>
    </dataValidation>
    <dataValidation allowBlank="true" errorStyle="stop" operator="between" showDropDown="false" showErrorMessage="false" showInputMessage="false" sqref="H29" type="list">
      <formula1>Scales!$B$8:$B$12</formula1>
      <formula2>0</formula2>
    </dataValidation>
    <dataValidation allowBlank="true" errorStyle="stop" operator="between" showDropDown="false" showErrorMessage="false" showInputMessage="false" sqref="I29" type="list">
      <formula1>Scales!$B$8:$B$12</formula1>
      <formula2>0</formula2>
    </dataValidation>
    <dataValidation allowBlank="true" errorStyle="stop" operator="between" showDropDown="false" showErrorMessage="false" showInputMessage="false" sqref="F30" type="list">
      <formula1>Scales!$E$21:$E$28</formula1>
      <formula2>0</formula2>
    </dataValidation>
    <dataValidation allowBlank="true" errorStyle="stop" operator="between" showDropDown="false" showErrorMessage="false" showInputMessage="false" sqref="M30" type="list">
      <formula1>Scales!$C$21:$C$25</formula1>
      <formula2>0</formula2>
    </dataValidation>
    <dataValidation allowBlank="true" errorStyle="stop" operator="between" showDropDown="false" showErrorMessage="false" showInputMessage="false" sqref="O30" type="list">
      <formula1>Scales!$D$21:$D$26</formula1>
      <formula2>0</formula2>
    </dataValidation>
    <dataValidation allowBlank="true" errorStyle="stop" operator="between" showDropDown="false" showErrorMessage="false" showInputMessage="false" sqref="G30" type="list">
      <formula1>Scales!$B$8:$B$12</formula1>
      <formula2>0</formula2>
    </dataValidation>
    <dataValidation allowBlank="true" errorStyle="stop" operator="between" showDropDown="false" showErrorMessage="false" showInputMessage="false" sqref="H30" type="list">
      <formula1>Scales!$B$8:$B$12</formula1>
      <formula2>0</formula2>
    </dataValidation>
    <dataValidation allowBlank="true" errorStyle="stop" operator="between" showDropDown="false" showErrorMessage="false" showInputMessage="false" sqref="I30" type="list">
      <formula1>Scales!$B$8:$B$12</formula1>
      <formula2>0</formula2>
    </dataValidation>
    <dataValidation allowBlank="true" errorStyle="stop" operator="between" showDropDown="false" showErrorMessage="false" showInputMessage="false" sqref="F31" type="list">
      <formula1>Scales!$E$21:$E$28</formula1>
      <formula2>0</formula2>
    </dataValidation>
    <dataValidation allowBlank="true" errorStyle="stop" operator="between" showDropDown="false" showErrorMessage="false" showInputMessage="false" sqref="M31" type="list">
      <formula1>Scales!$C$21:$C$25</formula1>
      <formula2>0</formula2>
    </dataValidation>
    <dataValidation allowBlank="true" errorStyle="stop" operator="between" showDropDown="false" showErrorMessage="false" showInputMessage="false" sqref="O31" type="list">
      <formula1>Scales!$D$21:$D$26</formula1>
      <formula2>0</formula2>
    </dataValidation>
    <dataValidation allowBlank="true" errorStyle="stop" operator="between" showDropDown="false" showErrorMessage="false" showInputMessage="false" sqref="G31" type="list">
      <formula1>Scales!$B$8:$B$12</formula1>
      <formula2>0</formula2>
    </dataValidation>
    <dataValidation allowBlank="true" errorStyle="stop" operator="between" showDropDown="false" showErrorMessage="false" showInputMessage="false" sqref="H31" type="list">
      <formula1>Scales!$B$8:$B$12</formula1>
      <formula2>0</formula2>
    </dataValidation>
    <dataValidation allowBlank="true" errorStyle="stop" operator="between" showDropDown="false" showErrorMessage="false" showInputMessage="false" sqref="I31" type="list">
      <formula1>Scales!$B$8:$B$12</formula1>
      <formula2>0</formula2>
    </dataValidation>
  </dataValidations>
  <hyperlinks>
    <hyperlink ref="B34" r:id="rId1" display="Visit mastt.com"/>
  </hyperlinks>
  <printOptions headings="false" gridLines="false" gridLinesSet="true" horizontalCentered="false" verticalCentered="false"/>
  <pageMargins left="0.3" right="0.3" top="0.4" bottom="0.4" header="0.511811023622047" footer="0.511811023622047"/>
  <pageSetup paperSize="8" scale="100" fitToWidth="2"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B1:Q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5"/>
    <col collapsed="false" customWidth="true" hidden="false" outlineLevel="0" max="17" min="3" style="0" width="8.61"/>
    <col collapsed="false" customWidth="true" hidden="false" outlineLevel="0" max="18" min="18" style="0" width="2.2"/>
  </cols>
  <sheetData>
    <row r="1" customFormat="false" ht="33.75" hidden="false" customHeight="true" outlineLevel="0" collapsed="false">
      <c r="B1" s="1" t="s">
        <v>101</v>
      </c>
      <c r="C1" s="1"/>
      <c r="D1" s="1"/>
      <c r="E1" s="1"/>
      <c r="F1" s="1"/>
      <c r="G1" s="1"/>
      <c r="H1" s="1"/>
      <c r="I1" s="1"/>
      <c r="J1" s="1"/>
      <c r="K1" s="1"/>
      <c r="L1" s="1"/>
      <c r="M1" s="1"/>
      <c r="N1" s="1"/>
      <c r="O1" s="1"/>
      <c r="P1" s="1"/>
      <c r="Q1" s="1"/>
    </row>
    <row r="2" customFormat="false" ht="4.5" hidden="false" customHeight="true" outlineLevel="0" collapsed="false">
      <c r="B2" s="2"/>
      <c r="C2" s="2"/>
      <c r="D2" s="2"/>
      <c r="E2" s="2"/>
      <c r="F2" s="2"/>
      <c r="G2" s="2"/>
      <c r="H2" s="2"/>
      <c r="I2" s="2"/>
      <c r="J2" s="2"/>
      <c r="K2" s="2"/>
      <c r="L2" s="2"/>
      <c r="M2" s="2"/>
      <c r="N2" s="2"/>
      <c r="O2" s="2"/>
      <c r="P2" s="2"/>
      <c r="Q2" s="2"/>
    </row>
    <row r="3" customFormat="false" ht="16.5" hidden="false" customHeight="true" outlineLevel="0" collapsed="false">
      <c r="B3" s="13" t="str">
        <f aca="false">IF(Analysis!$C$8&lt;&gt;"M. Okafor","","EXAMPLE CONTENT - nine worked stakeholders, including a high-power opponent, an under-engaged champion and one engaged harder than the scores require. Delete the rows and this banner disappears.")</f>
        <v/>
      </c>
      <c r="C3" s="13"/>
      <c r="D3" s="13"/>
      <c r="E3" s="13"/>
      <c r="F3" s="13"/>
      <c r="G3" s="13"/>
      <c r="H3" s="13"/>
      <c r="I3" s="13"/>
      <c r="J3" s="13"/>
      <c r="K3" s="13"/>
      <c r="L3" s="13"/>
      <c r="M3" s="13"/>
      <c r="N3" s="13"/>
      <c r="O3" s="13"/>
      <c r="P3" s="13"/>
      <c r="Q3" s="13"/>
    </row>
    <row r="4" customFormat="false" ht="25.5" hidden="false" customHeight="true" outlineLevel="0" collapsed="false">
      <c r="B4" s="3" t="s">
        <v>102</v>
      </c>
      <c r="C4" s="3"/>
      <c r="D4" s="3"/>
      <c r="E4" s="3"/>
      <c r="F4" s="3"/>
      <c r="G4" s="3"/>
      <c r="H4" s="3"/>
      <c r="I4" s="3"/>
      <c r="J4" s="3"/>
      <c r="K4" s="3"/>
      <c r="L4" s="3"/>
      <c r="M4" s="3"/>
      <c r="N4" s="3"/>
      <c r="O4" s="3"/>
      <c r="P4" s="3"/>
      <c r="Q4" s="3"/>
    </row>
    <row r="6" customFormat="false" ht="21.75" hidden="false" customHeight="true" outlineLevel="0" collapsed="false">
      <c r="B6" s="4" t="s">
        <v>103</v>
      </c>
      <c r="C6" s="4"/>
      <c r="D6" s="4"/>
      <c r="E6" s="4"/>
      <c r="F6" s="4"/>
      <c r="G6" s="4"/>
      <c r="H6" s="4"/>
      <c r="I6" s="4"/>
      <c r="J6" s="4"/>
      <c r="K6" s="4"/>
      <c r="L6" s="4"/>
      <c r="M6" s="4"/>
      <c r="N6" s="4"/>
      <c r="O6" s="4"/>
      <c r="P6" s="4"/>
      <c r="Q6" s="4"/>
    </row>
    <row r="7" customFormat="false" ht="19.5" hidden="false" customHeight="true" outlineLevel="0" collapsed="false">
      <c r="B7" s="15" t="s">
        <v>45</v>
      </c>
      <c r="C7" s="23" t="s">
        <v>104</v>
      </c>
      <c r="D7" s="23" t="s">
        <v>105</v>
      </c>
      <c r="E7" s="23" t="s">
        <v>106</v>
      </c>
      <c r="F7" s="23" t="s">
        <v>107</v>
      </c>
      <c r="G7" s="23" t="s">
        <v>108</v>
      </c>
      <c r="I7" s="24" t="s">
        <v>109</v>
      </c>
      <c r="J7" s="24"/>
      <c r="K7" s="24"/>
      <c r="L7" s="24"/>
      <c r="M7" s="24"/>
      <c r="N7" s="24"/>
      <c r="O7" s="24"/>
      <c r="P7" s="24"/>
      <c r="Q7" s="24"/>
    </row>
    <row r="8" customFormat="false" ht="25.5" hidden="false" customHeight="true" outlineLevel="0" collapsed="false">
      <c r="B8" s="25" t="s">
        <v>110</v>
      </c>
      <c r="C8" s="26" t="n">
        <f aca="false">COUNTIFS(Analysis!$G$7:$G$31,5,Analysis!$H$7:$H$31,1)</f>
        <v>0</v>
      </c>
      <c r="D8" s="26" t="n">
        <f aca="false">COUNTIFS(Analysis!$G$7:$G$31,5,Analysis!$H$7:$H$31,2)</f>
        <v>1</v>
      </c>
      <c r="E8" s="26" t="n">
        <f aca="false">COUNTIFS(Analysis!$G$7:$G$31,5,Analysis!$H$7:$H$31,3)</f>
        <v>1</v>
      </c>
      <c r="F8" s="27" t="n">
        <f aca="false">COUNTIFS(Analysis!$G$7:$G$31,5,Analysis!$H$7:$H$31,4)</f>
        <v>0</v>
      </c>
      <c r="G8" s="27" t="n">
        <f aca="false">COUNTIFS(Analysis!$G$7:$G$31,5,Analysis!$H$7:$H$31,5)</f>
        <v>1</v>
      </c>
      <c r="I8" s="28" t="s">
        <v>111</v>
      </c>
      <c r="J8" s="28"/>
      <c r="K8" s="28"/>
      <c r="L8" s="28"/>
      <c r="M8" s="28"/>
      <c r="N8" s="29" t="s">
        <v>80</v>
      </c>
      <c r="O8" s="29"/>
      <c r="P8" s="29"/>
      <c r="Q8" s="29"/>
    </row>
    <row r="9" customFormat="false" ht="25.5" hidden="false" customHeight="true" outlineLevel="0" collapsed="false">
      <c r="B9" s="25" t="s">
        <v>112</v>
      </c>
      <c r="C9" s="26" t="n">
        <f aca="false">COUNTIFS(Analysis!$G$7:$G$31,4,Analysis!$H$7:$H$31,1)</f>
        <v>0</v>
      </c>
      <c r="D9" s="26" t="n">
        <f aca="false">COUNTIFS(Analysis!$G$7:$G$31,4,Analysis!$H$7:$H$31,2)</f>
        <v>0</v>
      </c>
      <c r="E9" s="26" t="n">
        <f aca="false">COUNTIFS(Analysis!$G$7:$G$31,4,Analysis!$H$7:$H$31,3)</f>
        <v>0</v>
      </c>
      <c r="F9" s="27" t="n">
        <f aca="false">COUNTIFS(Analysis!$G$7:$G$31,4,Analysis!$H$7:$H$31,4)</f>
        <v>1</v>
      </c>
      <c r="G9" s="27" t="n">
        <f aca="false">COUNTIFS(Analysis!$G$7:$G$31,4,Analysis!$H$7:$H$31,5)</f>
        <v>2</v>
      </c>
      <c r="I9" s="28" t="s">
        <v>113</v>
      </c>
      <c r="J9" s="28"/>
      <c r="K9" s="28"/>
      <c r="L9" s="28"/>
      <c r="M9" s="28"/>
      <c r="N9" s="29" t="s">
        <v>114</v>
      </c>
      <c r="O9" s="29"/>
      <c r="P9" s="29"/>
      <c r="Q9" s="29"/>
    </row>
    <row r="10" customFormat="false" ht="25.5" hidden="false" customHeight="true" outlineLevel="0" collapsed="false">
      <c r="B10" s="25" t="s">
        <v>115</v>
      </c>
      <c r="C10" s="30" t="n">
        <f aca="false">COUNTIFS(Analysis!$G$7:$G$31,3,Analysis!$H$7:$H$31,1)</f>
        <v>0</v>
      </c>
      <c r="D10" s="30" t="n">
        <f aca="false">COUNTIFS(Analysis!$G$7:$G$31,3,Analysis!$H$7:$H$31,2)</f>
        <v>0</v>
      </c>
      <c r="E10" s="30" t="n">
        <f aca="false">COUNTIFS(Analysis!$G$7:$G$31,3,Analysis!$H$7:$H$31,3)</f>
        <v>0</v>
      </c>
      <c r="F10" s="26" t="n">
        <f aca="false">COUNTIFS(Analysis!$G$7:$G$31,3,Analysis!$H$7:$H$31,4)</f>
        <v>0</v>
      </c>
      <c r="G10" s="26" t="n">
        <f aca="false">COUNTIFS(Analysis!$G$7:$G$31,3,Analysis!$H$7:$H$31,5)</f>
        <v>0</v>
      </c>
      <c r="I10" s="28" t="s">
        <v>116</v>
      </c>
      <c r="J10" s="28"/>
      <c r="K10" s="28"/>
      <c r="L10" s="28"/>
      <c r="M10" s="28"/>
      <c r="N10" s="29" t="s">
        <v>117</v>
      </c>
      <c r="O10" s="29"/>
      <c r="P10" s="29"/>
      <c r="Q10" s="29"/>
    </row>
    <row r="11" customFormat="false" ht="25.5" hidden="false" customHeight="true" outlineLevel="0" collapsed="false">
      <c r="B11" s="25" t="s">
        <v>118</v>
      </c>
      <c r="C11" s="30" t="n">
        <f aca="false">COUNTIFS(Analysis!$G$7:$G$31,2,Analysis!$H$7:$H$31,1)</f>
        <v>0</v>
      </c>
      <c r="D11" s="30" t="n">
        <f aca="false">COUNTIFS(Analysis!$G$7:$G$31,2,Analysis!$H$7:$H$31,2)</f>
        <v>0</v>
      </c>
      <c r="E11" s="30" t="n">
        <f aca="false">COUNTIFS(Analysis!$G$7:$G$31,2,Analysis!$H$7:$H$31,3)</f>
        <v>0</v>
      </c>
      <c r="F11" s="26" t="n">
        <f aca="false">COUNTIFS(Analysis!$G$7:$G$31,2,Analysis!$H$7:$H$31,4)</f>
        <v>1</v>
      </c>
      <c r="G11" s="26" t="n">
        <f aca="false">COUNTIFS(Analysis!$G$7:$G$31,2,Analysis!$H$7:$H$31,5)</f>
        <v>1</v>
      </c>
      <c r="I11" s="28" t="s">
        <v>119</v>
      </c>
      <c r="J11" s="28"/>
      <c r="K11" s="28"/>
      <c r="L11" s="28"/>
      <c r="M11" s="28"/>
      <c r="N11" s="29" t="s">
        <v>120</v>
      </c>
      <c r="O11" s="29"/>
      <c r="P11" s="29"/>
      <c r="Q11" s="29"/>
    </row>
    <row r="12" customFormat="false" ht="25.5" hidden="false" customHeight="true" outlineLevel="0" collapsed="false">
      <c r="B12" s="25" t="s">
        <v>121</v>
      </c>
      <c r="C12" s="30" t="n">
        <f aca="false">COUNTIFS(Analysis!$G$7:$G$31,1,Analysis!$H$7:$H$31,1)</f>
        <v>0</v>
      </c>
      <c r="D12" s="30" t="n">
        <f aca="false">COUNTIFS(Analysis!$G$7:$G$31,1,Analysis!$H$7:$H$31,2)</f>
        <v>0</v>
      </c>
      <c r="E12" s="30" t="n">
        <f aca="false">COUNTIFS(Analysis!$G$7:$G$31,1,Analysis!$H$7:$H$31,3)</f>
        <v>1</v>
      </c>
      <c r="F12" s="26" t="n">
        <f aca="false">COUNTIFS(Analysis!$G$7:$G$31,1,Analysis!$H$7:$H$31,4)</f>
        <v>0</v>
      </c>
      <c r="G12" s="26" t="n">
        <f aca="false">COUNTIFS(Analysis!$G$7:$G$31,1,Analysis!$H$7:$H$31,5)</f>
        <v>0</v>
      </c>
    </row>
    <row r="14" customFormat="false" ht="21.75" hidden="false" customHeight="true" outlineLevel="0" collapsed="false">
      <c r="B14" s="4" t="s">
        <v>122</v>
      </c>
      <c r="C14" s="4"/>
      <c r="D14" s="4"/>
      <c r="E14" s="4"/>
      <c r="F14" s="4"/>
      <c r="G14" s="4"/>
      <c r="H14" s="4"/>
      <c r="I14" s="4"/>
      <c r="J14" s="4"/>
      <c r="K14" s="4"/>
      <c r="L14" s="4"/>
      <c r="M14" s="4"/>
      <c r="N14" s="4"/>
      <c r="O14" s="4"/>
      <c r="P14" s="4"/>
      <c r="Q14" s="4"/>
    </row>
    <row r="15" customFormat="false" ht="19.5" hidden="false" customHeight="true" outlineLevel="0" collapsed="false">
      <c r="B15" s="15" t="s">
        <v>45</v>
      </c>
      <c r="C15" s="23" t="s">
        <v>123</v>
      </c>
      <c r="D15" s="23" t="s">
        <v>124</v>
      </c>
      <c r="E15" s="23" t="s">
        <v>125</v>
      </c>
      <c r="F15" s="23" t="s">
        <v>126</v>
      </c>
      <c r="G15" s="23" t="s">
        <v>127</v>
      </c>
      <c r="I15" s="24" t="s">
        <v>109</v>
      </c>
      <c r="J15" s="24"/>
      <c r="K15" s="24"/>
      <c r="L15" s="24"/>
      <c r="M15" s="24"/>
      <c r="N15" s="24"/>
      <c r="O15" s="24"/>
      <c r="P15" s="24"/>
      <c r="Q15" s="24"/>
    </row>
    <row r="16" customFormat="false" ht="25.5" hidden="false" customHeight="true" outlineLevel="0" collapsed="false">
      <c r="B16" s="25" t="s">
        <v>110</v>
      </c>
      <c r="C16" s="26" t="n">
        <f aca="false">COUNTIFS(Analysis!$G$7:$G$31,5,Analysis!$I$7:$I$31,1)</f>
        <v>0</v>
      </c>
      <c r="D16" s="26" t="n">
        <f aca="false">COUNTIFS(Analysis!$G$7:$G$31,5,Analysis!$I$7:$I$31,2)</f>
        <v>0</v>
      </c>
      <c r="E16" s="26" t="n">
        <f aca="false">COUNTIFS(Analysis!$G$7:$G$31,5,Analysis!$I$7:$I$31,3)</f>
        <v>0</v>
      </c>
      <c r="F16" s="27" t="n">
        <f aca="false">COUNTIFS(Analysis!$G$7:$G$31,5,Analysis!$I$7:$I$31,4)</f>
        <v>1</v>
      </c>
      <c r="G16" s="27" t="n">
        <f aca="false">COUNTIFS(Analysis!$G$7:$G$31,5,Analysis!$I$7:$I$31,5)</f>
        <v>2</v>
      </c>
      <c r="I16" s="28" t="s">
        <v>128</v>
      </c>
      <c r="J16" s="28"/>
      <c r="K16" s="28"/>
      <c r="L16" s="28"/>
      <c r="M16" s="28"/>
      <c r="N16" s="29" t="s">
        <v>129</v>
      </c>
      <c r="O16" s="29"/>
      <c r="P16" s="29"/>
      <c r="Q16" s="29"/>
    </row>
    <row r="17" customFormat="false" ht="25.5" hidden="false" customHeight="true" outlineLevel="0" collapsed="false">
      <c r="B17" s="25" t="s">
        <v>112</v>
      </c>
      <c r="C17" s="26" t="n">
        <f aca="false">COUNTIFS(Analysis!$G$7:$G$31,4,Analysis!$I$7:$I$31,1)</f>
        <v>0</v>
      </c>
      <c r="D17" s="26" t="n">
        <f aca="false">COUNTIFS(Analysis!$G$7:$G$31,4,Analysis!$I$7:$I$31,2)</f>
        <v>0</v>
      </c>
      <c r="E17" s="26" t="n">
        <f aca="false">COUNTIFS(Analysis!$G$7:$G$31,4,Analysis!$I$7:$I$31,3)</f>
        <v>0</v>
      </c>
      <c r="F17" s="27" t="n">
        <f aca="false">COUNTIFS(Analysis!$G$7:$G$31,4,Analysis!$I$7:$I$31,4)</f>
        <v>0</v>
      </c>
      <c r="G17" s="27" t="n">
        <f aca="false">COUNTIFS(Analysis!$G$7:$G$31,4,Analysis!$I$7:$I$31,5)</f>
        <v>3</v>
      </c>
      <c r="I17" s="28" t="s">
        <v>130</v>
      </c>
      <c r="J17" s="28"/>
      <c r="K17" s="28"/>
      <c r="L17" s="28"/>
      <c r="M17" s="28"/>
      <c r="N17" s="29" t="s">
        <v>131</v>
      </c>
      <c r="O17" s="29"/>
      <c r="P17" s="29"/>
      <c r="Q17" s="29"/>
    </row>
    <row r="18" customFormat="false" ht="25.5" hidden="false" customHeight="true" outlineLevel="0" collapsed="false">
      <c r="B18" s="25" t="s">
        <v>115</v>
      </c>
      <c r="C18" s="30" t="n">
        <f aca="false">COUNTIFS(Analysis!$G$7:$G$31,3,Analysis!$I$7:$I$31,1)</f>
        <v>0</v>
      </c>
      <c r="D18" s="30" t="n">
        <f aca="false">COUNTIFS(Analysis!$G$7:$G$31,3,Analysis!$I$7:$I$31,2)</f>
        <v>0</v>
      </c>
      <c r="E18" s="30" t="n">
        <f aca="false">COUNTIFS(Analysis!$G$7:$G$31,3,Analysis!$I$7:$I$31,3)</f>
        <v>0</v>
      </c>
      <c r="F18" s="26" t="n">
        <f aca="false">COUNTIFS(Analysis!$G$7:$G$31,3,Analysis!$I$7:$I$31,4)</f>
        <v>0</v>
      </c>
      <c r="G18" s="26" t="n">
        <f aca="false">COUNTIFS(Analysis!$G$7:$G$31,3,Analysis!$I$7:$I$31,5)</f>
        <v>0</v>
      </c>
      <c r="I18" s="28" t="s">
        <v>132</v>
      </c>
      <c r="J18" s="28"/>
      <c r="K18" s="28"/>
      <c r="L18" s="28"/>
      <c r="M18" s="28"/>
      <c r="N18" s="29" t="s">
        <v>133</v>
      </c>
      <c r="O18" s="29"/>
      <c r="P18" s="29"/>
      <c r="Q18" s="29"/>
    </row>
    <row r="19" customFormat="false" ht="25.5" hidden="false" customHeight="true" outlineLevel="0" collapsed="false">
      <c r="B19" s="25" t="s">
        <v>118</v>
      </c>
      <c r="C19" s="30" t="n">
        <f aca="false">COUNTIFS(Analysis!$G$7:$G$31,2,Analysis!$I$7:$I$31,1)</f>
        <v>0</v>
      </c>
      <c r="D19" s="30" t="n">
        <f aca="false">COUNTIFS(Analysis!$G$7:$G$31,2,Analysis!$I$7:$I$31,2)</f>
        <v>0</v>
      </c>
      <c r="E19" s="30" t="n">
        <f aca="false">COUNTIFS(Analysis!$G$7:$G$31,2,Analysis!$I$7:$I$31,3)</f>
        <v>2</v>
      </c>
      <c r="F19" s="26" t="n">
        <f aca="false">COUNTIFS(Analysis!$G$7:$G$31,2,Analysis!$I$7:$I$31,4)</f>
        <v>0</v>
      </c>
      <c r="G19" s="26" t="n">
        <f aca="false">COUNTIFS(Analysis!$G$7:$G$31,2,Analysis!$I$7:$I$31,5)</f>
        <v>0</v>
      </c>
      <c r="I19" s="28" t="s">
        <v>134</v>
      </c>
      <c r="J19" s="28"/>
      <c r="K19" s="28"/>
      <c r="L19" s="28"/>
      <c r="M19" s="28"/>
      <c r="N19" s="29" t="s">
        <v>135</v>
      </c>
      <c r="O19" s="29"/>
      <c r="P19" s="29"/>
      <c r="Q19" s="29"/>
    </row>
    <row r="20" customFormat="false" ht="25.5" hidden="false" customHeight="true" outlineLevel="0" collapsed="false">
      <c r="B20" s="25" t="s">
        <v>121</v>
      </c>
      <c r="C20" s="30" t="n">
        <f aca="false">COUNTIFS(Analysis!$G$7:$G$31,1,Analysis!$I$7:$I$31,1)</f>
        <v>0</v>
      </c>
      <c r="D20" s="30" t="n">
        <f aca="false">COUNTIFS(Analysis!$G$7:$G$31,1,Analysis!$I$7:$I$31,2)</f>
        <v>1</v>
      </c>
      <c r="E20" s="30" t="n">
        <f aca="false">COUNTIFS(Analysis!$G$7:$G$31,1,Analysis!$I$7:$I$31,3)</f>
        <v>0</v>
      </c>
      <c r="F20" s="26" t="n">
        <f aca="false">COUNTIFS(Analysis!$G$7:$G$31,1,Analysis!$I$7:$I$31,4)</f>
        <v>0</v>
      </c>
      <c r="G20" s="26" t="n">
        <f aca="false">COUNTIFS(Analysis!$G$7:$G$31,1,Analysis!$I$7:$I$31,5)</f>
        <v>0</v>
      </c>
    </row>
    <row r="22" customFormat="false" ht="33.75" hidden="false" customHeight="true" outlineLevel="0" collapsed="false">
      <c r="B22" s="7" t="s">
        <v>136</v>
      </c>
      <c r="C22" s="7"/>
      <c r="D22" s="7"/>
      <c r="E22" s="7"/>
      <c r="F22" s="7"/>
      <c r="G22" s="7"/>
      <c r="H22" s="7"/>
      <c r="I22" s="7"/>
      <c r="J22" s="7"/>
      <c r="K22" s="7"/>
      <c r="L22" s="7"/>
      <c r="M22" s="7"/>
      <c r="N22" s="7"/>
      <c r="O22" s="7"/>
      <c r="P22" s="7"/>
      <c r="Q22" s="7"/>
    </row>
    <row r="24" customFormat="false" ht="18" hidden="false" customHeight="true" outlineLevel="0" collapsed="false">
      <c r="B24" s="12" t="s">
        <v>38</v>
      </c>
      <c r="C24" s="12"/>
      <c r="D24" s="12"/>
      <c r="E24" s="12"/>
      <c r="F24" s="12"/>
      <c r="G24" s="12"/>
      <c r="H24" s="12"/>
      <c r="I24" s="12"/>
      <c r="J24" s="12"/>
      <c r="K24" s="12"/>
      <c r="L24" s="12"/>
      <c r="M24" s="12"/>
      <c r="N24" s="12"/>
      <c r="O24" s="12"/>
      <c r="P24" s="12"/>
      <c r="Q24" s="12"/>
    </row>
  </sheetData>
  <mergeCells count="26">
    <mergeCell ref="B1:Q1"/>
    <mergeCell ref="B2:Q2"/>
    <mergeCell ref="B3:Q3"/>
    <mergeCell ref="B4:Q4"/>
    <mergeCell ref="B6:Q6"/>
    <mergeCell ref="I7:Q7"/>
    <mergeCell ref="I8:M8"/>
    <mergeCell ref="N8:Q8"/>
    <mergeCell ref="I9:M9"/>
    <mergeCell ref="N9:Q9"/>
    <mergeCell ref="I10:M10"/>
    <mergeCell ref="N10:Q10"/>
    <mergeCell ref="I11:M11"/>
    <mergeCell ref="N11:Q11"/>
    <mergeCell ref="B14:Q14"/>
    <mergeCell ref="I15:Q15"/>
    <mergeCell ref="I16:M16"/>
    <mergeCell ref="N16:Q16"/>
    <mergeCell ref="I17:M17"/>
    <mergeCell ref="N17:Q17"/>
    <mergeCell ref="I18:M18"/>
    <mergeCell ref="N18:Q18"/>
    <mergeCell ref="I19:M19"/>
    <mergeCell ref="N19:Q19"/>
    <mergeCell ref="B22:Q22"/>
    <mergeCell ref="B24:Q24"/>
  </mergeCells>
  <conditionalFormatting sqref="B3:Q3">
    <cfRule type="expression" priority="2" aboveAverage="0" equalAverage="0" bottom="0" percent="0" rank="0" text="" dxfId="0">
      <formula>LEN($B$3)&gt;0</formula>
    </cfRule>
  </conditionalFormatting>
  <hyperlinks>
    <hyperlink ref="B24"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137</v>
      </c>
      <c r="C1" s="1"/>
      <c r="D1" s="1"/>
      <c r="E1" s="1"/>
      <c r="F1" s="1"/>
      <c r="G1" s="1"/>
      <c r="H1" s="1"/>
      <c r="I1" s="1"/>
      <c r="J1" s="1"/>
      <c r="K1" s="1"/>
      <c r="L1" s="1"/>
      <c r="M1" s="1"/>
      <c r="N1" s="1"/>
      <c r="O1" s="1"/>
      <c r="P1" s="1"/>
      <c r="Q1" s="1"/>
      <c r="R1" s="1"/>
      <c r="S1" s="1"/>
      <c r="T1" s="1"/>
    </row>
    <row r="2" customFormat="false" ht="4.5" hidden="false" customHeight="true" outlineLevel="0" collapsed="false">
      <c r="B2" s="31"/>
      <c r="C2" s="31"/>
      <c r="D2" s="31"/>
      <c r="E2" s="31"/>
      <c r="F2" s="31"/>
      <c r="G2" s="31"/>
      <c r="H2" s="31"/>
      <c r="I2" s="31"/>
      <c r="J2" s="31"/>
      <c r="K2" s="31"/>
      <c r="L2" s="31"/>
      <c r="M2" s="31"/>
      <c r="N2" s="31"/>
      <c r="O2" s="31"/>
      <c r="P2" s="31"/>
      <c r="Q2" s="31"/>
      <c r="R2" s="31"/>
      <c r="S2" s="31"/>
      <c r="T2" s="31"/>
    </row>
    <row r="3" customFormat="false" ht="16.5" hidden="false" customHeight="true" outlineLevel="0" collapsed="false">
      <c r="B3" s="13" t="str">
        <f aca="false">IF(Analysis!$C$8&lt;&gt;"M. Okafor","","EXAMPLE CONTENT - nine worked stakeholders, including a high-power opponent, an under-engaged champion and one engaged harder than the scores require. Delete the rows and this banner disappears.")</f>
        <v/>
      </c>
      <c r="C3" s="13"/>
      <c r="D3" s="13"/>
      <c r="E3" s="13"/>
      <c r="F3" s="13"/>
      <c r="G3" s="13"/>
      <c r="H3" s="13"/>
      <c r="I3" s="13"/>
      <c r="J3" s="13"/>
      <c r="K3" s="13"/>
      <c r="L3" s="13"/>
      <c r="M3" s="13"/>
      <c r="N3" s="13"/>
      <c r="O3" s="13"/>
      <c r="P3" s="13"/>
      <c r="Q3" s="13"/>
      <c r="R3" s="13"/>
      <c r="S3" s="13"/>
      <c r="T3" s="13"/>
    </row>
    <row r="4" customFormat="false" ht="25.5" hidden="false" customHeight="true" outlineLevel="0" collapsed="false">
      <c r="B4" s="3" t="s">
        <v>138</v>
      </c>
      <c r="C4" s="3"/>
      <c r="D4" s="3"/>
      <c r="E4" s="3"/>
      <c r="F4" s="3"/>
      <c r="G4" s="3"/>
      <c r="H4" s="3"/>
      <c r="I4" s="3"/>
      <c r="J4" s="3"/>
      <c r="K4" s="3"/>
      <c r="L4" s="3"/>
      <c r="M4" s="3"/>
      <c r="N4" s="3"/>
      <c r="O4" s="3"/>
      <c r="P4" s="3"/>
      <c r="Q4" s="3"/>
      <c r="R4" s="3"/>
      <c r="S4" s="3"/>
      <c r="T4" s="3"/>
    </row>
    <row r="6" customFormat="false" ht="33.75" hidden="false" customHeight="true" outlineLevel="0" collapsed="false">
      <c r="B6" s="32" t="str">
        <f aca="false">IF(COUNTIF(Analysis!$C$7:$C$31,"&lt;&gt;")=0,"●   NOTHING SCORED YET   -   add stakeholders on the Analysis sheet",IF(COUNTIFS(Analysis!$K$7:$K$31,"Critical",Analysis!$O$7:$O$31,"Not known")&gt;0,"▲   "&amp;COUNTIFS(Analysis!$K$7:$K$31,"Critical",Analysis!$O$7:$O$31,"Not known")&amp;" CRITICAL STAKEHOLDER(S) WHOSE POSITION YOU DO NOT KNOW   -   that is the first conversation to have",IF(COUNTIFS(Analysis!$K$7:$K$31,"Critical",Analysis!$N$7:$N$31,"&gt;=1")&gt;0,"▲   "&amp;COUNTIFS(Analysis!$K$7:$K$31,"Critical",Analysis!$N$7:$N$31,"&gt;=1")&amp;" CRITICAL STAKEHOLDER(S) ENGAGED BELOW WHAT THE SCORES REQUIRE   -   the highest-value gap on the sheet",IF(COUNTIFS(Analysis!$N$7:$N$31,"&gt;=1")&gt;0,"●   "&amp;COUNTIFS(Analysis!$N$7:$N$31,"&gt;=1")&amp;" STAKEHOLDER(S) ENGAGED BELOW THE REQUIRED LEVEL   -   none of them critical","✓   EVERY STAKEHOLDER AT OR ABOVE THE LEVEL THE SCORES REQUIRE"))))</f>
        <v>▲   4 CRITICAL STAKEHOLDER(S) ENGAGED BELOW WHAT THE SCORES REQUIRE   -   the highest-value gap on the sheet</v>
      </c>
      <c r="C6" s="32"/>
      <c r="D6" s="32"/>
      <c r="E6" s="32"/>
      <c r="F6" s="32"/>
      <c r="G6" s="32"/>
      <c r="H6" s="32"/>
      <c r="I6" s="32"/>
      <c r="J6" s="32"/>
      <c r="K6" s="32"/>
      <c r="L6" s="32"/>
      <c r="M6" s="32"/>
      <c r="N6" s="32"/>
      <c r="O6" s="32"/>
      <c r="P6" s="32"/>
      <c r="Q6" s="32"/>
      <c r="R6" s="32"/>
      <c r="S6" s="32"/>
      <c r="T6" s="32"/>
    </row>
    <row r="8" customFormat="false" ht="12.75" hidden="false" customHeight="true" outlineLevel="0" collapsed="false">
      <c r="B8" s="33" t="s">
        <v>139</v>
      </c>
      <c r="C8" s="33"/>
      <c r="D8" s="33"/>
      <c r="E8" s="33"/>
      <c r="G8" s="33" t="s">
        <v>140</v>
      </c>
      <c r="H8" s="33"/>
      <c r="I8" s="33"/>
      <c r="J8" s="33"/>
      <c r="L8" s="33" t="s">
        <v>141</v>
      </c>
      <c r="M8" s="33"/>
      <c r="N8" s="33"/>
      <c r="O8" s="33"/>
      <c r="Q8" s="33" t="s">
        <v>142</v>
      </c>
      <c r="R8" s="33"/>
      <c r="S8" s="33"/>
      <c r="T8" s="33"/>
    </row>
    <row r="9" customFormat="false" ht="30" hidden="false" customHeight="true" outlineLevel="0" collapsed="false">
      <c r="B9" s="34" t="n">
        <f aca="false">COUNTIF(Analysis!$C$7:$C$31,"&lt;&gt;")</f>
        <v>9</v>
      </c>
      <c r="C9" s="34"/>
      <c r="D9" s="34"/>
      <c r="E9" s="34"/>
      <c r="G9" s="34" t="n">
        <f aca="false">COUNTIF(Analysis!$K$7:$K$31,"Critical")</f>
        <v>6</v>
      </c>
      <c r="H9" s="34"/>
      <c r="I9" s="34"/>
      <c r="J9" s="34"/>
      <c r="L9" s="34" t="n">
        <f aca="false">COUNTIFS(Analysis!$N$7:$N$31,"&gt;=1")</f>
        <v>5</v>
      </c>
      <c r="M9" s="34"/>
      <c r="N9" s="34"/>
      <c r="O9" s="34"/>
      <c r="Q9" s="34" t="n">
        <f aca="false">(COUNTIF(Analysis!$O$7:$O$31,"Opposed")+COUNTIF(Analysis!$O$7:$O$31,"Unconvinced"))</f>
        <v>3</v>
      </c>
      <c r="R9" s="34"/>
      <c r="S9" s="34"/>
      <c r="T9" s="34"/>
    </row>
    <row r="10" customFormat="false" ht="15" hidden="false" customHeight="true" outlineLevel="0" collapsed="false">
      <c r="B10" s="35" t="s">
        <v>143</v>
      </c>
      <c r="C10" s="35"/>
      <c r="D10" s="35"/>
      <c r="E10" s="35"/>
      <c r="G10" s="35" t="str">
        <f aca="false">"of "&amp;COUNTIF(Analysis!$C$7:$C$31,"&lt;&gt;")&amp;" - power times impact of 20 or more"</f>
        <v>of 9 - power times impact of 20 or more</v>
      </c>
      <c r="H10" s="35"/>
      <c r="I10" s="35"/>
      <c r="J10" s="35"/>
      <c r="L10" s="35" t="s">
        <v>144</v>
      </c>
      <c r="M10" s="35"/>
      <c r="N10" s="35"/>
      <c r="O10" s="35"/>
      <c r="Q10" s="35" t="s">
        <v>145</v>
      </c>
      <c r="R10" s="35"/>
      <c r="S10" s="35"/>
      <c r="T10" s="35"/>
    </row>
    <row r="12" customFormat="false" ht="21.75" hidden="false" customHeight="true" outlineLevel="0" collapsed="false">
      <c r="B12" s="4" t="s">
        <v>146</v>
      </c>
      <c r="C12" s="4"/>
      <c r="D12" s="4"/>
      <c r="E12" s="4"/>
      <c r="F12" s="4"/>
      <c r="G12" s="4"/>
      <c r="H12" s="4"/>
      <c r="I12" s="4"/>
      <c r="J12" s="4"/>
      <c r="K12" s="4"/>
      <c r="L12" s="4"/>
      <c r="M12" s="4"/>
      <c r="N12" s="4"/>
      <c r="O12" s="4"/>
      <c r="P12" s="4"/>
      <c r="Q12" s="4"/>
      <c r="R12" s="4"/>
      <c r="S12" s="4"/>
      <c r="T12" s="4"/>
    </row>
    <row r="13" customFormat="false" ht="16.5" hidden="false" customHeight="true" outlineLevel="0" collapsed="false">
      <c r="B13" s="36" t="s">
        <v>135</v>
      </c>
      <c r="C13" s="36"/>
      <c r="D13" s="36"/>
      <c r="E13" s="36"/>
      <c r="F13" s="36"/>
      <c r="G13" s="37" t="n">
        <f aca="false">COUNTIF(Analysis!$K$7:$K$31,"Critical")</f>
        <v>6</v>
      </c>
      <c r="H13" s="38" t="str">
        <f aca="false">IF(MAX($G$13:$G$16)=0,"",IF($G13=0,"",REPT("█",MAX(1,ROUND($G13/MAX($G$13:$G$16)*24,0)))))</f>
        <v>████████████████████████</v>
      </c>
      <c r="I13" s="38"/>
      <c r="J13" s="38"/>
      <c r="K13" s="38"/>
      <c r="L13" s="38"/>
      <c r="M13" s="38"/>
      <c r="N13" s="38"/>
      <c r="O13" s="38"/>
    </row>
    <row r="14" customFormat="false" ht="16.5" hidden="false" customHeight="true" outlineLevel="0" collapsed="false">
      <c r="B14" s="36" t="s">
        <v>147</v>
      </c>
      <c r="C14" s="36"/>
      <c r="D14" s="36"/>
      <c r="E14" s="36"/>
      <c r="F14" s="36"/>
      <c r="G14" s="37" t="n">
        <f aca="false">COUNTIF(Analysis!$K$7:$K$31,"High")</f>
        <v>0</v>
      </c>
      <c r="H14" s="38" t="str">
        <f aca="false">IF(MAX($G$13:$G$16)=0,"",IF($G14=0,"",REPT("█",MAX(1,ROUND($G14/MAX($G$13:$G$16)*24,0)))))</f>
        <v/>
      </c>
      <c r="I14" s="38"/>
      <c r="J14" s="38"/>
      <c r="K14" s="38"/>
      <c r="L14" s="38"/>
      <c r="M14" s="38"/>
      <c r="N14" s="38"/>
      <c r="O14" s="38"/>
    </row>
    <row r="15" customFormat="false" ht="16.5" hidden="false" customHeight="true" outlineLevel="0" collapsed="false">
      <c r="B15" s="36" t="s">
        <v>148</v>
      </c>
      <c r="C15" s="36"/>
      <c r="D15" s="36"/>
      <c r="E15" s="36"/>
      <c r="F15" s="36"/>
      <c r="G15" s="37" t="n">
        <f aca="false">COUNTIF(Analysis!$K$7:$K$31,"Medium")</f>
        <v>2</v>
      </c>
      <c r="H15" s="38" t="str">
        <f aca="false">IF(MAX($G$13:$G$16)=0,"",IF($G15=0,"",REPT("█",MAX(1,ROUND($G15/MAX($G$13:$G$16)*24,0)))))</f>
        <v>████████</v>
      </c>
      <c r="I15" s="38"/>
      <c r="J15" s="38"/>
      <c r="K15" s="38"/>
      <c r="L15" s="38"/>
      <c r="M15" s="38"/>
      <c r="N15" s="38"/>
      <c r="O15" s="38"/>
    </row>
    <row r="16" customFormat="false" ht="16.5" hidden="false" customHeight="true" outlineLevel="0" collapsed="false">
      <c r="B16" s="36" t="s">
        <v>149</v>
      </c>
      <c r="C16" s="36"/>
      <c r="D16" s="36"/>
      <c r="E16" s="36"/>
      <c r="F16" s="36"/>
      <c r="G16" s="37" t="n">
        <f aca="false">COUNTIF(Analysis!$K$7:$K$31,"Low")</f>
        <v>1</v>
      </c>
      <c r="H16" s="38" t="str">
        <f aca="false">IF(MAX($G$13:$G$16)=0,"",IF($G16=0,"",REPT("█",MAX(1,ROUND($G16/MAX($G$13:$G$16)*24,0)))))</f>
        <v>████</v>
      </c>
      <c r="I16" s="38"/>
      <c r="J16" s="38"/>
      <c r="K16" s="38"/>
      <c r="L16" s="38"/>
      <c r="M16" s="38"/>
      <c r="N16" s="38"/>
      <c r="O16" s="38"/>
    </row>
    <row r="18" customFormat="false" ht="21.75" hidden="false" customHeight="true" outlineLevel="0" collapsed="false">
      <c r="B18" s="4" t="s">
        <v>150</v>
      </c>
      <c r="C18" s="4"/>
      <c r="D18" s="4"/>
      <c r="E18" s="4"/>
      <c r="F18" s="4"/>
      <c r="G18" s="4"/>
      <c r="H18" s="4"/>
      <c r="I18" s="4"/>
      <c r="J18" s="4"/>
      <c r="K18" s="4"/>
      <c r="L18" s="4"/>
      <c r="M18" s="4"/>
      <c r="N18" s="4"/>
      <c r="O18" s="4"/>
      <c r="P18" s="4"/>
      <c r="Q18" s="4"/>
      <c r="R18" s="4"/>
      <c r="S18" s="4"/>
      <c r="T18" s="4"/>
    </row>
    <row r="19" customFormat="false" ht="16.5" hidden="false" customHeight="true" outlineLevel="0" collapsed="false">
      <c r="B19" s="36" t="s">
        <v>88</v>
      </c>
      <c r="C19" s="36"/>
      <c r="D19" s="36"/>
      <c r="E19" s="36"/>
      <c r="F19" s="36"/>
      <c r="G19" s="37" t="n">
        <f aca="false">COUNTIF(Analysis!$O$7:$O$31,"Champion")</f>
        <v>1</v>
      </c>
      <c r="H19" s="38" t="str">
        <f aca="false">IF(MAX($G$19:$G$24)=0,"",IF($G19=0,"",REPT("█",MAX(1,ROUND($G19/MAX($G$19:$G$24)*24,0)))))</f>
        <v>████████████</v>
      </c>
      <c r="I19" s="38"/>
      <c r="J19" s="38"/>
      <c r="K19" s="38"/>
      <c r="L19" s="38"/>
      <c r="M19" s="38"/>
      <c r="N19" s="38"/>
      <c r="O19" s="38"/>
    </row>
    <row r="20" customFormat="false" ht="16.5" hidden="false" customHeight="true" outlineLevel="0" collapsed="false">
      <c r="B20" s="36" t="s">
        <v>62</v>
      </c>
      <c r="C20" s="36"/>
      <c r="D20" s="36"/>
      <c r="E20" s="36"/>
      <c r="F20" s="36"/>
      <c r="G20" s="37" t="n">
        <f aca="false">COUNTIF(Analysis!$O$7:$O$31,"Supportive")</f>
        <v>2</v>
      </c>
      <c r="H20" s="38" t="str">
        <f aca="false">IF(MAX($G$19:$G$24)=0,"",IF($G20=0,"",REPT("█",MAX(1,ROUND($G20/MAX($G$19:$G$24)*24,0)))))</f>
        <v>████████████████████████</v>
      </c>
      <c r="I20" s="38"/>
      <c r="J20" s="38"/>
      <c r="K20" s="38"/>
      <c r="L20" s="38"/>
      <c r="M20" s="38"/>
      <c r="N20" s="38"/>
      <c r="O20" s="38"/>
    </row>
    <row r="21" customFormat="false" ht="16.5" hidden="false" customHeight="true" outlineLevel="0" collapsed="false">
      <c r="B21" s="36" t="s">
        <v>74</v>
      </c>
      <c r="C21" s="36"/>
      <c r="D21" s="36"/>
      <c r="E21" s="36"/>
      <c r="F21" s="36"/>
      <c r="G21" s="37" t="n">
        <f aca="false">COUNTIF(Analysis!$O$7:$O$31,"Neutral")</f>
        <v>2</v>
      </c>
      <c r="H21" s="38" t="str">
        <f aca="false">IF(MAX($G$19:$G$24)=0,"",IF($G21=0,"",REPT("█",MAX(1,ROUND($G21/MAX($G$19:$G$24)*24,0)))))</f>
        <v>████████████████████████</v>
      </c>
      <c r="I21" s="38"/>
      <c r="J21" s="38"/>
      <c r="K21" s="38"/>
      <c r="L21" s="38"/>
      <c r="M21" s="38"/>
      <c r="N21" s="38"/>
      <c r="O21" s="38"/>
    </row>
    <row r="22" customFormat="false" ht="16.5" hidden="false" customHeight="true" outlineLevel="0" collapsed="false">
      <c r="B22" s="36" t="s">
        <v>68</v>
      </c>
      <c r="C22" s="36"/>
      <c r="D22" s="36"/>
      <c r="E22" s="36"/>
      <c r="F22" s="36"/>
      <c r="G22" s="37" t="n">
        <f aca="false">COUNTIF(Analysis!$O$7:$O$31,"Unconvinced")</f>
        <v>2</v>
      </c>
      <c r="H22" s="38" t="str">
        <f aca="false">IF(MAX($G$19:$G$24)=0,"",IF($G22=0,"",REPT("█",MAX(1,ROUND($G22/MAX($G$19:$G$24)*24,0)))))</f>
        <v>████████████████████████</v>
      </c>
      <c r="I22" s="38"/>
      <c r="J22" s="38"/>
      <c r="K22" s="38"/>
      <c r="L22" s="38"/>
      <c r="M22" s="38"/>
      <c r="N22" s="38"/>
      <c r="O22" s="38"/>
    </row>
    <row r="23" customFormat="false" ht="16.5" hidden="false" customHeight="true" outlineLevel="0" collapsed="false">
      <c r="B23" s="36" t="s">
        <v>81</v>
      </c>
      <c r="C23" s="36"/>
      <c r="D23" s="36"/>
      <c r="E23" s="36"/>
      <c r="F23" s="36"/>
      <c r="G23" s="37" t="n">
        <f aca="false">COUNTIF(Analysis!$O$7:$O$31,"Opposed")</f>
        <v>1</v>
      </c>
      <c r="H23" s="38" t="str">
        <f aca="false">IF(MAX($G$19:$G$24)=0,"",IF($G23=0,"",REPT("█",MAX(1,ROUND($G23/MAX($G$19:$G$24)*24,0)))))</f>
        <v>████████████</v>
      </c>
      <c r="I23" s="38"/>
      <c r="J23" s="38"/>
      <c r="K23" s="38"/>
      <c r="L23" s="38"/>
      <c r="M23" s="38"/>
      <c r="N23" s="38"/>
      <c r="O23" s="38"/>
    </row>
    <row r="24" customFormat="false" ht="16.5" hidden="false" customHeight="true" outlineLevel="0" collapsed="false">
      <c r="B24" s="36" t="s">
        <v>99</v>
      </c>
      <c r="C24" s="36"/>
      <c r="D24" s="36"/>
      <c r="E24" s="36"/>
      <c r="F24" s="36"/>
      <c r="G24" s="37" t="n">
        <f aca="false">COUNTIF(Analysis!$O$7:$O$31,"Not known")</f>
        <v>1</v>
      </c>
      <c r="H24" s="38" t="str">
        <f aca="false">IF(MAX($G$19:$G$24)=0,"",IF($G24=0,"",REPT("█",MAX(1,ROUND($G24/MAX($G$19:$G$24)*24,0)))))</f>
        <v>████████████</v>
      </c>
      <c r="I24" s="38"/>
      <c r="J24" s="38"/>
      <c r="K24" s="38"/>
      <c r="L24" s="38"/>
      <c r="M24" s="38"/>
      <c r="N24" s="38"/>
      <c r="O24" s="38"/>
    </row>
    <row r="25" customFormat="false" ht="24" hidden="false" customHeight="true" outlineLevel="0" collapsed="false">
      <c r="B25" s="7" t="s">
        <v>151</v>
      </c>
      <c r="C25" s="7"/>
      <c r="D25" s="7"/>
      <c r="E25" s="7"/>
      <c r="F25" s="7"/>
      <c r="G25" s="7"/>
      <c r="H25" s="7"/>
      <c r="I25" s="7"/>
      <c r="J25" s="7"/>
      <c r="K25" s="7"/>
      <c r="L25" s="7"/>
      <c r="M25" s="7"/>
      <c r="N25" s="7"/>
      <c r="O25" s="7"/>
      <c r="P25" s="7"/>
      <c r="Q25" s="7"/>
      <c r="R25" s="7"/>
      <c r="S25" s="7"/>
      <c r="T25" s="7"/>
    </row>
    <row r="27" customFormat="false" ht="21.75" hidden="false" customHeight="true" outlineLevel="0" collapsed="false">
      <c r="B27" s="4" t="s">
        <v>152</v>
      </c>
      <c r="C27" s="4"/>
      <c r="D27" s="4"/>
      <c r="E27" s="4"/>
      <c r="F27" s="4"/>
      <c r="G27" s="4"/>
      <c r="H27" s="4"/>
      <c r="I27" s="4"/>
      <c r="J27" s="4"/>
      <c r="K27" s="4"/>
      <c r="L27" s="4"/>
      <c r="M27" s="4"/>
      <c r="N27" s="4"/>
      <c r="O27" s="4"/>
      <c r="P27" s="4"/>
      <c r="Q27" s="4"/>
      <c r="R27" s="4"/>
      <c r="S27" s="4"/>
      <c r="T27" s="4"/>
    </row>
    <row r="28" customFormat="false" ht="15.75" hidden="false" customHeight="true" outlineLevel="0" collapsed="false">
      <c r="B28" s="14"/>
      <c r="C28" s="14"/>
      <c r="D28" s="14"/>
      <c r="E28" s="14"/>
      <c r="F28" s="14"/>
      <c r="G28" s="14"/>
      <c r="H28" s="14" t="s">
        <v>153</v>
      </c>
      <c r="I28" s="14"/>
      <c r="J28" s="14" t="s">
        <v>154</v>
      </c>
      <c r="K28" s="14"/>
      <c r="L28" s="14"/>
      <c r="M28" s="14"/>
      <c r="N28" s="14"/>
      <c r="O28" s="14"/>
      <c r="P28" s="14"/>
      <c r="Q28" s="14"/>
      <c r="R28" s="14"/>
      <c r="S28" s="14"/>
      <c r="T28" s="14"/>
    </row>
    <row r="29" customFormat="false" ht="18" hidden="false" customHeight="true" outlineLevel="0" collapsed="false">
      <c r="B29" s="39" t="s">
        <v>155</v>
      </c>
      <c r="C29" s="39"/>
      <c r="D29" s="39"/>
      <c r="E29" s="39"/>
      <c r="F29" s="39"/>
      <c r="G29" s="39"/>
      <c r="H29" s="37" t="n">
        <f aca="false">COUNTIF(Analysis!$C$7:$C$31,"&lt;&gt;")</f>
        <v>9</v>
      </c>
      <c r="I29" s="37"/>
      <c r="J29" s="40" t="s">
        <v>156</v>
      </c>
      <c r="K29" s="40"/>
      <c r="L29" s="40"/>
      <c r="M29" s="40"/>
      <c r="N29" s="40"/>
      <c r="O29" s="40"/>
      <c r="P29" s="40"/>
      <c r="Q29" s="40"/>
      <c r="R29" s="40"/>
      <c r="S29" s="40"/>
      <c r="T29" s="40"/>
    </row>
    <row r="30" customFormat="false" ht="18" hidden="false" customHeight="true" outlineLevel="0" collapsed="false">
      <c r="B30" s="39" t="s">
        <v>157</v>
      </c>
      <c r="C30" s="39"/>
      <c r="D30" s="39"/>
      <c r="E30" s="39"/>
      <c r="F30" s="39"/>
      <c r="G30" s="39"/>
      <c r="H30" s="37" t="n">
        <f aca="false">COUNTIFS(Analysis!$K$7:$K$31,"Critical",Analysis!$N$7:$N$31,"&gt;=1")</f>
        <v>4</v>
      </c>
      <c r="I30" s="37"/>
      <c r="J30" s="40" t="s">
        <v>158</v>
      </c>
      <c r="K30" s="40"/>
      <c r="L30" s="40"/>
      <c r="M30" s="40"/>
      <c r="N30" s="40"/>
      <c r="O30" s="40"/>
      <c r="P30" s="40"/>
      <c r="Q30" s="40"/>
      <c r="R30" s="40"/>
      <c r="S30" s="40"/>
      <c r="T30" s="40"/>
    </row>
    <row r="31" customFormat="false" ht="18" hidden="false" customHeight="true" outlineLevel="0" collapsed="false">
      <c r="B31" s="39" t="s">
        <v>159</v>
      </c>
      <c r="C31" s="39"/>
      <c r="D31" s="39"/>
      <c r="E31" s="39"/>
      <c r="F31" s="39"/>
      <c r="G31" s="39"/>
      <c r="H31" s="37" t="n">
        <f aca="false">COUNTIFS(Analysis!$K$7:$K$31,"Critical",Analysis!$O$7:$O$31,"Not known")</f>
        <v>0</v>
      </c>
      <c r="I31" s="37"/>
      <c r="J31" s="40" t="s">
        <v>160</v>
      </c>
      <c r="K31" s="40"/>
      <c r="L31" s="40"/>
      <c r="M31" s="40"/>
      <c r="N31" s="40"/>
      <c r="O31" s="40"/>
      <c r="P31" s="40"/>
      <c r="Q31" s="40"/>
      <c r="R31" s="40"/>
      <c r="S31" s="40"/>
      <c r="T31" s="40"/>
    </row>
    <row r="32" customFormat="false" ht="18" hidden="false" customHeight="true" outlineLevel="0" collapsed="false">
      <c r="B32" s="39" t="s">
        <v>161</v>
      </c>
      <c r="C32" s="39"/>
      <c r="D32" s="39"/>
      <c r="E32" s="39"/>
      <c r="F32" s="39"/>
      <c r="G32" s="39"/>
      <c r="H32" s="37" t="n">
        <f aca="false">COUNTIFS(Analysis!$N$7:$N$31,"&lt;=-1")</f>
        <v>1</v>
      </c>
      <c r="I32" s="37"/>
      <c r="J32" s="40" t="s">
        <v>162</v>
      </c>
      <c r="K32" s="40"/>
      <c r="L32" s="40"/>
      <c r="M32" s="40"/>
      <c r="N32" s="40"/>
      <c r="O32" s="40"/>
      <c r="P32" s="40"/>
      <c r="Q32" s="40"/>
      <c r="R32" s="40"/>
      <c r="S32" s="40"/>
      <c r="T32" s="40"/>
    </row>
    <row r="33" customFormat="false" ht="18" hidden="false" customHeight="true" outlineLevel="0" collapsed="false">
      <c r="B33" s="39" t="s">
        <v>163</v>
      </c>
      <c r="C33" s="39"/>
      <c r="D33" s="39"/>
      <c r="E33" s="39"/>
      <c r="F33" s="39"/>
      <c r="G33" s="39"/>
      <c r="H33" s="37" t="n">
        <f aca="false">SUMPRODUCT((Analysis!$C$7:$C$31&lt;&gt;"")*(Analysis!$P$7:$P$31=""))</f>
        <v>0</v>
      </c>
      <c r="I33" s="37"/>
      <c r="J33" s="40" t="s">
        <v>164</v>
      </c>
      <c r="K33" s="40"/>
      <c r="L33" s="40"/>
      <c r="M33" s="40"/>
      <c r="N33" s="40"/>
      <c r="O33" s="40"/>
      <c r="P33" s="40"/>
      <c r="Q33" s="40"/>
      <c r="R33" s="40"/>
      <c r="S33" s="40"/>
      <c r="T33" s="40"/>
    </row>
    <row r="35" customFormat="false" ht="18" hidden="false" customHeight="true" outlineLevel="0" collapsed="false">
      <c r="B35" s="12" t="s">
        <v>38</v>
      </c>
      <c r="C35" s="12"/>
      <c r="D35" s="12"/>
      <c r="E35" s="12"/>
      <c r="F35" s="12"/>
      <c r="G35" s="12"/>
      <c r="H35" s="12"/>
      <c r="I35" s="12"/>
      <c r="J35" s="12"/>
      <c r="K35" s="12"/>
      <c r="L35" s="12"/>
      <c r="M35" s="12"/>
      <c r="N35" s="12"/>
      <c r="O35" s="12"/>
      <c r="P35" s="12"/>
      <c r="Q35" s="12"/>
      <c r="R35" s="12"/>
      <c r="S35" s="12"/>
      <c r="T35" s="12"/>
    </row>
  </sheetData>
  <mergeCells count="60">
    <mergeCell ref="B1:T1"/>
    <mergeCell ref="B2:T2"/>
    <mergeCell ref="B3:T3"/>
    <mergeCell ref="B4:T4"/>
    <mergeCell ref="B6:T6"/>
    <mergeCell ref="B8:E8"/>
    <mergeCell ref="G8:J8"/>
    <mergeCell ref="L8:O8"/>
    <mergeCell ref="Q8:T8"/>
    <mergeCell ref="B9:E9"/>
    <mergeCell ref="G9:J9"/>
    <mergeCell ref="L9:O9"/>
    <mergeCell ref="Q9:T9"/>
    <mergeCell ref="B10:E10"/>
    <mergeCell ref="G10:J10"/>
    <mergeCell ref="L10:O10"/>
    <mergeCell ref="Q10:T10"/>
    <mergeCell ref="B12:T12"/>
    <mergeCell ref="B13:F13"/>
    <mergeCell ref="H13:O13"/>
    <mergeCell ref="B14:F14"/>
    <mergeCell ref="H14:O14"/>
    <mergeCell ref="B15:F15"/>
    <mergeCell ref="H15:O15"/>
    <mergeCell ref="B16:F16"/>
    <mergeCell ref="H16:O16"/>
    <mergeCell ref="B18:T18"/>
    <mergeCell ref="B19:F19"/>
    <mergeCell ref="H19:O19"/>
    <mergeCell ref="B20:F20"/>
    <mergeCell ref="H20:O20"/>
    <mergeCell ref="B21:F21"/>
    <mergeCell ref="H21:O21"/>
    <mergeCell ref="B22:F22"/>
    <mergeCell ref="H22:O22"/>
    <mergeCell ref="B23:F23"/>
    <mergeCell ref="H23:O23"/>
    <mergeCell ref="B24:F24"/>
    <mergeCell ref="H24:O24"/>
    <mergeCell ref="B25:T25"/>
    <mergeCell ref="B27:T27"/>
    <mergeCell ref="B28:G28"/>
    <mergeCell ref="H28:I28"/>
    <mergeCell ref="J28:T28"/>
    <mergeCell ref="B29:G29"/>
    <mergeCell ref="H29:I29"/>
    <mergeCell ref="J29:T29"/>
    <mergeCell ref="B30:G30"/>
    <mergeCell ref="H30:I30"/>
    <mergeCell ref="J30:T30"/>
    <mergeCell ref="B31:G31"/>
    <mergeCell ref="H31:I31"/>
    <mergeCell ref="J31:T31"/>
    <mergeCell ref="B32:G32"/>
    <mergeCell ref="H32:I32"/>
    <mergeCell ref="J32:T32"/>
    <mergeCell ref="B33:G33"/>
    <mergeCell ref="H33:I33"/>
    <mergeCell ref="J33:T33"/>
    <mergeCell ref="B35:T35"/>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6">
      <formula>LEFT($B$6,1)="▲"</formula>
    </cfRule>
    <cfRule type="expression" priority="4" aboveAverage="0" equalAverage="0" bottom="0" percent="0" rank="0" text="" dxfId="0">
      <formula>LEFT($B$6,1)="●"</formula>
    </cfRule>
    <cfRule type="expression" priority="5" aboveAverage="0" equalAverage="0" bottom="0" percent="0" rank="0" text="" dxfId="7">
      <formula>LEFT($B$6,1)="✓"</formula>
    </cfRule>
  </conditionalFormatting>
  <conditionalFormatting sqref="G8:J10">
    <cfRule type="expression" priority="6" aboveAverage="0" equalAverage="0" bottom="0" percent="0" rank="0" text="" dxfId="0">
      <formula>COUNTIF(Analysis!$K$7:$K$31,"Critical")&gt;0</formula>
    </cfRule>
  </conditionalFormatting>
  <conditionalFormatting sqref="L8:O10">
    <cfRule type="expression" priority="7" aboveAverage="0" equalAverage="0" bottom="0" percent="0" rank="0" text="" dxfId="6">
      <formula>COUNTIFS(Analysis!$N$7:$N$31,"&gt;=1")&gt;0</formula>
    </cfRule>
  </conditionalFormatting>
  <conditionalFormatting sqref="Q8:T10">
    <cfRule type="expression" priority="8" aboveAverage="0" equalAverage="0" bottom="0" percent="0" rank="0" text="" dxfId="0">
      <formula>(COUNTIF(Analysis!$O$7:$O$31,"Opposed")+COUNTIF(Analysis!$O$7:$O$31,"Unconvinced"))&gt;0</formula>
    </cfRule>
  </conditionalFormatting>
  <hyperlinks>
    <hyperlink ref="B3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4" min="3" style="0" width="22"/>
    <col collapsed="false" customWidth="true" hidden="false" outlineLevel="0" max="5" min="5" style="0" width="49"/>
    <col collapsed="false" customWidth="true" hidden="false" outlineLevel="0" max="6" min="6" style="0" width="2.2"/>
  </cols>
  <sheetData>
    <row r="1" customFormat="false" ht="33.75" hidden="false" customHeight="true" outlineLevel="0" collapsed="false">
      <c r="B1" s="1" t="s">
        <v>165</v>
      </c>
      <c r="C1" s="1"/>
      <c r="D1" s="1"/>
      <c r="E1" s="1"/>
    </row>
    <row r="2" customFormat="false" ht="4.5" hidden="false" customHeight="true" outlineLevel="0" collapsed="false">
      <c r="B2" s="41"/>
      <c r="C2" s="41"/>
      <c r="D2" s="41"/>
      <c r="E2" s="41"/>
    </row>
    <row r="4" customFormat="false" ht="25.5" hidden="false" customHeight="true" outlineLevel="0" collapsed="false">
      <c r="B4" s="3" t="s">
        <v>166</v>
      </c>
      <c r="C4" s="3"/>
      <c r="D4" s="3"/>
      <c r="E4" s="3"/>
    </row>
    <row r="6" customFormat="false" ht="21.75" hidden="false" customHeight="true" outlineLevel="0" collapsed="false">
      <c r="B6" s="4" t="s">
        <v>167</v>
      </c>
      <c r="C6" s="4"/>
      <c r="D6" s="4"/>
      <c r="E6" s="4"/>
    </row>
    <row r="7" customFormat="false" ht="34.5" hidden="false" customHeight="true" outlineLevel="0" collapsed="false">
      <c r="B7" s="42" t="s">
        <v>168</v>
      </c>
      <c r="C7" s="42" t="s">
        <v>45</v>
      </c>
      <c r="D7" s="42" t="s">
        <v>46</v>
      </c>
      <c r="E7" s="42" t="s">
        <v>47</v>
      </c>
    </row>
    <row r="8" customFormat="false" ht="33" hidden="false" customHeight="true" outlineLevel="0" collapsed="false">
      <c r="B8" s="43" t="n">
        <v>5</v>
      </c>
      <c r="C8" s="44" t="s">
        <v>169</v>
      </c>
      <c r="D8" s="44" t="s">
        <v>170</v>
      </c>
      <c r="E8" s="44" t="s">
        <v>171</v>
      </c>
    </row>
    <row r="9" customFormat="false" ht="33" hidden="false" customHeight="true" outlineLevel="0" collapsed="false">
      <c r="B9" s="43" t="n">
        <v>4</v>
      </c>
      <c r="C9" s="44" t="s">
        <v>172</v>
      </c>
      <c r="D9" s="44" t="s">
        <v>173</v>
      </c>
      <c r="E9" s="44" t="s">
        <v>174</v>
      </c>
    </row>
    <row r="10" customFormat="false" ht="33" hidden="false" customHeight="true" outlineLevel="0" collapsed="false">
      <c r="B10" s="43" t="n">
        <v>3</v>
      </c>
      <c r="C10" s="44" t="s">
        <v>175</v>
      </c>
      <c r="D10" s="44" t="s">
        <v>176</v>
      </c>
      <c r="E10" s="44" t="s">
        <v>177</v>
      </c>
    </row>
    <row r="11" customFormat="false" ht="33" hidden="false" customHeight="true" outlineLevel="0" collapsed="false">
      <c r="B11" s="43" t="n">
        <v>2</v>
      </c>
      <c r="C11" s="44" t="s">
        <v>178</v>
      </c>
      <c r="D11" s="44" t="s">
        <v>179</v>
      </c>
      <c r="E11" s="44" t="s">
        <v>180</v>
      </c>
    </row>
    <row r="12" customFormat="false" ht="33" hidden="false" customHeight="true" outlineLevel="0" collapsed="false">
      <c r="B12" s="43" t="n">
        <v>1</v>
      </c>
      <c r="C12" s="44" t="s">
        <v>181</v>
      </c>
      <c r="D12" s="44" t="s">
        <v>182</v>
      </c>
      <c r="E12" s="44" t="s">
        <v>183</v>
      </c>
    </row>
    <row r="13" customFormat="false" ht="21.75" hidden="false" customHeight="true" outlineLevel="0" collapsed="false">
      <c r="B13" s="4" t="s">
        <v>184</v>
      </c>
      <c r="C13" s="4"/>
      <c r="D13" s="4"/>
      <c r="E13" s="4"/>
    </row>
    <row r="14" customFormat="false" ht="18" hidden="false" customHeight="true" outlineLevel="0" collapsed="false">
      <c r="B14" s="45"/>
      <c r="C14" s="45" t="s">
        <v>185</v>
      </c>
      <c r="D14" s="45" t="s">
        <v>186</v>
      </c>
      <c r="E14" s="45" t="s">
        <v>187</v>
      </c>
    </row>
    <row r="15" customFormat="false" ht="45.75" hidden="false" customHeight="true" outlineLevel="0" collapsed="false">
      <c r="C15" s="46" t="s">
        <v>48</v>
      </c>
      <c r="D15" s="44" t="s">
        <v>188</v>
      </c>
      <c r="E15" s="47" t="s">
        <v>189</v>
      </c>
    </row>
    <row r="16" customFormat="false" ht="57.75" hidden="false" customHeight="true" outlineLevel="0" collapsed="false">
      <c r="C16" s="46" t="s">
        <v>190</v>
      </c>
      <c r="D16" s="44" t="s">
        <v>191</v>
      </c>
      <c r="E16" s="47" t="s">
        <v>192</v>
      </c>
    </row>
    <row r="17" customFormat="false" ht="33" hidden="false" customHeight="true" outlineLevel="0" collapsed="false">
      <c r="C17" s="46" t="s">
        <v>193</v>
      </c>
      <c r="D17" s="44" t="s">
        <v>194</v>
      </c>
      <c r="E17" s="47" t="s">
        <v>195</v>
      </c>
    </row>
    <row r="18" customFormat="false" ht="33" hidden="false" customHeight="true" outlineLevel="0" collapsed="false">
      <c r="C18" s="46" t="s">
        <v>52</v>
      </c>
      <c r="D18" s="44" t="s">
        <v>196</v>
      </c>
      <c r="E18" s="47" t="s">
        <v>197</v>
      </c>
    </row>
    <row r="19" customFormat="false" ht="21.75" hidden="false" customHeight="true" outlineLevel="0" collapsed="false">
      <c r="B19" s="4" t="s">
        <v>198</v>
      </c>
      <c r="C19" s="4"/>
      <c r="D19" s="4"/>
      <c r="E19" s="4"/>
    </row>
    <row r="20" customFormat="false" ht="18" hidden="false" customHeight="true" outlineLevel="0" collapsed="false">
      <c r="B20" s="45"/>
      <c r="C20" s="45" t="s">
        <v>199</v>
      </c>
      <c r="D20" s="45" t="s">
        <v>53</v>
      </c>
      <c r="E20" s="45" t="s">
        <v>44</v>
      </c>
    </row>
    <row r="21" customFormat="false" ht="15" hidden="false" customHeight="false" outlineLevel="0" collapsed="false">
      <c r="B21" s="48" t="s">
        <v>200</v>
      </c>
      <c r="C21" s="48" t="s">
        <v>80</v>
      </c>
      <c r="D21" s="48" t="s">
        <v>88</v>
      </c>
      <c r="E21" s="48" t="s">
        <v>66</v>
      </c>
    </row>
    <row r="22" customFormat="false" ht="15" hidden="false" customHeight="false" outlineLevel="0" collapsed="false">
      <c r="B22" s="48" t="s">
        <v>201</v>
      </c>
      <c r="C22" s="48" t="s">
        <v>67</v>
      </c>
      <c r="D22" s="48" t="s">
        <v>62</v>
      </c>
      <c r="E22" s="48" t="s">
        <v>60</v>
      </c>
    </row>
    <row r="23" customFormat="false" ht="15" hidden="false" customHeight="false" outlineLevel="0" collapsed="false">
      <c r="C23" s="48" t="s">
        <v>73</v>
      </c>
      <c r="D23" s="48" t="s">
        <v>74</v>
      </c>
      <c r="E23" s="48" t="s">
        <v>72</v>
      </c>
    </row>
    <row r="24" customFormat="false" ht="15" hidden="false" customHeight="false" outlineLevel="0" collapsed="false">
      <c r="C24" s="48" t="s">
        <v>202</v>
      </c>
      <c r="D24" s="48" t="s">
        <v>68</v>
      </c>
      <c r="E24" s="48" t="s">
        <v>79</v>
      </c>
    </row>
    <row r="25" customFormat="false" ht="15" hidden="false" customHeight="false" outlineLevel="0" collapsed="false">
      <c r="C25" s="48" t="s">
        <v>61</v>
      </c>
      <c r="D25" s="48" t="s">
        <v>81</v>
      </c>
      <c r="E25" s="48" t="s">
        <v>203</v>
      </c>
    </row>
    <row r="26" customFormat="false" ht="15" hidden="false" customHeight="false" outlineLevel="0" collapsed="false">
      <c r="D26" s="48" t="s">
        <v>99</v>
      </c>
      <c r="E26" s="48" t="s">
        <v>85</v>
      </c>
    </row>
    <row r="27" customFormat="false" ht="15" hidden="false" customHeight="false" outlineLevel="0" collapsed="false">
      <c r="E27" s="48" t="s">
        <v>204</v>
      </c>
    </row>
    <row r="28" customFormat="false" ht="15" hidden="false" customHeight="false" outlineLevel="0" collapsed="false">
      <c r="E28" s="48" t="s">
        <v>98</v>
      </c>
    </row>
    <row r="30" customFormat="false" ht="21.75" hidden="false" customHeight="true" outlineLevel="0" collapsed="false">
      <c r="B30" s="7" t="s">
        <v>205</v>
      </c>
      <c r="C30" s="7"/>
      <c r="D30" s="7"/>
      <c r="E30" s="7"/>
    </row>
    <row r="32" customFormat="false" ht="18" hidden="false" customHeight="true" outlineLevel="0" collapsed="false">
      <c r="B32" s="12" t="s">
        <v>38</v>
      </c>
      <c r="C32" s="12"/>
      <c r="D32" s="12"/>
      <c r="E32" s="12"/>
    </row>
  </sheetData>
  <mergeCells count="8">
    <mergeCell ref="B1:E1"/>
    <mergeCell ref="B2:E2"/>
    <mergeCell ref="B4:E4"/>
    <mergeCell ref="B6:E6"/>
    <mergeCell ref="B13:E13"/>
    <mergeCell ref="B19:E19"/>
    <mergeCell ref="B30:E30"/>
    <mergeCell ref="B32:E32"/>
  </mergeCells>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206</v>
      </c>
      <c r="C1" s="1"/>
    </row>
    <row r="2" customFormat="false" ht="4.5" hidden="false" customHeight="true" outlineLevel="0" collapsed="false">
      <c r="B2" s="41"/>
      <c r="C2" s="41"/>
    </row>
    <row r="4" customFormat="false" ht="25.5" hidden="false" customHeight="true" outlineLevel="0" collapsed="false">
      <c r="B4" s="3" t="s">
        <v>207</v>
      </c>
      <c r="C4" s="3"/>
    </row>
    <row r="6" customFormat="false" ht="21.75" hidden="false" customHeight="true" outlineLevel="0" collapsed="false">
      <c r="B6" s="4" t="s">
        <v>208</v>
      </c>
      <c r="C6" s="4"/>
    </row>
    <row r="7" customFormat="false" ht="32.25" hidden="false" customHeight="true" outlineLevel="0" collapsed="false">
      <c r="B7" s="9" t="s">
        <v>209</v>
      </c>
      <c r="C7" s="49" t="s">
        <v>210</v>
      </c>
    </row>
    <row r="8" customFormat="false" ht="32.25" hidden="false" customHeight="true" outlineLevel="0" collapsed="false">
      <c r="B8" s="9" t="s">
        <v>211</v>
      </c>
      <c r="C8" s="49" t="s">
        <v>212</v>
      </c>
    </row>
    <row r="9" customFormat="false" ht="32.25" hidden="false" customHeight="true" outlineLevel="0" collapsed="false">
      <c r="B9" s="9" t="s">
        <v>213</v>
      </c>
      <c r="C9" s="49" t="s">
        <v>214</v>
      </c>
    </row>
    <row r="10" customFormat="false" ht="45.75" hidden="false" customHeight="true" outlineLevel="0" collapsed="false">
      <c r="B10" s="9" t="s">
        <v>215</v>
      </c>
      <c r="C10" s="49" t="s">
        <v>216</v>
      </c>
    </row>
    <row r="11" customFormat="false" ht="45.75" hidden="false" customHeight="true" outlineLevel="0" collapsed="false">
      <c r="B11" s="9" t="s">
        <v>217</v>
      </c>
      <c r="C11" s="49" t="s">
        <v>218</v>
      </c>
    </row>
    <row r="13" customFormat="false" ht="21.75" hidden="false" customHeight="true" outlineLevel="0" collapsed="false">
      <c r="B13" s="4" t="s">
        <v>219</v>
      </c>
      <c r="C13" s="4"/>
    </row>
    <row r="14" customFormat="false" ht="59.25" hidden="false" customHeight="true" outlineLevel="0" collapsed="false">
      <c r="B14" s="9" t="s">
        <v>220</v>
      </c>
      <c r="C14" s="49" t="s">
        <v>221</v>
      </c>
    </row>
    <row r="15" customFormat="false" ht="45.75" hidden="false" customHeight="true" outlineLevel="0" collapsed="false">
      <c r="B15" s="9" t="s">
        <v>222</v>
      </c>
      <c r="C15" s="49" t="s">
        <v>223</v>
      </c>
    </row>
    <row r="16" customFormat="false" ht="32.25" hidden="false" customHeight="true" outlineLevel="0" collapsed="false">
      <c r="B16" s="9" t="s">
        <v>224</v>
      </c>
      <c r="C16" s="49" t="s">
        <v>225</v>
      </c>
    </row>
    <row r="17" customFormat="false" ht="32.25" hidden="false" customHeight="true" outlineLevel="0" collapsed="false">
      <c r="B17" s="9" t="s">
        <v>226</v>
      </c>
      <c r="C17" s="49" t="s">
        <v>227</v>
      </c>
    </row>
    <row r="18" customFormat="false" ht="32.25" hidden="false" customHeight="true" outlineLevel="0" collapsed="false">
      <c r="B18" s="9" t="s">
        <v>228</v>
      </c>
      <c r="C18" s="49" t="s">
        <v>229</v>
      </c>
    </row>
    <row r="19" customFormat="false" ht="32.25" hidden="false" customHeight="true" outlineLevel="0" collapsed="false">
      <c r="B19" s="9" t="s">
        <v>230</v>
      </c>
      <c r="C19" s="49" t="s">
        <v>231</v>
      </c>
    </row>
    <row r="21" customFormat="false" ht="86.25" hidden="false" customHeight="true" outlineLevel="0" collapsed="false">
      <c r="B21" s="11" t="s">
        <v>37</v>
      </c>
      <c r="C21" s="11"/>
    </row>
    <row r="23" customFormat="false" ht="18" hidden="false" customHeight="true" outlineLevel="0" collapsed="false">
      <c r="B23" s="12" t="s">
        <v>38</v>
      </c>
      <c r="C23" s="12"/>
    </row>
  </sheetData>
  <mergeCells count="7">
    <mergeCell ref="B1:C1"/>
    <mergeCell ref="B2:C2"/>
    <mergeCell ref="B4:C4"/>
    <mergeCell ref="B6:C6"/>
    <mergeCell ref="B13:C13"/>
    <mergeCell ref="B21:C21"/>
    <mergeCell ref="B23:C23"/>
  </mergeCells>
  <hyperlinks>
    <hyperlink ref="B23"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2026-08-24T00:04:59Z</dcterms:created>
  <dc:creator>Mastt</dc:creator>
  <dc:description>Mastt global template - https://www.mastt.com/  (c) 2026 Mastt. Assessment tool only; not advice.</dc:description>
  <cp:keywords>Mastt stakeholder analysis stakeholder matrix power interest grid stakeholder mapping project controls template</cp:keywords>
  <dc:language>en-US</dc:language>
  <cp:lastModifiedBy/>
  <dcterms:modified xsi:type="dcterms:W3CDTF">2026-08-24T00:04:59Z</dcterms:modified>
  <cp:revision>0</cp:revision>
  <dc:subject>Stakeholder analysis - power, interest and impact scored, priority and required engagement level computed, with the gap. US terms</dc:subject>
  <dc:title>Stakeholder Analysis Template</dc:title>
</cp:coreProperties>
</file>

<file path=docProps/custom.xml><?xml version="1.0" encoding="utf-8"?>
<Properties xmlns="http://schemas.openxmlformats.org/officeDocument/2006/custom-properties" xmlns:vt="http://schemas.openxmlformats.org/officeDocument/2006/docPropsVTypes"/>
</file>